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-650 G3\Downloads\"/>
    </mc:Choice>
  </mc:AlternateContent>
  <xr:revisionPtr revIDLastSave="0" documentId="8_{391AE9DA-A587-4F76-9D84-CFC6C2D97C1B}" xr6:coauthVersionLast="47" xr6:coauthVersionMax="47" xr10:uidLastSave="{00000000-0000-0000-0000-000000000000}"/>
  <bookViews>
    <workbookView xWindow="-120" yWindow="-120" windowWidth="20730" windowHeight="11160" tabRatio="532" firstSheet="2" activeTab="2" xr2:uid="{00000000-000D-0000-FFFF-FFFF00000000}"/>
  </bookViews>
  <sheets>
    <sheet name="Delivery" sheetId="1" r:id="rId1"/>
    <sheet name="Ashamar 56" sheetId="4" r:id="rId2"/>
    <sheet name="Milestone 56" sheetId="6" r:id="rId3"/>
    <sheet name="PDF_56" sheetId="12" r:id="rId4"/>
    <sheet name="Front A" sheetId="7" r:id="rId5"/>
    <sheet name="Balcony" sheetId="8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7" i="6" l="1"/>
  <c r="P38" i="12"/>
  <c r="P39" i="12"/>
  <c r="P40" i="12"/>
  <c r="P41" i="12"/>
  <c r="P42" i="12"/>
  <c r="P43" i="12"/>
  <c r="P44" i="12"/>
  <c r="P45" i="12"/>
  <c r="P46" i="12"/>
  <c r="P35" i="12"/>
  <c r="P36" i="12"/>
  <c r="P37" i="12"/>
  <c r="O38" i="12"/>
  <c r="O39" i="12"/>
  <c r="O40" i="12"/>
  <c r="O41" i="12"/>
  <c r="O42" i="12"/>
  <c r="O43" i="12"/>
  <c r="O44" i="12"/>
  <c r="O45" i="12"/>
  <c r="O46" i="12"/>
  <c r="O35" i="12"/>
  <c r="O36" i="12"/>
  <c r="O37" i="12"/>
  <c r="K47" i="12"/>
  <c r="K48" i="12"/>
  <c r="K49" i="12"/>
  <c r="K50" i="12"/>
  <c r="K51" i="12"/>
  <c r="K52" i="12"/>
  <c r="K53" i="12"/>
  <c r="K54" i="12"/>
  <c r="K55" i="12"/>
  <c r="K56" i="12"/>
  <c r="K36" i="12"/>
  <c r="K37" i="12"/>
  <c r="K38" i="12"/>
  <c r="K39" i="12"/>
  <c r="K40" i="12"/>
  <c r="K41" i="12"/>
  <c r="K42" i="12"/>
  <c r="K43" i="12"/>
  <c r="K44" i="12"/>
  <c r="K45" i="12"/>
  <c r="K46" i="12"/>
  <c r="K35" i="12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K38" i="6"/>
  <c r="AK39" i="6"/>
  <c r="AK40" i="6"/>
  <c r="AK41" i="6"/>
  <c r="AK42" i="6"/>
  <c r="AK43" i="6"/>
  <c r="AK44" i="6"/>
  <c r="AK45" i="6"/>
  <c r="AK46" i="6"/>
  <c r="AK47" i="6"/>
  <c r="AK48" i="6"/>
  <c r="AK49" i="6"/>
  <c r="AK50" i="6"/>
  <c r="AK51" i="6"/>
  <c r="AK52" i="6"/>
  <c r="AK53" i="6"/>
  <c r="AK54" i="6"/>
  <c r="AK55" i="6"/>
  <c r="AK56" i="6"/>
  <c r="AK57" i="6"/>
  <c r="AL37" i="6"/>
  <c r="AK37" i="6"/>
  <c r="AG27" i="6" a="1"/>
  <c r="AG27" i="6"/>
  <c r="AL6" i="6"/>
  <c r="AL7" i="6"/>
  <c r="AL8" i="6"/>
  <c r="AL9" i="6"/>
  <c r="AL11" i="6"/>
  <c r="AL12" i="6"/>
  <c r="AL13" i="6"/>
  <c r="AL14" i="6"/>
  <c r="AL15" i="6"/>
  <c r="AL16" i="6"/>
  <c r="AL17" i="6"/>
  <c r="AL18" i="6"/>
  <c r="AL19" i="6"/>
  <c r="AL20" i="6"/>
  <c r="AL10" i="6"/>
  <c r="L33" i="6" a="1"/>
  <c r="L33" i="6"/>
  <c r="AK28" i="6"/>
  <c r="AL28" i="6" s="1"/>
  <c r="AK26" i="6"/>
  <c r="AL26" i="6" s="1"/>
  <c r="E56" i="1"/>
  <c r="E57" i="1"/>
  <c r="E58" i="1"/>
  <c r="E59" i="1"/>
  <c r="E60" i="1"/>
  <c r="E61" i="1"/>
  <c r="E53" i="1"/>
  <c r="E54" i="1"/>
  <c r="E55" i="1"/>
  <c r="AD28" i="6"/>
  <c r="AE28" i="6" s="1"/>
  <c r="AD26" i="6"/>
  <c r="AE26" i="6" s="1"/>
  <c r="E28" i="12"/>
  <c r="D28" i="12"/>
  <c r="C28" i="12"/>
  <c r="F26" i="12"/>
  <c r="E26" i="12"/>
  <c r="D26" i="12"/>
  <c r="F28" i="6"/>
  <c r="F29" i="6" s="1"/>
  <c r="F26" i="6"/>
  <c r="D28" i="6"/>
  <c r="D26" i="6"/>
  <c r="C27" i="12"/>
  <c r="C25" i="12"/>
  <c r="H28" i="6"/>
  <c r="J28" i="6" s="1"/>
  <c r="H26" i="6"/>
  <c r="J26" i="6"/>
  <c r="X28" i="6"/>
  <c r="X26" i="6"/>
  <c r="W28" i="6"/>
  <c r="W26" i="6"/>
  <c r="G28" i="6"/>
  <c r="G28" i="12" s="1"/>
  <c r="G26" i="6"/>
  <c r="G26" i="12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3" i="1"/>
  <c r="E2" i="1"/>
  <c r="EH60" i="6" a="1"/>
  <c r="EH60" i="6" s="1"/>
  <c r="EH33" i="6" a="1"/>
  <c r="EH33" i="6" s="1"/>
  <c r="EH27" i="6" a="1"/>
  <c r="EH27" i="6" s="1"/>
  <c r="EH25" i="6" a="1"/>
  <c r="EH25" i="6"/>
  <c r="EH20" i="6" a="1"/>
  <c r="EH20" i="6" s="1"/>
  <c r="EH19" i="6" a="1"/>
  <c r="EH19" i="6"/>
  <c r="EH18" i="6" a="1"/>
  <c r="EH18" i="6" s="1"/>
  <c r="EH17" i="6" a="1"/>
  <c r="EH17" i="6" s="1"/>
  <c r="EH16" i="6" a="1"/>
  <c r="EH16" i="6" s="1"/>
  <c r="EH15" i="6" a="1"/>
  <c r="EH15" i="6" s="1"/>
  <c r="EH14" i="6" a="1"/>
  <c r="EH14" i="6" s="1"/>
  <c r="EH13" i="6" a="1"/>
  <c r="EH13" i="6"/>
  <c r="EH12" i="6" a="1"/>
  <c r="EH12" i="6" s="1"/>
  <c r="EH11" i="6" a="1"/>
  <c r="EH11" i="6" s="1"/>
  <c r="EH10" i="6" a="1"/>
  <c r="EH10" i="6" s="1"/>
  <c r="EH9" i="6" a="1"/>
  <c r="EH9" i="6"/>
  <c r="EH8" i="6" a="1"/>
  <c r="EH8" i="6" s="1"/>
  <c r="EH7" i="6" a="1"/>
  <c r="EH7" i="6" s="1"/>
  <c r="EH6" i="6" a="1"/>
  <c r="EH6" i="6" s="1"/>
  <c r="EA60" i="6" a="1"/>
  <c r="EA60" i="6" s="1"/>
  <c r="EA33" i="6" a="1"/>
  <c r="EA33" i="6" s="1"/>
  <c r="EA27" i="6" a="1"/>
  <c r="EA27" i="6" s="1"/>
  <c r="EA25" i="6" a="1"/>
  <c r="EA25" i="6" s="1"/>
  <c r="EA20" i="6" a="1"/>
  <c r="EA20" i="6" s="1"/>
  <c r="EA19" i="6" a="1"/>
  <c r="EA19" i="6" s="1"/>
  <c r="EA18" i="6" a="1"/>
  <c r="EA18" i="6" s="1"/>
  <c r="EA17" i="6" a="1"/>
  <c r="EA17" i="6" s="1"/>
  <c r="EA16" i="6" a="1"/>
  <c r="EA16" i="6" s="1"/>
  <c r="EA15" i="6" a="1"/>
  <c r="EA15" i="6" s="1"/>
  <c r="EA14" i="6" a="1"/>
  <c r="EA14" i="6" s="1"/>
  <c r="EA13" i="6" a="1"/>
  <c r="EA13" i="6" s="1"/>
  <c r="EA12" i="6" a="1"/>
  <c r="EA12" i="6" s="1"/>
  <c r="EA11" i="6" a="1"/>
  <c r="EA11" i="6" s="1"/>
  <c r="EA10" i="6" a="1"/>
  <c r="EA10" i="6" s="1"/>
  <c r="EA9" i="6" a="1"/>
  <c r="EA9" i="6" s="1"/>
  <c r="EA8" i="6" a="1"/>
  <c r="EA8" i="6" s="1"/>
  <c r="EA7" i="6" a="1"/>
  <c r="EA7" i="6" s="1"/>
  <c r="EA6" i="6" a="1"/>
  <c r="EA6" i="6" s="1"/>
  <c r="DT60" i="6" a="1"/>
  <c r="DT60" i="6" s="1"/>
  <c r="DT33" i="6" a="1"/>
  <c r="DT33" i="6" s="1"/>
  <c r="DT27" i="6" a="1"/>
  <c r="DT27" i="6" s="1"/>
  <c r="DT25" i="6" a="1"/>
  <c r="DT25" i="6" s="1"/>
  <c r="DT20" i="6" a="1"/>
  <c r="DT20" i="6" s="1"/>
  <c r="DT19" i="6" a="1"/>
  <c r="DT19" i="6" s="1"/>
  <c r="DT18" i="6" a="1"/>
  <c r="DT18" i="6" s="1"/>
  <c r="DT17" i="6" a="1"/>
  <c r="DT17" i="6" s="1"/>
  <c r="DT16" i="6" a="1"/>
  <c r="DT16" i="6" s="1"/>
  <c r="DT15" i="6" a="1"/>
  <c r="DT15" i="6" s="1"/>
  <c r="DT14" i="6" a="1"/>
  <c r="DT14" i="6" s="1"/>
  <c r="DT13" i="6" a="1"/>
  <c r="DT13" i="6" s="1"/>
  <c r="DT12" i="6" a="1"/>
  <c r="DT12" i="6" s="1"/>
  <c r="DT11" i="6" a="1"/>
  <c r="DT11" i="6" s="1"/>
  <c r="DT10" i="6" a="1"/>
  <c r="DT10" i="6" s="1"/>
  <c r="DT9" i="6" a="1"/>
  <c r="DT9" i="6" s="1"/>
  <c r="DT8" i="6" a="1"/>
  <c r="DT8" i="6" s="1"/>
  <c r="DT7" i="6" a="1"/>
  <c r="DT7" i="6" s="1"/>
  <c r="DT6" i="6" a="1"/>
  <c r="DT6" i="6" s="1"/>
  <c r="DM60" i="6" a="1"/>
  <c r="DM60" i="6" s="1"/>
  <c r="DM33" i="6" a="1"/>
  <c r="DM33" i="6" s="1"/>
  <c r="DM27" i="6" a="1"/>
  <c r="DM27" i="6" s="1"/>
  <c r="DM25" i="6" a="1"/>
  <c r="DM25" i="6" s="1"/>
  <c r="DM20" i="6" a="1"/>
  <c r="DM20" i="6" s="1"/>
  <c r="DM19" i="6" a="1"/>
  <c r="DM19" i="6" s="1"/>
  <c r="DM18" i="6" a="1"/>
  <c r="DM18" i="6" s="1"/>
  <c r="DM17" i="6" a="1"/>
  <c r="DM17" i="6" s="1"/>
  <c r="DM16" i="6" a="1"/>
  <c r="DM16" i="6" s="1"/>
  <c r="DM15" i="6" a="1"/>
  <c r="DM15" i="6" s="1"/>
  <c r="DM14" i="6" a="1"/>
  <c r="DM14" i="6" s="1"/>
  <c r="DM13" i="6" a="1"/>
  <c r="DM13" i="6" s="1"/>
  <c r="DM12" i="6" a="1"/>
  <c r="DM12" i="6" s="1"/>
  <c r="DM11" i="6" a="1"/>
  <c r="DM11" i="6" s="1"/>
  <c r="DM10" i="6" a="1"/>
  <c r="DM10" i="6" s="1"/>
  <c r="DM9" i="6" a="1"/>
  <c r="DM9" i="6" s="1"/>
  <c r="DM8" i="6" a="1"/>
  <c r="DM8" i="6" s="1"/>
  <c r="DM7" i="6" a="1"/>
  <c r="DM7" i="6" s="1"/>
  <c r="DM6" i="6" a="1"/>
  <c r="DM6" i="6" s="1"/>
  <c r="DF60" i="6" a="1"/>
  <c r="DF60" i="6" s="1"/>
  <c r="DF33" i="6" a="1"/>
  <c r="DF33" i="6" s="1"/>
  <c r="DF27" i="6" a="1"/>
  <c r="DF27" i="6" s="1"/>
  <c r="DF25" i="6" a="1"/>
  <c r="DF25" i="6" s="1"/>
  <c r="DF20" i="6" a="1"/>
  <c r="DF20" i="6" s="1"/>
  <c r="DF19" i="6" a="1"/>
  <c r="DF19" i="6" s="1"/>
  <c r="DF18" i="6" a="1"/>
  <c r="DF18" i="6" s="1"/>
  <c r="DF17" i="6" a="1"/>
  <c r="DF17" i="6" s="1"/>
  <c r="DF16" i="6" a="1"/>
  <c r="DF16" i="6" s="1"/>
  <c r="DF15" i="6" a="1"/>
  <c r="DF15" i="6" s="1"/>
  <c r="DF14" i="6" a="1"/>
  <c r="DF14" i="6" s="1"/>
  <c r="DF13" i="6" a="1"/>
  <c r="DF13" i="6" s="1"/>
  <c r="DF12" i="6" a="1"/>
  <c r="DF12" i="6" s="1"/>
  <c r="DF11" i="6" a="1"/>
  <c r="DF11" i="6" s="1"/>
  <c r="DF10" i="6" a="1"/>
  <c r="DF10" i="6" s="1"/>
  <c r="DF9" i="6" a="1"/>
  <c r="DF9" i="6" s="1"/>
  <c r="DF8" i="6" a="1"/>
  <c r="DF8" i="6" s="1"/>
  <c r="DF7" i="6" a="1"/>
  <c r="DF7" i="6" s="1"/>
  <c r="DF6" i="6" a="1"/>
  <c r="DF6" i="6" s="1"/>
  <c r="CY60" i="6" a="1"/>
  <c r="CY60" i="6" s="1"/>
  <c r="CY33" i="6" a="1"/>
  <c r="CY33" i="6" s="1"/>
  <c r="CY27" i="6" a="1"/>
  <c r="CY27" i="6" s="1"/>
  <c r="CY25" i="6" a="1"/>
  <c r="CY25" i="6" s="1"/>
  <c r="CY20" i="6" a="1"/>
  <c r="CY20" i="6" s="1"/>
  <c r="CY19" i="6" a="1"/>
  <c r="CY19" i="6" s="1"/>
  <c r="CY18" i="6" a="1"/>
  <c r="CY18" i="6" s="1"/>
  <c r="CY17" i="6" a="1"/>
  <c r="CY17" i="6" s="1"/>
  <c r="CY16" i="6" a="1"/>
  <c r="CY16" i="6" s="1"/>
  <c r="CY15" i="6" a="1"/>
  <c r="CY15" i="6" s="1"/>
  <c r="CY14" i="6" a="1"/>
  <c r="CY14" i="6" s="1"/>
  <c r="CY13" i="6" a="1"/>
  <c r="CY13" i="6" s="1"/>
  <c r="CY12" i="6" a="1"/>
  <c r="CY12" i="6" s="1"/>
  <c r="CY11" i="6" a="1"/>
  <c r="CY11" i="6" s="1"/>
  <c r="CY10" i="6" a="1"/>
  <c r="CY10" i="6" s="1"/>
  <c r="CY9" i="6" a="1"/>
  <c r="CY9" i="6" s="1"/>
  <c r="CY8" i="6" a="1"/>
  <c r="CY8" i="6" s="1"/>
  <c r="CY7" i="6" a="1"/>
  <c r="CY7" i="6" s="1"/>
  <c r="CY6" i="6" a="1"/>
  <c r="CY6" i="6" s="1"/>
  <c r="CR60" i="6" a="1"/>
  <c r="CR60" i="6" s="1"/>
  <c r="CR33" i="6" a="1"/>
  <c r="CR33" i="6" s="1"/>
  <c r="CR27" i="6" a="1"/>
  <c r="CR27" i="6" s="1"/>
  <c r="CR25" i="6" a="1"/>
  <c r="CR25" i="6" s="1"/>
  <c r="CR20" i="6" a="1"/>
  <c r="CR20" i="6" s="1"/>
  <c r="CR19" i="6" a="1"/>
  <c r="CR19" i="6" s="1"/>
  <c r="CR18" i="6" a="1"/>
  <c r="CR18" i="6" s="1"/>
  <c r="CR17" i="6" a="1"/>
  <c r="CR17" i="6" s="1"/>
  <c r="CR16" i="6" a="1"/>
  <c r="CR16" i="6" s="1"/>
  <c r="CR15" i="6" a="1"/>
  <c r="CR15" i="6" s="1"/>
  <c r="CR14" i="6" a="1"/>
  <c r="CR14" i="6" s="1"/>
  <c r="CR13" i="6" a="1"/>
  <c r="CR13" i="6" s="1"/>
  <c r="CR12" i="6" a="1"/>
  <c r="CR12" i="6" s="1"/>
  <c r="CR11" i="6" a="1"/>
  <c r="CR11" i="6" s="1"/>
  <c r="CR10" i="6" a="1"/>
  <c r="CR10" i="6" s="1"/>
  <c r="CR9" i="6" a="1"/>
  <c r="CR9" i="6" s="1"/>
  <c r="CR8" i="6" a="1"/>
  <c r="CR8" i="6" s="1"/>
  <c r="CR7" i="6" a="1"/>
  <c r="CR7" i="6" s="1"/>
  <c r="CR6" i="6" a="1"/>
  <c r="CR6" i="6" s="1"/>
  <c r="CK60" i="6" a="1"/>
  <c r="CK60" i="6" s="1"/>
  <c r="CK33" i="6" a="1"/>
  <c r="CK33" i="6" s="1"/>
  <c r="CK27" i="6" a="1"/>
  <c r="CK27" i="6" s="1"/>
  <c r="CK25" i="6" a="1"/>
  <c r="CK25" i="6" s="1"/>
  <c r="CK20" i="6" a="1"/>
  <c r="CK20" i="6" s="1"/>
  <c r="CK19" i="6" a="1"/>
  <c r="CK19" i="6" s="1"/>
  <c r="CK18" i="6" a="1"/>
  <c r="CK18" i="6" s="1"/>
  <c r="CK17" i="6" a="1"/>
  <c r="CK17" i="6" s="1"/>
  <c r="CK16" i="6" a="1"/>
  <c r="CK16" i="6" s="1"/>
  <c r="CK15" i="6" a="1"/>
  <c r="CK15" i="6" s="1"/>
  <c r="CK14" i="6" a="1"/>
  <c r="CK14" i="6" s="1"/>
  <c r="CK13" i="6" a="1"/>
  <c r="CK13" i="6" s="1"/>
  <c r="CK12" i="6" a="1"/>
  <c r="CK12" i="6" s="1"/>
  <c r="CK11" i="6" a="1"/>
  <c r="CK11" i="6" s="1"/>
  <c r="CK10" i="6" a="1"/>
  <c r="CK10" i="6" s="1"/>
  <c r="CK9" i="6" a="1"/>
  <c r="CK9" i="6" s="1"/>
  <c r="CK8" i="6" a="1"/>
  <c r="CK8" i="6" s="1"/>
  <c r="CK7" i="6" a="1"/>
  <c r="CK7" i="6" s="1"/>
  <c r="CK6" i="6" a="1"/>
  <c r="CK6" i="6" s="1"/>
  <c r="CD60" i="6" a="1"/>
  <c r="CD60" i="6" s="1"/>
  <c r="CD33" i="6" a="1"/>
  <c r="CD33" i="6" s="1"/>
  <c r="CD27" i="6" a="1"/>
  <c r="CD27" i="6" s="1"/>
  <c r="CD25" i="6" a="1"/>
  <c r="CD25" i="6" s="1"/>
  <c r="CD20" i="6" a="1"/>
  <c r="CD20" i="6" s="1"/>
  <c r="CD19" i="6" a="1"/>
  <c r="CD19" i="6" s="1"/>
  <c r="CD18" i="6" a="1"/>
  <c r="CD18" i="6" s="1"/>
  <c r="CD17" i="6" a="1"/>
  <c r="CD17" i="6" s="1"/>
  <c r="CD16" i="6" a="1"/>
  <c r="CD16" i="6" s="1"/>
  <c r="CD15" i="6" a="1"/>
  <c r="CD15" i="6" s="1"/>
  <c r="CD14" i="6" a="1"/>
  <c r="CD14" i="6" s="1"/>
  <c r="CD13" i="6" a="1"/>
  <c r="CD13" i="6" s="1"/>
  <c r="CD12" i="6" a="1"/>
  <c r="CD12" i="6" s="1"/>
  <c r="CD11" i="6" a="1"/>
  <c r="CD11" i="6" s="1"/>
  <c r="CD10" i="6" a="1"/>
  <c r="CD10" i="6" s="1"/>
  <c r="CD9" i="6" a="1"/>
  <c r="CD9" i="6" s="1"/>
  <c r="CD8" i="6" a="1"/>
  <c r="CD8" i="6" s="1"/>
  <c r="CD7" i="6" a="1"/>
  <c r="CD7" i="6" s="1"/>
  <c r="CD6" i="6" a="1"/>
  <c r="CD6" i="6" s="1"/>
  <c r="BW60" i="6" a="1"/>
  <c r="BW60" i="6" s="1"/>
  <c r="BW33" i="6" a="1"/>
  <c r="BW33" i="6" s="1"/>
  <c r="BW27" i="6" a="1"/>
  <c r="BW27" i="6" s="1"/>
  <c r="BW25" i="6" a="1"/>
  <c r="BW25" i="6" s="1"/>
  <c r="BW20" i="6" a="1"/>
  <c r="BW20" i="6" s="1"/>
  <c r="BW19" i="6" a="1"/>
  <c r="BW19" i="6" s="1"/>
  <c r="BW18" i="6" a="1"/>
  <c r="BW18" i="6" s="1"/>
  <c r="BW17" i="6" a="1"/>
  <c r="BW17" i="6" s="1"/>
  <c r="BW16" i="6" a="1"/>
  <c r="BW16" i="6" s="1"/>
  <c r="BW15" i="6" a="1"/>
  <c r="BW15" i="6" s="1"/>
  <c r="BW14" i="6" a="1"/>
  <c r="BW14" i="6" s="1"/>
  <c r="BW13" i="6" a="1"/>
  <c r="BW13" i="6" s="1"/>
  <c r="BW12" i="6" a="1"/>
  <c r="BW12" i="6" s="1"/>
  <c r="BW11" i="6" a="1"/>
  <c r="BW11" i="6" s="1"/>
  <c r="BW10" i="6" a="1"/>
  <c r="BW10" i="6" s="1"/>
  <c r="BW9" i="6" a="1"/>
  <c r="BW9" i="6" s="1"/>
  <c r="BW8" i="6" a="1"/>
  <c r="BW8" i="6" s="1"/>
  <c r="BW7" i="6" a="1"/>
  <c r="BW7" i="6" s="1"/>
  <c r="BW6" i="6" a="1"/>
  <c r="BW6" i="6" s="1"/>
  <c r="BP60" i="6" a="1"/>
  <c r="BP60" i="6" s="1"/>
  <c r="BP33" i="6" a="1"/>
  <c r="BP33" i="6" s="1"/>
  <c r="BP27" i="6" a="1"/>
  <c r="BP27" i="6" s="1"/>
  <c r="BP25" i="6" a="1"/>
  <c r="BP25" i="6" s="1"/>
  <c r="BP20" i="6" a="1"/>
  <c r="BP20" i="6" s="1"/>
  <c r="BP19" i="6" a="1"/>
  <c r="BP19" i="6" s="1"/>
  <c r="BP18" i="6" a="1"/>
  <c r="BP18" i="6" s="1"/>
  <c r="BP17" i="6" a="1"/>
  <c r="BP17" i="6" s="1"/>
  <c r="BP16" i="6" a="1"/>
  <c r="BP16" i="6" s="1"/>
  <c r="BP15" i="6" a="1"/>
  <c r="BP15" i="6" s="1"/>
  <c r="BP14" i="6" a="1"/>
  <c r="BP14" i="6" s="1"/>
  <c r="BP13" i="6" a="1"/>
  <c r="BP13" i="6" s="1"/>
  <c r="BP12" i="6" a="1"/>
  <c r="BP12" i="6" s="1"/>
  <c r="BP11" i="6" a="1"/>
  <c r="BP11" i="6" s="1"/>
  <c r="BP10" i="6" a="1"/>
  <c r="BP10" i="6" s="1"/>
  <c r="BP9" i="6" a="1"/>
  <c r="BP9" i="6" s="1"/>
  <c r="BP8" i="6" a="1"/>
  <c r="BP8" i="6" s="1"/>
  <c r="BP7" i="6" a="1"/>
  <c r="BP7" i="6" s="1"/>
  <c r="BP6" i="6" a="1"/>
  <c r="BP6" i="6" s="1"/>
  <c r="BI60" i="6" a="1"/>
  <c r="BI60" i="6" s="1"/>
  <c r="BI33" i="6" a="1"/>
  <c r="BI33" i="6" s="1"/>
  <c r="BI27" i="6" a="1"/>
  <c r="BI27" i="6" s="1"/>
  <c r="BI25" i="6" a="1"/>
  <c r="BI25" i="6" s="1"/>
  <c r="BI20" i="6" a="1"/>
  <c r="BI20" i="6" s="1"/>
  <c r="BI19" i="6" a="1"/>
  <c r="BI19" i="6" s="1"/>
  <c r="BI18" i="6" a="1"/>
  <c r="BI18" i="6" s="1"/>
  <c r="BI17" i="6" a="1"/>
  <c r="BI17" i="6" s="1"/>
  <c r="BI16" i="6" a="1"/>
  <c r="BI16" i="6" s="1"/>
  <c r="BI15" i="6" a="1"/>
  <c r="BI15" i="6" s="1"/>
  <c r="BI14" i="6" a="1"/>
  <c r="BI14" i="6" s="1"/>
  <c r="BI13" i="6" a="1"/>
  <c r="BI13" i="6" s="1"/>
  <c r="BI12" i="6" a="1"/>
  <c r="BI12" i="6" s="1"/>
  <c r="BI11" i="6" a="1"/>
  <c r="BI11" i="6" s="1"/>
  <c r="BI10" i="6" a="1"/>
  <c r="BI10" i="6" s="1"/>
  <c r="BI9" i="6" a="1"/>
  <c r="BI9" i="6" s="1"/>
  <c r="BI8" i="6" a="1"/>
  <c r="BI8" i="6" s="1"/>
  <c r="BI7" i="6" a="1"/>
  <c r="BI7" i="6" s="1"/>
  <c r="BI6" i="6" a="1"/>
  <c r="BI6" i="6" s="1"/>
  <c r="BB60" i="6" a="1"/>
  <c r="BB60" i="6" s="1"/>
  <c r="BB33" i="6" a="1"/>
  <c r="BB33" i="6" s="1"/>
  <c r="BB27" i="6" a="1"/>
  <c r="BB27" i="6" s="1"/>
  <c r="BB25" i="6" a="1"/>
  <c r="BB25" i="6" s="1"/>
  <c r="BB20" i="6" a="1"/>
  <c r="BB20" i="6" s="1"/>
  <c r="BB19" i="6" a="1"/>
  <c r="BB19" i="6" s="1"/>
  <c r="BB18" i="6" a="1"/>
  <c r="BB18" i="6" s="1"/>
  <c r="BB17" i="6" a="1"/>
  <c r="BB17" i="6" s="1"/>
  <c r="BB16" i="6" a="1"/>
  <c r="BB16" i="6" s="1"/>
  <c r="BB15" i="6" a="1"/>
  <c r="BB15" i="6" s="1"/>
  <c r="BB14" i="6" a="1"/>
  <c r="BB14" i="6" s="1"/>
  <c r="BB13" i="6" a="1"/>
  <c r="BB13" i="6" s="1"/>
  <c r="BB12" i="6" a="1"/>
  <c r="BB12" i="6" s="1"/>
  <c r="BB11" i="6" a="1"/>
  <c r="BB11" i="6" s="1"/>
  <c r="BB10" i="6" a="1"/>
  <c r="BB10" i="6" s="1"/>
  <c r="BB9" i="6" a="1"/>
  <c r="BB9" i="6" s="1"/>
  <c r="BB8" i="6" a="1"/>
  <c r="BB8" i="6" s="1"/>
  <c r="BB7" i="6" a="1"/>
  <c r="BB7" i="6" s="1"/>
  <c r="BB6" i="6" a="1"/>
  <c r="BB6" i="6" s="1"/>
  <c r="AU60" i="6" a="1"/>
  <c r="AU60" i="6" s="1"/>
  <c r="AU33" i="6" a="1"/>
  <c r="AU33" i="6" s="1"/>
  <c r="AU27" i="6" a="1"/>
  <c r="AU27" i="6" s="1"/>
  <c r="AU25" i="6" a="1"/>
  <c r="AU25" i="6" s="1"/>
  <c r="AU20" i="6" a="1"/>
  <c r="AU20" i="6" s="1"/>
  <c r="AU19" i="6" a="1"/>
  <c r="AU19" i="6" s="1"/>
  <c r="AU18" i="6" a="1"/>
  <c r="AU18" i="6" s="1"/>
  <c r="AU17" i="6" a="1"/>
  <c r="AU17" i="6" s="1"/>
  <c r="AU16" i="6" a="1"/>
  <c r="AU16" i="6" s="1"/>
  <c r="AU15" i="6" a="1"/>
  <c r="AU15" i="6" s="1"/>
  <c r="AU14" i="6" a="1"/>
  <c r="AU14" i="6" s="1"/>
  <c r="AU13" i="6" a="1"/>
  <c r="AU13" i="6" s="1"/>
  <c r="AU12" i="6" a="1"/>
  <c r="AU12" i="6" s="1"/>
  <c r="AU11" i="6" a="1"/>
  <c r="AU11" i="6" s="1"/>
  <c r="AU10" i="6" a="1"/>
  <c r="AU10" i="6" s="1"/>
  <c r="AU9" i="6" a="1"/>
  <c r="AU9" i="6" s="1"/>
  <c r="AU8" i="6" a="1"/>
  <c r="AU8" i="6" s="1"/>
  <c r="AU7" i="6" a="1"/>
  <c r="AU7" i="6" s="1"/>
  <c r="AU6" i="6" a="1"/>
  <c r="AU6" i="6" s="1"/>
  <c r="AN60" i="6" a="1"/>
  <c r="AN60" i="6" s="1"/>
  <c r="AN33" i="6" a="1"/>
  <c r="AN33" i="6" s="1"/>
  <c r="AN27" i="6" a="1"/>
  <c r="AN27" i="6" s="1"/>
  <c r="AN25" i="6" a="1"/>
  <c r="AN25" i="6" s="1"/>
  <c r="AN20" i="6" a="1"/>
  <c r="AN20" i="6" s="1"/>
  <c r="AN19" i="6" a="1"/>
  <c r="AN19" i="6" s="1"/>
  <c r="AN18" i="6" a="1"/>
  <c r="AN18" i="6" s="1"/>
  <c r="AN17" i="6" a="1"/>
  <c r="AN17" i="6" s="1"/>
  <c r="AN16" i="6" a="1"/>
  <c r="AN16" i="6" s="1"/>
  <c r="AN15" i="6" a="1"/>
  <c r="AN15" i="6" s="1"/>
  <c r="AN14" i="6" a="1"/>
  <c r="AN14" i="6" s="1"/>
  <c r="AN13" i="6" a="1"/>
  <c r="AN13" i="6" s="1"/>
  <c r="AN12" i="6" a="1"/>
  <c r="AN12" i="6" s="1"/>
  <c r="AN11" i="6" a="1"/>
  <c r="AN11" i="6" s="1"/>
  <c r="AN10" i="6" a="1"/>
  <c r="AN10" i="6" s="1"/>
  <c r="AN9" i="6" a="1"/>
  <c r="AN9" i="6" s="1"/>
  <c r="AN8" i="6" a="1"/>
  <c r="AN8" i="6" s="1"/>
  <c r="AN7" i="6" a="1"/>
  <c r="AN7" i="6" s="1"/>
  <c r="AN6" i="6" a="1"/>
  <c r="AN6" i="6" s="1"/>
  <c r="AG60" i="6" a="1"/>
  <c r="AG60" i="6" s="1"/>
  <c r="AL60" i="6" s="1"/>
  <c r="AG33" i="6" a="1"/>
  <c r="AG33" i="6" s="1"/>
  <c r="AG25" i="6" a="1"/>
  <c r="AG25" i="6" s="1"/>
  <c r="AK25" i="6" s="1"/>
  <c r="AL25" i="6" s="1"/>
  <c r="AG20" i="6" a="1"/>
  <c r="AG20" i="6" s="1"/>
  <c r="AG19" i="6" a="1"/>
  <c r="AG19" i="6" s="1"/>
  <c r="AG18" i="6" a="1"/>
  <c r="AG18" i="6" s="1"/>
  <c r="AG17" i="6" a="1"/>
  <c r="AG17" i="6" s="1"/>
  <c r="AG16" i="6" a="1"/>
  <c r="AG16" i="6" s="1"/>
  <c r="AG15" i="6" a="1"/>
  <c r="AG15" i="6" s="1"/>
  <c r="AG14" i="6" a="1"/>
  <c r="AG14" i="6" s="1"/>
  <c r="AG13" i="6" a="1"/>
  <c r="AG13" i="6" s="1"/>
  <c r="AG12" i="6" a="1"/>
  <c r="AG12" i="6" s="1"/>
  <c r="AG11" i="6" a="1"/>
  <c r="AG11" i="6" s="1"/>
  <c r="AG10" i="6" a="1"/>
  <c r="AG10" i="6" s="1"/>
  <c r="AG9" i="6" a="1"/>
  <c r="AG9" i="6" s="1"/>
  <c r="AG8" i="6" a="1"/>
  <c r="AG8" i="6" s="1"/>
  <c r="AG7" i="6" a="1"/>
  <c r="AG7" i="6" s="1"/>
  <c r="AG6" i="6" a="1"/>
  <c r="AG6" i="6" s="1"/>
  <c r="Z60" i="6" a="1"/>
  <c r="Z60" i="6" s="1"/>
  <c r="AE60" i="6" s="1"/>
  <c r="Z33" i="6" a="1"/>
  <c r="Z33" i="6" s="1"/>
  <c r="Z27" i="6" a="1"/>
  <c r="Z27" i="6" s="1"/>
  <c r="AD27" i="6" s="1"/>
  <c r="AE27" i="6" s="1"/>
  <c r="Z25" i="6" a="1"/>
  <c r="Z25" i="6" s="1"/>
  <c r="AD25" i="6" s="1"/>
  <c r="AE25" i="6" s="1"/>
  <c r="Z20" i="6" a="1"/>
  <c r="Z20" i="6" s="1"/>
  <c r="Z19" i="6" a="1"/>
  <c r="Z19" i="6" s="1"/>
  <c r="Z18" i="6" a="1"/>
  <c r="Z18" i="6" s="1"/>
  <c r="Z17" i="6" a="1"/>
  <c r="Z17" i="6" s="1"/>
  <c r="Z16" i="6" a="1"/>
  <c r="Z16" i="6" s="1"/>
  <c r="Z15" i="6" a="1"/>
  <c r="Z15" i="6" s="1"/>
  <c r="Z14" i="6" a="1"/>
  <c r="Z14" i="6" s="1"/>
  <c r="Z13" i="6" a="1"/>
  <c r="Z13" i="6" s="1"/>
  <c r="Z12" i="6" a="1"/>
  <c r="Z12" i="6" s="1"/>
  <c r="Z11" i="6" a="1"/>
  <c r="Z11" i="6" s="1"/>
  <c r="Z10" i="6" a="1"/>
  <c r="Z10" i="6" s="1"/>
  <c r="Z9" i="6" a="1"/>
  <c r="Z9" i="6" s="1"/>
  <c r="Z8" i="6" a="1"/>
  <c r="Z8" i="6" s="1"/>
  <c r="Z7" i="6" a="1"/>
  <c r="Z7" i="6" s="1"/>
  <c r="Z6" i="6" a="1"/>
  <c r="Z6" i="6" s="1"/>
  <c r="S60" i="6" a="1"/>
  <c r="S60" i="6" s="1"/>
  <c r="W60" i="6" s="1"/>
  <c r="S33" i="6" a="1"/>
  <c r="S33" i="6" s="1"/>
  <c r="S27" i="6" a="1"/>
  <c r="S27" i="6" s="1"/>
  <c r="W27" i="6" s="1"/>
  <c r="X27" i="6" s="1"/>
  <c r="S25" i="6" a="1"/>
  <c r="S25" i="6" s="1"/>
  <c r="W25" i="6" s="1"/>
  <c r="X25" i="6" s="1"/>
  <c r="S20" i="6" a="1"/>
  <c r="S20" i="6" s="1"/>
  <c r="S19" i="6" a="1"/>
  <c r="S19" i="6" s="1"/>
  <c r="S18" i="6" a="1"/>
  <c r="S18" i="6" s="1"/>
  <c r="S17" i="6" a="1"/>
  <c r="S17" i="6" s="1"/>
  <c r="S16" i="6" a="1"/>
  <c r="S16" i="6" s="1"/>
  <c r="S15" i="6" a="1"/>
  <c r="S15" i="6" s="1"/>
  <c r="S14" i="6" a="1"/>
  <c r="S14" i="6" s="1"/>
  <c r="S13" i="6" a="1"/>
  <c r="S13" i="6" s="1"/>
  <c r="S12" i="6" a="1"/>
  <c r="S12" i="6" s="1"/>
  <c r="S11" i="6" a="1"/>
  <c r="S11" i="6" s="1"/>
  <c r="S10" i="6" a="1"/>
  <c r="S10" i="6" s="1"/>
  <c r="S9" i="6" a="1"/>
  <c r="S9" i="6" s="1"/>
  <c r="S8" i="6" a="1"/>
  <c r="S8" i="6" s="1"/>
  <c r="S7" i="6" a="1"/>
  <c r="S7" i="6" s="1"/>
  <c r="S6" i="6" a="1"/>
  <c r="S6" i="6" s="1"/>
  <c r="L60" i="6" a="1"/>
  <c r="L60" i="6" s="1"/>
  <c r="L27" i="6" a="1"/>
  <c r="L27" i="6" s="1"/>
  <c r="L25" i="6" a="1"/>
  <c r="L25" i="6" s="1"/>
  <c r="L20" i="6" a="1"/>
  <c r="L20" i="6" s="1"/>
  <c r="L19" i="6" a="1"/>
  <c r="L19" i="6" s="1"/>
  <c r="L18" i="6" a="1"/>
  <c r="L18" i="6" s="1"/>
  <c r="L17" i="6" a="1"/>
  <c r="L17" i="6" s="1"/>
  <c r="L16" i="6" a="1"/>
  <c r="L16" i="6" s="1"/>
  <c r="L15" i="6" a="1"/>
  <c r="L15" i="6" s="1"/>
  <c r="L14" i="6" a="1"/>
  <c r="L14" i="6" s="1"/>
  <c r="L13" i="6" a="1"/>
  <c r="L13" i="6" s="1"/>
  <c r="L12" i="6" a="1"/>
  <c r="L12" i="6" s="1"/>
  <c r="L11" i="6" a="1"/>
  <c r="L11" i="6" s="1"/>
  <c r="L10" i="6" a="1"/>
  <c r="L10" i="6" s="1"/>
  <c r="L7" i="6" a="1"/>
  <c r="L7" i="6" s="1"/>
  <c r="L8" i="6" a="1"/>
  <c r="L8" i="6" s="1"/>
  <c r="L6" i="6" a="1"/>
  <c r="L6" i="6" s="1"/>
  <c r="L9" i="6" a="1"/>
  <c r="L9" i="6" s="1"/>
  <c r="D21" i="6"/>
  <c r="DY21" i="6"/>
  <c r="DY22" i="6"/>
  <c r="DY23" i="6"/>
  <c r="DY29" i="6"/>
  <c r="DY30" i="6"/>
  <c r="DY31" i="6"/>
  <c r="DY32" i="6"/>
  <c r="DY34" i="6"/>
  <c r="DY35" i="6"/>
  <c r="DY58" i="6"/>
  <c r="DY59" i="6"/>
  <c r="AL33" i="6" l="1"/>
  <c r="AK33" i="6"/>
  <c r="AK27" i="6"/>
  <c r="AL27" i="6" s="1"/>
  <c r="AY77" i="4"/>
  <c r="BB77" i="4"/>
  <c r="BA77" i="4"/>
  <c r="AZ77" i="4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W30" i="6" l="1"/>
  <c r="W31" i="6"/>
  <c r="W32" i="6"/>
  <c r="W34" i="6"/>
  <c r="W35" i="6"/>
  <c r="W36" i="6"/>
  <c r="W21" i="6"/>
  <c r="W22" i="6"/>
  <c r="W23" i="6"/>
  <c r="W24" i="6"/>
  <c r="W29" i="6"/>
  <c r="BU21" i="6"/>
  <c r="BU22" i="6"/>
  <c r="BU23" i="6"/>
  <c r="BU29" i="6"/>
  <c r="BU30" i="6"/>
  <c r="BU31" i="6"/>
  <c r="BU32" i="6"/>
  <c r="BU34" i="6"/>
  <c r="BU35" i="6"/>
  <c r="BU57" i="6"/>
  <c r="BU58" i="6"/>
  <c r="BU59" i="6"/>
  <c r="BU61" i="6"/>
  <c r="BU62" i="6"/>
  <c r="P1" i="12" l="1"/>
  <c r="O1" i="12"/>
  <c r="L1" i="12"/>
  <c r="K1" i="12"/>
  <c r="FH1" i="6"/>
  <c r="FG1" i="6"/>
  <c r="FF1" i="6"/>
  <c r="FE1" i="6"/>
  <c r="FD1" i="6"/>
  <c r="FC1" i="6"/>
  <c r="FA1" i="6"/>
  <c r="EZ1" i="6"/>
  <c r="EY1" i="6"/>
  <c r="EX1" i="6"/>
  <c r="EW1" i="6"/>
  <c r="EV1" i="6"/>
  <c r="ET1" i="6"/>
  <c r="ES1" i="6"/>
  <c r="ER1" i="6"/>
  <c r="EQ1" i="6"/>
  <c r="EP1" i="6"/>
  <c r="EO1" i="6"/>
  <c r="EM1" i="6"/>
  <c r="EL1" i="6"/>
  <c r="EK1" i="6"/>
  <c r="EJ1" i="6"/>
  <c r="EI1" i="6"/>
  <c r="EH1" i="6"/>
  <c r="EF1" i="6"/>
  <c r="EE1" i="6"/>
  <c r="ED1" i="6"/>
  <c r="EC1" i="6"/>
  <c r="EB1" i="6"/>
  <c r="EA1" i="6"/>
  <c r="DY1" i="6"/>
  <c r="DX1" i="6"/>
  <c r="DW1" i="6"/>
  <c r="DV1" i="6"/>
  <c r="DU1" i="6"/>
  <c r="DT1" i="6"/>
  <c r="DR1" i="6"/>
  <c r="DQ1" i="6"/>
  <c r="DP1" i="6"/>
  <c r="DO1" i="6"/>
  <c r="DN1" i="6"/>
  <c r="DM1" i="6"/>
  <c r="DK1" i="6"/>
  <c r="DJ1" i="6"/>
  <c r="DI1" i="6"/>
  <c r="DH1" i="6"/>
  <c r="DG1" i="6"/>
  <c r="DF1" i="6"/>
  <c r="DD1" i="6"/>
  <c r="DC1" i="6"/>
  <c r="DB1" i="6"/>
  <c r="DA1" i="6"/>
  <c r="CZ1" i="6"/>
  <c r="CY1" i="6"/>
  <c r="CW1" i="6"/>
  <c r="CV1" i="6"/>
  <c r="CU1" i="6"/>
  <c r="CT1" i="6"/>
  <c r="CS1" i="6"/>
  <c r="CR1" i="6"/>
  <c r="CP1" i="6"/>
  <c r="CO1" i="6"/>
  <c r="CN1" i="6"/>
  <c r="CM1" i="6"/>
  <c r="CL1" i="6"/>
  <c r="CK1" i="6"/>
  <c r="CI1" i="6"/>
  <c r="CH1" i="6"/>
  <c r="CG1" i="6"/>
  <c r="CF1" i="6"/>
  <c r="CE1" i="6"/>
  <c r="CD1" i="6"/>
  <c r="CB1" i="6"/>
  <c r="CA1" i="6"/>
  <c r="BZ1" i="6"/>
  <c r="BY1" i="6"/>
  <c r="BX1" i="6"/>
  <c r="BW1" i="6"/>
  <c r="BU1" i="6"/>
  <c r="BT1" i="6"/>
  <c r="BS1" i="6"/>
  <c r="BR1" i="6"/>
  <c r="BQ1" i="6"/>
  <c r="BP1" i="6"/>
  <c r="BN1" i="6"/>
  <c r="BM1" i="6"/>
  <c r="BL1" i="6"/>
  <c r="BK1" i="6"/>
  <c r="BJ1" i="6"/>
  <c r="BI1" i="6"/>
  <c r="BG1" i="6"/>
  <c r="BF1" i="6"/>
  <c r="BE1" i="6"/>
  <c r="BD1" i="6"/>
  <c r="BC1" i="6"/>
  <c r="BB1" i="6"/>
  <c r="AZ1" i="6"/>
  <c r="AY1" i="6"/>
  <c r="AX1" i="6"/>
  <c r="AW1" i="6"/>
  <c r="AV1" i="6"/>
  <c r="AU1" i="6"/>
  <c r="AS1" i="6"/>
  <c r="AR1" i="6"/>
  <c r="AQ1" i="6"/>
  <c r="AP1" i="6"/>
  <c r="AO1" i="6"/>
  <c r="AN1" i="6"/>
  <c r="AL1" i="6"/>
  <c r="AK1" i="6"/>
  <c r="AJ1" i="6"/>
  <c r="AI1" i="6"/>
  <c r="AH1" i="6"/>
  <c r="AG1" i="6"/>
  <c r="AE1" i="6"/>
  <c r="AD1" i="6"/>
  <c r="AC1" i="6"/>
  <c r="AB1" i="6"/>
  <c r="AA1" i="6"/>
  <c r="Z1" i="6"/>
  <c r="X1" i="6"/>
  <c r="W1" i="6"/>
  <c r="V1" i="6"/>
  <c r="U1" i="6"/>
  <c r="T1" i="6"/>
  <c r="S1" i="6"/>
  <c r="H32" i="6"/>
  <c r="W6" i="6"/>
  <c r="X6" i="6" s="1"/>
  <c r="X21" i="6"/>
  <c r="X22" i="6"/>
  <c r="X23" i="6"/>
  <c r="X29" i="6"/>
  <c r="X30" i="6"/>
  <c r="X31" i="6"/>
  <c r="X32" i="6"/>
  <c r="X34" i="6"/>
  <c r="X35" i="6"/>
  <c r="AD64" i="6"/>
  <c r="AD63" i="6"/>
  <c r="AE36" i="6"/>
  <c r="AD36" i="6"/>
  <c r="AE32" i="6"/>
  <c r="AE24" i="6"/>
  <c r="AD24" i="6"/>
  <c r="AD6" i="6"/>
  <c r="X36" i="6"/>
  <c r="W33" i="6"/>
  <c r="X24" i="6"/>
  <c r="BT64" i="6"/>
  <c r="BU64" i="6" s="1"/>
  <c r="BT63" i="6"/>
  <c r="BU63" i="6" s="1"/>
  <c r="BT36" i="6"/>
  <c r="BU36" i="6" s="1"/>
  <c r="BT24" i="6"/>
  <c r="BU24" i="6" s="1"/>
  <c r="BT6" i="6"/>
  <c r="BU6" i="6" s="1"/>
  <c r="EL6" i="6"/>
  <c r="EM6" i="6" s="1"/>
  <c r="EM21" i="6"/>
  <c r="EM22" i="6"/>
  <c r="EM23" i="6"/>
  <c r="AK24" i="6"/>
  <c r="AL24" i="6"/>
  <c r="AR24" i="6"/>
  <c r="AS24" i="6"/>
  <c r="AY24" i="6"/>
  <c r="AZ24" i="6"/>
  <c r="BF24" i="6"/>
  <c r="BG24" i="6"/>
  <c r="BM24" i="6"/>
  <c r="BN24" i="6"/>
  <c r="CA24" i="6"/>
  <c r="CB24" i="6"/>
  <c r="CH24" i="6"/>
  <c r="CI24" i="6"/>
  <c r="CO24" i="6"/>
  <c r="CP24" i="6"/>
  <c r="CV24" i="6"/>
  <c r="CW24" i="6"/>
  <c r="DC24" i="6"/>
  <c r="DD24" i="6"/>
  <c r="DJ24" i="6"/>
  <c r="DK24" i="6"/>
  <c r="DQ24" i="6"/>
  <c r="DR24" i="6"/>
  <c r="DX24" i="6"/>
  <c r="DY24" i="6" s="1"/>
  <c r="EE24" i="6"/>
  <c r="EF24" i="6"/>
  <c r="EL24" i="6"/>
  <c r="EM24" i="6" s="1"/>
  <c r="EL25" i="6"/>
  <c r="EM25" i="6" s="1"/>
  <c r="EL27" i="6"/>
  <c r="EM27" i="6" s="1"/>
  <c r="EM29" i="6"/>
  <c r="EM30" i="6"/>
  <c r="EM31" i="6"/>
  <c r="AL32" i="6"/>
  <c r="AS32" i="6"/>
  <c r="AZ32" i="6"/>
  <c r="BG32" i="6"/>
  <c r="BN32" i="6"/>
  <c r="CB32" i="6"/>
  <c r="CI32" i="6"/>
  <c r="CP32" i="6"/>
  <c r="CW32" i="6"/>
  <c r="DD32" i="6"/>
  <c r="DK32" i="6"/>
  <c r="DR32" i="6"/>
  <c r="EF32" i="6"/>
  <c r="EM32" i="6"/>
  <c r="AR33" i="6"/>
  <c r="AY33" i="6"/>
  <c r="BF33" i="6"/>
  <c r="CA33" i="6"/>
  <c r="CO33" i="6"/>
  <c r="CV33" i="6"/>
  <c r="DC33" i="6"/>
  <c r="DJ33" i="6"/>
  <c r="DQ33" i="6"/>
  <c r="DX33" i="6"/>
  <c r="DY33" i="6" s="1"/>
  <c r="EL33" i="6"/>
  <c r="EM33" i="6" s="1"/>
  <c r="EM34" i="6"/>
  <c r="EM35" i="6"/>
  <c r="AR36" i="6"/>
  <c r="AS36" i="6"/>
  <c r="AY36" i="6"/>
  <c r="AZ36" i="6"/>
  <c r="BF36" i="6"/>
  <c r="BG36" i="6"/>
  <c r="BM36" i="6"/>
  <c r="BN36" i="6"/>
  <c r="CA36" i="6"/>
  <c r="CB36" i="6"/>
  <c r="CH36" i="6"/>
  <c r="CI36" i="6"/>
  <c r="CO36" i="6"/>
  <c r="CP36" i="6"/>
  <c r="CV36" i="6"/>
  <c r="CW36" i="6"/>
  <c r="DC36" i="6"/>
  <c r="DD36" i="6"/>
  <c r="DJ36" i="6"/>
  <c r="DK36" i="6"/>
  <c r="DQ36" i="6"/>
  <c r="DR36" i="6"/>
  <c r="DX36" i="6"/>
  <c r="DY36" i="6" s="1"/>
  <c r="EE36" i="6"/>
  <c r="EF36" i="6"/>
  <c r="EL36" i="6"/>
  <c r="EM36" i="6" s="1"/>
  <c r="AR57" i="6"/>
  <c r="AS57" i="6"/>
  <c r="AY57" i="6"/>
  <c r="AZ57" i="6"/>
  <c r="BF57" i="6"/>
  <c r="BG57" i="6"/>
  <c r="BM57" i="6"/>
  <c r="BN57" i="6"/>
  <c r="CA57" i="6"/>
  <c r="CB57" i="6"/>
  <c r="CH57" i="6"/>
  <c r="CI57" i="6"/>
  <c r="CO57" i="6"/>
  <c r="CP57" i="6"/>
  <c r="CV57" i="6"/>
  <c r="CW57" i="6"/>
  <c r="DC57" i="6"/>
  <c r="DD57" i="6"/>
  <c r="DJ57" i="6"/>
  <c r="DK57" i="6"/>
  <c r="DQ57" i="6"/>
  <c r="DR57" i="6"/>
  <c r="DX57" i="6"/>
  <c r="DY57" i="6" s="1"/>
  <c r="EE57" i="6"/>
  <c r="EF57" i="6"/>
  <c r="EL57" i="6"/>
  <c r="EM57" i="6" s="1"/>
  <c r="EM58" i="6"/>
  <c r="EM59" i="6"/>
  <c r="AS60" i="6"/>
  <c r="AZ60" i="6"/>
  <c r="BG60" i="6"/>
  <c r="BN60" i="6"/>
  <c r="CB60" i="6"/>
  <c r="CI60" i="6"/>
  <c r="CP60" i="6"/>
  <c r="CW60" i="6"/>
  <c r="DD60" i="6"/>
  <c r="DK60" i="6"/>
  <c r="DR60" i="6"/>
  <c r="EF60" i="6"/>
  <c r="EL60" i="6"/>
  <c r="EM60" i="6" s="1"/>
  <c r="AK61" i="6"/>
  <c r="AL61" i="6"/>
  <c r="AR61" i="6"/>
  <c r="AS61" i="6"/>
  <c r="AY61" i="6"/>
  <c r="AZ61" i="6"/>
  <c r="BF61" i="6"/>
  <c r="BG61" i="6"/>
  <c r="BM61" i="6"/>
  <c r="BN61" i="6"/>
  <c r="CA61" i="6"/>
  <c r="CB61" i="6"/>
  <c r="CH61" i="6"/>
  <c r="CI61" i="6"/>
  <c r="CO61" i="6"/>
  <c r="CP61" i="6"/>
  <c r="CV61" i="6"/>
  <c r="CW61" i="6"/>
  <c r="DC61" i="6"/>
  <c r="DD61" i="6"/>
  <c r="DJ61" i="6"/>
  <c r="DK61" i="6"/>
  <c r="DQ61" i="6"/>
  <c r="DR61" i="6"/>
  <c r="DX61" i="6"/>
  <c r="DY61" i="6" s="1"/>
  <c r="EE61" i="6"/>
  <c r="EF61" i="6"/>
  <c r="EL61" i="6"/>
  <c r="EM61" i="6" s="1"/>
  <c r="AK62" i="6"/>
  <c r="AL62" i="6"/>
  <c r="AR62" i="6"/>
  <c r="AS62" i="6"/>
  <c r="AY62" i="6"/>
  <c r="AZ62" i="6"/>
  <c r="BF62" i="6"/>
  <c r="BG62" i="6"/>
  <c r="BM62" i="6"/>
  <c r="BN62" i="6"/>
  <c r="CA62" i="6"/>
  <c r="CB62" i="6"/>
  <c r="CH62" i="6"/>
  <c r="CI62" i="6"/>
  <c r="CO62" i="6"/>
  <c r="CP62" i="6"/>
  <c r="CV62" i="6"/>
  <c r="CW62" i="6"/>
  <c r="DC62" i="6"/>
  <c r="DD62" i="6"/>
  <c r="DJ62" i="6"/>
  <c r="DK62" i="6"/>
  <c r="DQ62" i="6"/>
  <c r="DR62" i="6"/>
  <c r="DX62" i="6"/>
  <c r="DY62" i="6" s="1"/>
  <c r="EE62" i="6"/>
  <c r="EF62" i="6"/>
  <c r="EL62" i="6"/>
  <c r="EM62" i="6" s="1"/>
  <c r="AK63" i="6"/>
  <c r="AL63" i="6"/>
  <c r="AR63" i="6"/>
  <c r="AS63" i="6"/>
  <c r="AY63" i="6"/>
  <c r="AZ63" i="6"/>
  <c r="BF63" i="6"/>
  <c r="BG63" i="6"/>
  <c r="BM63" i="6"/>
  <c r="BN63" i="6"/>
  <c r="CA63" i="6"/>
  <c r="CB63" i="6"/>
  <c r="CH63" i="6"/>
  <c r="CI63" i="6"/>
  <c r="CO63" i="6"/>
  <c r="CP63" i="6"/>
  <c r="CV63" i="6"/>
  <c r="CW63" i="6"/>
  <c r="DC63" i="6"/>
  <c r="DD63" i="6"/>
  <c r="DJ63" i="6"/>
  <c r="DK63" i="6"/>
  <c r="DQ63" i="6"/>
  <c r="DR63" i="6"/>
  <c r="DX63" i="6"/>
  <c r="DY63" i="6" s="1"/>
  <c r="EE63" i="6"/>
  <c r="EF63" i="6"/>
  <c r="EL63" i="6"/>
  <c r="EM63" i="6" s="1"/>
  <c r="AK64" i="6"/>
  <c r="AL64" i="6"/>
  <c r="AR64" i="6"/>
  <c r="AS64" i="6"/>
  <c r="AY64" i="6"/>
  <c r="AZ64" i="6"/>
  <c r="BF64" i="6"/>
  <c r="BG64" i="6"/>
  <c r="BM64" i="6"/>
  <c r="BN64" i="6"/>
  <c r="CA64" i="6"/>
  <c r="CB64" i="6"/>
  <c r="CH64" i="6"/>
  <c r="CI64" i="6"/>
  <c r="CO64" i="6"/>
  <c r="CP64" i="6"/>
  <c r="CV64" i="6"/>
  <c r="CW64" i="6"/>
  <c r="DC64" i="6"/>
  <c r="DD64" i="6"/>
  <c r="DJ64" i="6"/>
  <c r="DK64" i="6"/>
  <c r="DQ64" i="6"/>
  <c r="DR64" i="6"/>
  <c r="DX64" i="6"/>
  <c r="DY64" i="6" s="1"/>
  <c r="EE64" i="6"/>
  <c r="EF64" i="6"/>
  <c r="EL64" i="6"/>
  <c r="EM64" i="6" s="1"/>
  <c r="Q24" i="6"/>
  <c r="Q64" i="6"/>
  <c r="Q63" i="6"/>
  <c r="D27" i="6"/>
  <c r="D27" i="12" s="1"/>
  <c r="D25" i="6"/>
  <c r="D25" i="12" s="1"/>
  <c r="D29" i="12" s="1"/>
  <c r="Q36" i="6"/>
  <c r="P36" i="6"/>
  <c r="P24" i="6"/>
  <c r="D60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37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33" i="12"/>
  <c r="E60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37" i="12"/>
  <c r="E33" i="12"/>
  <c r="E27" i="12"/>
  <c r="E25" i="12"/>
  <c r="D33" i="12"/>
  <c r="K28" i="12" l="1"/>
  <c r="K26" i="12"/>
  <c r="P28" i="12"/>
  <c r="P26" i="12"/>
  <c r="P27" i="12"/>
  <c r="O28" i="12"/>
  <c r="O26" i="12"/>
  <c r="L25" i="12"/>
  <c r="L26" i="12"/>
  <c r="L27" i="12"/>
  <c r="L28" i="12"/>
  <c r="L29" i="12"/>
  <c r="DK33" i="6"/>
  <c r="AS33" i="6"/>
  <c r="CW33" i="6"/>
  <c r="CB33" i="6"/>
  <c r="BM33" i="6"/>
  <c r="BN33" i="6"/>
  <c r="EE33" i="6"/>
  <c r="EF33" i="6"/>
  <c r="CH33" i="6"/>
  <c r="CI33" i="6"/>
  <c r="H24" i="6"/>
  <c r="DD33" i="6"/>
  <c r="AZ33" i="6"/>
  <c r="AE6" i="6"/>
  <c r="DR33" i="6"/>
  <c r="CP33" i="6"/>
  <c r="BG33" i="6"/>
  <c r="AD33" i="6"/>
  <c r="AE33" i="6"/>
  <c r="AD60" i="6"/>
  <c r="X33" i="6"/>
  <c r="BT33" i="6"/>
  <c r="BU33" i="6" s="1"/>
  <c r="BT60" i="6"/>
  <c r="BU60" i="6" s="1"/>
  <c r="DD25" i="6"/>
  <c r="DC25" i="6"/>
  <c r="CW27" i="6"/>
  <c r="CV27" i="6"/>
  <c r="AS27" i="6"/>
  <c r="AR27" i="6"/>
  <c r="DK25" i="6"/>
  <c r="DJ25" i="6"/>
  <c r="BG25" i="6"/>
  <c r="BT25" i="6" s="1"/>
  <c r="BU25" i="6" s="1"/>
  <c r="BF25" i="6"/>
  <c r="DD27" i="6"/>
  <c r="DC27" i="6"/>
  <c r="AZ27" i="6"/>
  <c r="AY27" i="6"/>
  <c r="DR25" i="6"/>
  <c r="DQ25" i="6"/>
  <c r="BN25" i="6"/>
  <c r="BM25" i="6"/>
  <c r="DK27" i="6"/>
  <c r="DJ27" i="6"/>
  <c r="BG27" i="6"/>
  <c r="BT27" i="6" s="1"/>
  <c r="BU27" i="6" s="1"/>
  <c r="BF27" i="6"/>
  <c r="DX25" i="6"/>
  <c r="DY25" i="6" s="1"/>
  <c r="AZ25" i="6"/>
  <c r="AY25" i="6"/>
  <c r="DR27" i="6"/>
  <c r="DQ27" i="6"/>
  <c r="BN27" i="6"/>
  <c r="BM27" i="6"/>
  <c r="EF25" i="6"/>
  <c r="EE25" i="6"/>
  <c r="CB25" i="6"/>
  <c r="CA25" i="6"/>
  <c r="DX27" i="6"/>
  <c r="DY27" i="6" s="1"/>
  <c r="CI25" i="6"/>
  <c r="CH25" i="6"/>
  <c r="EF27" i="6"/>
  <c r="EE27" i="6"/>
  <c r="CB27" i="6"/>
  <c r="CA27" i="6"/>
  <c r="CP25" i="6"/>
  <c r="CO25" i="6"/>
  <c r="CP27" i="6"/>
  <c r="CO27" i="6"/>
  <c r="CI27" i="6"/>
  <c r="CH27" i="6"/>
  <c r="CW25" i="6"/>
  <c r="CV25" i="6"/>
  <c r="AS25" i="6"/>
  <c r="AR25" i="6"/>
  <c r="DD6" i="6"/>
  <c r="DC6" i="6"/>
  <c r="AZ6" i="6"/>
  <c r="AY6" i="6"/>
  <c r="DK6" i="6"/>
  <c r="DJ6" i="6"/>
  <c r="BG6" i="6"/>
  <c r="BF6" i="6"/>
  <c r="DR6" i="6"/>
  <c r="DQ6" i="6"/>
  <c r="BN6" i="6"/>
  <c r="BM6" i="6"/>
  <c r="DX60" i="6"/>
  <c r="DY60" i="6" s="1"/>
  <c r="DJ60" i="6"/>
  <c r="CV60" i="6"/>
  <c r="CH60" i="6"/>
  <c r="BF60" i="6"/>
  <c r="AR60" i="6"/>
  <c r="DX6" i="6"/>
  <c r="DY6" i="6" s="1"/>
  <c r="EF6" i="6"/>
  <c r="EE6" i="6"/>
  <c r="CB6" i="6"/>
  <c r="CA6" i="6"/>
  <c r="CI6" i="6"/>
  <c r="CH6" i="6"/>
  <c r="EE60" i="6"/>
  <c r="DQ60" i="6"/>
  <c r="DC60" i="6"/>
  <c r="CO60" i="6"/>
  <c r="CA60" i="6"/>
  <c r="BM60" i="6"/>
  <c r="AY60" i="6"/>
  <c r="AK60" i="6"/>
  <c r="CP6" i="6"/>
  <c r="CO6" i="6"/>
  <c r="AK6" i="6"/>
  <c r="CW6" i="6"/>
  <c r="CV6" i="6"/>
  <c r="AS6" i="6"/>
  <c r="AR6" i="6"/>
  <c r="E8" i="12" l="1"/>
  <c r="E9" i="12"/>
  <c r="E10" i="12"/>
  <c r="E11" i="12"/>
  <c r="E12" i="12"/>
  <c r="E13" i="12"/>
  <c r="E14" i="12"/>
  <c r="E15" i="12"/>
  <c r="E16" i="12"/>
  <c r="E17" i="12"/>
  <c r="E18" i="12"/>
  <c r="E19" i="12"/>
  <c r="E20" i="12"/>
  <c r="E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7" i="12"/>
  <c r="N2" i="12"/>
  <c r="M2" i="12"/>
  <c r="L2" i="12"/>
  <c r="K2" i="12"/>
  <c r="H2" i="12"/>
  <c r="N1" i="12"/>
  <c r="M1" i="12"/>
  <c r="F60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F44" i="6" s="1"/>
  <c r="D43" i="6"/>
  <c r="D42" i="6"/>
  <c r="D41" i="6"/>
  <c r="D40" i="6"/>
  <c r="D39" i="6"/>
  <c r="D38" i="6"/>
  <c r="D37" i="6"/>
  <c r="F33" i="6"/>
  <c r="F32" i="6"/>
  <c r="F27" i="6"/>
  <c r="F25" i="6"/>
  <c r="F24" i="6"/>
  <c r="H21" i="6"/>
  <c r="I21" i="6" s="1"/>
  <c r="F20" i="6"/>
  <c r="F19" i="6"/>
  <c r="F18" i="6"/>
  <c r="F17" i="6"/>
  <c r="F17" i="12" s="1"/>
  <c r="F16" i="6"/>
  <c r="F15" i="6"/>
  <c r="F15" i="12" s="1"/>
  <c r="F14" i="6"/>
  <c r="F14" i="12" s="1"/>
  <c r="F13" i="6"/>
  <c r="F13" i="12" s="1"/>
  <c r="F12" i="6"/>
  <c r="F11" i="6"/>
  <c r="F10" i="6"/>
  <c r="F10" i="12" s="1"/>
  <c r="F9" i="6"/>
  <c r="F9" i="12" s="1"/>
  <c r="F8" i="6"/>
  <c r="F7" i="6"/>
  <c r="F7" i="12" s="1"/>
  <c r="M25" i="12" l="1"/>
  <c r="M26" i="12"/>
  <c r="M27" i="12"/>
  <c r="M28" i="12"/>
  <c r="M29" i="12"/>
  <c r="N25" i="12"/>
  <c r="N26" i="12"/>
  <c r="N27" i="12"/>
  <c r="N28" i="12"/>
  <c r="N29" i="12"/>
  <c r="D49" i="12"/>
  <c r="F40" i="6"/>
  <c r="D40" i="12"/>
  <c r="F33" i="12"/>
  <c r="F56" i="6"/>
  <c r="F56" i="12" s="1"/>
  <c r="D56" i="12"/>
  <c r="F41" i="6"/>
  <c r="D41" i="12"/>
  <c r="F55" i="6"/>
  <c r="D55" i="12"/>
  <c r="F39" i="6"/>
  <c r="D39" i="12"/>
  <c r="F46" i="6"/>
  <c r="D46" i="12"/>
  <c r="F53" i="6"/>
  <c r="D53" i="12"/>
  <c r="F42" i="6"/>
  <c r="D42" i="12"/>
  <c r="F38" i="6"/>
  <c r="D38" i="12"/>
  <c r="F45" i="6"/>
  <c r="D45" i="12"/>
  <c r="F52" i="6"/>
  <c r="D52" i="12"/>
  <c r="F37" i="6"/>
  <c r="D37" i="12"/>
  <c r="F44" i="12"/>
  <c r="F51" i="6"/>
  <c r="D51" i="12"/>
  <c r="F54" i="6"/>
  <c r="D54" i="12"/>
  <c r="D44" i="12"/>
  <c r="F50" i="6"/>
  <c r="D50" i="12"/>
  <c r="F60" i="12"/>
  <c r="F48" i="6"/>
  <c r="D48" i="12"/>
  <c r="F47" i="6"/>
  <c r="D47" i="12"/>
  <c r="F43" i="6"/>
  <c r="D43" i="12"/>
  <c r="F49" i="6"/>
  <c r="F27" i="12"/>
  <c r="F25" i="12"/>
  <c r="F29" i="12" s="1"/>
  <c r="I32" i="6"/>
  <c r="F16" i="12"/>
  <c r="F8" i="12"/>
  <c r="F18" i="12"/>
  <c r="F19" i="12"/>
  <c r="F11" i="12"/>
  <c r="F20" i="12"/>
  <c r="F12" i="12"/>
  <c r="D21" i="12"/>
  <c r="D57" i="6"/>
  <c r="F21" i="6"/>
  <c r="J32" i="6"/>
  <c r="L1" i="6"/>
  <c r="Q1" i="6"/>
  <c r="P1" i="6"/>
  <c r="O1" i="6"/>
  <c r="N1" i="6"/>
  <c r="M1" i="6"/>
  <c r="F21" i="12" l="1"/>
  <c r="M66" i="12"/>
  <c r="N8" i="12"/>
  <c r="P24" i="12"/>
  <c r="D57" i="12"/>
  <c r="N36" i="12"/>
  <c r="F54" i="12"/>
  <c r="F37" i="12"/>
  <c r="F55" i="12"/>
  <c r="F40" i="12"/>
  <c r="F41" i="12"/>
  <c r="F52" i="12"/>
  <c r="F48" i="12"/>
  <c r="F42" i="12"/>
  <c r="F39" i="12"/>
  <c r="F49" i="12"/>
  <c r="F47" i="12"/>
  <c r="F38" i="12"/>
  <c r="F57" i="6"/>
  <c r="F65" i="6" s="1"/>
  <c r="F53" i="12"/>
  <c r="F50" i="12"/>
  <c r="F51" i="12"/>
  <c r="F46" i="12"/>
  <c r="L12" i="12"/>
  <c r="F43" i="12"/>
  <c r="F45" i="12"/>
  <c r="L8" i="12"/>
  <c r="L16" i="12"/>
  <c r="L20" i="12"/>
  <c r="L13" i="12"/>
  <c r="L9" i="12"/>
  <c r="O24" i="12"/>
  <c r="L10" i="12"/>
  <c r="L17" i="12"/>
  <c r="L36" i="12"/>
  <c r="L18" i="12"/>
  <c r="L15" i="12"/>
  <c r="L7" i="12"/>
  <c r="L14" i="12"/>
  <c r="L11" i="12"/>
  <c r="L24" i="12"/>
  <c r="L19" i="12"/>
  <c r="K24" i="12"/>
  <c r="N15" i="12"/>
  <c r="N9" i="12"/>
  <c r="M19" i="12"/>
  <c r="M24" i="12"/>
  <c r="M20" i="12"/>
  <c r="M7" i="12"/>
  <c r="M15" i="12"/>
  <c r="N19" i="12"/>
  <c r="M8" i="12"/>
  <c r="N12" i="12"/>
  <c r="N16" i="12"/>
  <c r="N24" i="12"/>
  <c r="M16" i="12"/>
  <c r="N20" i="12"/>
  <c r="N13" i="12"/>
  <c r="M13" i="12"/>
  <c r="M9" i="12"/>
  <c r="N17" i="12"/>
  <c r="M36" i="12"/>
  <c r="M12" i="12"/>
  <c r="M17" i="12"/>
  <c r="N10" i="12"/>
  <c r="M10" i="12"/>
  <c r="M14" i="12"/>
  <c r="N18" i="12"/>
  <c r="N14" i="12"/>
  <c r="M18" i="12"/>
  <c r="M11" i="12"/>
  <c r="N7" i="12"/>
  <c r="N11" i="12"/>
  <c r="N57" i="12"/>
  <c r="M57" i="12"/>
  <c r="F57" i="12" l="1"/>
  <c r="F65" i="12" s="1"/>
  <c r="P33" i="6"/>
  <c r="Q32" i="6"/>
  <c r="BB76" i="4"/>
  <c r="BA76" i="4"/>
  <c r="AZ76" i="4"/>
  <c r="AY76" i="4"/>
  <c r="BB75" i="4"/>
  <c r="BA75" i="4"/>
  <c r="AZ75" i="4"/>
  <c r="AY75" i="4"/>
  <c r="BB74" i="4"/>
  <c r="BA74" i="4"/>
  <c r="AZ74" i="4"/>
  <c r="AY74" i="4"/>
  <c r="BB73" i="4"/>
  <c r="BA73" i="4"/>
  <c r="AZ73" i="4"/>
  <c r="AY73" i="4"/>
  <c r="BB72" i="4"/>
  <c r="BA72" i="4"/>
  <c r="AZ72" i="4"/>
  <c r="AY72" i="4"/>
  <c r="BB71" i="4"/>
  <c r="BA71" i="4"/>
  <c r="AZ71" i="4"/>
  <c r="AY71" i="4"/>
  <c r="BB70" i="4"/>
  <c r="BA70" i="4"/>
  <c r="AZ70" i="4"/>
  <c r="AY70" i="4"/>
  <c r="BB69" i="4"/>
  <c r="BA69" i="4"/>
  <c r="AZ69" i="4"/>
  <c r="AY69" i="4"/>
  <c r="BB68" i="4"/>
  <c r="BA68" i="4"/>
  <c r="AZ68" i="4"/>
  <c r="AY68" i="4"/>
  <c r="BB67" i="4"/>
  <c r="BA67" i="4"/>
  <c r="AZ67" i="4"/>
  <c r="AY67" i="4"/>
  <c r="BB66" i="4"/>
  <c r="BA66" i="4"/>
  <c r="AZ66" i="4"/>
  <c r="AY66" i="4"/>
  <c r="BB65" i="4"/>
  <c r="BA65" i="4"/>
  <c r="AZ65" i="4"/>
  <c r="AY65" i="4"/>
  <c r="BB64" i="4"/>
  <c r="BA64" i="4"/>
  <c r="AZ64" i="4"/>
  <c r="AY64" i="4"/>
  <c r="BB63" i="4"/>
  <c r="BA63" i="4"/>
  <c r="AZ63" i="4"/>
  <c r="AY63" i="4"/>
  <c r="BB62" i="4"/>
  <c r="BA62" i="4"/>
  <c r="AZ62" i="4"/>
  <c r="AY62" i="4"/>
  <c r="BB61" i="4"/>
  <c r="BA61" i="4"/>
  <c r="AZ61" i="4"/>
  <c r="AY61" i="4"/>
  <c r="BB60" i="4"/>
  <c r="BA60" i="4"/>
  <c r="AZ60" i="4"/>
  <c r="AY60" i="4"/>
  <c r="BB59" i="4"/>
  <c r="BA59" i="4"/>
  <c r="AZ59" i="4"/>
  <c r="AY59" i="4"/>
  <c r="BB58" i="4"/>
  <c r="BA58" i="4"/>
  <c r="AZ58" i="4"/>
  <c r="AY58" i="4"/>
  <c r="AR54" i="4"/>
  <c r="AO54" i="4"/>
  <c r="AL54" i="4"/>
  <c r="AI54" i="4"/>
  <c r="AF54" i="4"/>
  <c r="AC54" i="4"/>
  <c r="Z54" i="4"/>
  <c r="W54" i="4"/>
  <c r="T54" i="4"/>
  <c r="Q54" i="4"/>
  <c r="N54" i="4"/>
  <c r="K54" i="4"/>
  <c r="H54" i="4"/>
  <c r="E54" i="4"/>
  <c r="B54" i="4"/>
  <c r="EL19" i="6" l="1"/>
  <c r="EM19" i="6" s="1"/>
  <c r="EL18" i="6"/>
  <c r="EM18" i="6" s="1"/>
  <c r="EL15" i="6"/>
  <c r="EM15" i="6" s="1"/>
  <c r="EL14" i="6"/>
  <c r="EM14" i="6" s="1"/>
  <c r="EL11" i="6"/>
  <c r="EM11" i="6" s="1"/>
  <c r="EL10" i="6"/>
  <c r="EM10" i="6" s="1"/>
  <c r="BT19" i="6"/>
  <c r="BU19" i="6" s="1"/>
  <c r="BT18" i="6"/>
  <c r="BU18" i="6" s="1"/>
  <c r="BT14" i="6"/>
  <c r="BU14" i="6" s="1"/>
  <c r="BT10" i="6"/>
  <c r="BU10" i="6" s="1"/>
  <c r="BT7" i="6"/>
  <c r="BU7" i="6" s="1"/>
  <c r="AD18" i="6"/>
  <c r="AE18" i="6" s="1"/>
  <c r="AD14" i="6"/>
  <c r="AE14" i="6" s="1"/>
  <c r="AD12" i="6"/>
  <c r="AE12" i="6" s="1"/>
  <c r="AD11" i="6"/>
  <c r="AE11" i="6" s="1"/>
  <c r="AD10" i="6"/>
  <c r="AE10" i="6" s="1"/>
  <c r="AD8" i="6"/>
  <c r="AE8" i="6" s="1"/>
  <c r="AD7" i="6"/>
  <c r="AE7" i="6" s="1"/>
  <c r="W10" i="6"/>
  <c r="W9" i="6"/>
  <c r="X9" i="6" s="1"/>
  <c r="W8" i="6"/>
  <c r="X8" i="6" s="1"/>
  <c r="W7" i="6"/>
  <c r="X7" i="6" s="1"/>
  <c r="W58" i="6"/>
  <c r="X58" i="6" s="1"/>
  <c r="W59" i="6"/>
  <c r="X59" i="6" s="1"/>
  <c r="W64" i="6"/>
  <c r="W57" i="6"/>
  <c r="X57" i="6" s="1"/>
  <c r="W63" i="6"/>
  <c r="BT11" i="6"/>
  <c r="BU11" i="6" s="1"/>
  <c r="AD15" i="6"/>
  <c r="AE15" i="6" s="1"/>
  <c r="BT15" i="6"/>
  <c r="BU15" i="6" s="1"/>
  <c r="BT8" i="6"/>
  <c r="BU8" i="6" s="1"/>
  <c r="EL8" i="6"/>
  <c r="EM8" i="6" s="1"/>
  <c r="AD9" i="6"/>
  <c r="AE9" i="6" s="1"/>
  <c r="BT9" i="6"/>
  <c r="BU9" i="6" s="1"/>
  <c r="EL9" i="6"/>
  <c r="EM9" i="6" s="1"/>
  <c r="AD13" i="6"/>
  <c r="AE13" i="6" s="1"/>
  <c r="BT13" i="6"/>
  <c r="BU13" i="6" s="1"/>
  <c r="EL13" i="6"/>
  <c r="EM13" i="6" s="1"/>
  <c r="AD17" i="6"/>
  <c r="AE17" i="6" s="1"/>
  <c r="BT17" i="6"/>
  <c r="BU17" i="6" s="1"/>
  <c r="EL17" i="6"/>
  <c r="EM17" i="6" s="1"/>
  <c r="P25" i="6"/>
  <c r="Q25" i="6" s="1"/>
  <c r="G25" i="6"/>
  <c r="EL7" i="6"/>
  <c r="EM7" i="6" s="1"/>
  <c r="AD19" i="6"/>
  <c r="AE19" i="6" s="1"/>
  <c r="BT12" i="6"/>
  <c r="BU12" i="6" s="1"/>
  <c r="EL12" i="6"/>
  <c r="EM12" i="6" s="1"/>
  <c r="AD16" i="6"/>
  <c r="AE16" i="6" s="1"/>
  <c r="BT16" i="6"/>
  <c r="BU16" i="6" s="1"/>
  <c r="EL16" i="6"/>
  <c r="EM16" i="6" s="1"/>
  <c r="BT20" i="6"/>
  <c r="BU20" i="6" s="1"/>
  <c r="AD20" i="6"/>
  <c r="AE20" i="6" s="1"/>
  <c r="EL20" i="6"/>
  <c r="EM20" i="6" s="1"/>
  <c r="P27" i="6"/>
  <c r="Q27" i="6" s="1"/>
  <c r="G27" i="6"/>
  <c r="G27" i="12" s="1"/>
  <c r="Q60" i="6"/>
  <c r="K8" i="12"/>
  <c r="K33" i="12"/>
  <c r="O33" i="12"/>
  <c r="K7" i="12"/>
  <c r="K25" i="12"/>
  <c r="K27" i="12"/>
  <c r="I24" i="6"/>
  <c r="J24" i="6"/>
  <c r="J33" i="6"/>
  <c r="J34" i="6" s="1"/>
  <c r="Q33" i="6"/>
  <c r="P33" i="12" s="1"/>
  <c r="P7" i="6"/>
  <c r="P8" i="6"/>
  <c r="P6" i="6"/>
  <c r="P60" i="6"/>
  <c r="CW18" i="6" l="1"/>
  <c r="CV18" i="6"/>
  <c r="CP18" i="6"/>
  <c r="CO18" i="6"/>
  <c r="CH18" i="6"/>
  <c r="CI18" i="6"/>
  <c r="CB18" i="6"/>
  <c r="CA18" i="6"/>
  <c r="BM14" i="6"/>
  <c r="BN14" i="6"/>
  <c r="CP14" i="6"/>
  <c r="CO14" i="6"/>
  <c r="CH14" i="6"/>
  <c r="CI14" i="6"/>
  <c r="CB14" i="6"/>
  <c r="CA14" i="6"/>
  <c r="CB10" i="6"/>
  <c r="CA10" i="6"/>
  <c r="AK10" i="6"/>
  <c r="DK20" i="6"/>
  <c r="DJ20" i="6"/>
  <c r="CB20" i="6"/>
  <c r="CA20" i="6"/>
  <c r="BM20" i="6"/>
  <c r="BN20" i="6"/>
  <c r="BF20" i="6"/>
  <c r="BG20" i="6"/>
  <c r="DD16" i="6"/>
  <c r="DC16" i="6"/>
  <c r="CW16" i="6"/>
  <c r="CV16" i="6"/>
  <c r="CP16" i="6"/>
  <c r="CO16" i="6"/>
  <c r="AZ12" i="6"/>
  <c r="AY12" i="6"/>
  <c r="CH12" i="6"/>
  <c r="CI12" i="6"/>
  <c r="DD12" i="6"/>
  <c r="DC12" i="6"/>
  <c r="CW12" i="6"/>
  <c r="CV12" i="6"/>
  <c r="AR19" i="6"/>
  <c r="AS19" i="6"/>
  <c r="BN19" i="6"/>
  <c r="BM19" i="6"/>
  <c r="BG19" i="6"/>
  <c r="BF19" i="6"/>
  <c r="AY19" i="6"/>
  <c r="AZ19" i="6"/>
  <c r="CH7" i="6"/>
  <c r="CI7" i="6"/>
  <c r="CW7" i="6"/>
  <c r="CV7" i="6"/>
  <c r="CA7" i="6"/>
  <c r="CB7" i="6"/>
  <c r="BF17" i="6"/>
  <c r="BG17" i="6"/>
  <c r="CI17" i="6"/>
  <c r="CH17" i="6"/>
  <c r="CA17" i="6"/>
  <c r="CB17" i="6"/>
  <c r="BN17" i="6"/>
  <c r="BM17" i="6"/>
  <c r="DQ13" i="6"/>
  <c r="DR13" i="6"/>
  <c r="CP13" i="6"/>
  <c r="CO13" i="6"/>
  <c r="DK13" i="6"/>
  <c r="DJ13" i="6"/>
  <c r="EF13" i="6"/>
  <c r="EE13" i="6"/>
  <c r="AK9" i="6"/>
  <c r="AY9" i="6"/>
  <c r="AZ9" i="6"/>
  <c r="CA9" i="6"/>
  <c r="CB9" i="6"/>
  <c r="CP9" i="6"/>
  <c r="CO9" i="6"/>
  <c r="BF8" i="6"/>
  <c r="BG8" i="6"/>
  <c r="AS8" i="6"/>
  <c r="AR8" i="6"/>
  <c r="AK8" i="6"/>
  <c r="CH8" i="6"/>
  <c r="CI8" i="6"/>
  <c r="CA15" i="6"/>
  <c r="CB15" i="6"/>
  <c r="DX15" i="6"/>
  <c r="DY15" i="6" s="1"/>
  <c r="DR15" i="6"/>
  <c r="DQ15" i="6"/>
  <c r="DK15" i="6"/>
  <c r="DJ15" i="6"/>
  <c r="CH11" i="6"/>
  <c r="CI11" i="6"/>
  <c r="AK11" i="6"/>
  <c r="CA11" i="6"/>
  <c r="CB11" i="6"/>
  <c r="G40" i="6"/>
  <c r="G44" i="6"/>
  <c r="AK18" i="6"/>
  <c r="BF18" i="6"/>
  <c r="BG18" i="6"/>
  <c r="AZ18" i="6"/>
  <c r="AY18" i="6"/>
  <c r="AR18" i="6"/>
  <c r="AS18" i="6"/>
  <c r="DX14" i="6"/>
  <c r="DY14" i="6" s="1"/>
  <c r="AR14" i="6"/>
  <c r="AS14" i="6"/>
  <c r="AK14" i="6"/>
  <c r="BF14" i="6"/>
  <c r="BG14" i="6"/>
  <c r="AR10" i="6"/>
  <c r="AS10" i="6"/>
  <c r="DR10" i="6"/>
  <c r="DQ10" i="6"/>
  <c r="DK10" i="6"/>
  <c r="DJ10" i="6"/>
  <c r="DX10" i="6"/>
  <c r="AS20" i="6"/>
  <c r="AR20" i="6"/>
  <c r="AK20" i="6"/>
  <c r="CH16" i="6"/>
  <c r="CI16" i="6"/>
  <c r="CB16" i="6"/>
  <c r="CA16" i="6"/>
  <c r="BM16" i="6"/>
  <c r="BN16" i="6"/>
  <c r="BF16" i="6"/>
  <c r="BG16" i="6"/>
  <c r="DK12" i="6"/>
  <c r="DJ12" i="6"/>
  <c r="DR12" i="6"/>
  <c r="DQ12" i="6"/>
  <c r="CB12" i="6"/>
  <c r="CA12" i="6"/>
  <c r="BM12" i="6"/>
  <c r="BN12" i="6"/>
  <c r="EF19" i="6"/>
  <c r="EE19" i="6"/>
  <c r="AK19" i="6"/>
  <c r="AY7" i="6"/>
  <c r="AZ7" i="6"/>
  <c r="BN7" i="6"/>
  <c r="BM7" i="6"/>
  <c r="DR7" i="6"/>
  <c r="DQ7" i="6"/>
  <c r="AR7" i="6"/>
  <c r="AS7" i="6"/>
  <c r="DQ17" i="6"/>
  <c r="DR17" i="6"/>
  <c r="AY17" i="6"/>
  <c r="AZ17" i="6"/>
  <c r="AR17" i="6"/>
  <c r="AS17" i="6"/>
  <c r="AK17" i="6"/>
  <c r="BF13" i="6"/>
  <c r="BG13" i="6"/>
  <c r="DX13" i="6"/>
  <c r="DY13" i="6" s="1"/>
  <c r="CI13" i="6"/>
  <c r="CH13" i="6"/>
  <c r="DD13" i="6"/>
  <c r="DC13" i="6"/>
  <c r="DX9" i="6"/>
  <c r="AR9" i="6"/>
  <c r="AS9" i="6"/>
  <c r="BF9" i="6"/>
  <c r="BG9" i="6"/>
  <c r="EE8" i="6"/>
  <c r="EF8" i="6"/>
  <c r="DX8" i="6"/>
  <c r="AZ8" i="6"/>
  <c r="AY8" i="6"/>
  <c r="AR15" i="6"/>
  <c r="AS15" i="6"/>
  <c r="CW15" i="6"/>
  <c r="CV15" i="6"/>
  <c r="CO15" i="6"/>
  <c r="CP15" i="6"/>
  <c r="CH15" i="6"/>
  <c r="CI15" i="6"/>
  <c r="AY11" i="6"/>
  <c r="AZ11" i="6"/>
  <c r="DX11" i="6"/>
  <c r="DY11" i="6" s="1"/>
  <c r="DR11" i="6"/>
  <c r="DQ11" i="6"/>
  <c r="AR11" i="6"/>
  <c r="AS11" i="6"/>
  <c r="G45" i="6"/>
  <c r="G37" i="6"/>
  <c r="DX18" i="6"/>
  <c r="DY18" i="6" s="1"/>
  <c r="EF18" i="6"/>
  <c r="EE18" i="6"/>
  <c r="CW14" i="6"/>
  <c r="CV14" i="6"/>
  <c r="EF14" i="6"/>
  <c r="EE14" i="6"/>
  <c r="EF10" i="6"/>
  <c r="EE10" i="6"/>
  <c r="CP10" i="6"/>
  <c r="CO10" i="6"/>
  <c r="CH10" i="6"/>
  <c r="CI10" i="6"/>
  <c r="CV10" i="6"/>
  <c r="CW10" i="6"/>
  <c r="CH20" i="6"/>
  <c r="CI20" i="6"/>
  <c r="EE20" i="6"/>
  <c r="EF20" i="6"/>
  <c r="DX20" i="6"/>
  <c r="DY20" i="6" s="1"/>
  <c r="DR20" i="6"/>
  <c r="DQ20" i="6"/>
  <c r="DK16" i="6"/>
  <c r="DJ16" i="6"/>
  <c r="AS16" i="6"/>
  <c r="AR16" i="6"/>
  <c r="AK16" i="6"/>
  <c r="CP12" i="6"/>
  <c r="CO12" i="6"/>
  <c r="BF12" i="6"/>
  <c r="BG12" i="6"/>
  <c r="AS12" i="6"/>
  <c r="AR12" i="6"/>
  <c r="AK12" i="6"/>
  <c r="DD19" i="6"/>
  <c r="DC19" i="6"/>
  <c r="DX19" i="6"/>
  <c r="DY19" i="6" s="1"/>
  <c r="DR19" i="6"/>
  <c r="DQ19" i="6"/>
  <c r="DK19" i="6"/>
  <c r="DJ19" i="6"/>
  <c r="EM65" i="6"/>
  <c r="EM67" i="6" s="1"/>
  <c r="AK7" i="6"/>
  <c r="CO7" i="6"/>
  <c r="CP7" i="6"/>
  <c r="EF7" i="6"/>
  <c r="EE7" i="6"/>
  <c r="EF17" i="6"/>
  <c r="EE17" i="6"/>
  <c r="DX17" i="6"/>
  <c r="DY17" i="6" s="1"/>
  <c r="CW13" i="6"/>
  <c r="CV13" i="6"/>
  <c r="BN13" i="6"/>
  <c r="BM13" i="6"/>
  <c r="AY13" i="6"/>
  <c r="AZ13" i="6"/>
  <c r="CA13" i="6"/>
  <c r="CB13" i="6"/>
  <c r="CW9" i="6"/>
  <c r="CV9" i="6"/>
  <c r="DJ9" i="6"/>
  <c r="DK9" i="6"/>
  <c r="EF9" i="6"/>
  <c r="EE9" i="6"/>
  <c r="DR8" i="6"/>
  <c r="DQ8" i="6"/>
  <c r="DD8" i="6"/>
  <c r="DC8" i="6"/>
  <c r="CW8" i="6"/>
  <c r="CV8" i="6"/>
  <c r="EF15" i="6"/>
  <c r="EE15" i="6"/>
  <c r="BN15" i="6"/>
  <c r="BM15" i="6"/>
  <c r="BG15" i="6"/>
  <c r="BF15" i="6"/>
  <c r="AY15" i="6"/>
  <c r="AZ15" i="6"/>
  <c r="CW11" i="6"/>
  <c r="CV11" i="6"/>
  <c r="CO11" i="6"/>
  <c r="CP11" i="6"/>
  <c r="EF11" i="6"/>
  <c r="EE11" i="6"/>
  <c r="G38" i="6"/>
  <c r="G41" i="6"/>
  <c r="G39" i="6"/>
  <c r="G42" i="6"/>
  <c r="G43" i="6"/>
  <c r="BM18" i="6"/>
  <c r="BN18" i="6"/>
  <c r="DR18" i="6"/>
  <c r="DQ18" i="6"/>
  <c r="DK18" i="6"/>
  <c r="DJ18" i="6"/>
  <c r="DC18" i="6"/>
  <c r="DD18" i="6"/>
  <c r="DR14" i="6"/>
  <c r="DQ14" i="6"/>
  <c r="DK14" i="6"/>
  <c r="DJ14" i="6"/>
  <c r="DC14" i="6"/>
  <c r="DD14" i="6"/>
  <c r="AZ14" i="6"/>
  <c r="AY14" i="6"/>
  <c r="DC10" i="6"/>
  <c r="DD10" i="6"/>
  <c r="BF10" i="6"/>
  <c r="BG10" i="6"/>
  <c r="AZ10" i="6"/>
  <c r="AY10" i="6"/>
  <c r="BM10" i="6"/>
  <c r="BN10" i="6"/>
  <c r="AZ20" i="6"/>
  <c r="AY20" i="6"/>
  <c r="DD20" i="6"/>
  <c r="DC20" i="6"/>
  <c r="CW20" i="6"/>
  <c r="CV20" i="6"/>
  <c r="CP20" i="6"/>
  <c r="CO20" i="6"/>
  <c r="AZ16" i="6"/>
  <c r="AY16" i="6"/>
  <c r="EE16" i="6"/>
  <c r="EF16" i="6"/>
  <c r="DX16" i="6"/>
  <c r="DY16" i="6" s="1"/>
  <c r="DR16" i="6"/>
  <c r="DQ16" i="6"/>
  <c r="EE12" i="6"/>
  <c r="EF12" i="6"/>
  <c r="DX12" i="6"/>
  <c r="DY12" i="6" s="1"/>
  <c r="CA19" i="6"/>
  <c r="CB19" i="6"/>
  <c r="CW19" i="6"/>
  <c r="CV19" i="6"/>
  <c r="CO19" i="6"/>
  <c r="CP19" i="6"/>
  <c r="CH19" i="6"/>
  <c r="CI19" i="6"/>
  <c r="DK7" i="6"/>
  <c r="DJ7" i="6"/>
  <c r="DX7" i="6"/>
  <c r="BG7" i="6"/>
  <c r="BF7" i="6"/>
  <c r="DD7" i="6"/>
  <c r="DC7" i="6"/>
  <c r="CP17" i="6"/>
  <c r="CO17" i="6"/>
  <c r="DK17" i="6"/>
  <c r="DJ17" i="6"/>
  <c r="DD17" i="6"/>
  <c r="DC17" i="6"/>
  <c r="CW17" i="6"/>
  <c r="CV17" i="6"/>
  <c r="AK13" i="6"/>
  <c r="AR13" i="6"/>
  <c r="AS13" i="6"/>
  <c r="BN9" i="6"/>
  <c r="BM9" i="6"/>
  <c r="CI9" i="6"/>
  <c r="CH9" i="6"/>
  <c r="DD9" i="6"/>
  <c r="DC9" i="6"/>
  <c r="DQ9" i="6"/>
  <c r="DR9" i="6"/>
  <c r="CP8" i="6"/>
  <c r="CO8" i="6"/>
  <c r="CB8" i="6"/>
  <c r="CA8" i="6"/>
  <c r="BM8" i="6"/>
  <c r="BN8" i="6"/>
  <c r="DK8" i="6"/>
  <c r="DJ8" i="6"/>
  <c r="DD15" i="6"/>
  <c r="DC15" i="6"/>
  <c r="AK15" i="6"/>
  <c r="DK11" i="6"/>
  <c r="DJ11" i="6"/>
  <c r="BN11" i="6"/>
  <c r="BM11" i="6"/>
  <c r="BG11" i="6"/>
  <c r="BF11" i="6"/>
  <c r="DD11" i="6"/>
  <c r="DC11" i="6"/>
  <c r="X10" i="6"/>
  <c r="W12" i="6"/>
  <c r="X12" i="6" s="1"/>
  <c r="W11" i="6"/>
  <c r="Q6" i="6"/>
  <c r="Q8" i="6"/>
  <c r="Q7" i="6"/>
  <c r="I33" i="6"/>
  <c r="H33" i="12"/>
  <c r="I33" i="12" s="1"/>
  <c r="B57" i="4"/>
  <c r="G25" i="12"/>
  <c r="B56" i="4"/>
  <c r="K11" i="12" l="1"/>
  <c r="K10" i="12"/>
  <c r="P9" i="6"/>
  <c r="Q9" i="6" s="1"/>
  <c r="K9" i="12"/>
  <c r="DY7" i="6"/>
  <c r="O7" i="12"/>
  <c r="DY8" i="6"/>
  <c r="O8" i="12"/>
  <c r="DY9" i="6"/>
  <c r="O9" i="12"/>
  <c r="DY10" i="6"/>
  <c r="H7" i="6"/>
  <c r="J7" i="6" s="1"/>
  <c r="H9" i="6"/>
  <c r="H9" i="12" s="1"/>
  <c r="J9" i="12" s="1"/>
  <c r="G48" i="6"/>
  <c r="H8" i="6"/>
  <c r="J8" i="6" s="1"/>
  <c r="BU65" i="6"/>
  <c r="BU67" i="6" s="1"/>
  <c r="AL65" i="6"/>
  <c r="AL67" i="6" s="1"/>
  <c r="AS65" i="6"/>
  <c r="AS67" i="6" s="1"/>
  <c r="BG65" i="6"/>
  <c r="BG67" i="6" s="1"/>
  <c r="DD65" i="6"/>
  <c r="DD67" i="6" s="1"/>
  <c r="EF65" i="6"/>
  <c r="EF67" i="6" s="1"/>
  <c r="DR65" i="6"/>
  <c r="DR67" i="6" s="1"/>
  <c r="CP65" i="6"/>
  <c r="CP67" i="6" s="1"/>
  <c r="P7" i="12"/>
  <c r="DK65" i="6"/>
  <c r="DK67" i="6" s="1"/>
  <c r="BN65" i="6"/>
  <c r="BN67" i="6" s="1"/>
  <c r="CB65" i="6"/>
  <c r="CB67" i="6" s="1"/>
  <c r="CW65" i="6"/>
  <c r="CW67" i="6" s="1"/>
  <c r="AZ65" i="6"/>
  <c r="AZ67" i="6" s="1"/>
  <c r="CI65" i="6"/>
  <c r="CI67" i="6" s="1"/>
  <c r="X11" i="6"/>
  <c r="P9" i="12"/>
  <c r="P8" i="12"/>
  <c r="J33" i="12"/>
  <c r="DY65" i="6" l="1"/>
  <c r="DY67" i="6" s="1"/>
  <c r="P11" i="6"/>
  <c r="O11" i="12" s="1"/>
  <c r="P10" i="6"/>
  <c r="O10" i="12" s="1"/>
  <c r="EM66" i="6"/>
  <c r="BU66" i="6"/>
  <c r="I7" i="6"/>
  <c r="J9" i="6"/>
  <c r="H8" i="12"/>
  <c r="J8" i="12" s="1"/>
  <c r="I8" i="6"/>
  <c r="I9" i="6"/>
  <c r="H7" i="12"/>
  <c r="J7" i="12" s="1"/>
  <c r="W13" i="6"/>
  <c r="X13" i="6" s="1"/>
  <c r="G46" i="6"/>
  <c r="G47" i="6"/>
  <c r="I9" i="12"/>
  <c r="DK66" i="6"/>
  <c r="CP66" i="6"/>
  <c r="DD66" i="6"/>
  <c r="CB66" i="6"/>
  <c r="BG66" i="6"/>
  <c r="AL66" i="6"/>
  <c r="CI66" i="6"/>
  <c r="BN66" i="6"/>
  <c r="DR66" i="6"/>
  <c r="CW66" i="6"/>
  <c r="AZ66" i="6"/>
  <c r="AS66" i="6"/>
  <c r="P12" i="6"/>
  <c r="K12" i="12"/>
  <c r="Q10" i="6" l="1"/>
  <c r="Q11" i="6"/>
  <c r="H11" i="6"/>
  <c r="J11" i="6" s="1"/>
  <c r="P10" i="12"/>
  <c r="H10" i="6"/>
  <c r="I10" i="6" s="1"/>
  <c r="H12" i="6"/>
  <c r="J12" i="6" s="1"/>
  <c r="O12" i="12"/>
  <c r="EF66" i="6"/>
  <c r="DY66" i="6"/>
  <c r="I8" i="12"/>
  <c r="I7" i="12"/>
  <c r="G49" i="6"/>
  <c r="W14" i="6"/>
  <c r="W15" i="6"/>
  <c r="W16" i="6"/>
  <c r="X16" i="6" s="1"/>
  <c r="Q12" i="6"/>
  <c r="H11" i="12" l="1"/>
  <c r="I11" i="12" s="1"/>
  <c r="I11" i="6"/>
  <c r="P11" i="12"/>
  <c r="K14" i="12"/>
  <c r="H10" i="12"/>
  <c r="I10" i="12" s="1"/>
  <c r="J10" i="6"/>
  <c r="P15" i="6"/>
  <c r="Q15" i="6" s="1"/>
  <c r="K15" i="12"/>
  <c r="P13" i="6"/>
  <c r="K13" i="12"/>
  <c r="H15" i="6"/>
  <c r="J15" i="6" s="1"/>
  <c r="O15" i="12"/>
  <c r="X14" i="6"/>
  <c r="W17" i="6"/>
  <c r="X17" i="6" s="1"/>
  <c r="G52" i="6"/>
  <c r="X15" i="6"/>
  <c r="P12" i="12"/>
  <c r="I12" i="6"/>
  <c r="H12" i="12"/>
  <c r="J11" i="12" l="1"/>
  <c r="P15" i="12"/>
  <c r="J10" i="12"/>
  <c r="P14" i="6"/>
  <c r="O13" i="12"/>
  <c r="H13" i="6"/>
  <c r="Q13" i="6"/>
  <c r="G53" i="6"/>
  <c r="G51" i="6"/>
  <c r="G50" i="6"/>
  <c r="K60" i="12"/>
  <c r="I15" i="6"/>
  <c r="H15" i="12"/>
  <c r="I15" i="12" s="1"/>
  <c r="K18" i="12"/>
  <c r="P18" i="6"/>
  <c r="J12" i="12"/>
  <c r="I12" i="12"/>
  <c r="Q14" i="6" l="1"/>
  <c r="H14" i="6"/>
  <c r="O14" i="12"/>
  <c r="P13" i="12"/>
  <c r="J13" i="6"/>
  <c r="H13" i="12"/>
  <c r="I13" i="6"/>
  <c r="G60" i="6"/>
  <c r="J60" i="6" s="1"/>
  <c r="O60" i="12"/>
  <c r="J15" i="12"/>
  <c r="W18" i="6"/>
  <c r="W19" i="6"/>
  <c r="W20" i="6"/>
  <c r="X20" i="6" s="1"/>
  <c r="Q18" i="6"/>
  <c r="J14" i="6" l="1"/>
  <c r="I14" i="6"/>
  <c r="H14" i="12"/>
  <c r="P14" i="12"/>
  <c r="J13" i="12"/>
  <c r="I13" i="12"/>
  <c r="K16" i="12"/>
  <c r="P16" i="6"/>
  <c r="X19" i="6"/>
  <c r="X18" i="6"/>
  <c r="O18" i="12"/>
  <c r="G60" i="12"/>
  <c r="G56" i="6"/>
  <c r="X60" i="6"/>
  <c r="P60" i="12" s="1"/>
  <c r="H60" i="6"/>
  <c r="AE64" i="6"/>
  <c r="H18" i="6"/>
  <c r="J18" i="6" s="1"/>
  <c r="P18" i="12" l="1"/>
  <c r="K17" i="12"/>
  <c r="P17" i="6"/>
  <c r="J14" i="12"/>
  <c r="I14" i="12"/>
  <c r="H16" i="6"/>
  <c r="O16" i="12"/>
  <c r="Q16" i="6"/>
  <c r="G54" i="6"/>
  <c r="G55" i="6"/>
  <c r="X63" i="6"/>
  <c r="AE63" i="6"/>
  <c r="H18" i="12"/>
  <c r="J18" i="12" s="1"/>
  <c r="I18" i="6"/>
  <c r="H60" i="12"/>
  <c r="X64" i="6"/>
  <c r="O17" i="12" l="1"/>
  <c r="Q17" i="6"/>
  <c r="H17" i="6"/>
  <c r="J60" i="12"/>
  <c r="I60" i="12"/>
  <c r="P16" i="12"/>
  <c r="J16" i="6"/>
  <c r="H16" i="12"/>
  <c r="I16" i="6"/>
  <c r="AE65" i="6"/>
  <c r="I18" i="12"/>
  <c r="J17" i="6" l="1"/>
  <c r="H17" i="12"/>
  <c r="I17" i="6"/>
  <c r="P17" i="12"/>
  <c r="AE67" i="6"/>
  <c r="AE66" i="6" s="1"/>
  <c r="J16" i="12"/>
  <c r="I16" i="12"/>
  <c r="P19" i="6"/>
  <c r="K19" i="12"/>
  <c r="K20" i="12" l="1"/>
  <c r="P20" i="6"/>
  <c r="I17" i="12"/>
  <c r="J17" i="12"/>
  <c r="Q19" i="6"/>
  <c r="O19" i="12"/>
  <c r="H19" i="6"/>
  <c r="Q20" i="6" l="1"/>
  <c r="P20" i="12" s="1"/>
  <c r="H20" i="6"/>
  <c r="O20" i="12"/>
  <c r="J19" i="6"/>
  <c r="H19" i="12"/>
  <c r="I19" i="6"/>
  <c r="P19" i="12"/>
  <c r="Q65" i="6" l="1"/>
  <c r="Q67" i="6" s="1"/>
  <c r="Q66" i="6" s="1"/>
  <c r="J20" i="6"/>
  <c r="J21" i="6" s="1"/>
  <c r="I20" i="6"/>
  <c r="H20" i="12"/>
  <c r="H21" i="12" s="1"/>
  <c r="I21" i="12" s="1"/>
  <c r="I19" i="12"/>
  <c r="J19" i="12"/>
  <c r="O27" i="12"/>
  <c r="O25" i="12"/>
  <c r="W61" i="6"/>
  <c r="X61" i="6" s="1"/>
  <c r="P25" i="12"/>
  <c r="H27" i="6"/>
  <c r="H27" i="12" s="1"/>
  <c r="W62" i="6"/>
  <c r="X62" i="6" s="1"/>
  <c r="J20" i="12" l="1"/>
  <c r="I20" i="12"/>
  <c r="J27" i="6"/>
  <c r="J27" i="12"/>
  <c r="I27" i="12"/>
  <c r="I27" i="6"/>
  <c r="H50" i="6" l="1"/>
  <c r="I50" i="6" s="1"/>
  <c r="H55" i="6"/>
  <c r="H38" i="6"/>
  <c r="J38" i="6" s="1"/>
  <c r="H42" i="6"/>
  <c r="J42" i="6" s="1"/>
  <c r="H41" i="6"/>
  <c r="I41" i="6" s="1"/>
  <c r="H44" i="6"/>
  <c r="H51" i="6"/>
  <c r="H43" i="6"/>
  <c r="I43" i="6" s="1"/>
  <c r="H39" i="6"/>
  <c r="H52" i="6"/>
  <c r="I52" i="6" s="1"/>
  <c r="H54" i="6"/>
  <c r="J54" i="6" s="1"/>
  <c r="H56" i="6"/>
  <c r="J56" i="6" s="1"/>
  <c r="H53" i="6"/>
  <c r="J53" i="6" s="1"/>
  <c r="H47" i="6"/>
  <c r="I47" i="6" s="1"/>
  <c r="J37" i="6"/>
  <c r="H45" i="6"/>
  <c r="I45" i="6" s="1"/>
  <c r="H40" i="6"/>
  <c r="J40" i="6" s="1"/>
  <c r="H49" i="6"/>
  <c r="J49" i="6" s="1"/>
  <c r="H46" i="6"/>
  <c r="H48" i="6"/>
  <c r="P65" i="12" l="1"/>
  <c r="P67" i="12" s="1"/>
  <c r="P66" i="12" s="1"/>
  <c r="J50" i="6"/>
  <c r="X65" i="6"/>
  <c r="X67" i="6" s="1"/>
  <c r="X66" i="6" s="1"/>
  <c r="J47" i="6"/>
  <c r="J43" i="6"/>
  <c r="J44" i="6"/>
  <c r="J51" i="6"/>
  <c r="I38" i="6"/>
  <c r="I55" i="6"/>
  <c r="J52" i="6"/>
  <c r="J55" i="6"/>
  <c r="I53" i="6"/>
  <c r="I40" i="6"/>
  <c r="I49" i="6"/>
  <c r="I42" i="6"/>
  <c r="I51" i="6"/>
  <c r="H57" i="6"/>
  <c r="I57" i="6" s="1"/>
  <c r="I48" i="6"/>
  <c r="I56" i="6"/>
  <c r="I46" i="6"/>
  <c r="J46" i="6"/>
  <c r="J39" i="6"/>
  <c r="J48" i="6"/>
  <c r="I39" i="6"/>
  <c r="I54" i="6"/>
  <c r="I44" i="6"/>
  <c r="J45" i="6"/>
  <c r="J41" i="6"/>
  <c r="J57" i="6" l="1"/>
  <c r="J66" i="6"/>
  <c r="F66" i="6" l="1"/>
  <c r="J66" i="12"/>
  <c r="F67" i="6"/>
  <c r="F66" i="12"/>
  <c r="F67" i="12" l="1"/>
  <c r="H25" i="6"/>
  <c r="J25" i="6"/>
  <c r="J29" i="6"/>
  <c r="J65" i="6" l="1"/>
  <c r="J67" i="6" s="1"/>
  <c r="H25" i="12"/>
  <c r="H29" i="6"/>
  <c r="I29" i="6" s="1"/>
  <c r="I25" i="6"/>
  <c r="J25" i="12" l="1"/>
  <c r="J65" i="12" s="1"/>
  <c r="J67" i="12" s="1"/>
  <c r="H29" i="12"/>
  <c r="I29" i="12" s="1"/>
  <c r="I2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<sst xmlns="http://schemas.openxmlformats.org/spreadsheetml/2006/main" count="5151" uniqueCount="1767">
  <si>
    <t>Product ID</t>
  </si>
  <si>
    <t>Stærð</t>
  </si>
  <si>
    <t>Unit</t>
  </si>
  <si>
    <t>Weight</t>
  </si>
  <si>
    <t>Status</t>
  </si>
  <si>
    <t>Customer</t>
  </si>
  <si>
    <t>Address</t>
  </si>
  <si>
    <t>Barcode</t>
  </si>
  <si>
    <t>Delivery date</t>
  </si>
  <si>
    <t>Driver</t>
  </si>
  <si>
    <t>F(A)-1</t>
  </si>
  <si>
    <t>m2</t>
  </si>
  <si>
    <t>GG Verk</t>
  </si>
  <si>
    <t>Áshamar 54 A Floor 1</t>
  </si>
  <si>
    <t>A14586887</t>
  </si>
  <si>
    <t>F(A)-2</t>
  </si>
  <si>
    <t>A14586888</t>
  </si>
  <si>
    <t>F(A)-3</t>
  </si>
  <si>
    <t>A14586889</t>
  </si>
  <si>
    <t>F(A)-3(2)</t>
  </si>
  <si>
    <t>A14586890</t>
  </si>
  <si>
    <t>F(A)-4</t>
  </si>
  <si>
    <t>A14586891</t>
  </si>
  <si>
    <t>F(A)-5</t>
  </si>
  <si>
    <t>A14586892</t>
  </si>
  <si>
    <t>F(A)-6</t>
  </si>
  <si>
    <t>A14586893</t>
  </si>
  <si>
    <t>F(A)-7</t>
  </si>
  <si>
    <t>A14586894</t>
  </si>
  <si>
    <t>F(A)-8</t>
  </si>
  <si>
    <t>A14586895</t>
  </si>
  <si>
    <t>F(A)-9</t>
  </si>
  <si>
    <t>A14586896</t>
  </si>
  <si>
    <t>F(A)-10</t>
  </si>
  <si>
    <t>A14586897</t>
  </si>
  <si>
    <t>F(A)-11</t>
  </si>
  <si>
    <t>A14586898</t>
  </si>
  <si>
    <t>F(A)-12</t>
  </si>
  <si>
    <t>A14586899</t>
  </si>
  <si>
    <t>F(A)-13</t>
  </si>
  <si>
    <t>A14586900</t>
  </si>
  <si>
    <t>F(A)-14</t>
  </si>
  <si>
    <t>A14586901</t>
  </si>
  <si>
    <t>F(A)-15</t>
  </si>
  <si>
    <t>A14586902</t>
  </si>
  <si>
    <t>F(A)-16</t>
  </si>
  <si>
    <t>A14586903</t>
  </si>
  <si>
    <t>F(A)-17</t>
  </si>
  <si>
    <t>A14586904</t>
  </si>
  <si>
    <t>F(A)-18</t>
  </si>
  <si>
    <t>A14586905</t>
  </si>
  <si>
    <t>F(A)-19</t>
  </si>
  <si>
    <t>A14586906</t>
  </si>
  <si>
    <t>F(A)-20</t>
  </si>
  <si>
    <t>A14586907</t>
  </si>
  <si>
    <t>F(A)-21</t>
  </si>
  <si>
    <t>A14586908</t>
  </si>
  <si>
    <t>F(A)-22</t>
  </si>
  <si>
    <t>A14586909</t>
  </si>
  <si>
    <t>F(A)-23</t>
  </si>
  <si>
    <t>A14586910</t>
  </si>
  <si>
    <t>F(A)-24</t>
  </si>
  <si>
    <t>A14586911</t>
  </si>
  <si>
    <t>F(A)-25</t>
  </si>
  <si>
    <t>A14586912</t>
  </si>
  <si>
    <t>F(A)-26</t>
  </si>
  <si>
    <t>A14586913</t>
  </si>
  <si>
    <t>F(A)-27</t>
  </si>
  <si>
    <t>A14586914</t>
  </si>
  <si>
    <t>F(A)-28</t>
  </si>
  <si>
    <t>A14586915</t>
  </si>
  <si>
    <t>F(A)-29</t>
  </si>
  <si>
    <t>A14586916</t>
  </si>
  <si>
    <t>F(A)-30</t>
  </si>
  <si>
    <t>A14586917</t>
  </si>
  <si>
    <t>F(A)-31</t>
  </si>
  <si>
    <t>A14586918</t>
  </si>
  <si>
    <t>F(A)-32</t>
  </si>
  <si>
    <t>A14586919</t>
  </si>
  <si>
    <t>F(A)-33</t>
  </si>
  <si>
    <t>A14586920</t>
  </si>
  <si>
    <t>F(A)-34</t>
  </si>
  <si>
    <t>A14586921</t>
  </si>
  <si>
    <t>F(A)-35</t>
  </si>
  <si>
    <t>A14586922</t>
  </si>
  <si>
    <t>F(A)-36</t>
  </si>
  <si>
    <t>A14586923</t>
  </si>
  <si>
    <t>F(A)-37</t>
  </si>
  <si>
    <t>A14586924</t>
  </si>
  <si>
    <t>F(A)-38</t>
  </si>
  <si>
    <t>A14586925</t>
  </si>
  <si>
    <t>F(A)-39</t>
  </si>
  <si>
    <t>A14586926</t>
  </si>
  <si>
    <t>F(A)-40</t>
  </si>
  <si>
    <t>A14586927</t>
  </si>
  <si>
    <t>F(A)-41</t>
  </si>
  <si>
    <t>A14586928</t>
  </si>
  <si>
    <t>F(A)-42</t>
  </si>
  <si>
    <t>A14586929</t>
  </si>
  <si>
    <t>F(A)-43</t>
  </si>
  <si>
    <t>A14586930</t>
  </si>
  <si>
    <t>F(A)-44</t>
  </si>
  <si>
    <t>A14586931</t>
  </si>
  <si>
    <t>F(A)-45</t>
  </si>
  <si>
    <t>A14586932</t>
  </si>
  <si>
    <t>F(A)-46</t>
  </si>
  <si>
    <t>A14586933</t>
  </si>
  <si>
    <t>F(A)-47</t>
  </si>
  <si>
    <t>A14586934</t>
  </si>
  <si>
    <t>F(A)-47(2)</t>
  </si>
  <si>
    <t>A14586935</t>
  </si>
  <si>
    <t>F(A)-48</t>
  </si>
  <si>
    <t>A14586936</t>
  </si>
  <si>
    <t>F(B)-1</t>
  </si>
  <si>
    <t>Áshamar 54 B Floor 1</t>
  </si>
  <si>
    <t>A14586937</t>
  </si>
  <si>
    <t>F(B)-2</t>
  </si>
  <si>
    <t>A14586938</t>
  </si>
  <si>
    <t>F(B)-3</t>
  </si>
  <si>
    <t>A14586939</t>
  </si>
  <si>
    <t>F(B)-4</t>
  </si>
  <si>
    <t>A14586940</t>
  </si>
  <si>
    <t>F(B)-5</t>
  </si>
  <si>
    <t>A14586941</t>
  </si>
  <si>
    <t>F(B)-6</t>
  </si>
  <si>
    <t>A14586942</t>
  </si>
  <si>
    <t>F(B)-7</t>
  </si>
  <si>
    <t>A14586943</t>
  </si>
  <si>
    <t>F(B)-8</t>
  </si>
  <si>
    <t>A14586944</t>
  </si>
  <si>
    <t>F(B)-9</t>
  </si>
  <si>
    <t>A14586945</t>
  </si>
  <si>
    <t>F(B)-10</t>
  </si>
  <si>
    <t>A14586946</t>
  </si>
  <si>
    <t>F(B)-11</t>
  </si>
  <si>
    <t>A14586947</t>
  </si>
  <si>
    <t>F(B)-12</t>
  </si>
  <si>
    <t>A14586948</t>
  </si>
  <si>
    <t>F(B)-13</t>
  </si>
  <si>
    <t>A14586949</t>
  </si>
  <si>
    <t>F(B)-14</t>
  </si>
  <si>
    <t>A14586950</t>
  </si>
  <si>
    <t>F(B)-15</t>
  </si>
  <si>
    <t>A14586951</t>
  </si>
  <si>
    <t>F(B)-16</t>
  </si>
  <si>
    <t>A14586952</t>
  </si>
  <si>
    <t>F(B)-17</t>
  </si>
  <si>
    <t>A14586953</t>
  </si>
  <si>
    <t>F(B)-18</t>
  </si>
  <si>
    <t>A14586954</t>
  </si>
  <si>
    <t>F(B)-19</t>
  </si>
  <si>
    <t>A14586955</t>
  </si>
  <si>
    <t>F(B)-20</t>
  </si>
  <si>
    <t>A14586956</t>
  </si>
  <si>
    <t>F(B)-21</t>
  </si>
  <si>
    <t>A14586957</t>
  </si>
  <si>
    <t>F(B)-21(2)</t>
  </si>
  <si>
    <t>A14586958</t>
  </si>
  <si>
    <t>F(B)-22</t>
  </si>
  <si>
    <t>A14586959</t>
  </si>
  <si>
    <t>F(B)-23</t>
  </si>
  <si>
    <t>A14586960</t>
  </si>
  <si>
    <t>F(B)-24</t>
  </si>
  <si>
    <t>A14586961</t>
  </si>
  <si>
    <t>F(C)-1</t>
  </si>
  <si>
    <t>Áshamar 54 C Floor 1</t>
  </si>
  <si>
    <t>A14586962</t>
  </si>
  <si>
    <t>F(C)-2</t>
  </si>
  <si>
    <t>A14586963</t>
  </si>
  <si>
    <t>F(C)-3</t>
  </si>
  <si>
    <t>A14586964</t>
  </si>
  <si>
    <t>F(C)-4</t>
  </si>
  <si>
    <t>A14586965</t>
  </si>
  <si>
    <t>F(C)-5</t>
  </si>
  <si>
    <t>A14586966</t>
  </si>
  <si>
    <t>F(C)-6</t>
  </si>
  <si>
    <t>A14586967</t>
  </si>
  <si>
    <t>F(C)-7</t>
  </si>
  <si>
    <t>A14586968</t>
  </si>
  <si>
    <t>F(C)-8</t>
  </si>
  <si>
    <t>A14586969</t>
  </si>
  <si>
    <t>F(C)-9</t>
  </si>
  <si>
    <t>A14586970</t>
  </si>
  <si>
    <t>F(C)-10</t>
  </si>
  <si>
    <t>A14586971</t>
  </si>
  <si>
    <t>F(C)-11</t>
  </si>
  <si>
    <t>A14586972</t>
  </si>
  <si>
    <t>F(C)-12</t>
  </si>
  <si>
    <t>A14586973</t>
  </si>
  <si>
    <t>F(C)-13</t>
  </si>
  <si>
    <t>A14586974</t>
  </si>
  <si>
    <t>F(C)-14</t>
  </si>
  <si>
    <t>A14586975</t>
  </si>
  <si>
    <t>F(C)-15</t>
  </si>
  <si>
    <t>A14586976</t>
  </si>
  <si>
    <t>F(C)-16</t>
  </si>
  <si>
    <t>A14586977</t>
  </si>
  <si>
    <t>F(C)-17</t>
  </si>
  <si>
    <t>A14586978</t>
  </si>
  <si>
    <t>F(C)-18</t>
  </si>
  <si>
    <t>A14586979</t>
  </si>
  <si>
    <t>F(C)-19</t>
  </si>
  <si>
    <t>A14586980</t>
  </si>
  <si>
    <t>F(C)-20</t>
  </si>
  <si>
    <t>A14586981</t>
  </si>
  <si>
    <t>F(C)-21</t>
  </si>
  <si>
    <t>A14586982</t>
  </si>
  <si>
    <t>F(C)-22</t>
  </si>
  <si>
    <t>A14586983</t>
  </si>
  <si>
    <t>F(C)-23</t>
  </si>
  <si>
    <t>A14586984</t>
  </si>
  <si>
    <t>F(C)-24</t>
  </si>
  <si>
    <t>A14586985</t>
  </si>
  <si>
    <t>F(C)-25</t>
  </si>
  <si>
    <t>A14586986</t>
  </si>
  <si>
    <t>F(C)-26</t>
  </si>
  <si>
    <t>A14586987</t>
  </si>
  <si>
    <t>F(C)-27</t>
  </si>
  <si>
    <t>A14586988</t>
  </si>
  <si>
    <t>F(C)-28</t>
  </si>
  <si>
    <t>A14586989</t>
  </si>
  <si>
    <t>F(C)-29</t>
  </si>
  <si>
    <t>A14586990</t>
  </si>
  <si>
    <t>F(D)-1</t>
  </si>
  <si>
    <t>Áshamar 54 A Floor 2</t>
  </si>
  <si>
    <t>A14586991</t>
  </si>
  <si>
    <t>F(D)-2</t>
  </si>
  <si>
    <t>A14586992</t>
  </si>
  <si>
    <t>F(D)-3</t>
  </si>
  <si>
    <t>A14586993</t>
  </si>
  <si>
    <t>F(D)-3(2)</t>
  </si>
  <si>
    <t>A14586994</t>
  </si>
  <si>
    <t>F(D)-4</t>
  </si>
  <si>
    <t>A14586995</t>
  </si>
  <si>
    <t>F(D)-5</t>
  </si>
  <si>
    <t>A14586996</t>
  </si>
  <si>
    <t>F(D)-6</t>
  </si>
  <si>
    <t>A14586997</t>
  </si>
  <si>
    <t>F(D)-7</t>
  </si>
  <si>
    <t>A14586998</t>
  </si>
  <si>
    <t>F(D)-8</t>
  </si>
  <si>
    <t>A14586999</t>
  </si>
  <si>
    <t>F(D)-9</t>
  </si>
  <si>
    <t>A14587000</t>
  </si>
  <si>
    <t>F(D)-10</t>
  </si>
  <si>
    <t>A14587001</t>
  </si>
  <si>
    <t>F(D)-11</t>
  </si>
  <si>
    <t>A14587002</t>
  </si>
  <si>
    <t>F(D)-12</t>
  </si>
  <si>
    <t>A14587003</t>
  </si>
  <si>
    <t>F(D)-13</t>
  </si>
  <si>
    <t>A14587004</t>
  </si>
  <si>
    <t>F(D)-14</t>
  </si>
  <si>
    <t>A14587005</t>
  </si>
  <si>
    <t>F(D)-15</t>
  </si>
  <si>
    <t>A14587006</t>
  </si>
  <si>
    <t>F(D)-16</t>
  </si>
  <si>
    <t>A14587007</t>
  </si>
  <si>
    <t>F(D)-17</t>
  </si>
  <si>
    <t>A14587008</t>
  </si>
  <si>
    <t>F(D)-18</t>
  </si>
  <si>
    <t>A14587009</t>
  </si>
  <si>
    <t>F(D)-19</t>
  </si>
  <si>
    <t>A14587010</t>
  </si>
  <si>
    <t>F(D)-20</t>
  </si>
  <si>
    <t>A14587011</t>
  </si>
  <si>
    <t>F(D)-21</t>
  </si>
  <si>
    <t>A14587012</t>
  </si>
  <si>
    <t>F(D)-22</t>
  </si>
  <si>
    <t>A14587013</t>
  </si>
  <si>
    <t>F(D)-23</t>
  </si>
  <si>
    <t>A14587014</t>
  </si>
  <si>
    <t>F(D)-24</t>
  </si>
  <si>
    <t>A14587015</t>
  </si>
  <si>
    <t>F(D)-25</t>
  </si>
  <si>
    <t>A14587016</t>
  </si>
  <si>
    <t>F(D)-26</t>
  </si>
  <si>
    <t>A14587017</t>
  </si>
  <si>
    <t>F(D)-27</t>
  </si>
  <si>
    <t>A14587018</t>
  </si>
  <si>
    <t>F(D)-28</t>
  </si>
  <si>
    <t>A14587019</t>
  </si>
  <si>
    <t>F(D)-29</t>
  </si>
  <si>
    <t>A14587020</t>
  </si>
  <si>
    <t>F(D)-30</t>
  </si>
  <si>
    <t>A14587021</t>
  </si>
  <si>
    <t>F(D)-31</t>
  </si>
  <si>
    <t>A14587022</t>
  </si>
  <si>
    <t>F(D)-32</t>
  </si>
  <si>
    <t>A14587023</t>
  </si>
  <si>
    <t>F(D)-33</t>
  </si>
  <si>
    <t>A14587024</t>
  </si>
  <si>
    <t>F(D)-34</t>
  </si>
  <si>
    <t>A14587025</t>
  </si>
  <si>
    <t>F(D)-35</t>
  </si>
  <si>
    <t>A14587026</t>
  </si>
  <si>
    <t>F(D)-36</t>
  </si>
  <si>
    <t>A14587027</t>
  </si>
  <si>
    <t>F(D)-37</t>
  </si>
  <si>
    <t>A14587028</t>
  </si>
  <si>
    <t>F(D)-38</t>
  </si>
  <si>
    <t>A14587029</t>
  </si>
  <si>
    <t>F(D)-39</t>
  </si>
  <si>
    <t>A14587030</t>
  </si>
  <si>
    <t>F(D)-40</t>
  </si>
  <si>
    <t>A14587031</t>
  </si>
  <si>
    <t>F(D)-41</t>
  </si>
  <si>
    <t>A14587032</t>
  </si>
  <si>
    <t>F(D)-42</t>
  </si>
  <si>
    <t>A14587033</t>
  </si>
  <si>
    <t>F(D)-43</t>
  </si>
  <si>
    <t>A14587034</t>
  </si>
  <si>
    <t>F(D)-44</t>
  </si>
  <si>
    <t>A14587035</t>
  </si>
  <si>
    <t>F(D)-45</t>
  </si>
  <si>
    <t>A14587036</t>
  </si>
  <si>
    <t>F(D)-46</t>
  </si>
  <si>
    <t>A14587037</t>
  </si>
  <si>
    <t>F(D)-47</t>
  </si>
  <si>
    <t>A14587038</t>
  </si>
  <si>
    <t>F(D)-47(2)</t>
  </si>
  <si>
    <t>A14587039</t>
  </si>
  <si>
    <t>F(D)-48</t>
  </si>
  <si>
    <t>A14587040</t>
  </si>
  <si>
    <t>F(E)-1</t>
  </si>
  <si>
    <t>Áshamar 54 B Floor 2</t>
  </si>
  <si>
    <t>A14587041</t>
  </si>
  <si>
    <t>F(E)-2</t>
  </si>
  <si>
    <t>A14587042</t>
  </si>
  <si>
    <t>F(E)-3</t>
  </si>
  <si>
    <t>A14587043</t>
  </si>
  <si>
    <t>F(E)-4</t>
  </si>
  <si>
    <t>A14587044</t>
  </si>
  <si>
    <t>F(E)-5</t>
  </si>
  <si>
    <t>A14587045</t>
  </si>
  <si>
    <t>F(E)-6</t>
  </si>
  <si>
    <t>A14587046</t>
  </si>
  <si>
    <t>F(E)-7</t>
  </si>
  <si>
    <t>A14587047</t>
  </si>
  <si>
    <t>F(E)-8</t>
  </si>
  <si>
    <t>A14587048</t>
  </si>
  <si>
    <t>F(E)-9</t>
  </si>
  <si>
    <t>A14587049</t>
  </si>
  <si>
    <t>F(E)-10</t>
  </si>
  <si>
    <t>A14587050</t>
  </si>
  <si>
    <t>F(E)-11</t>
  </si>
  <si>
    <t>A14587051</t>
  </si>
  <si>
    <t>F(E)-12</t>
  </si>
  <si>
    <t>A14587052</t>
  </si>
  <si>
    <t>F(E)-13</t>
  </si>
  <si>
    <t>A14587053</t>
  </si>
  <si>
    <t>F(E)-14</t>
  </si>
  <si>
    <t>A14587054</t>
  </si>
  <si>
    <t>F(E)-15</t>
  </si>
  <si>
    <t>A14587055</t>
  </si>
  <si>
    <t>F(E)-16</t>
  </si>
  <si>
    <t>A14587056</t>
  </si>
  <si>
    <t>F(E)-17</t>
  </si>
  <si>
    <t>A14587057</t>
  </si>
  <si>
    <t>F(E)-18</t>
  </si>
  <si>
    <t>A14587058</t>
  </si>
  <si>
    <t>F(E)-19</t>
  </si>
  <si>
    <t>A14587059</t>
  </si>
  <si>
    <t>F(E)-20</t>
  </si>
  <si>
    <t>A14587060</t>
  </si>
  <si>
    <t>F(E)-21</t>
  </si>
  <si>
    <t>A14587061</t>
  </si>
  <si>
    <t>F(E)-21(2)</t>
  </si>
  <si>
    <t>A14587062</t>
  </si>
  <si>
    <t>F(E)-22</t>
  </si>
  <si>
    <t>A14587063</t>
  </si>
  <si>
    <t>F(E)-23</t>
  </si>
  <si>
    <t>A14587064</t>
  </si>
  <si>
    <t>F(E)-24</t>
  </si>
  <si>
    <t>A14587065</t>
  </si>
  <si>
    <t>F(F)-1</t>
  </si>
  <si>
    <t>Áshamar 54 C Floor 2</t>
  </si>
  <si>
    <t>A14587066</t>
  </si>
  <si>
    <t>11.6.2024</t>
  </si>
  <si>
    <t>Lager</t>
  </si>
  <si>
    <t>F(F)-2</t>
  </si>
  <si>
    <t>A14587067</t>
  </si>
  <si>
    <t>19.6.2024</t>
  </si>
  <si>
    <t>F(F)-3</t>
  </si>
  <si>
    <t>A14587068</t>
  </si>
  <si>
    <t>10.6.2024</t>
  </si>
  <si>
    <t>F(F)-4</t>
  </si>
  <si>
    <t>A14587069</t>
  </si>
  <si>
    <t>F(F)-5</t>
  </si>
  <si>
    <t>A14587070</t>
  </si>
  <si>
    <t>F(F)-6</t>
  </si>
  <si>
    <t>A14587071</t>
  </si>
  <si>
    <t>F(F)-7</t>
  </si>
  <si>
    <t>A14587072</t>
  </si>
  <si>
    <t>F(F)-8</t>
  </si>
  <si>
    <t>A14587073</t>
  </si>
  <si>
    <t>F(F)-9</t>
  </si>
  <si>
    <t>A14587074</t>
  </si>
  <si>
    <t>F(F)-10</t>
  </si>
  <si>
    <t>A14587075</t>
  </si>
  <si>
    <t>F(F)-11</t>
  </si>
  <si>
    <t>A14587076</t>
  </si>
  <si>
    <t>F(F)-12</t>
  </si>
  <si>
    <t>A14587077</t>
  </si>
  <si>
    <t>F(F)-13</t>
  </si>
  <si>
    <t>A14587078</t>
  </si>
  <si>
    <t>F(F)-14</t>
  </si>
  <si>
    <t>A14587079</t>
  </si>
  <si>
    <t>F(F)-15</t>
  </si>
  <si>
    <t>A14587080</t>
  </si>
  <si>
    <t>F(F)-16</t>
  </si>
  <si>
    <t>A14587081</t>
  </si>
  <si>
    <t>F(F)-17</t>
  </si>
  <si>
    <t>A14587082</t>
  </si>
  <si>
    <t>F(F)-18</t>
  </si>
  <si>
    <t>A14587083</t>
  </si>
  <si>
    <t>F(F)-19</t>
  </si>
  <si>
    <t>A14587084</t>
  </si>
  <si>
    <t>F(F)-20</t>
  </si>
  <si>
    <t>A14587085</t>
  </si>
  <si>
    <t>F(F)-21</t>
  </si>
  <si>
    <t>A14587086</t>
  </si>
  <si>
    <t>F(F)-22</t>
  </si>
  <si>
    <t>A14587087</t>
  </si>
  <si>
    <t>F(F)-23</t>
  </si>
  <si>
    <t>A14587088</t>
  </si>
  <si>
    <t>F(F)-24</t>
  </si>
  <si>
    <t>A14587089</t>
  </si>
  <si>
    <t>F(F)-25</t>
  </si>
  <si>
    <t>A14587090</t>
  </si>
  <si>
    <t>F(F)-26</t>
  </si>
  <si>
    <t>A14587091</t>
  </si>
  <si>
    <t>F(F)-27</t>
  </si>
  <si>
    <t>A14587092</t>
  </si>
  <si>
    <t>F(F)-28</t>
  </si>
  <si>
    <t>A14587093</t>
  </si>
  <si>
    <t>F(F)-29</t>
  </si>
  <si>
    <t>A14587094</t>
  </si>
  <si>
    <t>F(G)-1</t>
  </si>
  <si>
    <t>Áshamar 54 A Floor 3</t>
  </si>
  <si>
    <t>A14587095</t>
  </si>
  <si>
    <t>F(G)-2</t>
  </si>
  <si>
    <t>A14587096</t>
  </si>
  <si>
    <t>F(G)-3</t>
  </si>
  <si>
    <t>A14587097</t>
  </si>
  <si>
    <t>F(G)-3(2)</t>
  </si>
  <si>
    <t>A14587098</t>
  </si>
  <si>
    <t>F(G)-4</t>
  </si>
  <si>
    <t>A14587099</t>
  </si>
  <si>
    <t>F(G)-5</t>
  </si>
  <si>
    <t>A14587100</t>
  </si>
  <si>
    <t>F(G)-6</t>
  </si>
  <si>
    <t>A14587101</t>
  </si>
  <si>
    <t>F(G)-7</t>
  </si>
  <si>
    <t>A14587102</t>
  </si>
  <si>
    <t>F(G)-8</t>
  </si>
  <si>
    <t>A14587103</t>
  </si>
  <si>
    <t>F(G)-9</t>
  </si>
  <si>
    <t>A14587104</t>
  </si>
  <si>
    <t>F(G)-10</t>
  </si>
  <si>
    <t>A14587105</t>
  </si>
  <si>
    <t>F(G)-11</t>
  </si>
  <si>
    <t>A14587106</t>
  </si>
  <si>
    <t>F(G)-12</t>
  </si>
  <si>
    <t>A14587107</t>
  </si>
  <si>
    <t>F(G)-13</t>
  </si>
  <si>
    <t>A14587108</t>
  </si>
  <si>
    <t>F(G)-14</t>
  </si>
  <si>
    <t>A14587109</t>
  </si>
  <si>
    <t>F(G)-15</t>
  </si>
  <si>
    <t>A14587110</t>
  </si>
  <si>
    <t>F(G)-16</t>
  </si>
  <si>
    <t>A14587111</t>
  </si>
  <si>
    <t>F(G)-17</t>
  </si>
  <si>
    <t>A14587112</t>
  </si>
  <si>
    <t>F(G)-18</t>
  </si>
  <si>
    <t>A14587113</t>
  </si>
  <si>
    <t>F(G)-19</t>
  </si>
  <si>
    <t>A14587114</t>
  </si>
  <si>
    <t>F(G)-20</t>
  </si>
  <si>
    <t>A14587115</t>
  </si>
  <si>
    <t>F(G)-21</t>
  </si>
  <si>
    <t>A14587116</t>
  </si>
  <si>
    <t>F(G)-22</t>
  </si>
  <si>
    <t>A14587117</t>
  </si>
  <si>
    <t>F(G)-23</t>
  </si>
  <si>
    <t>A14587118</t>
  </si>
  <si>
    <t>F(G)-24</t>
  </si>
  <si>
    <t>A14587119</t>
  </si>
  <si>
    <t>F(G)-25</t>
  </si>
  <si>
    <t>A14587120</t>
  </si>
  <si>
    <t>F(G)-26</t>
  </si>
  <si>
    <t>A14587121</t>
  </si>
  <si>
    <t>F(G)-27</t>
  </si>
  <si>
    <t>A14587122</t>
  </si>
  <si>
    <t>F(G)-28</t>
  </si>
  <si>
    <t>A14587123</t>
  </si>
  <si>
    <t>F(G)-29</t>
  </si>
  <si>
    <t>A14587124</t>
  </si>
  <si>
    <t>F(G)-30</t>
  </si>
  <si>
    <t>A14587125</t>
  </si>
  <si>
    <t>F(G)-31</t>
  </si>
  <si>
    <t>A14587126</t>
  </si>
  <si>
    <t>F(G)-32</t>
  </si>
  <si>
    <t>A14587127</t>
  </si>
  <si>
    <t>F(G)-33</t>
  </si>
  <si>
    <t>A14587128</t>
  </si>
  <si>
    <t>F(G)-34</t>
  </si>
  <si>
    <t>A14587129</t>
  </si>
  <si>
    <t>F(G)-35</t>
  </si>
  <si>
    <t>A14587130</t>
  </si>
  <si>
    <t>F(G)-36</t>
  </si>
  <si>
    <t>A14587131</t>
  </si>
  <si>
    <t>F(G)-37</t>
  </si>
  <si>
    <t>A14587132</t>
  </si>
  <si>
    <t>F(G)-38</t>
  </si>
  <si>
    <t>A14587133</t>
  </si>
  <si>
    <t>F(G)-39</t>
  </si>
  <si>
    <t>A14587134</t>
  </si>
  <si>
    <t>F(G)-40</t>
  </si>
  <si>
    <t>A14587135</t>
  </si>
  <si>
    <t>F(G)-41</t>
  </si>
  <si>
    <t>A14587136</t>
  </si>
  <si>
    <t>F(G)-42</t>
  </si>
  <si>
    <t>A14587137</t>
  </si>
  <si>
    <t>F(G)-43</t>
  </si>
  <si>
    <t>A14587138</t>
  </si>
  <si>
    <t>F(G)-44</t>
  </si>
  <si>
    <t>A14587139</t>
  </si>
  <si>
    <t>F(G)-45</t>
  </si>
  <si>
    <t>A14587140</t>
  </si>
  <si>
    <t>F(G)-46</t>
  </si>
  <si>
    <t>A14587141</t>
  </si>
  <si>
    <t>F(G)-47</t>
  </si>
  <si>
    <t>A14587142</t>
  </si>
  <si>
    <t>F(G)-47(2)</t>
  </si>
  <si>
    <t>A14587143</t>
  </si>
  <si>
    <t>F(G)-48</t>
  </si>
  <si>
    <t>A14587144</t>
  </si>
  <si>
    <t>F(H)-1</t>
  </si>
  <si>
    <t>Áshamar 54 B Floor 3</t>
  </si>
  <si>
    <t>A14587145</t>
  </si>
  <si>
    <t>F(H)-2</t>
  </si>
  <si>
    <t>A14587146</t>
  </si>
  <si>
    <t>F(H)-3</t>
  </si>
  <si>
    <t>A14587147</t>
  </si>
  <si>
    <t>F(H)-4</t>
  </si>
  <si>
    <t>A14587148</t>
  </si>
  <si>
    <t>F(H)-5</t>
  </si>
  <si>
    <t>A14587149</t>
  </si>
  <si>
    <t>F(H)-6</t>
  </si>
  <si>
    <t>A14587150</t>
  </si>
  <si>
    <t>F(H)-7</t>
  </si>
  <si>
    <t>A14587151</t>
  </si>
  <si>
    <t>F(H)-8</t>
  </si>
  <si>
    <t>A14587152</t>
  </si>
  <si>
    <t>F(H)-9</t>
  </si>
  <si>
    <t>A14587153</t>
  </si>
  <si>
    <t>F(H)-10</t>
  </si>
  <si>
    <t>A14587154</t>
  </si>
  <si>
    <t>F(H)-11</t>
  </si>
  <si>
    <t>A14587155</t>
  </si>
  <si>
    <t>F(H)-12</t>
  </si>
  <si>
    <t>A14587156</t>
  </si>
  <si>
    <t>F(H)-13</t>
  </si>
  <si>
    <t>A14587157</t>
  </si>
  <si>
    <t>F(H)-14</t>
  </si>
  <si>
    <t>A14587158</t>
  </si>
  <si>
    <t>F(H)-15</t>
  </si>
  <si>
    <t>A14587159</t>
  </si>
  <si>
    <t>F(H)-16</t>
  </si>
  <si>
    <t>A14587160</t>
  </si>
  <si>
    <t>F(H)-17</t>
  </si>
  <si>
    <t>A14587161</t>
  </si>
  <si>
    <t>F(H)-18</t>
  </si>
  <si>
    <t>A14587162</t>
  </si>
  <si>
    <t>F(H)-19</t>
  </si>
  <si>
    <t>A14587163</t>
  </si>
  <si>
    <t>F(H)-20</t>
  </si>
  <si>
    <t>A14587164</t>
  </si>
  <si>
    <t>F(H)-21</t>
  </si>
  <si>
    <t>A14587165</t>
  </si>
  <si>
    <t>F(H)-21(2)</t>
  </si>
  <si>
    <t>A14587166</t>
  </si>
  <si>
    <t>F(H)-22</t>
  </si>
  <si>
    <t>A14587167</t>
  </si>
  <si>
    <t>F(H)-23</t>
  </si>
  <si>
    <t>A14587168</t>
  </si>
  <si>
    <t>F(H)-24</t>
  </si>
  <si>
    <t>A14587169</t>
  </si>
  <si>
    <t>F(I)-1</t>
  </si>
  <si>
    <t>Áshamar 54 C Floor 3</t>
  </si>
  <si>
    <t>A14587170</t>
  </si>
  <si>
    <t>F(I)-2</t>
  </si>
  <si>
    <t>A14587171</t>
  </si>
  <si>
    <t>F(I)-3</t>
  </si>
  <si>
    <t>A14587172</t>
  </si>
  <si>
    <t>F(I)-4</t>
  </si>
  <si>
    <t>A14587173</t>
  </si>
  <si>
    <t>F(I)-5</t>
  </si>
  <si>
    <t>A14587174</t>
  </si>
  <si>
    <t>F(I)-6</t>
  </si>
  <si>
    <t>A14587175</t>
  </si>
  <si>
    <t>F(I)-7</t>
  </si>
  <si>
    <t>A14587176</t>
  </si>
  <si>
    <t>F(I)-8</t>
  </si>
  <si>
    <t>A14587177</t>
  </si>
  <si>
    <t>F(I)-9</t>
  </si>
  <si>
    <t>A14587178</t>
  </si>
  <si>
    <t>F(I)-10</t>
  </si>
  <si>
    <t>A14587179</t>
  </si>
  <si>
    <t>F(I)-11</t>
  </si>
  <si>
    <t>A14587180</t>
  </si>
  <si>
    <t>F(I)-12</t>
  </si>
  <si>
    <t>A14587181</t>
  </si>
  <si>
    <t>F(I)-13</t>
  </si>
  <si>
    <t>A14587182</t>
  </si>
  <si>
    <t>F(I)-14</t>
  </si>
  <si>
    <t>A14587183</t>
  </si>
  <si>
    <t>F(I)-15</t>
  </si>
  <si>
    <t>A14587184</t>
  </si>
  <si>
    <t>F(I)-16</t>
  </si>
  <si>
    <t>A14587185</t>
  </si>
  <si>
    <t>F(I)-17</t>
  </si>
  <si>
    <t>A14587186</t>
  </si>
  <si>
    <t>F(I)-18</t>
  </si>
  <si>
    <t>A14587187</t>
  </si>
  <si>
    <t>F(I)-19</t>
  </si>
  <si>
    <t>A14587188</t>
  </si>
  <si>
    <t>F(I)-20</t>
  </si>
  <si>
    <t>A14587189</t>
  </si>
  <si>
    <t>F(I)-21</t>
  </si>
  <si>
    <t>A14587190</t>
  </si>
  <si>
    <t>F(I)-22</t>
  </si>
  <si>
    <t>A14587191</t>
  </si>
  <si>
    <t>F(I)-23</t>
  </si>
  <si>
    <t>A14587192</t>
  </si>
  <si>
    <t>F(I)-24</t>
  </si>
  <si>
    <t>A14587193</t>
  </si>
  <si>
    <t>F(I)-25</t>
  </si>
  <si>
    <t>A14587194</t>
  </si>
  <si>
    <t>F(I)-26</t>
  </si>
  <si>
    <t>A14587195</t>
  </si>
  <si>
    <t>F(I)-27</t>
  </si>
  <si>
    <t>A14587196</t>
  </si>
  <si>
    <t>F(I)-28</t>
  </si>
  <si>
    <t>A14587197</t>
  </si>
  <si>
    <t>F(I)-29</t>
  </si>
  <si>
    <t>A14587198</t>
  </si>
  <si>
    <t>F(J)-1</t>
  </si>
  <si>
    <t>Áshamar 54 A Floor 4</t>
  </si>
  <si>
    <t>A14587199</t>
  </si>
  <si>
    <t>F(J)-2</t>
  </si>
  <si>
    <t>A14587200</t>
  </si>
  <si>
    <t>F(J)-3</t>
  </si>
  <si>
    <t>A14587201</t>
  </si>
  <si>
    <t>F(J)-3(2)</t>
  </si>
  <si>
    <t>A14587202</t>
  </si>
  <si>
    <t>F(J)-4</t>
  </si>
  <si>
    <t>A14587203</t>
  </si>
  <si>
    <t>F(J)-5</t>
  </si>
  <si>
    <t>A14587204</t>
  </si>
  <si>
    <t>F(J)-6</t>
  </si>
  <si>
    <t>A14587205</t>
  </si>
  <si>
    <t>F(J)-7</t>
  </si>
  <si>
    <t>A14587206</t>
  </si>
  <si>
    <t>F(J)-8</t>
  </si>
  <si>
    <t>A14587207</t>
  </si>
  <si>
    <t>F(J)-9</t>
  </si>
  <si>
    <t>A14587208</t>
  </si>
  <si>
    <t>F(J)-10</t>
  </si>
  <si>
    <t>A14587209</t>
  </si>
  <si>
    <t>F(J)-11</t>
  </si>
  <si>
    <t>A14587210</t>
  </si>
  <si>
    <t>F(J)-12</t>
  </si>
  <si>
    <t>A14587211</t>
  </si>
  <si>
    <t>F(J)-13</t>
  </si>
  <si>
    <t>A14587212</t>
  </si>
  <si>
    <t>F(J)-14</t>
  </si>
  <si>
    <t>A14587213</t>
  </si>
  <si>
    <t>F(J)-15</t>
  </si>
  <si>
    <t>A14587214</t>
  </si>
  <si>
    <t>F(J)-16</t>
  </si>
  <si>
    <t>A14587215</t>
  </si>
  <si>
    <t>F(J)-17</t>
  </si>
  <si>
    <t>A14587216</t>
  </si>
  <si>
    <t>F(J)-18</t>
  </si>
  <si>
    <t>A14587217</t>
  </si>
  <si>
    <t>F(J)-19</t>
  </si>
  <si>
    <t>A14587218</t>
  </si>
  <si>
    <t>F(J)-20</t>
  </si>
  <si>
    <t>A14587219</t>
  </si>
  <si>
    <t>F(J)-21</t>
  </si>
  <si>
    <t>A14587220</t>
  </si>
  <si>
    <t>F(J)-22</t>
  </si>
  <si>
    <t>A14587221</t>
  </si>
  <si>
    <t>F(J)-23</t>
  </si>
  <si>
    <t>A14587222</t>
  </si>
  <si>
    <t>F(J)-24</t>
  </si>
  <si>
    <t>A14587223</t>
  </si>
  <si>
    <t>F(J)-25</t>
  </si>
  <si>
    <t>A14587224</t>
  </si>
  <si>
    <t>F(J)-26</t>
  </si>
  <si>
    <t>A14587225</t>
  </si>
  <si>
    <t>F(J)-27</t>
  </si>
  <si>
    <t>A14587226</t>
  </si>
  <si>
    <t>F(J)-28</t>
  </si>
  <si>
    <t>A14587227</t>
  </si>
  <si>
    <t>F(J)-29</t>
  </si>
  <si>
    <t>A14587228</t>
  </si>
  <si>
    <t>F(J)-30</t>
  </si>
  <si>
    <t>A14587229</t>
  </si>
  <si>
    <t>F(J)-31</t>
  </si>
  <si>
    <t>A14587230</t>
  </si>
  <si>
    <t>F(J)-32</t>
  </si>
  <si>
    <t>A14587231</t>
  </si>
  <si>
    <t>F(J)-33</t>
  </si>
  <si>
    <t>A14587232</t>
  </si>
  <si>
    <t>F(J)-34</t>
  </si>
  <si>
    <t>A14587233</t>
  </si>
  <si>
    <t>F(J)-35</t>
  </si>
  <si>
    <t>A14587234</t>
  </si>
  <si>
    <t>F(J)-36</t>
  </si>
  <si>
    <t>A14587235</t>
  </si>
  <si>
    <t>F(J)-37</t>
  </si>
  <si>
    <t>A14587236</t>
  </si>
  <si>
    <t>F(J)-38</t>
  </si>
  <si>
    <t>A14587237</t>
  </si>
  <si>
    <t>F(J)-39</t>
  </si>
  <si>
    <t>A14587238</t>
  </si>
  <si>
    <t>F(J)-40</t>
  </si>
  <si>
    <t>A14587239</t>
  </si>
  <si>
    <t>F(J)-41</t>
  </si>
  <si>
    <t>A14587240</t>
  </si>
  <si>
    <t>F(J)-42</t>
  </si>
  <si>
    <t>A14587241</t>
  </si>
  <si>
    <t>F(J)-43</t>
  </si>
  <si>
    <t>A14587242</t>
  </si>
  <si>
    <t>F(J)-44</t>
  </si>
  <si>
    <t>A14587243</t>
  </si>
  <si>
    <t>F(J)-45</t>
  </si>
  <si>
    <t>A14587244</t>
  </si>
  <si>
    <t>F(J)-46</t>
  </si>
  <si>
    <t>A14587245</t>
  </si>
  <si>
    <t>F(J)-47</t>
  </si>
  <si>
    <t>A14587246</t>
  </si>
  <si>
    <t>F(J)-47(2)</t>
  </si>
  <si>
    <t>A14587247</t>
  </si>
  <si>
    <t>F(J)-48</t>
  </si>
  <si>
    <t>A14587248</t>
  </si>
  <si>
    <t>F(K)-1</t>
  </si>
  <si>
    <t>Áshamar 54 B Floor 4</t>
  </si>
  <si>
    <t>A14587249</t>
  </si>
  <si>
    <t>F(K)-2</t>
  </si>
  <si>
    <t>A14587250</t>
  </si>
  <si>
    <t>F(K)-3</t>
  </si>
  <si>
    <t>A14587251</t>
  </si>
  <si>
    <t>F(K)-4</t>
  </si>
  <si>
    <t>A14587252</t>
  </si>
  <si>
    <t>F(K)-5</t>
  </si>
  <si>
    <t>A14587253</t>
  </si>
  <si>
    <t>F(K)-6</t>
  </si>
  <si>
    <t>A14587254</t>
  </si>
  <si>
    <t>F(K)-7</t>
  </si>
  <si>
    <t>A14587255</t>
  </si>
  <si>
    <t>F(K)-8</t>
  </si>
  <si>
    <t>A14587256</t>
  </si>
  <si>
    <t>F(K)-9</t>
  </si>
  <si>
    <t>A14587257</t>
  </si>
  <si>
    <t>F(K)-10</t>
  </si>
  <si>
    <t>A14587258</t>
  </si>
  <si>
    <t>F(K)-11</t>
  </si>
  <si>
    <t>A14587259</t>
  </si>
  <si>
    <t>F(K)-12</t>
  </si>
  <si>
    <t>A14587260</t>
  </si>
  <si>
    <t>F(K)-13</t>
  </si>
  <si>
    <t>A14587261</t>
  </si>
  <si>
    <t>F(K)-14</t>
  </si>
  <si>
    <t>A14587262</t>
  </si>
  <si>
    <t>F(K)-15</t>
  </si>
  <si>
    <t>A14587263</t>
  </si>
  <si>
    <t>F(K)-16</t>
  </si>
  <si>
    <t>A14587264</t>
  </si>
  <si>
    <t>F(K)-17</t>
  </si>
  <si>
    <t>A14587265</t>
  </si>
  <si>
    <t>F(K)-18</t>
  </si>
  <si>
    <t>A14587266</t>
  </si>
  <si>
    <t>F(K)-19</t>
  </si>
  <si>
    <t>A14587267</t>
  </si>
  <si>
    <t>F(K)-20</t>
  </si>
  <si>
    <t>A14587268</t>
  </si>
  <si>
    <t>F(K)-21</t>
  </si>
  <si>
    <t>A14587269</t>
  </si>
  <si>
    <t>F(K)-21(2)</t>
  </si>
  <si>
    <t>A14587270</t>
  </si>
  <si>
    <t>F(K)-22</t>
  </si>
  <si>
    <t>A14587271</t>
  </si>
  <si>
    <t>F(K)-23</t>
  </si>
  <si>
    <t>A14587272</t>
  </si>
  <si>
    <t>F(K)-24</t>
  </si>
  <si>
    <t>A14587273</t>
  </si>
  <si>
    <t>F(L)-1</t>
  </si>
  <si>
    <t>Áshamar 54 C Floor 4</t>
  </si>
  <si>
    <t>A14587274</t>
  </si>
  <si>
    <t>F(L)-2</t>
  </si>
  <si>
    <t>A14587275</t>
  </si>
  <si>
    <t>F(L)-3</t>
  </si>
  <si>
    <t>A14587276</t>
  </si>
  <si>
    <t>F(L)-4</t>
  </si>
  <si>
    <t>A14587277</t>
  </si>
  <si>
    <t>F(L)-5</t>
  </si>
  <si>
    <t>A14587278</t>
  </si>
  <si>
    <t>F(L)-6</t>
  </si>
  <si>
    <t>A14587279</t>
  </si>
  <si>
    <t>F(L)-7</t>
  </si>
  <si>
    <t>A14587280</t>
  </si>
  <si>
    <t>F(L)-8</t>
  </si>
  <si>
    <t>A14587281</t>
  </si>
  <si>
    <t>F(L)-9</t>
  </si>
  <si>
    <t>A14587282</t>
  </si>
  <si>
    <t>F(L)-10</t>
  </si>
  <si>
    <t>A14587283</t>
  </si>
  <si>
    <t>F(L)-11</t>
  </si>
  <si>
    <t>A14587284</t>
  </si>
  <si>
    <t>F(L)-12</t>
  </si>
  <si>
    <t>A14587285</t>
  </si>
  <si>
    <t>F(L)-13</t>
  </si>
  <si>
    <t>A14587286</t>
  </si>
  <si>
    <t>F(L)-14</t>
  </si>
  <si>
    <t>A14587287</t>
  </si>
  <si>
    <t>F(L)-15</t>
  </si>
  <si>
    <t>A14587288</t>
  </si>
  <si>
    <t>F(L)-16</t>
  </si>
  <si>
    <t>A14587289</t>
  </si>
  <si>
    <t>F(L)-17</t>
  </si>
  <si>
    <t>A14587290</t>
  </si>
  <si>
    <t>F(L)-18</t>
  </si>
  <si>
    <t>A14587291</t>
  </si>
  <si>
    <t>F(L)-19</t>
  </si>
  <si>
    <t>A14587292</t>
  </si>
  <si>
    <t>F(L)-20</t>
  </si>
  <si>
    <t>A14587293</t>
  </si>
  <si>
    <t>F(L)-21</t>
  </si>
  <si>
    <t>A14587294</t>
  </si>
  <si>
    <t>F(L)-22</t>
  </si>
  <si>
    <t>A14587295</t>
  </si>
  <si>
    <t>F(L)-23</t>
  </si>
  <si>
    <t>A14587296</t>
  </si>
  <si>
    <t>F(L)-24</t>
  </si>
  <si>
    <t>A14587297</t>
  </si>
  <si>
    <t>F(L)-25</t>
  </si>
  <si>
    <t>A14587298</t>
  </si>
  <si>
    <t>F(L)-26</t>
  </si>
  <si>
    <t>A14587299</t>
  </si>
  <si>
    <t>F(L)-27</t>
  </si>
  <si>
    <t>A14587300</t>
  </si>
  <si>
    <t>F(L)-28</t>
  </si>
  <si>
    <t>A14587301</t>
  </si>
  <si>
    <t>F(L)-29</t>
  </si>
  <si>
    <t>A14587302</t>
  </si>
  <si>
    <t>F(M)-1</t>
  </si>
  <si>
    <t>Áshamar 54 A Floor 5</t>
  </si>
  <si>
    <t>A14587303</t>
  </si>
  <si>
    <t>F(M)-2</t>
  </si>
  <si>
    <t>A14587304</t>
  </si>
  <si>
    <t>F(M)-3</t>
  </si>
  <si>
    <t>A14587305</t>
  </si>
  <si>
    <t>F(M)-4</t>
  </si>
  <si>
    <t>A14587306</t>
  </si>
  <si>
    <t>F(M)-5</t>
  </si>
  <si>
    <t>A14587307</t>
  </si>
  <si>
    <t>F(M)-6</t>
  </si>
  <si>
    <t>A14587308</t>
  </si>
  <si>
    <t>F(M)-7</t>
  </si>
  <si>
    <t>A14587309</t>
  </si>
  <si>
    <t>F(M)-8</t>
  </si>
  <si>
    <t>A14587310</t>
  </si>
  <si>
    <t>F(M)-9</t>
  </si>
  <si>
    <t>A14587311</t>
  </si>
  <si>
    <t>F(M)-10</t>
  </si>
  <si>
    <t>A14587312</t>
  </si>
  <si>
    <t>F(M)-11</t>
  </si>
  <si>
    <t>A14587313</t>
  </si>
  <si>
    <t>F(M)-12</t>
  </si>
  <si>
    <t>A14587314</t>
  </si>
  <si>
    <t>F(M)-13</t>
  </si>
  <si>
    <t>A14587315</t>
  </si>
  <si>
    <t>F(M)-14</t>
  </si>
  <si>
    <t>A14587316</t>
  </si>
  <si>
    <t>F(M)-15</t>
  </si>
  <si>
    <t>A14587317</t>
  </si>
  <si>
    <t>F(M)-16</t>
  </si>
  <si>
    <t>A14587318</t>
  </si>
  <si>
    <t>F(M)-17</t>
  </si>
  <si>
    <t>A14587319</t>
  </si>
  <si>
    <t>F(M)-18</t>
  </si>
  <si>
    <t>A14587320</t>
  </si>
  <si>
    <t>F(M)-19</t>
  </si>
  <si>
    <t>A14587321</t>
  </si>
  <si>
    <t>F(M)-20</t>
  </si>
  <si>
    <t>A14587322</t>
  </si>
  <si>
    <t>F(M)-21</t>
  </si>
  <si>
    <t>A14587323</t>
  </si>
  <si>
    <t>F(M)-22</t>
  </si>
  <si>
    <t>A14587324</t>
  </si>
  <si>
    <t>F(M)-23</t>
  </si>
  <si>
    <t>A14587325</t>
  </si>
  <si>
    <t>F(M)-24</t>
  </si>
  <si>
    <t>A14587326</t>
  </si>
  <si>
    <t>F(M)-25</t>
  </si>
  <si>
    <t>A14587327</t>
  </si>
  <si>
    <t>F(M)-26</t>
  </si>
  <si>
    <t>A14587328</t>
  </si>
  <si>
    <t>F(M)-27</t>
  </si>
  <si>
    <t>A14587329</t>
  </si>
  <si>
    <t>F(M)-28</t>
  </si>
  <si>
    <t>A14587330</t>
  </si>
  <si>
    <t>F(M)-29</t>
  </si>
  <si>
    <t>A14587331</t>
  </si>
  <si>
    <t>F(M)-30</t>
  </si>
  <si>
    <t>A14587332</t>
  </si>
  <si>
    <t>F(M)-31</t>
  </si>
  <si>
    <t>A14587333</t>
  </si>
  <si>
    <t>F(M)-32</t>
  </si>
  <si>
    <t>A14587334</t>
  </si>
  <si>
    <t>F(M)-33</t>
  </si>
  <si>
    <t>A14587335</t>
  </si>
  <si>
    <t>F(M)-34</t>
  </si>
  <si>
    <t>A14587336</t>
  </si>
  <si>
    <t>F(M)-35</t>
  </si>
  <si>
    <t>A14587337</t>
  </si>
  <si>
    <t>F(M)-36</t>
  </si>
  <si>
    <t>A14587338</t>
  </si>
  <si>
    <t>F(M)-37</t>
  </si>
  <si>
    <t>A14587339</t>
  </si>
  <si>
    <t>F(M)-38</t>
  </si>
  <si>
    <t>A14587340</t>
  </si>
  <si>
    <t>F(M)-39</t>
  </si>
  <si>
    <t>A14587341</t>
  </si>
  <si>
    <t>F(M)-40</t>
  </si>
  <si>
    <t>A14587342</t>
  </si>
  <si>
    <t>F(N)-1</t>
  </si>
  <si>
    <t>Áshamar 54 B Floor 5</t>
  </si>
  <si>
    <t>A14587343</t>
  </si>
  <si>
    <t>F(N)-2</t>
  </si>
  <si>
    <t>A14587344</t>
  </si>
  <si>
    <t>F(N)-3</t>
  </si>
  <si>
    <t>A14587345</t>
  </si>
  <si>
    <t>F(N)-4</t>
  </si>
  <si>
    <t>A14587346</t>
  </si>
  <si>
    <t>F(N)-5</t>
  </si>
  <si>
    <t>A14587347</t>
  </si>
  <si>
    <t>F(N)-6</t>
  </si>
  <si>
    <t>A14587348</t>
  </si>
  <si>
    <t>F(N)-7</t>
  </si>
  <si>
    <t>A14587349</t>
  </si>
  <si>
    <t>F(N)-8</t>
  </si>
  <si>
    <t>A14587350</t>
  </si>
  <si>
    <t>F(N)-9</t>
  </si>
  <si>
    <t>A14587351</t>
  </si>
  <si>
    <t>F(N)-10</t>
  </si>
  <si>
    <t>A14587352</t>
  </si>
  <si>
    <t>F(N)-11</t>
  </si>
  <si>
    <t>A14587353</t>
  </si>
  <si>
    <t>F(N)-12</t>
  </si>
  <si>
    <t>A14587354</t>
  </si>
  <si>
    <t>F(N)-13</t>
  </si>
  <si>
    <t>A14587355</t>
  </si>
  <si>
    <t>F(N)-14</t>
  </si>
  <si>
    <t>A14587356</t>
  </si>
  <si>
    <t>F(N)-15</t>
  </si>
  <si>
    <t>A14587357</t>
  </si>
  <si>
    <t>F(N)-16</t>
  </si>
  <si>
    <t>A14587358</t>
  </si>
  <si>
    <t>F(N)-17</t>
  </si>
  <si>
    <t>A14587359</t>
  </si>
  <si>
    <t>F(N)-18</t>
  </si>
  <si>
    <t>A14587360</t>
  </si>
  <si>
    <t>F(N)-19</t>
  </si>
  <si>
    <t>A14587361</t>
  </si>
  <si>
    <t>F(N)-20</t>
  </si>
  <si>
    <t>A14587362</t>
  </si>
  <si>
    <t>SV1-1</t>
  </si>
  <si>
    <t>Áshamar 54</t>
  </si>
  <si>
    <t>A14587363</t>
  </si>
  <si>
    <t>SV1-2</t>
  </si>
  <si>
    <t>A14587364</t>
  </si>
  <si>
    <t>SV1-3</t>
  </si>
  <si>
    <t>A14587365</t>
  </si>
  <si>
    <t>SV1-4</t>
  </si>
  <si>
    <t>A14587366</t>
  </si>
  <si>
    <t>SV1-5</t>
  </si>
  <si>
    <t>A14587367</t>
  </si>
  <si>
    <t>SV1-6</t>
  </si>
  <si>
    <t>A14587368</t>
  </si>
  <si>
    <t>SV1-7</t>
  </si>
  <si>
    <t>A14587369</t>
  </si>
  <si>
    <t>SV1-8</t>
  </si>
  <si>
    <t>A14587370</t>
  </si>
  <si>
    <t>SV1-9</t>
  </si>
  <si>
    <t>A14587371</t>
  </si>
  <si>
    <t>SV1-10</t>
  </si>
  <si>
    <t>A14587372</t>
  </si>
  <si>
    <t>SV1-11</t>
  </si>
  <si>
    <t>A14587373</t>
  </si>
  <si>
    <t>SV1-12</t>
  </si>
  <si>
    <t>A14587374</t>
  </si>
  <si>
    <t>SV1-13</t>
  </si>
  <si>
    <t>A14587375</t>
  </si>
  <si>
    <t>SV1-14</t>
  </si>
  <si>
    <t>A14587376</t>
  </si>
  <si>
    <t>SV1-15</t>
  </si>
  <si>
    <t>A14587377</t>
  </si>
  <si>
    <t>SV1-16</t>
  </si>
  <si>
    <t>A14587378</t>
  </si>
  <si>
    <t>SV1-17</t>
  </si>
  <si>
    <t>A14587379</t>
  </si>
  <si>
    <t>SV1-18</t>
  </si>
  <si>
    <t>A14587380</t>
  </si>
  <si>
    <t>SV1-19</t>
  </si>
  <si>
    <t>A14587381</t>
  </si>
  <si>
    <t>SV1-20</t>
  </si>
  <si>
    <t>A14587382</t>
  </si>
  <si>
    <t>SV1-21</t>
  </si>
  <si>
    <t>A14587383</t>
  </si>
  <si>
    <t>SV2-1</t>
  </si>
  <si>
    <t>A14587384</t>
  </si>
  <si>
    <t>SV2-2</t>
  </si>
  <si>
    <t>A14587385</t>
  </si>
  <si>
    <t>SV2-3</t>
  </si>
  <si>
    <t>A14587386</t>
  </si>
  <si>
    <t>SV2-4</t>
  </si>
  <si>
    <t>A14587387</t>
  </si>
  <si>
    <t>SV2-5</t>
  </si>
  <si>
    <t>A14587388</t>
  </si>
  <si>
    <t>SV2-6</t>
  </si>
  <si>
    <t>A14587389</t>
  </si>
  <si>
    <t>SV2-7</t>
  </si>
  <si>
    <t>A14587390</t>
  </si>
  <si>
    <t>SV2-8</t>
  </si>
  <si>
    <t>A14587391</t>
  </si>
  <si>
    <t>SV2-9</t>
  </si>
  <si>
    <t>A14587392</t>
  </si>
  <si>
    <t>SV2-10</t>
  </si>
  <si>
    <t>A14587393</t>
  </si>
  <si>
    <t>SV2-11</t>
  </si>
  <si>
    <t>A14587394</t>
  </si>
  <si>
    <t>SV2-12</t>
  </si>
  <si>
    <t>A14587395</t>
  </si>
  <si>
    <t>SG-1</t>
  </si>
  <si>
    <t>A14587396</t>
  </si>
  <si>
    <t>A14587397</t>
  </si>
  <si>
    <t>A14587398</t>
  </si>
  <si>
    <t>SG-2</t>
  </si>
  <si>
    <t>A14587399</t>
  </si>
  <si>
    <t>A14587400</t>
  </si>
  <si>
    <t>A14587401</t>
  </si>
  <si>
    <t>SG-3</t>
  </si>
  <si>
    <t>A14587402</t>
  </si>
  <si>
    <t>A14587403</t>
  </si>
  <si>
    <t>A14587404</t>
  </si>
  <si>
    <t>SG-4</t>
  </si>
  <si>
    <t>A14587405</t>
  </si>
  <si>
    <t>A14587406</t>
  </si>
  <si>
    <t>A14587407</t>
  </si>
  <si>
    <t>A14587408</t>
  </si>
  <si>
    <t>SG-5</t>
  </si>
  <si>
    <t>A14587409</t>
  </si>
  <si>
    <t>A14587410</t>
  </si>
  <si>
    <t>A14587411</t>
  </si>
  <si>
    <t>A14587412</t>
  </si>
  <si>
    <t>SG-6</t>
  </si>
  <si>
    <t>A14587413</t>
  </si>
  <si>
    <t>A14587414</t>
  </si>
  <si>
    <t>A14587415</t>
  </si>
  <si>
    <t>SG-7</t>
  </si>
  <si>
    <t>A14587416</t>
  </si>
  <si>
    <t>A14587417</t>
  </si>
  <si>
    <t>A14587418</t>
  </si>
  <si>
    <t>SG-8</t>
  </si>
  <si>
    <t>A14587419</t>
  </si>
  <si>
    <t>A14587420</t>
  </si>
  <si>
    <t>A14587421</t>
  </si>
  <si>
    <t>SG-9</t>
  </si>
  <si>
    <t>A14587422</t>
  </si>
  <si>
    <t>A14587423</t>
  </si>
  <si>
    <t>A14587424</t>
  </si>
  <si>
    <t>SG-10</t>
  </si>
  <si>
    <t>A14587425</t>
  </si>
  <si>
    <t>A14587426</t>
  </si>
  <si>
    <t>A14587427</t>
  </si>
  <si>
    <t>A14587428</t>
  </si>
  <si>
    <t>SG-11</t>
  </si>
  <si>
    <t>A14587429</t>
  </si>
  <si>
    <t>A14587430</t>
  </si>
  <si>
    <t>A14587431</t>
  </si>
  <si>
    <t>A14587432</t>
  </si>
  <si>
    <t>SG-12</t>
  </si>
  <si>
    <t>A14587433</t>
  </si>
  <si>
    <t>A14587434</t>
  </si>
  <si>
    <t>A14587435</t>
  </si>
  <si>
    <t>A14587436</t>
  </si>
  <si>
    <t>SG-13</t>
  </si>
  <si>
    <t>A14587437</t>
  </si>
  <si>
    <t>A14587438</t>
  </si>
  <si>
    <t>A14587439</t>
  </si>
  <si>
    <t>SG-14</t>
  </si>
  <si>
    <t>A14587440</t>
  </si>
  <si>
    <t>A14587441</t>
  </si>
  <si>
    <t>A14587442</t>
  </si>
  <si>
    <t>SG-15</t>
  </si>
  <si>
    <t>A14587443</t>
  </si>
  <si>
    <t>A14587444</t>
  </si>
  <si>
    <t>A14587445</t>
  </si>
  <si>
    <t>A14587446</t>
  </si>
  <si>
    <t>SG-16</t>
  </si>
  <si>
    <t>A14587447</t>
  </si>
  <si>
    <t>A14587448</t>
  </si>
  <si>
    <t>A14587449</t>
  </si>
  <si>
    <t>A14587450</t>
  </si>
  <si>
    <t>SG-17</t>
  </si>
  <si>
    <t>A14587451</t>
  </si>
  <si>
    <t>A14587452</t>
  </si>
  <si>
    <t>A14587453</t>
  </si>
  <si>
    <t>SG-18</t>
  </si>
  <si>
    <t>A14587454</t>
  </si>
  <si>
    <t>SG-19</t>
  </si>
  <si>
    <t>A14587455</t>
  </si>
  <si>
    <t>SG-20</t>
  </si>
  <si>
    <t>A14587456</t>
  </si>
  <si>
    <t>Stair 1</t>
  </si>
  <si>
    <t>Þrepa</t>
  </si>
  <si>
    <t>A14587457</t>
  </si>
  <si>
    <t>Stair 2</t>
  </si>
  <si>
    <t>A14587458</t>
  </si>
  <si>
    <t>Stair 3</t>
  </si>
  <si>
    <t>A14587459</t>
  </si>
  <si>
    <t>Stair 4</t>
  </si>
  <si>
    <t>A14587460</t>
  </si>
  <si>
    <t>Stair 5</t>
  </si>
  <si>
    <t>A14587461</t>
  </si>
  <si>
    <t>Stair 6</t>
  </si>
  <si>
    <t>A14587462</t>
  </si>
  <si>
    <t>Stair 7</t>
  </si>
  <si>
    <t>A14587463</t>
  </si>
  <si>
    <t>Stair 8</t>
  </si>
  <si>
    <t>A14587464</t>
  </si>
  <si>
    <t>Stair 9</t>
  </si>
  <si>
    <t>A14587465</t>
  </si>
  <si>
    <t>Stair 10</t>
  </si>
  <si>
    <t>A14587466</t>
  </si>
  <si>
    <t>56 Basement</t>
  </si>
  <si>
    <t>56A Floor 1</t>
  </si>
  <si>
    <t>56B Floor 1</t>
  </si>
  <si>
    <t>56C Floor 1</t>
  </si>
  <si>
    <t>56A Floor 2</t>
  </si>
  <si>
    <t>56B Floor 2</t>
  </si>
  <si>
    <t>56C Floor 2</t>
  </si>
  <si>
    <t>56A Floor 3</t>
  </si>
  <si>
    <t>56B Floor 3</t>
  </si>
  <si>
    <t>56C Floor 3</t>
  </si>
  <si>
    <t>56A Floor 4</t>
  </si>
  <si>
    <t>56B Floor 4</t>
  </si>
  <si>
    <t>56C Floor 4</t>
  </si>
  <si>
    <t>56A Floor 5</t>
  </si>
  <si>
    <t>56B Floor 5</t>
  </si>
  <si>
    <t>Filigran ID</t>
  </si>
  <si>
    <t>F(A)-1-1</t>
  </si>
  <si>
    <t>F(B)-1-1</t>
  </si>
  <si>
    <t>F(C)-1-1</t>
  </si>
  <si>
    <t>F(D)-1-1</t>
  </si>
  <si>
    <t>F(E)1-1</t>
  </si>
  <si>
    <t>F(F)-1-1</t>
  </si>
  <si>
    <t>F(G)-1-1</t>
  </si>
  <si>
    <t>F(H)1-1</t>
  </si>
  <si>
    <t>F(I)-1-1</t>
  </si>
  <si>
    <t>F(J)-1-1</t>
  </si>
  <si>
    <t>F(K)1-1</t>
  </si>
  <si>
    <t>F(L)1-1</t>
  </si>
  <si>
    <t>F(M)1-1</t>
  </si>
  <si>
    <t>F(N)-1-1</t>
  </si>
  <si>
    <t>F(A)-1-2</t>
  </si>
  <si>
    <t>F(B)-1-2</t>
  </si>
  <si>
    <t>F(C)-1-2</t>
  </si>
  <si>
    <t>F(D)-1-2</t>
  </si>
  <si>
    <t>F(E)1-2</t>
  </si>
  <si>
    <t>F(F)-1-2</t>
  </si>
  <si>
    <t>F(G)-1-2</t>
  </si>
  <si>
    <t>F(H)1-2</t>
  </si>
  <si>
    <t>F(I)-1-2</t>
  </si>
  <si>
    <t>F(J)-1-2</t>
  </si>
  <si>
    <t>F(K)1-2</t>
  </si>
  <si>
    <t>F(L)1-2</t>
  </si>
  <si>
    <t>F(M)1-2</t>
  </si>
  <si>
    <t>F(N)-1-2</t>
  </si>
  <si>
    <t>F(A)-1-3</t>
  </si>
  <si>
    <t>F(B)-1-3</t>
  </si>
  <si>
    <t>F(C)-1-3</t>
  </si>
  <si>
    <t>F(D)-1-3</t>
  </si>
  <si>
    <t>F(E)1-3</t>
  </si>
  <si>
    <t>F(F)-1-3</t>
  </si>
  <si>
    <t>F(G)-1-3</t>
  </si>
  <si>
    <t>F(H)1-3</t>
  </si>
  <si>
    <t>F(I)-1-3</t>
  </si>
  <si>
    <t>F(J)-1-3</t>
  </si>
  <si>
    <t>F(K)1-3</t>
  </si>
  <si>
    <t>F(L)1-3</t>
  </si>
  <si>
    <t>F(M)1-3</t>
  </si>
  <si>
    <t>F(N)-1-3</t>
  </si>
  <si>
    <t>F(A)-1-3 (2)</t>
  </si>
  <si>
    <t>F(B)-1-4</t>
  </si>
  <si>
    <t>F(C)-1-4</t>
  </si>
  <si>
    <t>F(D)-1-3(2)</t>
  </si>
  <si>
    <t>F(E)1-4</t>
  </si>
  <si>
    <t>F(F)-1-4</t>
  </si>
  <si>
    <t>F(G)-1-3 (2)</t>
  </si>
  <si>
    <t>F(H)1-4</t>
  </si>
  <si>
    <t>F(I)-1-4</t>
  </si>
  <si>
    <t>F(J)-1-3 (2)</t>
  </si>
  <si>
    <t>F(K)1-4</t>
  </si>
  <si>
    <t>F(L)1-4</t>
  </si>
  <si>
    <t>F(M)1-4</t>
  </si>
  <si>
    <t>F(N)-1-4</t>
  </si>
  <si>
    <t>F(A)-1-4</t>
  </si>
  <si>
    <t>F(B)-1-5</t>
  </si>
  <si>
    <t>F(C)-1-5</t>
  </si>
  <si>
    <t>F(D)-1-4</t>
  </si>
  <si>
    <t>F(E)1-5</t>
  </si>
  <si>
    <t>F(F)-1-5</t>
  </si>
  <si>
    <t>F(G)-1-4</t>
  </si>
  <si>
    <t>F(H)1-5</t>
  </si>
  <si>
    <t>F(I)-1-5</t>
  </si>
  <si>
    <t>F(J)-1-4</t>
  </si>
  <si>
    <t>F(K)1-5</t>
  </si>
  <si>
    <t>F(L)1-5</t>
  </si>
  <si>
    <t>F(M)1-5</t>
  </si>
  <si>
    <t>F(N)-1-5</t>
  </si>
  <si>
    <t>F(A)-1-5</t>
  </si>
  <si>
    <t>F(B)-1-6</t>
  </si>
  <si>
    <t>F(C)-1-6</t>
  </si>
  <si>
    <t>F(D)-1-5</t>
  </si>
  <si>
    <t>F(E)1-6</t>
  </si>
  <si>
    <t>F(F)-1-6</t>
  </si>
  <si>
    <t>F(G)-1-5</t>
  </si>
  <si>
    <t>F(H)1-6</t>
  </si>
  <si>
    <t>F(I)-1-6</t>
  </si>
  <si>
    <t>F(J)-1-5</t>
  </si>
  <si>
    <t>F(K)1-6</t>
  </si>
  <si>
    <t>F(L)1-6</t>
  </si>
  <si>
    <t>F(M)1-6</t>
  </si>
  <si>
    <t>F(N)-1-6</t>
  </si>
  <si>
    <t>F(A)-1-6</t>
  </si>
  <si>
    <t>F(B)-1-7</t>
  </si>
  <si>
    <t>F(C)-1-7</t>
  </si>
  <si>
    <t>F(D)-1-6</t>
  </si>
  <si>
    <t>F(E)1-7</t>
  </si>
  <si>
    <t>F(F)-1-7</t>
  </si>
  <si>
    <t>F(G)-1-6</t>
  </si>
  <si>
    <t>F(H)1-7</t>
  </si>
  <si>
    <t>F(I)-1-7</t>
  </si>
  <si>
    <t>F(J)-1-6</t>
  </si>
  <si>
    <t>F(K)1-7</t>
  </si>
  <si>
    <t>F(L)1-7</t>
  </si>
  <si>
    <t>F(M)1-7</t>
  </si>
  <si>
    <t>F(N)-1-7</t>
  </si>
  <si>
    <t>F(A)-1-7</t>
  </si>
  <si>
    <t>F(B)-1-8</t>
  </si>
  <si>
    <t>F(C)-1-8</t>
  </si>
  <si>
    <t>F(D)-1-7</t>
  </si>
  <si>
    <t>F(E)1-8</t>
  </si>
  <si>
    <t>F(F)-1-8</t>
  </si>
  <si>
    <t>F(G)-1-7</t>
  </si>
  <si>
    <t>F(H)1-8</t>
  </si>
  <si>
    <t>F(I)-1-8</t>
  </si>
  <si>
    <t>F(J)-1-7</t>
  </si>
  <si>
    <t>F(K)1-8</t>
  </si>
  <si>
    <t>F(L)1-8</t>
  </si>
  <si>
    <t>F(M)1-8</t>
  </si>
  <si>
    <t>F(N)-1-8</t>
  </si>
  <si>
    <t>F(A)-1-8</t>
  </si>
  <si>
    <t>F(B)-1-9</t>
  </si>
  <si>
    <t>F(C)-1-9</t>
  </si>
  <si>
    <t>F(D)-1-8</t>
  </si>
  <si>
    <t>F(E)1-9</t>
  </si>
  <si>
    <t>F(F)-1-9</t>
  </si>
  <si>
    <t>F(G)-1-8</t>
  </si>
  <si>
    <t>F(H)1-9</t>
  </si>
  <si>
    <t>F(I)-1-9</t>
  </si>
  <si>
    <t>F(J)-1-8</t>
  </si>
  <si>
    <t>F(K)1-9</t>
  </si>
  <si>
    <t>F(L)1-9</t>
  </si>
  <si>
    <t>F(M)1-9</t>
  </si>
  <si>
    <t>F(N)-1-9</t>
  </si>
  <si>
    <t>F(A)-1-9</t>
  </si>
  <si>
    <t>F(B)-1-10</t>
  </si>
  <si>
    <t>F(C)-1-10</t>
  </si>
  <si>
    <t>F(D)-1-9</t>
  </si>
  <si>
    <t>F(E)1-10</t>
  </si>
  <si>
    <t>F(F)-1-10</t>
  </si>
  <si>
    <t>F(G)-1-9</t>
  </si>
  <si>
    <t>F(H)1-10</t>
  </si>
  <si>
    <t>F(I)-1-10</t>
  </si>
  <si>
    <t>F(J)-1-9</t>
  </si>
  <si>
    <t>F(K)1-10</t>
  </si>
  <si>
    <t>F(L)1-10</t>
  </si>
  <si>
    <t>F(M)1-10</t>
  </si>
  <si>
    <t>F(N)-1-10</t>
  </si>
  <si>
    <t>F(A)-1-10</t>
  </si>
  <si>
    <t>F(B)-1-11</t>
  </si>
  <si>
    <t>F(C)-1-11</t>
  </si>
  <si>
    <t>F(D)-1-10</t>
  </si>
  <si>
    <t>F(E)1-11</t>
  </si>
  <si>
    <t>F(F)-1-11</t>
  </si>
  <si>
    <t>F(G)-1-10</t>
  </si>
  <si>
    <t>F(H)1-11</t>
  </si>
  <si>
    <t>F(I)-1-11</t>
  </si>
  <si>
    <t>F(J)-1-10</t>
  </si>
  <si>
    <t>F(K)1-11</t>
  </si>
  <si>
    <t>F(L)1-11</t>
  </si>
  <si>
    <t>F(M)1-11</t>
  </si>
  <si>
    <t>F(N)-1-11</t>
  </si>
  <si>
    <t>F(A)-1-11</t>
  </si>
  <si>
    <t>F(B)-1-12</t>
  </si>
  <si>
    <t>F(C)-1-12</t>
  </si>
  <si>
    <t>F(D)-1-11</t>
  </si>
  <si>
    <t>F(E)1-12</t>
  </si>
  <si>
    <t>F(F)-1-12</t>
  </si>
  <si>
    <t>F(G)-1-11</t>
  </si>
  <si>
    <t>F(H)1-12</t>
  </si>
  <si>
    <t>F(I)-1-12</t>
  </si>
  <si>
    <t>F(J)-1-11</t>
  </si>
  <si>
    <t>F(K)1-12</t>
  </si>
  <si>
    <t>F(L)1-12</t>
  </si>
  <si>
    <t>F(M)1-12</t>
  </si>
  <si>
    <t>F(N)-1-12</t>
  </si>
  <si>
    <t>F(A)-1-12</t>
  </si>
  <si>
    <t>F(B)-1-13</t>
  </si>
  <si>
    <t>F(C)-1-13</t>
  </si>
  <si>
    <t>F(D)-1-12</t>
  </si>
  <si>
    <t>F(E)1-13</t>
  </si>
  <si>
    <t>F(F)-1-13</t>
  </si>
  <si>
    <t>F(G)-1-12</t>
  </si>
  <si>
    <t>F(H)1-13</t>
  </si>
  <si>
    <t>F(I)-1-13</t>
  </si>
  <si>
    <t>F(J)-1-12</t>
  </si>
  <si>
    <t>F(K)1-13</t>
  </si>
  <si>
    <t>F(L)1-13</t>
  </si>
  <si>
    <t>F(M)1-13</t>
  </si>
  <si>
    <t>F(N)-1-13</t>
  </si>
  <si>
    <t>F(A)-1-13</t>
  </si>
  <si>
    <t>F(B)-1-14</t>
  </si>
  <si>
    <t>F(C)-1-14</t>
  </si>
  <si>
    <t>F(D)-1-13</t>
  </si>
  <si>
    <t>F(E)1-14</t>
  </si>
  <si>
    <t>F(F)-1-14</t>
  </si>
  <si>
    <t>F(G)-1-13</t>
  </si>
  <si>
    <t>F(H)1-14</t>
  </si>
  <si>
    <t>F(I)-1-14</t>
  </si>
  <si>
    <t>F(J)-1-13</t>
  </si>
  <si>
    <t>F(K)1-14</t>
  </si>
  <si>
    <t>F(L)1-14</t>
  </si>
  <si>
    <t>F(M)1-14</t>
  </si>
  <si>
    <t>F(N)-1-14</t>
  </si>
  <si>
    <t>F(A)-1-14</t>
  </si>
  <si>
    <t>F(B)-1-15</t>
  </si>
  <si>
    <t>F(C)-1-15</t>
  </si>
  <si>
    <t>F(D)-1-14</t>
  </si>
  <si>
    <t>F(E)1-15</t>
  </si>
  <si>
    <t>F(F)-1-15</t>
  </si>
  <si>
    <t>F(G)-1-14</t>
  </si>
  <si>
    <t>F(H)1-15</t>
  </si>
  <si>
    <t>F(I)-1-15</t>
  </si>
  <si>
    <t>F(J)-1-14</t>
  </si>
  <si>
    <t>F(K)1-15</t>
  </si>
  <si>
    <t>F(L)1-15</t>
  </si>
  <si>
    <t>F(M)1-15</t>
  </si>
  <si>
    <t>F(N)-1-15</t>
  </si>
  <si>
    <t>F(A)-1-15</t>
  </si>
  <si>
    <t>F(B)-1-16</t>
  </si>
  <si>
    <t>F(C)-1-16</t>
  </si>
  <si>
    <t>F(D)-1-15</t>
  </si>
  <si>
    <t>F(E)1-16</t>
  </si>
  <si>
    <t>F(F)-1-16</t>
  </si>
  <si>
    <t>F(G)-1-15</t>
  </si>
  <si>
    <t>F(H)1-16</t>
  </si>
  <si>
    <t>F(I)-1-16</t>
  </si>
  <si>
    <t>F(J)-1-15</t>
  </si>
  <si>
    <t>F(K)1-16</t>
  </si>
  <si>
    <t>F(L)1-16</t>
  </si>
  <si>
    <t>F(M)1-16</t>
  </si>
  <si>
    <t>F(N)-1-16</t>
  </si>
  <si>
    <t>F(A)-1-16</t>
  </si>
  <si>
    <t>F(B)-1-17</t>
  </si>
  <si>
    <t>F(C)-1-17</t>
  </si>
  <si>
    <t>F(D)-1-16</t>
  </si>
  <si>
    <t>F(E)1-17</t>
  </si>
  <si>
    <t>F(F)-1-17</t>
  </si>
  <si>
    <t>F(G)-1-16</t>
  </si>
  <si>
    <t>F(H)1-17</t>
  </si>
  <si>
    <t>F(I)-1-17</t>
  </si>
  <si>
    <t>F(J)-1-16</t>
  </si>
  <si>
    <t>F(K)1-17</t>
  </si>
  <si>
    <t>F(L)1-17</t>
  </si>
  <si>
    <t>F(M)1-17</t>
  </si>
  <si>
    <t>F(N)-1-17</t>
  </si>
  <si>
    <t>F(A)-1-17</t>
  </si>
  <si>
    <t>F(B)-1-18</t>
  </si>
  <si>
    <t>F(C)-1-18</t>
  </si>
  <si>
    <t>F(D)-1-17</t>
  </si>
  <si>
    <t>F(E)1-18</t>
  </si>
  <si>
    <t>F(F)-1-18</t>
  </si>
  <si>
    <t>F(G)-1-17</t>
  </si>
  <si>
    <t>F(H)1-18</t>
  </si>
  <si>
    <t>F(I)-1-18</t>
  </si>
  <si>
    <t>F(J)-1-17</t>
  </si>
  <si>
    <t>F(K)1-18</t>
  </si>
  <si>
    <t>F(L)1-18</t>
  </si>
  <si>
    <t>F(M)1-18</t>
  </si>
  <si>
    <t>F(N)-1-18</t>
  </si>
  <si>
    <t>F(A)-1-18</t>
  </si>
  <si>
    <t>F(B)-1-19</t>
  </si>
  <si>
    <t>F(C)-1-19</t>
  </si>
  <si>
    <t>F(D)-1-18</t>
  </si>
  <si>
    <t>F(E)1-19</t>
  </si>
  <si>
    <t>F(F)-1-19</t>
  </si>
  <si>
    <t>F(G)-1-18</t>
  </si>
  <si>
    <t>F(H)1-19</t>
  </si>
  <si>
    <t>F(I)-1-19</t>
  </si>
  <si>
    <t>F(J)-1-18</t>
  </si>
  <si>
    <t>F(K)1-19</t>
  </si>
  <si>
    <t>F(L)1-19</t>
  </si>
  <si>
    <t>F(M)1-19</t>
  </si>
  <si>
    <t>F(N)-1-19</t>
  </si>
  <si>
    <t>F(A)-1-19</t>
  </si>
  <si>
    <t>F(B)-1-20</t>
  </si>
  <si>
    <t>F(C)-1-20</t>
  </si>
  <si>
    <t>F(D)-1-19</t>
  </si>
  <si>
    <t>F(E)1-20</t>
  </si>
  <si>
    <t>F(F)-1-20</t>
  </si>
  <si>
    <t>F(G)-1-19</t>
  </si>
  <si>
    <t>F(H)1-20</t>
  </si>
  <si>
    <t>F(I)-1-20</t>
  </si>
  <si>
    <t>F(J)-1-19</t>
  </si>
  <si>
    <t>F(K)1-20</t>
  </si>
  <si>
    <t>F(L)1-20</t>
  </si>
  <si>
    <t>F(M)1-20</t>
  </si>
  <si>
    <t>F(N)-1-20</t>
  </si>
  <si>
    <t>F(A)-1-20</t>
  </si>
  <si>
    <t>F(B)-1-21</t>
  </si>
  <si>
    <t>F(C)-1-21</t>
  </si>
  <si>
    <t>F(D)-1-20</t>
  </si>
  <si>
    <t>F(E)1-21</t>
  </si>
  <si>
    <t>F(F)-1-21</t>
  </si>
  <si>
    <t>F(G)-1-20</t>
  </si>
  <si>
    <t>F(H)1-21</t>
  </si>
  <si>
    <t>F(I)-1-21</t>
  </si>
  <si>
    <t>F(J)-1-20</t>
  </si>
  <si>
    <t>F(K)1-21</t>
  </si>
  <si>
    <t>F(L)1-21</t>
  </si>
  <si>
    <t>F(M)1-21</t>
  </si>
  <si>
    <t>F(A)-1-21</t>
  </si>
  <si>
    <t>F(B)-1-21 (2)</t>
  </si>
  <si>
    <t>F(C)-1-22</t>
  </si>
  <si>
    <t>F(D)-1-21</t>
  </si>
  <si>
    <t>F(E)1-21(2)</t>
  </si>
  <si>
    <t>F(F)-1-22</t>
  </si>
  <si>
    <t>F(G)-1-21</t>
  </si>
  <si>
    <t>F(H)1-21 (2)</t>
  </si>
  <si>
    <t>F(I)-1-22</t>
  </si>
  <si>
    <t>F(J)-1-21</t>
  </si>
  <si>
    <t>F(K)1-21 (2)</t>
  </si>
  <si>
    <t>F(L)1-22</t>
  </si>
  <si>
    <t>F(M)1-22</t>
  </si>
  <si>
    <t>F(A)-1-22</t>
  </si>
  <si>
    <t>F(B)-1-22</t>
  </si>
  <si>
    <t>F(C)-1-23</t>
  </si>
  <si>
    <t>F(D)-1-22</t>
  </si>
  <si>
    <t>F(E)1-22</t>
  </si>
  <si>
    <t>F(F)-1-23</t>
  </si>
  <si>
    <t>F(G)-1-22</t>
  </si>
  <si>
    <t>F(H)1-22</t>
  </si>
  <si>
    <t>F(I)-1-23</t>
  </si>
  <si>
    <t>F(J)-1-22</t>
  </si>
  <si>
    <t>F(K)1-22</t>
  </si>
  <si>
    <t>F(L)1-23</t>
  </si>
  <si>
    <t>F(M)1-23</t>
  </si>
  <si>
    <t>F(A)-1-23</t>
  </si>
  <si>
    <t>F(B)-1-23</t>
  </si>
  <si>
    <t>F(C)-1-24</t>
  </si>
  <si>
    <t>F(D)-1-23</t>
  </si>
  <si>
    <t>F(E)1-23</t>
  </si>
  <si>
    <t>F(F)-1-24</t>
  </si>
  <si>
    <t>F(G)-1-23</t>
  </si>
  <si>
    <t>F(H)1-23</t>
  </si>
  <si>
    <t>F(I)-1-24</t>
  </si>
  <si>
    <t>F(J)-1-23</t>
  </si>
  <si>
    <t>F(K)1-23</t>
  </si>
  <si>
    <t>F(L)1-24</t>
  </si>
  <si>
    <t>F(M)1-24</t>
  </si>
  <si>
    <t>F(A)-1-24</t>
  </si>
  <si>
    <t>F(B)-1-24</t>
  </si>
  <si>
    <t>F(C)-1-25</t>
  </si>
  <si>
    <t>F(D)-1-24</t>
  </si>
  <si>
    <t>F(E)1-24</t>
  </si>
  <si>
    <t>F(F)-1-25</t>
  </si>
  <si>
    <t>F(G)-1-24</t>
  </si>
  <si>
    <t>F(H)1-24</t>
  </si>
  <si>
    <t>F(I)-1-25</t>
  </si>
  <si>
    <t>F(J)-1-24</t>
  </si>
  <si>
    <t>F(K)1-24</t>
  </si>
  <si>
    <t>F(L)1-25</t>
  </si>
  <si>
    <t>F(M)1-25</t>
  </si>
  <si>
    <t>F(A)-1-25</t>
  </si>
  <si>
    <t>F(C)-1-26</t>
  </si>
  <si>
    <t>F(D)-1-25</t>
  </si>
  <si>
    <t>F(F)-1-26</t>
  </si>
  <si>
    <t>F(G)-1-25</t>
  </si>
  <si>
    <t>F(I)-1-26</t>
  </si>
  <si>
    <t>F(J)-1-25</t>
  </si>
  <si>
    <t>F(L)1-26</t>
  </si>
  <si>
    <t>F(M)1-26</t>
  </si>
  <si>
    <t>F(A)-1-26</t>
  </si>
  <si>
    <t>F(C)-1-27</t>
  </si>
  <si>
    <t>F(D)-1-26</t>
  </si>
  <si>
    <t>F(F)-1-27</t>
  </si>
  <si>
    <t>F(G)-1-26</t>
  </si>
  <si>
    <t>F(I)-1-27</t>
  </si>
  <si>
    <t>F(J)-1-26</t>
  </si>
  <si>
    <t>F(L)1-27</t>
  </si>
  <si>
    <t>F(M)1-27</t>
  </si>
  <si>
    <t>F(A)-1-27</t>
  </si>
  <si>
    <t>F(C)-1-28</t>
  </si>
  <si>
    <t>F(D)-1-27</t>
  </si>
  <si>
    <t>F(F)-1-28</t>
  </si>
  <si>
    <t>F(G)-1-27</t>
  </si>
  <si>
    <t>F(I)-1-28</t>
  </si>
  <si>
    <t>F(J)-1-27</t>
  </si>
  <si>
    <t>F(L)1-28</t>
  </si>
  <si>
    <t>F(M)1-28</t>
  </si>
  <si>
    <t>F(A)-1-28</t>
  </si>
  <si>
    <t>F(C)-1-29</t>
  </si>
  <si>
    <t>F(D)-1-28</t>
  </si>
  <si>
    <t>F(F)-1-29</t>
  </si>
  <si>
    <t>F(G)-1-28</t>
  </si>
  <si>
    <t>F(I)-1-29</t>
  </si>
  <si>
    <t>F(J)-1-28</t>
  </si>
  <si>
    <t>F(L)1-29</t>
  </si>
  <si>
    <t>F(M)1-29</t>
  </si>
  <si>
    <t>F(A)-1-29</t>
  </si>
  <si>
    <t>F(D)-1-29</t>
  </si>
  <si>
    <t>F(G)-1-29</t>
  </si>
  <si>
    <t>F(J)-1-29</t>
  </si>
  <si>
    <t>F(M)1-30</t>
  </si>
  <si>
    <t>F(A)-1-30</t>
  </si>
  <si>
    <t>F(D)-1-30</t>
  </si>
  <si>
    <t>F(G)-1-30</t>
  </si>
  <si>
    <t>F(J)-1-30</t>
  </si>
  <si>
    <t>F(M)1-31</t>
  </si>
  <si>
    <t>F(A)-1-31</t>
  </si>
  <si>
    <t>F(D)-1-31</t>
  </si>
  <si>
    <t>F(G)-1-31</t>
  </si>
  <si>
    <t>F(J)-1-31</t>
  </si>
  <si>
    <t>F(M)1-32</t>
  </si>
  <si>
    <t>F(A)-1-32</t>
  </si>
  <si>
    <t>F(D)-1-32</t>
  </si>
  <si>
    <t>F(G)-1-32</t>
  </si>
  <si>
    <t>F(J)-1-32</t>
  </si>
  <si>
    <t>F(M)1-33</t>
  </si>
  <si>
    <t>F(A)-1-33</t>
  </si>
  <si>
    <t>F(D)-1-33</t>
  </si>
  <si>
    <t>F(G)-1-33</t>
  </si>
  <si>
    <t>F(J)-1-33</t>
  </si>
  <si>
    <t>F(M)1-34</t>
  </si>
  <si>
    <t>F(A)-1-34</t>
  </si>
  <si>
    <t>F(D)-1-34</t>
  </si>
  <si>
    <t>F(G)-1-34</t>
  </si>
  <si>
    <t>F(J)-1-34</t>
  </si>
  <si>
    <t>F(M)1-35</t>
  </si>
  <si>
    <t>F(A)-1-35</t>
  </si>
  <si>
    <t>F(D)-1-35</t>
  </si>
  <si>
    <t>F(G)-1-35</t>
  </si>
  <si>
    <t>F(J)-1-35</t>
  </si>
  <si>
    <t>F(M)1-36</t>
  </si>
  <si>
    <t>F(A)-1-36</t>
  </si>
  <si>
    <t>F(D)-1-36</t>
  </si>
  <si>
    <t>F(G)-1-36</t>
  </si>
  <si>
    <t>F(J)-1-36</t>
  </si>
  <si>
    <t>F(M)1-37</t>
  </si>
  <si>
    <t>F(A)-1-37</t>
  </si>
  <si>
    <t>F(D)-1-37</t>
  </si>
  <si>
    <t>F(G)-1-37</t>
  </si>
  <si>
    <t>F(J)-1-37</t>
  </si>
  <si>
    <t>F(M)1-38</t>
  </si>
  <si>
    <t>F(A)-1-38</t>
  </si>
  <si>
    <t>F(D)-1-38</t>
  </si>
  <si>
    <t>F(G)-1-38</t>
  </si>
  <si>
    <t>F(J)-1-38</t>
  </si>
  <si>
    <t>F(M)1-39</t>
  </si>
  <si>
    <t>F(A)-1-39</t>
  </si>
  <si>
    <t>F(D)-1-39</t>
  </si>
  <si>
    <t>F(G)-1-39</t>
  </si>
  <si>
    <t>F(J)-1-39</t>
  </si>
  <si>
    <t>F(M)1-40</t>
  </si>
  <si>
    <t>F(A)-1-40</t>
  </si>
  <si>
    <t>F(D)-1-40</t>
  </si>
  <si>
    <t>F(G)-1-40</t>
  </si>
  <si>
    <t>F(J)-1-40</t>
  </si>
  <si>
    <t>F(A)-1-41</t>
  </si>
  <si>
    <t>F(D)-1-41</t>
  </si>
  <si>
    <t>F(G)-1-41</t>
  </si>
  <si>
    <t>F(J)-1-41</t>
  </si>
  <si>
    <t>F(A)-1-42</t>
  </si>
  <si>
    <t>F(D)-1-42</t>
  </si>
  <si>
    <t>F(G)-1-42</t>
  </si>
  <si>
    <t>F(J)-1-42</t>
  </si>
  <si>
    <t>F(A)-1-43</t>
  </si>
  <si>
    <t>F(D)-1-43</t>
  </si>
  <si>
    <t>F(G)-1-43</t>
  </si>
  <si>
    <t>F(J)-1-43</t>
  </si>
  <si>
    <t>F(A)-1-44</t>
  </si>
  <si>
    <t>F(D)-1-44</t>
  </si>
  <si>
    <t>F(G)-1-44</t>
  </si>
  <si>
    <t>F(J)-1-44</t>
  </si>
  <si>
    <t>F(A)-1-45</t>
  </si>
  <si>
    <t>F(D)-1-45</t>
  </si>
  <si>
    <t>F(G)-1-45</t>
  </si>
  <si>
    <t>F(J)-1-45</t>
  </si>
  <si>
    <t>F(A)-1-46</t>
  </si>
  <si>
    <t>F(D)-1-46</t>
  </si>
  <si>
    <t>F(G)-1-46</t>
  </si>
  <si>
    <t>F(J)-1-46</t>
  </si>
  <si>
    <t>F(A)-1-47</t>
  </si>
  <si>
    <t>F(D)-1-47</t>
  </si>
  <si>
    <t>F(G)-1-47</t>
  </si>
  <si>
    <t>F(J)-1-47</t>
  </si>
  <si>
    <t>F(A)-1-47 (2)</t>
  </si>
  <si>
    <t>F(D)-1-47(2)</t>
  </si>
  <si>
    <t>F(G)-1-47 (2)</t>
  </si>
  <si>
    <t>F(J)-1-47 (2)</t>
  </si>
  <si>
    <t>F(A)-1-48</t>
  </si>
  <si>
    <t>F(D)-1-48</t>
  </si>
  <si>
    <t>F(G)-1-48</t>
  </si>
  <si>
    <t>F(J)-1-48</t>
  </si>
  <si>
    <t>m2 &gt;</t>
  </si>
  <si>
    <t>status</t>
  </si>
  <si>
    <t>SV1</t>
  </si>
  <si>
    <t>&lt; Status</t>
  </si>
  <si>
    <t>SV2</t>
  </si>
  <si>
    <t>x</t>
  </si>
  <si>
    <t>Stigar.</t>
  </si>
  <si>
    <t>9 pcs</t>
  </si>
  <si>
    <t xml:space="preserve">Delivery </t>
  </si>
  <si>
    <t xml:space="preserve">Project: </t>
  </si>
  <si>
    <t>Áshamar 56</t>
  </si>
  <si>
    <t xml:space="preserve">Start Date </t>
  </si>
  <si>
    <t>End Date</t>
  </si>
  <si>
    <t>Framvinda 1</t>
  </si>
  <si>
    <t>Dags :</t>
  </si>
  <si>
    <t>Framvinda 2</t>
  </si>
  <si>
    <t>Framvinda 3</t>
  </si>
  <si>
    <t>Framvinda 4</t>
  </si>
  <si>
    <t>Framvinda 5</t>
  </si>
  <si>
    <t>Framvinda 6</t>
  </si>
  <si>
    <t>Framvinda 7</t>
  </si>
  <si>
    <t>Framvinda 8</t>
  </si>
  <si>
    <t>Framvinda 9</t>
  </si>
  <si>
    <t>Framvinda 10</t>
  </si>
  <si>
    <t>Framvinda 11</t>
  </si>
  <si>
    <t>Framvinda 12</t>
  </si>
  <si>
    <t>Framvinda 13</t>
  </si>
  <si>
    <t>Framvinda 14</t>
  </si>
  <si>
    <t>Framvinda 15</t>
  </si>
  <si>
    <t>Framvinda 16</t>
  </si>
  <si>
    <t>Framvinda 17</t>
  </si>
  <si>
    <t>Framvinda 18</t>
  </si>
  <si>
    <t>Framvinda 19</t>
  </si>
  <si>
    <t>Stk</t>
  </si>
  <si>
    <t>MAGN m2</t>
  </si>
  <si>
    <t>VERÐ*</t>
  </si>
  <si>
    <t>SAMTALS</t>
  </si>
  <si>
    <t>RUKKAÐ MAGN</t>
  </si>
  <si>
    <t>HLUTFALLL AFGREITT</t>
  </si>
  <si>
    <t>RUKKAÐ*</t>
  </si>
  <si>
    <t>Samtals.</t>
  </si>
  <si>
    <t>Athugasemd</t>
  </si>
  <si>
    <t>Samtals</t>
  </si>
  <si>
    <t>Samtals verð</t>
  </si>
  <si>
    <t>Filigran</t>
  </si>
  <si>
    <t xml:space="preserve">Hus A 1 hæð </t>
  </si>
  <si>
    <t>Hus B 1 hæð</t>
  </si>
  <si>
    <t>Hus C 1 hæð</t>
  </si>
  <si>
    <t>Hus A 2 hæð</t>
  </si>
  <si>
    <t>Hus B 2 hæð</t>
  </si>
  <si>
    <t>Hus C 2 hæð</t>
  </si>
  <si>
    <t>Hus A 3 hæð</t>
  </si>
  <si>
    <t>Hus B 3 hæð</t>
  </si>
  <si>
    <t>Hus C 3 hæð</t>
  </si>
  <si>
    <t>Hus A 4 hæð</t>
  </si>
  <si>
    <t>Hus B 4 hæð</t>
  </si>
  <si>
    <t>Hus C 4 hæð</t>
  </si>
  <si>
    <t>Hus A 5 hæð</t>
  </si>
  <si>
    <t>Hus B 5 hæð</t>
  </si>
  <si>
    <t>Filigran samtals</t>
  </si>
  <si>
    <t>Svalir</t>
  </si>
  <si>
    <t>Startgjald</t>
  </si>
  <si>
    <t>Auka sv1</t>
  </si>
  <si>
    <t>Stækkun svala úr 20 í 25cm</t>
  </si>
  <si>
    <t>Auka sv2</t>
  </si>
  <si>
    <t>Allar svalir samtals</t>
  </si>
  <si>
    <t>Stigar</t>
  </si>
  <si>
    <t>Startgjald.</t>
  </si>
  <si>
    <t>Botn stykkið</t>
  </si>
  <si>
    <t>Svalagangar</t>
  </si>
  <si>
    <t>Startgjald..</t>
  </si>
  <si>
    <t>=INDEX('Milestone 56'!$H$6:$H$64;MATCH($B37;'Milestone 56'!$B$6:$B$65;0))</t>
  </si>
  <si>
    <t> </t>
  </si>
  <si>
    <t>0,000</t>
  </si>
  <si>
    <t xml:space="preserve">                                          - kr</t>
  </si>
  <si>
    <t xml:space="preserve">                       - kr</t>
  </si>
  <si>
    <t xml:space="preserve">                     - kr</t>
  </si>
  <si>
    <t xml:space="preserve">                   - kr</t>
  </si>
  <si>
    <t xml:space="preserve">                                    - kr</t>
  </si>
  <si>
    <t>SG samtals</t>
  </si>
  <si>
    <t>Flutningur</t>
  </si>
  <si>
    <t>Flutningur á byggingarstað</t>
  </si>
  <si>
    <t>Samtals m/vsk</t>
  </si>
  <si>
    <t>"Grunnvísitala 117.6"                   Samtals m/vsk</t>
  </si>
  <si>
    <t>Serial No</t>
  </si>
  <si>
    <t>Vísitala</t>
  </si>
  <si>
    <t>Verk:</t>
  </si>
  <si>
    <t>GG Verk ehf / Áshamar 56</t>
  </si>
  <si>
    <t>SÉRSTEYPAN EHF</t>
  </si>
  <si>
    <t>Heildarmagn</t>
  </si>
  <si>
    <t>*m/vsk</t>
  </si>
  <si>
    <t>Framleiðslan</t>
  </si>
  <si>
    <t xml:space="preserve"> VERKÞÁTTUR</t>
  </si>
  <si>
    <t>MAGN</t>
  </si>
  <si>
    <t>% AFGREITT</t>
  </si>
  <si>
    <t xml:space="preserve">Filigran </t>
  </si>
  <si>
    <t/>
  </si>
  <si>
    <t xml:space="preserve"> </t>
  </si>
  <si>
    <t xml:space="preserve"> 429,554 kr </t>
  </si>
  <si>
    <t>9,83</t>
  </si>
  <si>
    <t xml:space="preserve">        634.748 kr</t>
  </si>
  <si>
    <t>7,05</t>
  </si>
  <si>
    <t xml:space="preserve">        455.190 kr</t>
  </si>
  <si>
    <t>6,33</t>
  </si>
  <si>
    <t xml:space="preserve">        408.703 kr</t>
  </si>
  <si>
    <t>6,63</t>
  </si>
  <si>
    <t xml:space="preserve">        428.073 kr</t>
  </si>
  <si>
    <t>3,06</t>
  </si>
  <si>
    <t xml:space="preserve">        197.475 kr</t>
  </si>
  <si>
    <t>5,60</t>
  </si>
  <si>
    <t xml:space="preserve">        361.731 kr</t>
  </si>
  <si>
    <t>5,91</t>
  </si>
  <si>
    <t xml:space="preserve">        381.585 kr</t>
  </si>
  <si>
    <t>6,66</t>
  </si>
  <si>
    <t xml:space="preserve">        430.010 kr</t>
  </si>
  <si>
    <t>6,94</t>
  </si>
  <si>
    <t xml:space="preserve">        447.927 kr</t>
  </si>
  <si>
    <t>6,43</t>
  </si>
  <si>
    <t xml:space="preserve">        415.192 kr</t>
  </si>
  <si>
    <t>0,00</t>
  </si>
  <si>
    <t xml:space="preserve">                  - kr</t>
  </si>
  <si>
    <t>SG samtals m2</t>
  </si>
  <si>
    <t>Samtals  m/vsk</t>
  </si>
  <si>
    <t>"Grunnvísitala 117.6"      Samtals m/vsk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</si>
</sst>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[$-409]d\-mmm\-yyyy"/>
    <numFmt numFmtId="165" formatCode="[$-409]dd\-mmm\-yy"/>
    <numFmt numFmtId="166" formatCode="0.000"/>
    <numFmt numFmtId="167" formatCode="_-* #,##0\ &quot;kr&quot;_-;\-* #,##0\ &quot;kr&quot;_-;_-* &quot;-&quot;\ &quot;kr&quot;_-;_-@"/>
    <numFmt numFmtId="168" formatCode="[Green][&lt;=1]#,##0%;[Red]#,##0%"/>
    <numFmt numFmtId="169" formatCode="[Color50][&lt;=1]#,##0%;[Color3]#,##0%"/>
    <numFmt numFmtId="170" formatCode="#,##0.000"/>
  </numFmts>
  <fonts count="46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rgb="FF000000"/>
      <name val="Arial"/>
      <family val="2"/>
    </font>
    <font>
      <b/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Inconsolata"/>
    </font>
    <font>
      <sz val="10"/>
      <color rgb="FF000000"/>
      <name val="Inconsolata"/>
    </font>
    <font>
      <sz val="10"/>
      <color rgb="FF000000"/>
      <name val="Calibr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rgb="FF0000FF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3F3F76"/>
      <name val="Calibri"/>
      <family val="2"/>
    </font>
    <font>
      <sz val="10"/>
      <color rgb="FF00FF00"/>
      <name val="Calibri"/>
      <family val="2"/>
    </font>
    <font>
      <sz val="10"/>
      <color rgb="FF45818E"/>
      <name val="Calibri"/>
      <family val="2"/>
    </font>
    <font>
      <sz val="11"/>
      <color rgb="FF45818E"/>
      <name val="Calibri"/>
      <family val="2"/>
    </font>
    <font>
      <b/>
      <sz val="10"/>
      <color rgb="FF45818E"/>
      <name val="Calibri"/>
      <family val="2"/>
    </font>
    <font>
      <sz val="10"/>
      <color theme="1"/>
      <name val="Calibri"/>
      <family val="2"/>
    </font>
    <font>
      <sz val="11"/>
      <color theme="0"/>
      <name val="Calibri"/>
      <family val="2"/>
    </font>
    <font>
      <sz val="11"/>
      <color rgb="FF3F3F76"/>
      <name val="Calibri"/>
      <family val="2"/>
    </font>
    <font>
      <b/>
      <sz val="10"/>
      <color theme="1"/>
      <name val="Calibri"/>
      <family val="2"/>
    </font>
    <font>
      <sz val="10"/>
      <color theme="0"/>
      <name val="Arial"/>
      <family val="2"/>
      <scheme val="minor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sz val="11"/>
      <color theme="2"/>
      <name val="Calibri"/>
      <family val="2"/>
    </font>
    <font>
      <sz val="10"/>
      <color theme="2"/>
      <name val="Arial"/>
      <family val="2"/>
    </font>
    <font>
      <b/>
      <sz val="10"/>
      <color theme="0"/>
      <name val="Arial"/>
      <family val="2"/>
    </font>
    <font>
      <b/>
      <sz val="10"/>
      <color theme="2"/>
      <name val="Arial"/>
      <family val="2"/>
    </font>
    <font>
      <b/>
      <i/>
      <sz val="10"/>
      <color theme="1"/>
      <name val="Arial"/>
      <family val="2"/>
    </font>
    <font>
      <b/>
      <sz val="10"/>
      <color rgb="FF00B050"/>
      <name val="Arial"/>
      <family val="2"/>
    </font>
    <font>
      <b/>
      <sz val="11"/>
      <color theme="0"/>
      <name val="Calibri"/>
      <family val="2"/>
    </font>
    <font>
      <sz val="10"/>
      <color rgb="FF000000"/>
      <name val="Arial"/>
      <family val="2"/>
      <scheme val="minor"/>
    </font>
    <font>
      <sz val="10"/>
      <color rgb="FF92D050"/>
      <name val="Arial"/>
      <family val="2"/>
    </font>
    <font>
      <sz val="10"/>
      <color theme="7"/>
      <name val="Arial"/>
      <family val="2"/>
    </font>
    <font>
      <sz val="10"/>
      <color theme="4"/>
      <name val="Arial"/>
      <family val="2"/>
    </font>
    <font>
      <sz val="10"/>
      <color rgb="FF000000"/>
      <name val="Arial"/>
    </font>
    <font>
      <b/>
      <sz val="11"/>
      <color rgb="FF000000"/>
      <name val="Calibri"/>
      <family val="2"/>
    </font>
    <font>
      <b/>
      <sz val="10"/>
      <color rgb="FF339966"/>
      <name val="Arial"/>
      <family val="2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EFEFEF"/>
        <bgColor rgb="FFEFEFEF"/>
      </patternFill>
    </fill>
    <fill>
      <patternFill patternType="solid">
        <fgColor rgb="FF00FF00"/>
        <bgColor rgb="FF00FF00"/>
      </patternFill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theme="0"/>
      </patternFill>
    </fill>
    <fill>
      <patternFill patternType="solid">
        <fgColor rgb="FFC00000"/>
        <bgColor indexed="64"/>
      </patternFill>
    </fill>
    <fill>
      <patternFill patternType="solid">
        <fgColor rgb="FFC00000"/>
        <bgColor rgb="FFFFFFFF"/>
      </patternFill>
    </fill>
    <fill>
      <patternFill patternType="solid">
        <fgColor theme="3" tint="0.34998626667073579"/>
        <bgColor indexed="64"/>
      </patternFill>
    </fill>
    <fill>
      <patternFill patternType="solid">
        <fgColor theme="3" tint="0.34998626667073579"/>
        <bgColor rgb="FFFF99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rgb="FFD6DCE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rgb="FFD6DCE4"/>
      </patternFill>
    </fill>
    <fill>
      <patternFill patternType="solid">
        <fgColor theme="1" tint="0.34998626667073579"/>
        <bgColor rgb="FFFFF2CC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9900"/>
      </patternFill>
    </fill>
    <fill>
      <patternFill patternType="solid">
        <fgColor theme="0"/>
        <bgColor rgb="FFFF9900"/>
      </patternFill>
    </fill>
    <fill>
      <patternFill patternType="solid">
        <fgColor theme="1" tint="0.34998626667073579"/>
        <bgColor rgb="FFFFFFFF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rgb="FF93C47D"/>
      </patternFill>
    </fill>
    <fill>
      <patternFill patternType="solid">
        <fgColor rgb="FFFFFFFF"/>
        <bgColor rgb="FFFF9900"/>
      </patternFill>
    </fill>
    <fill>
      <patternFill patternType="solid">
        <fgColor rgb="FFF2F2F2"/>
        <bgColor rgb="FF000000"/>
      </patternFill>
    </fill>
    <fill>
      <patternFill patternType="solid">
        <fgColor rgb="FFFDD868"/>
        <bgColor rgb="FFD6DCE4"/>
      </patternFill>
    </fill>
    <fill>
      <patternFill patternType="solid">
        <fgColor rgb="FFFDD868"/>
        <bgColor rgb="FF000000"/>
      </patternFill>
    </fill>
  </fills>
  <borders count="77">
    <border>
      <left/>
      <right/>
      <top/>
      <bottom/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ck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ck">
        <color indexed="64"/>
      </right>
      <top style="thin">
        <color rgb="FF000000"/>
      </top>
      <bottom style="thin">
        <color rgb="FF000000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rgb="FF000000"/>
      </top>
      <bottom style="thin">
        <color rgb="FF000000"/>
      </bottom>
      <diagonal/>
    </border>
    <border>
      <left/>
      <right style="thick">
        <color indexed="64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rgb="FF000000"/>
      </bottom>
      <diagonal/>
    </border>
  </borders>
  <cellStyleXfs count="2">
    <xf numFmtId="0" fontId="0" fillId="0" borderId="0"/>
    <xf numFmtId="0" fontId="2" fillId="0" borderId="15"/>
  </cellStyleXfs>
  <cellXfs count="347">
    <xf numFmtId="0" fontId="0" fillId="0" borderId="0" xfId="0"/>
    <xf numFmtId="0" fontId="0" fillId="0" borderId="0" xfId="0" applyAlignment="1">
      <alignment horizontal="center"/>
    </xf>
    <xf numFmtId="0" fontId="11" fillId="0" borderId="0" xfId="0" applyFont="1"/>
    <xf numFmtId="0" fontId="12" fillId="0" borderId="0" xfId="0" applyFont="1"/>
    <xf numFmtId="0" fontId="12" fillId="2" borderId="4" xfId="0" applyFont="1" applyFill="1" applyBorder="1"/>
    <xf numFmtId="0" fontId="12" fillId="2" borderId="5" xfId="0" applyFont="1" applyFill="1" applyBorder="1" applyAlignment="1">
      <alignment horizontal="center"/>
    </xf>
    <xf numFmtId="0" fontId="11" fillId="0" borderId="4" xfId="0" applyFont="1" applyBorder="1"/>
    <xf numFmtId="0" fontId="11" fillId="0" borderId="6" xfId="0" applyFont="1" applyBorder="1"/>
    <xf numFmtId="164" fontId="14" fillId="0" borderId="5" xfId="0" applyNumberFormat="1" applyFont="1" applyBorder="1" applyAlignment="1">
      <alignment horizontal="center"/>
    </xf>
    <xf numFmtId="0" fontId="11" fillId="2" borderId="4" xfId="0" applyFont="1" applyFill="1" applyBorder="1"/>
    <xf numFmtId="0" fontId="11" fillId="0" borderId="9" xfId="0" applyFont="1" applyBorder="1"/>
    <xf numFmtId="164" fontId="11" fillId="2" borderId="10" xfId="0" applyNumberFormat="1" applyFont="1" applyFill="1" applyBorder="1" applyAlignment="1">
      <alignment horizontal="center"/>
    </xf>
    <xf numFmtId="0" fontId="11" fillId="2" borderId="9" xfId="0" applyFont="1" applyFill="1" applyBorder="1"/>
    <xf numFmtId="0" fontId="11" fillId="2" borderId="11" xfId="0" applyFont="1" applyFill="1" applyBorder="1"/>
    <xf numFmtId="0" fontId="11" fillId="0" borderId="12" xfId="0" applyFont="1" applyBorder="1"/>
    <xf numFmtId="0" fontId="12" fillId="0" borderId="0" xfId="0" applyFont="1" applyAlignment="1">
      <alignment horizontal="center"/>
    </xf>
    <xf numFmtId="0" fontId="12" fillId="0" borderId="7" xfId="0" applyFont="1" applyBorder="1" applyAlignment="1">
      <alignment horizontal="center"/>
    </xf>
    <xf numFmtId="164" fontId="3" fillId="2" borderId="7" xfId="0" applyNumberFormat="1" applyFont="1" applyFill="1" applyBorder="1"/>
    <xf numFmtId="164" fontId="7" fillId="0" borderId="0" xfId="0" applyNumberFormat="1" applyFont="1"/>
    <xf numFmtId="164" fontId="16" fillId="4" borderId="7" xfId="0" applyNumberFormat="1" applyFont="1" applyFill="1" applyBorder="1"/>
    <xf numFmtId="164" fontId="16" fillId="5" borderId="0" xfId="0" applyNumberFormat="1" applyFont="1" applyFill="1"/>
    <xf numFmtId="0" fontId="11" fillId="0" borderId="7" xfId="0" applyFont="1" applyBorder="1"/>
    <xf numFmtId="0" fontId="11" fillId="5" borderId="7" xfId="0" applyFont="1" applyFill="1" applyBorder="1"/>
    <xf numFmtId="0" fontId="5" fillId="5" borderId="7" xfId="0" applyFont="1" applyFill="1" applyBorder="1"/>
    <xf numFmtId="164" fontId="7" fillId="2" borderId="7" xfId="0" applyNumberFormat="1" applyFont="1" applyFill="1" applyBorder="1"/>
    <xf numFmtId="164" fontId="7" fillId="2" borderId="7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2" fillId="0" borderId="7" xfId="0" applyFont="1" applyBorder="1"/>
    <xf numFmtId="164" fontId="11" fillId="0" borderId="0" xfId="0" applyNumberFormat="1" applyFont="1" applyAlignment="1">
      <alignment horizontal="center"/>
    </xf>
    <xf numFmtId="0" fontId="17" fillId="4" borderId="7" xfId="0" applyFont="1" applyFill="1" applyBorder="1" applyAlignment="1">
      <alignment horizontal="right"/>
    </xf>
    <xf numFmtId="0" fontId="5" fillId="0" borderId="7" xfId="0" applyFont="1" applyBorder="1"/>
    <xf numFmtId="0" fontId="11" fillId="0" borderId="7" xfId="0" applyFont="1" applyBorder="1" applyAlignment="1">
      <alignment horizontal="center"/>
    </xf>
    <xf numFmtId="167" fontId="17" fillId="4" borderId="7" xfId="0" applyNumberFormat="1" applyFont="1" applyFill="1" applyBorder="1" applyAlignment="1">
      <alignment horizontal="right"/>
    </xf>
    <xf numFmtId="166" fontId="11" fillId="0" borderId="7" xfId="0" applyNumberFormat="1" applyFont="1" applyBorder="1" applyAlignment="1">
      <alignment horizontal="center"/>
    </xf>
    <xf numFmtId="168" fontId="20" fillId="0" borderId="7" xfId="0" applyNumberFormat="1" applyFont="1" applyBorder="1" applyAlignment="1">
      <alignment horizontal="right"/>
    </xf>
    <xf numFmtId="168" fontId="21" fillId="0" borderId="7" xfId="0" applyNumberFormat="1" applyFont="1" applyBorder="1" applyAlignment="1">
      <alignment horizontal="right"/>
    </xf>
    <xf numFmtId="4" fontId="12" fillId="0" borderId="7" xfId="0" applyNumberFormat="1" applyFont="1" applyBorder="1"/>
    <xf numFmtId="167" fontId="18" fillId="4" borderId="7" xfId="0" applyNumberFormat="1" applyFont="1" applyFill="1" applyBorder="1" applyAlignment="1">
      <alignment horizontal="right"/>
    </xf>
    <xf numFmtId="168" fontId="22" fillId="0" borderId="7" xfId="0" applyNumberFormat="1" applyFont="1" applyBorder="1"/>
    <xf numFmtId="4" fontId="11" fillId="0" borderId="7" xfId="0" applyNumberFormat="1" applyFont="1" applyBorder="1"/>
    <xf numFmtId="0" fontId="12" fillId="2" borderId="7" xfId="0" applyFont="1" applyFill="1" applyBorder="1"/>
    <xf numFmtId="166" fontId="12" fillId="0" borderId="7" xfId="0" applyNumberFormat="1" applyFont="1" applyBorder="1" applyAlignment="1">
      <alignment horizontal="center"/>
    </xf>
    <xf numFmtId="168" fontId="23" fillId="0" borderId="7" xfId="0" applyNumberFormat="1" applyFont="1" applyBorder="1" applyAlignment="1">
      <alignment horizontal="right"/>
    </xf>
    <xf numFmtId="0" fontId="22" fillId="0" borderId="7" xfId="0" applyFont="1" applyBorder="1"/>
    <xf numFmtId="167" fontId="11" fillId="0" borderId="7" xfId="0" applyNumberFormat="1" applyFont="1" applyBorder="1" applyAlignment="1">
      <alignment horizontal="center"/>
    </xf>
    <xf numFmtId="0" fontId="17" fillId="4" borderId="16" xfId="0" applyFont="1" applyFill="1" applyBorder="1" applyAlignment="1">
      <alignment horizontal="right"/>
    </xf>
    <xf numFmtId="167" fontId="17" fillId="4" borderId="16" xfId="0" applyNumberFormat="1" applyFont="1" applyFill="1" applyBorder="1" applyAlignment="1">
      <alignment horizontal="right"/>
    </xf>
    <xf numFmtId="167" fontId="17" fillId="4" borderId="17" xfId="0" applyNumberFormat="1" applyFont="1" applyFill="1" applyBorder="1" applyAlignment="1">
      <alignment horizontal="right"/>
    </xf>
    <xf numFmtId="167" fontId="18" fillId="4" borderId="16" xfId="0" applyNumberFormat="1" applyFont="1" applyFill="1" applyBorder="1" applyAlignment="1">
      <alignment horizontal="right"/>
    </xf>
    <xf numFmtId="0" fontId="17" fillId="0" borderId="15" xfId="1" applyFont="1"/>
    <xf numFmtId="0" fontId="2" fillId="0" borderId="15" xfId="1"/>
    <xf numFmtId="0" fontId="25" fillId="0" borderId="15" xfId="1" applyFont="1"/>
    <xf numFmtId="0" fontId="18" fillId="0" borderId="15" xfId="1" applyFont="1"/>
    <xf numFmtId="167" fontId="17" fillId="0" borderId="15" xfId="1" applyNumberFormat="1" applyFont="1"/>
    <xf numFmtId="167" fontId="18" fillId="0" borderId="15" xfId="1" applyNumberFormat="1" applyFont="1"/>
    <xf numFmtId="9" fontId="17" fillId="0" borderId="15" xfId="1" applyNumberFormat="1" applyFont="1"/>
    <xf numFmtId="0" fontId="11" fillId="4" borderId="15" xfId="0" applyFont="1" applyFill="1" applyBorder="1"/>
    <xf numFmtId="167" fontId="17" fillId="4" borderId="15" xfId="0" applyNumberFormat="1" applyFont="1" applyFill="1" applyBorder="1" applyAlignment="1">
      <alignment horizontal="right"/>
    </xf>
    <xf numFmtId="167" fontId="18" fillId="4" borderId="15" xfId="0" applyNumberFormat="1" applyFont="1" applyFill="1" applyBorder="1" applyAlignment="1">
      <alignment horizontal="right"/>
    </xf>
    <xf numFmtId="0" fontId="28" fillId="0" borderId="0" xfId="0" applyFont="1"/>
    <xf numFmtId="0" fontId="11" fillId="0" borderId="15" xfId="1" applyFont="1"/>
    <xf numFmtId="0" fontId="12" fillId="0" borderId="15" xfId="1" applyFont="1"/>
    <xf numFmtId="0" fontId="29" fillId="0" borderId="15" xfId="1" applyFont="1" applyAlignment="1">
      <alignment horizontal="right"/>
    </xf>
    <xf numFmtId="0" fontId="30" fillId="0" borderId="15" xfId="1" applyFont="1"/>
    <xf numFmtId="0" fontId="31" fillId="0" borderId="15" xfId="1" applyFont="1"/>
    <xf numFmtId="164" fontId="11" fillId="0" borderId="15" xfId="0" applyNumberFormat="1" applyFont="1" applyBorder="1" applyAlignment="1">
      <alignment horizontal="center"/>
    </xf>
    <xf numFmtId="0" fontId="32" fillId="7" borderId="25" xfId="1" applyFont="1" applyFill="1" applyBorder="1"/>
    <xf numFmtId="0" fontId="34" fillId="7" borderId="27" xfId="1" applyFont="1" applyFill="1" applyBorder="1"/>
    <xf numFmtId="0" fontId="33" fillId="7" borderId="26" xfId="1" applyFont="1" applyFill="1" applyBorder="1"/>
    <xf numFmtId="0" fontId="33" fillId="7" borderId="28" xfId="1" applyFont="1" applyFill="1" applyBorder="1" applyAlignment="1">
      <alignment horizontal="center"/>
    </xf>
    <xf numFmtId="165" fontId="34" fillId="7" borderId="13" xfId="0" applyNumberFormat="1" applyFont="1" applyFill="1" applyBorder="1" applyAlignment="1">
      <alignment horizontal="center"/>
    </xf>
    <xf numFmtId="0" fontId="33" fillId="9" borderId="30" xfId="1" applyFont="1" applyFill="1" applyBorder="1" applyAlignment="1">
      <alignment horizontal="center"/>
    </xf>
    <xf numFmtId="0" fontId="33" fillId="9" borderId="29" xfId="1" applyFont="1" applyFill="1" applyBorder="1"/>
    <xf numFmtId="0" fontId="33" fillId="9" borderId="30" xfId="1" applyFont="1" applyFill="1" applyBorder="1"/>
    <xf numFmtId="0" fontId="33" fillId="9" borderId="31" xfId="1" applyFont="1" applyFill="1" applyBorder="1" applyAlignment="1">
      <alignment horizontal="center"/>
    </xf>
    <xf numFmtId="0" fontId="34" fillId="10" borderId="14" xfId="0" applyFont="1" applyFill="1" applyBorder="1"/>
    <xf numFmtId="0" fontId="33" fillId="10" borderId="32" xfId="0" applyFont="1" applyFill="1" applyBorder="1"/>
    <xf numFmtId="0" fontId="12" fillId="0" borderId="23" xfId="1" applyFont="1" applyBorder="1"/>
    <xf numFmtId="0" fontId="11" fillId="0" borderId="23" xfId="1" applyFont="1" applyBorder="1" applyAlignment="1">
      <alignment horizontal="center"/>
    </xf>
    <xf numFmtId="0" fontId="35" fillId="0" borderId="23" xfId="1" applyFont="1" applyBorder="1"/>
    <xf numFmtId="0" fontId="11" fillId="11" borderId="16" xfId="1" applyFont="1" applyFill="1" applyBorder="1"/>
    <xf numFmtId="0" fontId="36" fillId="11" borderId="7" xfId="1" applyFont="1" applyFill="1" applyBorder="1"/>
    <xf numFmtId="0" fontId="11" fillId="11" borderId="7" xfId="1" applyFont="1" applyFill="1" applyBorder="1"/>
    <xf numFmtId="0" fontId="11" fillId="11" borderId="33" xfId="1" applyFont="1" applyFill="1" applyBorder="1"/>
    <xf numFmtId="4" fontId="17" fillId="12" borderId="22" xfId="1" applyNumberFormat="1" applyFont="1" applyFill="1" applyBorder="1"/>
    <xf numFmtId="0" fontId="11" fillId="12" borderId="19" xfId="1" applyFont="1" applyFill="1" applyBorder="1" applyAlignment="1">
      <alignment horizontal="center"/>
    </xf>
    <xf numFmtId="0" fontId="11" fillId="0" borderId="7" xfId="1" applyFont="1" applyBorder="1"/>
    <xf numFmtId="0" fontId="11" fillId="0" borderId="7" xfId="1" applyFont="1" applyBorder="1" applyAlignment="1">
      <alignment horizontal="center"/>
    </xf>
    <xf numFmtId="167" fontId="11" fillId="0" borderId="7" xfId="1" applyNumberFormat="1" applyFont="1" applyBorder="1" applyAlignment="1">
      <alignment horizontal="left"/>
    </xf>
    <xf numFmtId="4" fontId="11" fillId="11" borderId="7" xfId="1" applyNumberFormat="1" applyFont="1" applyFill="1" applyBorder="1" applyAlignment="1">
      <alignment horizontal="center"/>
    </xf>
    <xf numFmtId="169" fontId="12" fillId="11" borderId="7" xfId="1" applyNumberFormat="1" applyFont="1" applyFill="1" applyBorder="1"/>
    <xf numFmtId="167" fontId="11" fillId="11" borderId="34" xfId="1" applyNumberFormat="1" applyFont="1" applyFill="1" applyBorder="1"/>
    <xf numFmtId="167" fontId="12" fillId="13" borderId="19" xfId="1" applyNumberFormat="1" applyFont="1" applyFill="1" applyBorder="1"/>
    <xf numFmtId="0" fontId="11" fillId="0" borderId="7" xfId="1" applyFont="1" applyBorder="1" applyAlignment="1">
      <alignment horizontal="left"/>
    </xf>
    <xf numFmtId="4" fontId="12" fillId="0" borderId="7" xfId="1" applyNumberFormat="1" applyFont="1" applyBorder="1" applyAlignment="1">
      <alignment horizontal="center"/>
    </xf>
    <xf numFmtId="0" fontId="12" fillId="0" borderId="7" xfId="1" applyFont="1" applyBorder="1"/>
    <xf numFmtId="0" fontId="35" fillId="0" borderId="7" xfId="1" applyFont="1" applyBorder="1"/>
    <xf numFmtId="0" fontId="11" fillId="11" borderId="7" xfId="1" applyFont="1" applyFill="1" applyBorder="1" applyAlignment="1">
      <alignment horizontal="center"/>
    </xf>
    <xf numFmtId="4" fontId="26" fillId="12" borderId="22" xfId="1" applyNumberFormat="1" applyFont="1" applyFill="1" applyBorder="1"/>
    <xf numFmtId="167" fontId="12" fillId="0" borderId="7" xfId="1" applyNumberFormat="1" applyFont="1" applyBorder="1" applyAlignment="1">
      <alignment horizontal="left"/>
    </xf>
    <xf numFmtId="4" fontId="12" fillId="11" borderId="7" xfId="1" applyNumberFormat="1" applyFont="1" applyFill="1" applyBorder="1" applyAlignment="1">
      <alignment horizontal="center"/>
    </xf>
    <xf numFmtId="167" fontId="11" fillId="0" borderId="7" xfId="1" applyNumberFormat="1" applyFont="1" applyBorder="1"/>
    <xf numFmtId="0" fontId="12" fillId="0" borderId="7" xfId="1" applyFont="1" applyBorder="1" applyAlignment="1">
      <alignment horizontal="center"/>
    </xf>
    <xf numFmtId="0" fontId="12" fillId="11" borderId="16" xfId="1" applyFont="1" applyFill="1" applyBorder="1"/>
    <xf numFmtId="4" fontId="12" fillId="11" borderId="7" xfId="1" applyNumberFormat="1" applyFont="1" applyFill="1" applyBorder="1"/>
    <xf numFmtId="167" fontId="12" fillId="11" borderId="34" xfId="1" applyNumberFormat="1" applyFont="1" applyFill="1" applyBorder="1"/>
    <xf numFmtId="0" fontId="12" fillId="0" borderId="7" xfId="1" applyFont="1" applyBorder="1" applyAlignment="1">
      <alignment horizontal="left"/>
    </xf>
    <xf numFmtId="0" fontId="12" fillId="11" borderId="7" xfId="1" applyFont="1" applyFill="1" applyBorder="1"/>
    <xf numFmtId="169" fontId="11" fillId="11" borderId="7" xfId="1" applyNumberFormat="1" applyFont="1" applyFill="1" applyBorder="1"/>
    <xf numFmtId="0" fontId="12" fillId="11" borderId="34" xfId="1" applyFont="1" applyFill="1" applyBorder="1"/>
    <xf numFmtId="167" fontId="11" fillId="11" borderId="36" xfId="1" applyNumberFormat="1" applyFont="1" applyFill="1" applyBorder="1"/>
    <xf numFmtId="0" fontId="11" fillId="12" borderId="22" xfId="1" applyFont="1" applyFill="1" applyBorder="1" applyAlignment="1">
      <alignment horizontal="center"/>
    </xf>
    <xf numFmtId="0" fontId="12" fillId="14" borderId="19" xfId="1" applyFont="1" applyFill="1" applyBorder="1" applyAlignment="1">
      <alignment horizontal="center"/>
    </xf>
    <xf numFmtId="167" fontId="11" fillId="11" borderId="37" xfId="1" applyNumberFormat="1" applyFont="1" applyFill="1" applyBorder="1"/>
    <xf numFmtId="167" fontId="12" fillId="11" borderId="36" xfId="1" applyNumberFormat="1" applyFont="1" applyFill="1" applyBorder="1"/>
    <xf numFmtId="167" fontId="6" fillId="0" borderId="7" xfId="0" applyNumberFormat="1" applyFont="1" applyBorder="1"/>
    <xf numFmtId="167" fontId="12" fillId="0" borderId="7" xfId="0" applyNumberFormat="1" applyFont="1" applyBorder="1"/>
    <xf numFmtId="0" fontId="32" fillId="7" borderId="40" xfId="0" applyFont="1" applyFill="1" applyBorder="1"/>
    <xf numFmtId="0" fontId="34" fillId="8" borderId="40" xfId="0" applyFont="1" applyFill="1" applyBorder="1" applyAlignment="1">
      <alignment horizontal="right"/>
    </xf>
    <xf numFmtId="165" fontId="34" fillId="7" borderId="40" xfId="0" applyNumberFormat="1" applyFont="1" applyFill="1" applyBorder="1" applyAlignment="1">
      <alignment horizontal="center"/>
    </xf>
    <xf numFmtId="165" fontId="34" fillId="7" borderId="41" xfId="0" applyNumberFormat="1" applyFont="1" applyFill="1" applyBorder="1" applyAlignment="1">
      <alignment horizontal="center"/>
    </xf>
    <xf numFmtId="0" fontId="34" fillId="15" borderId="42" xfId="0" applyFont="1" applyFill="1" applyBorder="1"/>
    <xf numFmtId="0" fontId="34" fillId="15" borderId="15" xfId="0" applyFont="1" applyFill="1" applyBorder="1"/>
    <xf numFmtId="0" fontId="34" fillId="15" borderId="43" xfId="0" applyFont="1" applyFill="1" applyBorder="1"/>
    <xf numFmtId="0" fontId="11" fillId="17" borderId="44" xfId="0" applyFont="1" applyFill="1" applyBorder="1"/>
    <xf numFmtId="0" fontId="11" fillId="17" borderId="45" xfId="0" applyFont="1" applyFill="1" applyBorder="1"/>
    <xf numFmtId="0" fontId="11" fillId="19" borderId="19" xfId="0" applyFont="1" applyFill="1" applyBorder="1"/>
    <xf numFmtId="166" fontId="19" fillId="19" borderId="19" xfId="0" applyNumberFormat="1" applyFont="1" applyFill="1" applyBorder="1" applyAlignment="1">
      <alignment horizontal="right"/>
    </xf>
    <xf numFmtId="0" fontId="11" fillId="20" borderId="44" xfId="0" applyFont="1" applyFill="1" applyBorder="1"/>
    <xf numFmtId="0" fontId="17" fillId="19" borderId="47" xfId="0" applyFont="1" applyFill="1" applyBorder="1"/>
    <xf numFmtId="167" fontId="19" fillId="19" borderId="47" xfId="0" applyNumberFormat="1" applyFont="1" applyFill="1" applyBorder="1" applyAlignment="1">
      <alignment horizontal="right"/>
    </xf>
    <xf numFmtId="0" fontId="11" fillId="20" borderId="45" xfId="0" applyFont="1" applyFill="1" applyBorder="1"/>
    <xf numFmtId="0" fontId="11" fillId="19" borderId="46" xfId="0" applyFont="1" applyFill="1" applyBorder="1"/>
    <xf numFmtId="0" fontId="12" fillId="20" borderId="44" xfId="0" applyFont="1" applyFill="1" applyBorder="1"/>
    <xf numFmtId="166" fontId="18" fillId="19" borderId="19" xfId="0" applyNumberFormat="1" applyFont="1" applyFill="1" applyBorder="1" applyAlignment="1">
      <alignment horizontal="right"/>
    </xf>
    <xf numFmtId="167" fontId="18" fillId="19" borderId="47" xfId="0" applyNumberFormat="1" applyFont="1" applyFill="1" applyBorder="1" applyAlignment="1">
      <alignment horizontal="right"/>
    </xf>
    <xf numFmtId="167" fontId="18" fillId="19" borderId="48" xfId="0" applyNumberFormat="1" applyFont="1" applyFill="1" applyBorder="1" applyAlignment="1">
      <alignment horizontal="right"/>
    </xf>
    <xf numFmtId="0" fontId="25" fillId="21" borderId="7" xfId="0" applyFont="1" applyFill="1" applyBorder="1" applyAlignment="1">
      <alignment horizontal="right"/>
    </xf>
    <xf numFmtId="0" fontId="37" fillId="21" borderId="7" xfId="0" applyFont="1" applyFill="1" applyBorder="1" applyAlignment="1">
      <alignment horizontal="center"/>
    </xf>
    <xf numFmtId="0" fontId="33" fillId="16" borderId="7" xfId="0" applyFont="1" applyFill="1" applyBorder="1"/>
    <xf numFmtId="0" fontId="33" fillId="16" borderId="7" xfId="0" applyFont="1" applyFill="1" applyBorder="1" applyAlignment="1">
      <alignment horizontal="center"/>
    </xf>
    <xf numFmtId="0" fontId="1" fillId="0" borderId="15" xfId="1" applyFont="1"/>
    <xf numFmtId="4" fontId="24" fillId="22" borderId="7" xfId="1" applyNumberFormat="1" applyFont="1" applyFill="1" applyBorder="1" applyAlignment="1">
      <alignment horizontal="center"/>
    </xf>
    <xf numFmtId="4" fontId="27" fillId="22" borderId="7" xfId="1" applyNumberFormat="1" applyFont="1" applyFill="1" applyBorder="1" applyAlignment="1">
      <alignment horizontal="center"/>
    </xf>
    <xf numFmtId="167" fontId="18" fillId="0" borderId="15" xfId="0" applyNumberFormat="1" applyFont="1" applyBorder="1" applyAlignment="1">
      <alignment horizontal="right"/>
    </xf>
    <xf numFmtId="167" fontId="12" fillId="11" borderId="50" xfId="1" applyNumberFormat="1" applyFont="1" applyFill="1" applyBorder="1"/>
    <xf numFmtId="0" fontId="11" fillId="12" borderId="51" xfId="1" applyFont="1" applyFill="1" applyBorder="1" applyAlignment="1">
      <alignment horizontal="center"/>
    </xf>
    <xf numFmtId="0" fontId="11" fillId="12" borderId="46" xfId="1" applyFont="1" applyFill="1" applyBorder="1" applyAlignment="1">
      <alignment horizontal="center"/>
    </xf>
    <xf numFmtId="167" fontId="12" fillId="13" borderId="46" xfId="1" applyNumberFormat="1" applyFont="1" applyFill="1" applyBorder="1"/>
    <xf numFmtId="167" fontId="11" fillId="9" borderId="6" xfId="1" applyNumberFormat="1" applyFont="1" applyFill="1" applyBorder="1"/>
    <xf numFmtId="167" fontId="11" fillId="9" borderId="15" xfId="1" applyNumberFormat="1" applyFont="1" applyFill="1"/>
    <xf numFmtId="167" fontId="11" fillId="9" borderId="35" xfId="1" applyNumberFormat="1" applyFont="1" applyFill="1" applyBorder="1"/>
    <xf numFmtId="0" fontId="12" fillId="9" borderId="6" xfId="1" applyFont="1" applyFill="1" applyBorder="1"/>
    <xf numFmtId="0" fontId="12" fillId="9" borderId="15" xfId="1" applyFont="1" applyFill="1"/>
    <xf numFmtId="0" fontId="12" fillId="9" borderId="35" xfId="1" applyFont="1" applyFill="1" applyBorder="1"/>
    <xf numFmtId="0" fontId="11" fillId="9" borderId="6" xfId="1" applyFont="1" applyFill="1" applyBorder="1"/>
    <xf numFmtId="0" fontId="11" fillId="9" borderId="15" xfId="1" applyFont="1" applyFill="1"/>
    <xf numFmtId="0" fontId="11" fillId="9" borderId="35" xfId="1" applyFont="1" applyFill="1" applyBorder="1"/>
    <xf numFmtId="0" fontId="4" fillId="2" borderId="15" xfId="0" applyFont="1" applyFill="1" applyBorder="1"/>
    <xf numFmtId="0" fontId="38" fillId="2" borderId="15" xfId="0" applyFont="1" applyFill="1" applyBorder="1"/>
    <xf numFmtId="0" fontId="4" fillId="2" borderId="15" xfId="0" applyFont="1" applyFill="1" applyBorder="1" applyAlignment="1">
      <alignment horizontal="right"/>
    </xf>
    <xf numFmtId="0" fontId="4" fillId="2" borderId="15" xfId="0" applyFont="1" applyFill="1" applyBorder="1" applyAlignment="1">
      <alignment horizontal="center"/>
    </xf>
    <xf numFmtId="0" fontId="38" fillId="0" borderId="15" xfId="0" applyFont="1" applyBorder="1"/>
    <xf numFmtId="0" fontId="0" fillId="0" borderId="15" xfId="0" applyBorder="1"/>
    <xf numFmtId="0" fontId="4" fillId="0" borderId="15" xfId="0" applyFont="1" applyBorder="1"/>
    <xf numFmtId="0" fontId="38" fillId="3" borderId="15" xfId="0" applyFont="1" applyFill="1" applyBorder="1"/>
    <xf numFmtId="0" fontId="38" fillId="3" borderId="15" xfId="0" applyFont="1" applyFill="1" applyBorder="1" applyAlignment="1">
      <alignment horizontal="center"/>
    </xf>
    <xf numFmtId="0" fontId="0" fillId="0" borderId="15" xfId="0" applyBorder="1" applyAlignment="1">
      <alignment horizontal="right"/>
    </xf>
    <xf numFmtId="0" fontId="38" fillId="0" borderId="15" xfId="0" applyFont="1" applyBorder="1" applyAlignment="1">
      <alignment horizontal="center"/>
    </xf>
    <xf numFmtId="0" fontId="4" fillId="3" borderId="15" xfId="0" applyFont="1" applyFill="1" applyBorder="1"/>
    <xf numFmtId="0" fontId="4" fillId="3" borderId="15" xfId="0" applyFont="1" applyFill="1" applyBorder="1" applyAlignment="1">
      <alignment horizontal="center"/>
    </xf>
    <xf numFmtId="14" fontId="38" fillId="0" borderId="15" xfId="0" applyNumberFormat="1" applyFont="1" applyBorder="1"/>
    <xf numFmtId="0" fontId="8" fillId="3" borderId="15" xfId="0" applyFont="1" applyFill="1" applyBorder="1"/>
    <xf numFmtId="0" fontId="9" fillId="4" borderId="15" xfId="0" applyFont="1" applyFill="1" applyBorder="1"/>
    <xf numFmtId="0" fontId="10" fillId="0" borderId="15" xfId="0" applyFont="1" applyBorder="1"/>
    <xf numFmtId="0" fontId="3" fillId="2" borderId="15" xfId="0" applyFont="1" applyFill="1" applyBorder="1" applyAlignment="1">
      <alignment horizontal="right"/>
    </xf>
    <xf numFmtId="0" fontId="7" fillId="3" borderId="15" xfId="0" applyFont="1" applyFill="1" applyBorder="1"/>
    <xf numFmtId="0" fontId="7" fillId="0" borderId="15" xfId="0" applyFont="1" applyBorder="1"/>
    <xf numFmtId="0" fontId="3" fillId="3" borderId="15" xfId="0" applyFont="1" applyFill="1" applyBorder="1"/>
    <xf numFmtId="164" fontId="0" fillId="3" borderId="15" xfId="0" applyNumberFormat="1" applyFill="1" applyBorder="1" applyAlignment="1">
      <alignment horizontal="right"/>
    </xf>
    <xf numFmtId="164" fontId="0" fillId="4" borderId="15" xfId="0" applyNumberFormat="1" applyFill="1" applyBorder="1" applyAlignment="1">
      <alignment horizontal="right"/>
    </xf>
    <xf numFmtId="1" fontId="11" fillId="0" borderId="7" xfId="0" applyNumberFormat="1" applyFont="1" applyBorder="1" applyAlignment="1">
      <alignment horizontal="center"/>
    </xf>
    <xf numFmtId="0" fontId="17" fillId="4" borderId="6" xfId="0" applyFont="1" applyFill="1" applyBorder="1" applyAlignment="1">
      <alignment horizontal="right"/>
    </xf>
    <xf numFmtId="0" fontId="12" fillId="2" borderId="6" xfId="0" applyFont="1" applyFill="1" applyBorder="1" applyAlignment="1">
      <alignment horizontal="right"/>
    </xf>
    <xf numFmtId="0" fontId="12" fillId="2" borderId="6" xfId="0" applyFont="1" applyFill="1" applyBorder="1"/>
    <xf numFmtId="0" fontId="11" fillId="2" borderId="6" xfId="0" applyFont="1" applyFill="1" applyBorder="1"/>
    <xf numFmtId="0" fontId="11" fillId="0" borderId="11" xfId="0" applyFont="1" applyBorder="1"/>
    <xf numFmtId="0" fontId="12" fillId="2" borderId="15" xfId="0" applyFont="1" applyFill="1" applyBorder="1"/>
    <xf numFmtId="0" fontId="11" fillId="2" borderId="15" xfId="0" applyFont="1" applyFill="1" applyBorder="1"/>
    <xf numFmtId="0" fontId="12" fillId="2" borderId="15" xfId="0" applyFont="1" applyFill="1" applyBorder="1" applyAlignment="1">
      <alignment horizontal="center"/>
    </xf>
    <xf numFmtId="164" fontId="11" fillId="2" borderId="15" xfId="0" applyNumberFormat="1" applyFont="1" applyFill="1" applyBorder="1"/>
    <xf numFmtId="0" fontId="11" fillId="2" borderId="15" xfId="0" applyFont="1" applyFill="1" applyBorder="1" applyAlignment="1">
      <alignment horizontal="center"/>
    </xf>
    <xf numFmtId="0" fontId="15" fillId="2" borderId="15" xfId="0" applyFont="1" applyFill="1" applyBorder="1"/>
    <xf numFmtId="164" fontId="15" fillId="2" borderId="15" xfId="0" applyNumberFormat="1" applyFont="1" applyFill="1" applyBorder="1"/>
    <xf numFmtId="164" fontId="11" fillId="2" borderId="15" xfId="0" applyNumberFormat="1" applyFont="1" applyFill="1" applyBorder="1" applyAlignment="1">
      <alignment horizontal="center"/>
    </xf>
    <xf numFmtId="0" fontId="11" fillId="6" borderId="15" xfId="0" applyFont="1" applyFill="1" applyBorder="1"/>
    <xf numFmtId="164" fontId="12" fillId="2" borderId="16" xfId="0" applyNumberFormat="1" applyFont="1" applyFill="1" applyBorder="1" applyAlignment="1">
      <alignment horizontal="right"/>
    </xf>
    <xf numFmtId="164" fontId="11" fillId="2" borderId="16" xfId="0" applyNumberFormat="1" applyFont="1" applyFill="1" applyBorder="1" applyAlignment="1">
      <alignment horizontal="right"/>
    </xf>
    <xf numFmtId="167" fontId="11" fillId="4" borderId="15" xfId="0" applyNumberFormat="1" applyFont="1" applyFill="1" applyBorder="1"/>
    <xf numFmtId="0" fontId="11" fillId="4" borderId="15" xfId="0" applyFont="1" applyFill="1" applyBorder="1" applyAlignment="1">
      <alignment horizontal="center"/>
    </xf>
    <xf numFmtId="167" fontId="12" fillId="4" borderId="15" xfId="0" applyNumberFormat="1" applyFont="1" applyFill="1" applyBorder="1"/>
    <xf numFmtId="0" fontId="38" fillId="23" borderId="15" xfId="0" applyFont="1" applyFill="1" applyBorder="1"/>
    <xf numFmtId="0" fontId="11" fillId="11" borderId="18" xfId="1" applyFont="1" applyFill="1" applyBorder="1"/>
    <xf numFmtId="4" fontId="24" fillId="22" borderId="55" xfId="1" applyNumberFormat="1" applyFont="1" applyFill="1" applyBorder="1" applyAlignment="1">
      <alignment horizontal="center"/>
    </xf>
    <xf numFmtId="169" fontId="11" fillId="11" borderId="55" xfId="1" applyNumberFormat="1" applyFont="1" applyFill="1" applyBorder="1"/>
    <xf numFmtId="0" fontId="11" fillId="11" borderId="57" xfId="1" applyFont="1" applyFill="1" applyBorder="1"/>
    <xf numFmtId="49" fontId="33" fillId="9" borderId="58" xfId="1" applyNumberFormat="1" applyFont="1" applyFill="1" applyBorder="1"/>
    <xf numFmtId="49" fontId="33" fillId="9" borderId="59" xfId="1" applyNumberFormat="1" applyFont="1" applyFill="1" applyBorder="1" applyAlignment="1">
      <alignment horizontal="center"/>
    </xf>
    <xf numFmtId="3" fontId="33" fillId="9" borderId="59" xfId="1" applyNumberFormat="1" applyFont="1" applyFill="1" applyBorder="1" applyAlignment="1">
      <alignment horizontal="center"/>
    </xf>
    <xf numFmtId="0" fontId="33" fillId="9" borderId="59" xfId="1" applyFont="1" applyFill="1" applyBorder="1" applyAlignment="1">
      <alignment horizontal="center"/>
    </xf>
    <xf numFmtId="0" fontId="33" fillId="9" borderId="60" xfId="0" applyFont="1" applyFill="1" applyBorder="1"/>
    <xf numFmtId="0" fontId="12" fillId="0" borderId="61" xfId="1" applyFont="1" applyBorder="1"/>
    <xf numFmtId="0" fontId="35" fillId="0" borderId="62" xfId="1" applyFont="1" applyBorder="1"/>
    <xf numFmtId="0" fontId="11" fillId="0" borderId="63" xfId="1" applyFont="1" applyBorder="1"/>
    <xf numFmtId="167" fontId="11" fillId="0" borderId="64" xfId="1" applyNumberFormat="1" applyFont="1" applyBorder="1" applyAlignment="1">
      <alignment horizontal="left"/>
    </xf>
    <xf numFmtId="0" fontId="11" fillId="0" borderId="63" xfId="1" applyFont="1" applyBorder="1" applyAlignment="1">
      <alignment horizontal="left"/>
    </xf>
    <xf numFmtId="0" fontId="12" fillId="0" borderId="63" xfId="1" applyFont="1" applyBorder="1" applyAlignment="1">
      <alignment horizontal="left"/>
    </xf>
    <xf numFmtId="167" fontId="12" fillId="0" borderId="64" xfId="1" applyNumberFormat="1" applyFont="1" applyBorder="1" applyAlignment="1">
      <alignment horizontal="left"/>
    </xf>
    <xf numFmtId="167" fontId="11" fillId="9" borderId="65" xfId="1" applyNumberFormat="1" applyFont="1" applyFill="1" applyBorder="1"/>
    <xf numFmtId="167" fontId="11" fillId="9" borderId="66" xfId="1" applyNumberFormat="1" applyFont="1" applyFill="1" applyBorder="1"/>
    <xf numFmtId="0" fontId="12" fillId="0" borderId="63" xfId="1" applyFont="1" applyBorder="1"/>
    <xf numFmtId="0" fontId="35" fillId="0" borderId="64" xfId="1" applyFont="1" applyBorder="1"/>
    <xf numFmtId="167" fontId="12" fillId="0" borderId="64" xfId="1" applyNumberFormat="1" applyFont="1" applyBorder="1"/>
    <xf numFmtId="0" fontId="12" fillId="9" borderId="65" xfId="1" applyFont="1" applyFill="1" applyBorder="1"/>
    <xf numFmtId="0" fontId="12" fillId="9" borderId="66" xfId="1" applyFont="1" applyFill="1" applyBorder="1"/>
    <xf numFmtId="167" fontId="11" fillId="0" borderId="64" xfId="1" applyNumberFormat="1" applyFont="1" applyBorder="1"/>
    <xf numFmtId="0" fontId="11" fillId="9" borderId="65" xfId="1" applyFont="1" applyFill="1" applyBorder="1"/>
    <xf numFmtId="0" fontId="11" fillId="9" borderId="66" xfId="1" applyFont="1" applyFill="1" applyBorder="1"/>
    <xf numFmtId="167" fontId="11" fillId="0" borderId="67" xfId="1" applyNumberFormat="1" applyFont="1" applyBorder="1"/>
    <xf numFmtId="0" fontId="11" fillId="0" borderId="14" xfId="1" applyFont="1" applyBorder="1"/>
    <xf numFmtId="167" fontId="11" fillId="0" borderId="62" xfId="1" applyNumberFormat="1" applyFont="1" applyBorder="1"/>
    <xf numFmtId="0" fontId="30" fillId="0" borderId="14" xfId="1" applyFont="1" applyBorder="1"/>
    <xf numFmtId="0" fontId="11" fillId="0" borderId="68" xfId="1" applyFont="1" applyBorder="1"/>
    <xf numFmtId="0" fontId="11" fillId="0" borderId="69" xfId="1" applyFont="1" applyBorder="1"/>
    <xf numFmtId="167" fontId="12" fillId="0" borderId="71" xfId="1" applyNumberFormat="1" applyFont="1" applyBorder="1"/>
    <xf numFmtId="0" fontId="34" fillId="7" borderId="42" xfId="1" applyFont="1" applyFill="1" applyBorder="1"/>
    <xf numFmtId="0" fontId="32" fillId="7" borderId="42" xfId="1" applyFont="1" applyFill="1" applyBorder="1"/>
    <xf numFmtId="0" fontId="32" fillId="7" borderId="49" xfId="1" applyFont="1" applyFill="1" applyBorder="1"/>
    <xf numFmtId="49" fontId="33" fillId="7" borderId="40" xfId="1" applyNumberFormat="1" applyFont="1" applyFill="1" applyBorder="1" applyAlignment="1">
      <alignment horizontal="center"/>
    </xf>
    <xf numFmtId="49" fontId="33" fillId="7" borderId="40" xfId="1" applyNumberFormat="1" applyFont="1" applyFill="1" applyBorder="1"/>
    <xf numFmtId="3" fontId="33" fillId="7" borderId="40" xfId="1" applyNumberFormat="1" applyFont="1" applyFill="1" applyBorder="1"/>
    <xf numFmtId="0" fontId="33" fillId="7" borderId="40" xfId="1" applyFont="1" applyFill="1" applyBorder="1" applyAlignment="1">
      <alignment horizontal="center"/>
    </xf>
    <xf numFmtId="0" fontId="33" fillId="0" borderId="0" xfId="0" applyFont="1"/>
    <xf numFmtId="164" fontId="33" fillId="4" borderId="7" xfId="0" applyNumberFormat="1" applyFont="1" applyFill="1" applyBorder="1"/>
    <xf numFmtId="164" fontId="33" fillId="2" borderId="7" xfId="0" applyNumberFormat="1" applyFont="1" applyFill="1" applyBorder="1"/>
    <xf numFmtId="164" fontId="30" fillId="0" borderId="7" xfId="0" applyNumberFormat="1" applyFont="1" applyBorder="1"/>
    <xf numFmtId="164" fontId="30" fillId="2" borderId="7" xfId="0" applyNumberFormat="1" applyFont="1" applyFill="1" applyBorder="1"/>
    <xf numFmtId="0" fontId="28" fillId="4" borderId="0" xfId="0" applyFont="1" applyFill="1"/>
    <xf numFmtId="0" fontId="11" fillId="20" borderId="19" xfId="0" applyFont="1" applyFill="1" applyBorder="1"/>
    <xf numFmtId="0" fontId="11" fillId="18" borderId="19" xfId="0" applyFont="1" applyFill="1" applyBorder="1"/>
    <xf numFmtId="164" fontId="0" fillId="0" borderId="15" xfId="0" applyNumberFormat="1" applyBorder="1" applyAlignment="1">
      <alignment horizontal="right"/>
    </xf>
    <xf numFmtId="167" fontId="11" fillId="0" borderId="64" xfId="1" applyNumberFormat="1" applyFont="1" applyBorder="1" applyAlignment="1">
      <alignment horizontal="right"/>
    </xf>
    <xf numFmtId="164" fontId="39" fillId="0" borderId="5" xfId="0" applyNumberFormat="1" applyFont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3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38" fillId="18" borderId="15" xfId="0" applyFont="1" applyFill="1" applyBorder="1"/>
    <xf numFmtId="164" fontId="0" fillId="18" borderId="15" xfId="0" applyNumberFormat="1" applyFill="1" applyBorder="1" applyAlignment="1">
      <alignment horizontal="right"/>
    </xf>
    <xf numFmtId="164" fontId="40" fillId="0" borderId="5" xfId="0" applyNumberFormat="1" applyFont="1" applyBorder="1" applyAlignment="1">
      <alignment horizontal="center"/>
    </xf>
    <xf numFmtId="164" fontId="41" fillId="0" borderId="5" xfId="0" applyNumberFormat="1" applyFont="1" applyBorder="1" applyAlignment="1">
      <alignment horizontal="center"/>
    </xf>
    <xf numFmtId="0" fontId="7" fillId="24" borderId="44" xfId="0" applyFont="1" applyFill="1" applyBorder="1"/>
    <xf numFmtId="0" fontId="19" fillId="19" borderId="22" xfId="0" applyFont="1" applyFill="1" applyBorder="1"/>
    <xf numFmtId="0" fontId="19" fillId="19" borderId="72" xfId="0" applyFont="1" applyFill="1" applyBorder="1"/>
    <xf numFmtId="0" fontId="42" fillId="0" borderId="15" xfId="0" applyFont="1" applyBorder="1"/>
    <xf numFmtId="0" fontId="43" fillId="19" borderId="22" xfId="0" applyFont="1" applyFill="1" applyBorder="1"/>
    <xf numFmtId="0" fontId="43" fillId="19" borderId="72" xfId="0" applyFont="1" applyFill="1" applyBorder="1"/>
    <xf numFmtId="0" fontId="7" fillId="24" borderId="73" xfId="0" applyFont="1" applyFill="1" applyBorder="1"/>
    <xf numFmtId="0" fontId="19" fillId="19" borderId="29" xfId="0" applyFont="1" applyFill="1" applyBorder="1"/>
    <xf numFmtId="0" fontId="19" fillId="19" borderId="74" xfId="0" applyFont="1" applyFill="1" applyBorder="1"/>
    <xf numFmtId="0" fontId="43" fillId="19" borderId="29" xfId="0" applyFont="1" applyFill="1" applyBorder="1"/>
    <xf numFmtId="0" fontId="43" fillId="19" borderId="74" xfId="0" applyFont="1" applyFill="1" applyBorder="1"/>
    <xf numFmtId="0" fontId="7" fillId="26" borderId="16" xfId="0" applyFont="1" applyFill="1" applyBorder="1"/>
    <xf numFmtId="0" fontId="10" fillId="26" borderId="16" xfId="0" applyFont="1" applyFill="1" applyBorder="1"/>
    <xf numFmtId="9" fontId="44" fillId="26" borderId="16" xfId="0" applyNumberFormat="1" applyFont="1" applyFill="1" applyBorder="1"/>
    <xf numFmtId="0" fontId="7" fillId="26" borderId="36" xfId="0" applyFont="1" applyFill="1" applyBorder="1"/>
    <xf numFmtId="0" fontId="7" fillId="26" borderId="17" xfId="0" applyFont="1" applyFill="1" applyBorder="1"/>
    <xf numFmtId="0" fontId="10" fillId="26" borderId="17" xfId="0" applyFont="1" applyFill="1" applyBorder="1"/>
    <xf numFmtId="9" fontId="44" fillId="26" borderId="17" xfId="0" applyNumberFormat="1" applyFont="1" applyFill="1" applyBorder="1"/>
    <xf numFmtId="0" fontId="7" fillId="26" borderId="76" xfId="0" applyFont="1" applyFill="1" applyBorder="1"/>
    <xf numFmtId="0" fontId="3" fillId="28" borderId="29" xfId="0" applyFont="1" applyFill="1" applyBorder="1"/>
    <xf numFmtId="0" fontId="11" fillId="12" borderId="19" xfId="1" applyFont="1" applyFill="1" applyBorder="1" applyAlignment="1">
      <alignment horizontal="right"/>
    </xf>
    <xf numFmtId="167" fontId="11" fillId="9" borderId="15" xfId="1" applyNumberFormat="1" applyFont="1" applyFill="1" applyAlignment="1">
      <alignment horizontal="right"/>
    </xf>
    <xf numFmtId="0" fontId="12" fillId="9" borderId="15" xfId="1" applyFont="1" applyFill="1" applyAlignment="1">
      <alignment horizontal="right"/>
    </xf>
    <xf numFmtId="0" fontId="7" fillId="27" borderId="29" xfId="0" applyFont="1" applyFill="1" applyBorder="1" applyAlignment="1">
      <alignment horizontal="right"/>
    </xf>
    <xf numFmtId="4" fontId="17" fillId="12" borderId="22" xfId="1" applyNumberFormat="1" applyFont="1" applyFill="1" applyBorder="1" applyAlignment="1">
      <alignment horizontal="right"/>
    </xf>
    <xf numFmtId="4" fontId="26" fillId="12" borderId="22" xfId="1" applyNumberFormat="1" applyFont="1" applyFill="1" applyBorder="1" applyAlignment="1">
      <alignment horizontal="right"/>
    </xf>
    <xf numFmtId="167" fontId="19" fillId="19" borderId="72" xfId="0" applyNumberFormat="1" applyFont="1" applyFill="1" applyBorder="1" applyAlignment="1">
      <alignment wrapText="1"/>
    </xf>
    <xf numFmtId="170" fontId="19" fillId="19" borderId="19" xfId="0" applyNumberFormat="1" applyFont="1" applyFill="1" applyBorder="1"/>
    <xf numFmtId="0" fontId="34" fillId="8" borderId="39" xfId="0" applyFont="1" applyFill="1" applyBorder="1" applyAlignment="1">
      <alignment horizontal="left"/>
    </xf>
    <xf numFmtId="0" fontId="34" fillId="8" borderId="40" xfId="0" applyFont="1" applyFill="1" applyBorder="1" applyAlignment="1">
      <alignment horizontal="left"/>
    </xf>
    <xf numFmtId="0" fontId="17" fillId="4" borderId="8" xfId="0" applyFont="1" applyFill="1" applyBorder="1" applyAlignment="1">
      <alignment horizontal="right"/>
    </xf>
    <xf numFmtId="0" fontId="17" fillId="4" borderId="6" xfId="0" applyFont="1" applyFill="1" applyBorder="1" applyAlignment="1">
      <alignment horizontal="right"/>
    </xf>
    <xf numFmtId="0" fontId="17" fillId="4" borderId="16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1" fillId="4" borderId="15" xfId="0" applyFont="1" applyFill="1" applyBorder="1" applyAlignment="1">
      <alignment horizontal="right"/>
    </xf>
    <xf numFmtId="0" fontId="17" fillId="12" borderId="19" xfId="1" applyFont="1" applyFill="1" applyBorder="1" applyAlignment="1">
      <alignment horizontal="center"/>
    </xf>
    <xf numFmtId="0" fontId="26" fillId="12" borderId="19" xfId="1" applyFont="1" applyFill="1" applyBorder="1" applyAlignment="1">
      <alignment horizontal="center"/>
    </xf>
    <xf numFmtId="0" fontId="17" fillId="0" borderId="15" xfId="1" applyFont="1" applyAlignment="1">
      <alignment horizontal="center"/>
    </xf>
    <xf numFmtId="0" fontId="17" fillId="0" borderId="15" xfId="1" applyFont="1" applyAlignment="1">
      <alignment horizontal="right"/>
    </xf>
    <xf numFmtId="0" fontId="17" fillId="0" borderId="15" xfId="0" applyFont="1" applyBorder="1" applyAlignment="1">
      <alignment horizontal="right"/>
    </xf>
    <xf numFmtId="0" fontId="11" fillId="0" borderId="8" xfId="1" applyFont="1" applyBorder="1" applyAlignment="1">
      <alignment horizontal="center"/>
    </xf>
    <xf numFmtId="0" fontId="11" fillId="0" borderId="16" xfId="1" applyFont="1" applyBorder="1" applyAlignment="1">
      <alignment horizontal="center"/>
    </xf>
    <xf numFmtId="0" fontId="11" fillId="11" borderId="55" xfId="1" applyFont="1" applyFill="1" applyBorder="1" applyAlignment="1">
      <alignment horizontal="right"/>
    </xf>
    <xf numFmtId="0" fontId="11" fillId="12" borderId="21" xfId="1" applyFont="1" applyFill="1" applyBorder="1" applyAlignment="1">
      <alignment horizontal="right"/>
    </xf>
    <xf numFmtId="0" fontId="11" fillId="12" borderId="38" xfId="1" applyFont="1" applyFill="1" applyBorder="1" applyAlignment="1">
      <alignment horizontal="right"/>
    </xf>
    <xf numFmtId="0" fontId="11" fillId="12" borderId="22" xfId="1" applyFont="1" applyFill="1" applyBorder="1" applyAlignment="1">
      <alignment horizontal="right"/>
    </xf>
    <xf numFmtId="0" fontId="11" fillId="0" borderId="70" xfId="1" applyFont="1" applyBorder="1" applyAlignment="1">
      <alignment horizontal="center"/>
    </xf>
    <xf numFmtId="0" fontId="11" fillId="11" borderId="56" xfId="1" applyFont="1" applyFill="1" applyBorder="1" applyAlignment="1">
      <alignment horizontal="right"/>
    </xf>
    <xf numFmtId="0" fontId="12" fillId="12" borderId="52" xfId="1" applyFont="1" applyFill="1" applyBorder="1" applyAlignment="1">
      <alignment horizontal="right"/>
    </xf>
    <xf numFmtId="0" fontId="12" fillId="12" borderId="53" xfId="1" applyFont="1" applyFill="1" applyBorder="1" applyAlignment="1">
      <alignment horizontal="right"/>
    </xf>
    <xf numFmtId="0" fontId="12" fillId="12" borderId="51" xfId="1" applyFont="1" applyFill="1" applyBorder="1" applyAlignment="1">
      <alignment horizontal="right"/>
    </xf>
    <xf numFmtId="0" fontId="26" fillId="12" borderId="21" xfId="1" applyFont="1" applyFill="1" applyBorder="1" applyAlignment="1">
      <alignment horizontal="center"/>
    </xf>
    <xf numFmtId="0" fontId="26" fillId="12" borderId="38" xfId="1" applyFont="1" applyFill="1" applyBorder="1" applyAlignment="1">
      <alignment horizontal="center"/>
    </xf>
    <xf numFmtId="0" fontId="26" fillId="12" borderId="22" xfId="1" applyFont="1" applyFill="1" applyBorder="1" applyAlignment="1">
      <alignment horizontal="center"/>
    </xf>
    <xf numFmtId="0" fontId="29" fillId="0" borderId="24" xfId="1" applyFont="1" applyBorder="1" applyAlignment="1">
      <alignment horizontal="left"/>
    </xf>
    <xf numFmtId="0" fontId="11" fillId="0" borderId="20" xfId="1" applyFont="1" applyBorder="1" applyAlignment="1">
      <alignment horizontal="center"/>
    </xf>
    <xf numFmtId="0" fontId="11" fillId="0" borderId="18" xfId="1" applyFont="1" applyBorder="1" applyAlignment="1">
      <alignment horizontal="center"/>
    </xf>
    <xf numFmtId="0" fontId="12" fillId="4" borderId="12" xfId="0" applyFont="1" applyFill="1" applyBorder="1" applyAlignment="1">
      <alignment horizontal="right"/>
    </xf>
    <xf numFmtId="0" fontId="13" fillId="0" borderId="12" xfId="0" applyFont="1" applyBorder="1" applyAlignment="1">
      <alignment horizontal="right"/>
    </xf>
    <xf numFmtId="0" fontId="13" fillId="0" borderId="18" xfId="0" applyFont="1" applyBorder="1" applyAlignment="1">
      <alignment horizontal="right"/>
    </xf>
    <xf numFmtId="0" fontId="12" fillId="11" borderId="16" xfId="1" applyFont="1" applyFill="1" applyBorder="1" applyAlignment="1">
      <alignment horizontal="right"/>
    </xf>
    <xf numFmtId="0" fontId="12" fillId="11" borderId="7" xfId="1" applyFont="1" applyFill="1" applyBorder="1" applyAlignment="1">
      <alignment horizontal="right"/>
    </xf>
    <xf numFmtId="0" fontId="12" fillId="12" borderId="22" xfId="1" applyFont="1" applyFill="1" applyBorder="1" applyAlignment="1">
      <alignment horizontal="right"/>
    </xf>
    <xf numFmtId="0" fontId="12" fillId="12" borderId="19" xfId="1" applyFont="1" applyFill="1" applyBorder="1" applyAlignment="1">
      <alignment horizontal="right"/>
    </xf>
    <xf numFmtId="0" fontId="12" fillId="0" borderId="1" xfId="0" applyFont="1" applyBorder="1" applyAlignment="1"/>
    <xf numFmtId="0" fontId="13" fillId="0" borderId="2" xfId="0" applyFont="1" applyBorder="1" applyAlignment="1"/>
    <xf numFmtId="0" fontId="13" fillId="0" borderId="3" xfId="0" applyFont="1" applyBorder="1" applyAlignment="1"/>
    <xf numFmtId="0" fontId="7" fillId="0" borderId="0" xfId="0" applyFont="1" applyAlignment="1"/>
    <xf numFmtId="0" fontId="0" fillId="0" borderId="0" xfId="0" applyAlignment="1"/>
    <xf numFmtId="0" fontId="34" fillId="15" borderId="15" xfId="0" applyFont="1" applyFill="1" applyBorder="1" applyAlignment="1"/>
    <xf numFmtId="0" fontId="32" fillId="16" borderId="15" xfId="0" applyFont="1" applyFill="1" applyBorder="1" applyAlignment="1"/>
    <xf numFmtId="0" fontId="34" fillId="15" borderId="54" xfId="0" applyFont="1" applyFill="1" applyBorder="1" applyAlignment="1"/>
    <xf numFmtId="0" fontId="11" fillId="20" borderId="19" xfId="0" applyFont="1" applyFill="1" applyBorder="1" applyAlignment="1"/>
    <xf numFmtId="0" fontId="11" fillId="18" borderId="19" xfId="0" applyFont="1" applyFill="1" applyBorder="1" applyAlignment="1"/>
    <xf numFmtId="0" fontId="7" fillId="25" borderId="38" xfId="0" applyFont="1" applyFill="1" applyBorder="1" applyAlignment="1"/>
    <xf numFmtId="0" fontId="7" fillId="25" borderId="22" xfId="0" applyFont="1" applyFill="1" applyBorder="1" applyAlignment="1"/>
    <xf numFmtId="0" fontId="7" fillId="25" borderId="75" xfId="0" applyFont="1" applyFill="1" applyBorder="1" applyAlignment="1"/>
    <xf numFmtId="0" fontId="11" fillId="20" borderId="46" xfId="0" applyFont="1" applyFill="1" applyBorder="1" applyAlignment="1"/>
    <xf numFmtId="0" fontId="11" fillId="18" borderId="46" xfId="0" applyFont="1" applyFill="1" applyBorder="1" applyAlignment="1"/>
    <xf numFmtId="0" fontId="13" fillId="0" borderId="15" xfId="0" applyFont="1" applyBorder="1" applyAlignment="1"/>
    <xf numFmtId="0" fontId="13" fillId="0" borderId="16" xfId="0" applyFont="1" applyBorder="1" applyAlignment="1"/>
    <xf numFmtId="0" fontId="13" fillId="0" borderId="6" xfId="0" applyFont="1" applyBorder="1" applyAlignment="1"/>
    <xf numFmtId="0" fontId="34" fillId="10" borderId="15" xfId="0" applyFont="1" applyFill="1" applyBorder="1" applyAlignment="1"/>
    <xf numFmtId="0" fontId="34" fillId="9" borderId="15" xfId="0" applyFont="1" applyFill="1" applyBorder="1" applyAlignment="1"/>
    <xf numFmtId="0" fontId="17" fillId="13" borderId="19" xfId="1" applyFont="1" applyFill="1" applyBorder="1" applyAlignment="1"/>
    <xf numFmtId="0" fontId="45" fillId="27" borderId="38" xfId="0" applyFont="1" applyFill="1" applyBorder="1" applyAlignment="1"/>
    <xf numFmtId="0" fontId="45" fillId="27" borderId="22" xfId="0" applyFont="1" applyFill="1" applyBorder="1" applyAlignment="1"/>
  </cellXfs>
  <cellStyles count="2">
    <cellStyle name="Normal" xfId="0" builtinId="0"/>
    <cellStyle name="Normal 2" xfId="1" xr:uid="{00000000-0005-0000-0000-000001000000}"/>
  </cellStyles>
  <dxfs count="0"/>
  <tableStyles count="1" defaultTableStyle="TableStyleMedium2" defaultPivotStyle="PivotStyleLight16">
    <tableStyle name="Invisible" pivot="0" table="0" count="0" xr9:uid="{7D149950-1E28-43AB-BC43-6996D631B78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323850</xdr:colOff>
      <xdr:row>0</xdr:row>
      <xdr:rowOff>76200</xdr:rowOff>
    </xdr:from>
    <xdr:ext cx="1123950" cy="4762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5310" y="76200"/>
          <a:ext cx="1123950" cy="476250"/>
        </a:xfrm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392430</xdr:colOff>
      <xdr:row>64</xdr:row>
      <xdr:rowOff>112395</xdr:rowOff>
    </xdr:from>
    <xdr:ext cx="1362075" cy="542925"/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51510" y="12106275"/>
          <a:ext cx="1362075" cy="542925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85725</xdr:rowOff>
    </xdr:from>
    <xdr:ext cx="15240000" cy="4219575"/>
    <xdr:pic>
      <xdr:nvPicPr>
        <xdr:cNvPr id="2" name="image2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0</xdr:row>
      <xdr:rowOff>76200</xdr:rowOff>
    </xdr:from>
    <xdr:ext cx="11201400" cy="8134350"/>
    <xdr:pic>
      <xdr:nvPicPr>
        <xdr:cNvPr id="2" name="image3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R931"/>
  <sheetViews>
    <sheetView topLeftCell="A471" workbookViewId="0">
      <selection activeCell="K506" sqref="K506"/>
    </sheetView>
  </sheetViews>
  <sheetFormatPr defaultColWidth="12.5703125" defaultRowHeight="15" customHeight="1"/>
  <cols>
    <col min="3" max="3" width="6.85546875" customWidth="1"/>
    <col min="4" max="5" width="12.5703125" style="163"/>
    <col min="6" max="6" width="20.85546875" customWidth="1"/>
    <col min="7" max="7" width="26.42578125" customWidth="1"/>
    <col min="8" max="8" width="14.28515625" style="255" customWidth="1"/>
    <col min="9" max="9" width="14.28515625" style="163" customWidth="1"/>
    <col min="10" max="18" width="12.5703125" style="163"/>
  </cols>
  <sheetData>
    <row r="1" spans="1:18" ht="12.75">
      <c r="A1" s="158" t="s">
        <v>0</v>
      </c>
      <c r="B1" s="160" t="s">
        <v>1</v>
      </c>
      <c r="C1" s="160" t="s">
        <v>2</v>
      </c>
      <c r="D1" s="175" t="s">
        <v>3</v>
      </c>
      <c r="E1" s="160" t="s">
        <v>4</v>
      </c>
      <c r="F1" s="161" t="s">
        <v>5</v>
      </c>
      <c r="G1" s="161" t="s">
        <v>6</v>
      </c>
      <c r="H1" s="253" t="s">
        <v>7</v>
      </c>
      <c r="I1" s="162" t="s">
        <v>8</v>
      </c>
      <c r="J1" s="162" t="s">
        <v>9</v>
      </c>
      <c r="K1" s="162"/>
      <c r="L1" s="164"/>
      <c r="M1" s="164"/>
      <c r="N1" s="162"/>
      <c r="O1" s="162"/>
      <c r="P1" s="162"/>
      <c r="Q1" s="162"/>
      <c r="R1" s="162"/>
    </row>
    <row r="2" spans="1:18" ht="12.75">
      <c r="A2" s="169" t="s">
        <v>10</v>
      </c>
      <c r="B2" s="169">
        <v>10.608000000000001</v>
      </c>
      <c r="C2" s="169" t="s">
        <v>11</v>
      </c>
      <c r="D2" s="176">
        <f t="shared" ref="D2:D219" si="0">SUM(B2*150)</f>
        <v>1591.2</v>
      </c>
      <c r="E2" s="179">
        <f>('Ashamar 56'!$F4)</f>
        <v>45411</v>
      </c>
      <c r="F2" s="170" t="s">
        <v>12</v>
      </c>
      <c r="G2" s="169" t="s">
        <v>13</v>
      </c>
      <c r="H2" s="254" t="s">
        <v>14</v>
      </c>
      <c r="I2" s="162">
        <v>3.05</v>
      </c>
      <c r="J2" s="162"/>
      <c r="K2" s="162"/>
      <c r="L2" s="180"/>
      <c r="M2" s="162"/>
      <c r="N2" s="162"/>
      <c r="O2" s="162"/>
      <c r="P2" s="162"/>
      <c r="Q2" s="162"/>
      <c r="R2" s="162"/>
    </row>
    <row r="3" spans="1:18" ht="12.75">
      <c r="A3" s="162" t="s">
        <v>15</v>
      </c>
      <c r="B3" s="162">
        <v>9.7240000000000002</v>
      </c>
      <c r="C3" s="162" t="s">
        <v>11</v>
      </c>
      <c r="D3" s="177">
        <f t="shared" si="0"/>
        <v>1458.6000000000001</v>
      </c>
      <c r="E3" s="250">
        <f>('Ashamar 56'!$F5)</f>
        <v>45411</v>
      </c>
      <c r="F3" s="168" t="s">
        <v>12</v>
      </c>
      <c r="G3" s="162" t="s">
        <v>13</v>
      </c>
      <c r="H3" s="254" t="s">
        <v>16</v>
      </c>
      <c r="I3" s="162">
        <v>3.05</v>
      </c>
      <c r="J3" s="162"/>
      <c r="K3" s="162"/>
      <c r="L3" s="180"/>
      <c r="M3" s="162"/>
      <c r="N3" s="162"/>
      <c r="O3" s="162"/>
      <c r="P3" s="162"/>
      <c r="Q3" s="162"/>
      <c r="R3" s="162"/>
    </row>
    <row r="4" spans="1:18" ht="12.75">
      <c r="A4" s="162" t="s">
        <v>17</v>
      </c>
      <c r="B4" s="162">
        <v>5.2667999999999999</v>
      </c>
      <c r="C4" s="162" t="s">
        <v>11</v>
      </c>
      <c r="D4" s="177">
        <f t="shared" si="0"/>
        <v>790.02</v>
      </c>
      <c r="E4" s="250">
        <f>('Ashamar 56'!$F6)</f>
        <v>45411</v>
      </c>
      <c r="F4" s="168" t="s">
        <v>12</v>
      </c>
      <c r="G4" s="162" t="s">
        <v>13</v>
      </c>
      <c r="H4" s="254" t="s">
        <v>18</v>
      </c>
      <c r="I4" s="162">
        <v>3.05</v>
      </c>
      <c r="J4" s="162"/>
      <c r="K4" s="162"/>
      <c r="L4" s="180"/>
      <c r="M4" s="162"/>
      <c r="N4" s="162"/>
      <c r="O4" s="162"/>
      <c r="P4" s="162"/>
      <c r="Q4" s="162"/>
      <c r="R4" s="162"/>
    </row>
    <row r="5" spans="1:18" ht="12.75">
      <c r="A5" s="162" t="s">
        <v>19</v>
      </c>
      <c r="B5" s="162">
        <v>5.2667999999999999</v>
      </c>
      <c r="C5" s="162" t="s">
        <v>11</v>
      </c>
      <c r="D5" s="177">
        <f t="shared" si="0"/>
        <v>790.02</v>
      </c>
      <c r="E5" s="250">
        <f>('Ashamar 56'!$F7)</f>
        <v>45411</v>
      </c>
      <c r="F5" s="168" t="s">
        <v>12</v>
      </c>
      <c r="G5" s="162" t="s">
        <v>13</v>
      </c>
      <c r="H5" s="254" t="s">
        <v>20</v>
      </c>
      <c r="I5" s="162">
        <v>3.05</v>
      </c>
      <c r="J5" s="162"/>
      <c r="K5" s="162"/>
      <c r="L5" s="180"/>
      <c r="M5" s="162"/>
      <c r="N5" s="162"/>
      <c r="O5" s="162"/>
      <c r="P5" s="162"/>
      <c r="Q5" s="162"/>
      <c r="R5" s="162"/>
    </row>
    <row r="6" spans="1:18" ht="12.75">
      <c r="A6" s="162" t="s">
        <v>21</v>
      </c>
      <c r="B6" s="162">
        <v>8.1359999999999992</v>
      </c>
      <c r="C6" s="162" t="s">
        <v>11</v>
      </c>
      <c r="D6" s="177">
        <f t="shared" si="0"/>
        <v>1220.3999999999999</v>
      </c>
      <c r="E6" s="250">
        <f>('Ashamar 56'!$F8)</f>
        <v>45411</v>
      </c>
      <c r="F6" s="168" t="s">
        <v>12</v>
      </c>
      <c r="G6" s="162" t="s">
        <v>13</v>
      </c>
      <c r="H6" s="254" t="s">
        <v>22</v>
      </c>
      <c r="I6" s="162">
        <v>3.05</v>
      </c>
      <c r="J6" s="162"/>
      <c r="K6" s="162"/>
      <c r="L6" s="180"/>
      <c r="M6" s="162"/>
      <c r="N6" s="162"/>
      <c r="O6" s="162"/>
      <c r="P6" s="162"/>
      <c r="Q6" s="162"/>
      <c r="R6" s="162"/>
    </row>
    <row r="7" spans="1:18" ht="12.75">
      <c r="A7" s="162" t="s">
        <v>23</v>
      </c>
      <c r="B7" s="162">
        <v>7.9406999999999996</v>
      </c>
      <c r="C7" s="162" t="s">
        <v>11</v>
      </c>
      <c r="D7" s="177">
        <f t="shared" si="0"/>
        <v>1191.105</v>
      </c>
      <c r="E7" s="250">
        <f>('Ashamar 56'!$F9)</f>
        <v>45411</v>
      </c>
      <c r="F7" s="168" t="s">
        <v>12</v>
      </c>
      <c r="G7" s="162" t="s">
        <v>13</v>
      </c>
      <c r="H7" s="254" t="s">
        <v>24</v>
      </c>
      <c r="I7" s="162">
        <v>3.05</v>
      </c>
      <c r="J7" s="162"/>
      <c r="K7" s="162"/>
      <c r="L7" s="180"/>
      <c r="M7" s="162"/>
      <c r="N7" s="162"/>
      <c r="O7" s="162"/>
      <c r="P7" s="162"/>
      <c r="Q7" s="162"/>
      <c r="R7" s="162"/>
    </row>
    <row r="8" spans="1:18" ht="12.75">
      <c r="A8" s="162" t="s">
        <v>25</v>
      </c>
      <c r="B8" s="162">
        <v>11.016</v>
      </c>
      <c r="C8" s="162" t="s">
        <v>11</v>
      </c>
      <c r="D8" s="177">
        <f t="shared" si="0"/>
        <v>1652.4</v>
      </c>
      <c r="E8" s="250">
        <f>('Ashamar 56'!$F10)</f>
        <v>45411</v>
      </c>
      <c r="F8" s="168" t="s">
        <v>12</v>
      </c>
      <c r="G8" s="162" t="s">
        <v>13</v>
      </c>
      <c r="H8" s="254" t="s">
        <v>26</v>
      </c>
      <c r="I8" s="162">
        <v>3.05</v>
      </c>
      <c r="J8" s="162"/>
      <c r="K8" s="162"/>
      <c r="L8" s="180"/>
      <c r="M8" s="162"/>
      <c r="N8" s="162"/>
      <c r="O8" s="162"/>
      <c r="P8" s="162"/>
      <c r="Q8" s="162"/>
      <c r="R8" s="162"/>
    </row>
    <row r="9" spans="1:18" ht="12.75">
      <c r="A9" s="162" t="s">
        <v>27</v>
      </c>
      <c r="B9" s="162">
        <v>11.016</v>
      </c>
      <c r="C9" s="162" t="s">
        <v>11</v>
      </c>
      <c r="D9" s="177">
        <f t="shared" si="0"/>
        <v>1652.4</v>
      </c>
      <c r="E9" s="250">
        <f>('Ashamar 56'!$F11)</f>
        <v>45411</v>
      </c>
      <c r="F9" s="168" t="s">
        <v>12</v>
      </c>
      <c r="G9" s="162" t="s">
        <v>13</v>
      </c>
      <c r="H9" s="254" t="s">
        <v>28</v>
      </c>
      <c r="I9" s="162">
        <v>3.05</v>
      </c>
      <c r="J9" s="162"/>
      <c r="K9" s="162"/>
      <c r="L9" s="180"/>
      <c r="M9" s="162"/>
      <c r="N9" s="162"/>
      <c r="O9" s="162"/>
      <c r="P9" s="162"/>
      <c r="Q9" s="162"/>
      <c r="R9" s="162"/>
    </row>
    <row r="10" spans="1:18" ht="12.75">
      <c r="A10" s="162" t="s">
        <v>29</v>
      </c>
      <c r="B10" s="162">
        <v>8.6943000000000001</v>
      </c>
      <c r="C10" s="162" t="s">
        <v>11</v>
      </c>
      <c r="D10" s="177">
        <f t="shared" si="0"/>
        <v>1304.145</v>
      </c>
      <c r="E10" s="250">
        <f>('Ashamar 56'!$F12)</f>
        <v>45411</v>
      </c>
      <c r="F10" s="168" t="s">
        <v>12</v>
      </c>
      <c r="G10" s="162" t="s">
        <v>13</v>
      </c>
      <c r="H10" s="254" t="s">
        <v>30</v>
      </c>
      <c r="I10" s="162">
        <v>3.05</v>
      </c>
      <c r="J10" s="162"/>
      <c r="K10" s="162"/>
      <c r="L10" s="180"/>
      <c r="M10" s="162"/>
      <c r="N10" s="162"/>
      <c r="O10" s="162"/>
      <c r="P10" s="162"/>
      <c r="Q10" s="162"/>
      <c r="R10" s="162"/>
    </row>
    <row r="11" spans="1:18" ht="12.75">
      <c r="A11" s="162" t="s">
        <v>31</v>
      </c>
      <c r="B11" s="162">
        <v>9.4079999999999995</v>
      </c>
      <c r="C11" s="162" t="s">
        <v>11</v>
      </c>
      <c r="D11" s="177">
        <f t="shared" si="0"/>
        <v>1411.1999999999998</v>
      </c>
      <c r="E11" s="250">
        <f>('Ashamar 56'!$F13)</f>
        <v>45411</v>
      </c>
      <c r="F11" s="168" t="s">
        <v>12</v>
      </c>
      <c r="G11" s="162" t="s">
        <v>13</v>
      </c>
      <c r="H11" s="254" t="s">
        <v>32</v>
      </c>
      <c r="I11" s="162">
        <v>3.05</v>
      </c>
      <c r="J11" s="162"/>
      <c r="K11" s="162"/>
      <c r="L11" s="180"/>
      <c r="M11" s="162"/>
      <c r="N11" s="162"/>
      <c r="O11" s="162"/>
      <c r="P11" s="162"/>
      <c r="Q11" s="162"/>
      <c r="R11" s="162"/>
    </row>
    <row r="12" spans="1:18" ht="12.75">
      <c r="A12" s="162" t="s">
        <v>33</v>
      </c>
      <c r="B12" s="162">
        <v>9.4079999999999995</v>
      </c>
      <c r="C12" s="162" t="s">
        <v>11</v>
      </c>
      <c r="D12" s="177">
        <f t="shared" si="0"/>
        <v>1411.1999999999998</v>
      </c>
      <c r="E12" s="250">
        <f>('Ashamar 56'!$F14)</f>
        <v>45411</v>
      </c>
      <c r="F12" s="168" t="s">
        <v>12</v>
      </c>
      <c r="G12" s="162" t="s">
        <v>13</v>
      </c>
      <c r="H12" s="254" t="s">
        <v>34</v>
      </c>
      <c r="I12" s="162">
        <v>3.05</v>
      </c>
      <c r="J12" s="162"/>
      <c r="K12" s="162"/>
      <c r="L12" s="180"/>
      <c r="M12" s="162"/>
      <c r="N12" s="162"/>
      <c r="O12" s="162"/>
      <c r="P12" s="162"/>
      <c r="Q12" s="162"/>
      <c r="R12" s="162"/>
    </row>
    <row r="13" spans="1:18" ht="12.75">
      <c r="A13" s="162" t="s">
        <v>35</v>
      </c>
      <c r="B13" s="162">
        <v>6.2720000000000002</v>
      </c>
      <c r="C13" s="162" t="s">
        <v>11</v>
      </c>
      <c r="D13" s="177">
        <f t="shared" si="0"/>
        <v>940.80000000000007</v>
      </c>
      <c r="E13" s="250">
        <f>('Ashamar 56'!$F15)</f>
        <v>45411</v>
      </c>
      <c r="F13" s="168" t="s">
        <v>12</v>
      </c>
      <c r="G13" s="162" t="s">
        <v>13</v>
      </c>
      <c r="H13" s="254" t="s">
        <v>36</v>
      </c>
      <c r="I13" s="162">
        <v>3.05</v>
      </c>
      <c r="J13" s="162"/>
      <c r="K13" s="162"/>
      <c r="L13" s="180"/>
      <c r="M13" s="162"/>
      <c r="N13" s="162"/>
      <c r="O13" s="162"/>
      <c r="P13" s="162"/>
      <c r="Q13" s="162"/>
      <c r="R13" s="162"/>
    </row>
    <row r="14" spans="1:18" ht="12.75">
      <c r="A14" s="162" t="s">
        <v>37</v>
      </c>
      <c r="B14" s="162">
        <v>8.5847999999999995</v>
      </c>
      <c r="C14" s="162" t="s">
        <v>11</v>
      </c>
      <c r="D14" s="177">
        <f t="shared" si="0"/>
        <v>1287.72</v>
      </c>
      <c r="E14" s="250">
        <f>('Ashamar 56'!$F16)</f>
        <v>45411</v>
      </c>
      <c r="F14" s="168" t="s">
        <v>12</v>
      </c>
      <c r="G14" s="162" t="s">
        <v>13</v>
      </c>
      <c r="H14" s="254" t="s">
        <v>38</v>
      </c>
      <c r="I14" s="162">
        <v>3.05</v>
      </c>
      <c r="J14" s="162"/>
      <c r="K14" s="162"/>
      <c r="L14" s="180"/>
      <c r="M14" s="162"/>
      <c r="N14" s="162"/>
      <c r="O14" s="162"/>
      <c r="P14" s="162"/>
      <c r="Q14" s="162"/>
      <c r="R14" s="162"/>
    </row>
    <row r="15" spans="1:18" ht="12.75">
      <c r="A15" s="162" t="s">
        <v>39</v>
      </c>
      <c r="B15" s="162">
        <v>7.0757000000000003</v>
      </c>
      <c r="C15" s="162" t="s">
        <v>11</v>
      </c>
      <c r="D15" s="177">
        <f t="shared" si="0"/>
        <v>1061.355</v>
      </c>
      <c r="E15" s="250">
        <f>('Ashamar 56'!$F17)</f>
        <v>45411</v>
      </c>
      <c r="F15" s="168" t="s">
        <v>12</v>
      </c>
      <c r="G15" s="162" t="s">
        <v>13</v>
      </c>
      <c r="H15" s="254" t="s">
        <v>40</v>
      </c>
      <c r="I15" s="162">
        <v>3.05</v>
      </c>
      <c r="J15" s="162"/>
      <c r="K15" s="162"/>
      <c r="L15" s="180"/>
      <c r="M15" s="162"/>
      <c r="N15" s="162"/>
      <c r="O15" s="162"/>
      <c r="P15" s="162"/>
      <c r="Q15" s="162"/>
      <c r="R15" s="162"/>
    </row>
    <row r="16" spans="1:18" ht="12.75">
      <c r="A16" s="162" t="s">
        <v>41</v>
      </c>
      <c r="B16" s="162">
        <v>9.8160000000000007</v>
      </c>
      <c r="C16" s="162" t="s">
        <v>11</v>
      </c>
      <c r="D16" s="177">
        <f t="shared" si="0"/>
        <v>1472.4</v>
      </c>
      <c r="E16" s="250">
        <f>('Ashamar 56'!$F18)</f>
        <v>45411</v>
      </c>
      <c r="F16" s="168" t="s">
        <v>12</v>
      </c>
      <c r="G16" s="162" t="s">
        <v>13</v>
      </c>
      <c r="H16" s="254" t="s">
        <v>42</v>
      </c>
      <c r="I16" s="162">
        <v>3.05</v>
      </c>
      <c r="J16" s="162"/>
      <c r="K16" s="162"/>
      <c r="L16" s="180"/>
      <c r="M16" s="162"/>
      <c r="N16" s="162"/>
      <c r="O16" s="162"/>
      <c r="P16" s="162"/>
      <c r="Q16" s="162"/>
      <c r="R16" s="162"/>
    </row>
    <row r="17" spans="1:18" ht="12.75">
      <c r="A17" s="162" t="s">
        <v>43</v>
      </c>
      <c r="B17" s="162">
        <v>9.8160000000000007</v>
      </c>
      <c r="C17" s="162" t="s">
        <v>11</v>
      </c>
      <c r="D17" s="177">
        <f t="shared" si="0"/>
        <v>1472.4</v>
      </c>
      <c r="E17" s="250">
        <f>('Ashamar 56'!$F19)</f>
        <v>45415</v>
      </c>
      <c r="F17" s="168" t="s">
        <v>12</v>
      </c>
      <c r="G17" s="162" t="s">
        <v>13</v>
      </c>
      <c r="H17" s="254" t="s">
        <v>44</v>
      </c>
      <c r="I17" s="162">
        <v>3.05</v>
      </c>
      <c r="J17" s="162"/>
      <c r="K17" s="162"/>
      <c r="L17" s="180"/>
      <c r="M17" s="162"/>
      <c r="N17" s="162"/>
      <c r="O17" s="162"/>
      <c r="P17" s="162"/>
      <c r="Q17" s="162"/>
      <c r="R17" s="162"/>
    </row>
    <row r="18" spans="1:18" ht="12.75">
      <c r="A18" s="162" t="s">
        <v>45</v>
      </c>
      <c r="B18" s="162">
        <v>8.9571000000000005</v>
      </c>
      <c r="C18" s="162" t="s">
        <v>11</v>
      </c>
      <c r="D18" s="177">
        <f t="shared" si="0"/>
        <v>1343.5650000000001</v>
      </c>
      <c r="E18" s="250">
        <f>('Ashamar 56'!$F20)</f>
        <v>45415</v>
      </c>
      <c r="F18" s="168" t="s">
        <v>12</v>
      </c>
      <c r="G18" s="162" t="s">
        <v>13</v>
      </c>
      <c r="H18" s="254" t="s">
        <v>46</v>
      </c>
      <c r="I18" s="162">
        <v>3.05</v>
      </c>
      <c r="J18" s="162"/>
      <c r="K18" s="162"/>
      <c r="L18" s="180"/>
      <c r="M18" s="162"/>
      <c r="N18" s="162"/>
      <c r="O18" s="162"/>
      <c r="P18" s="162"/>
      <c r="Q18" s="162"/>
      <c r="R18" s="162"/>
    </row>
    <row r="19" spans="1:18" ht="12.75">
      <c r="A19" s="162" t="s">
        <v>47</v>
      </c>
      <c r="B19" s="162">
        <v>10.608000000000001</v>
      </c>
      <c r="C19" s="162" t="s">
        <v>11</v>
      </c>
      <c r="D19" s="177">
        <f t="shared" si="0"/>
        <v>1591.2</v>
      </c>
      <c r="E19" s="250">
        <f>('Ashamar 56'!$F21)</f>
        <v>45415</v>
      </c>
      <c r="F19" s="168" t="s">
        <v>12</v>
      </c>
      <c r="G19" s="162" t="s">
        <v>13</v>
      </c>
      <c r="H19" s="254" t="s">
        <v>48</v>
      </c>
      <c r="I19" s="162">
        <v>3.05</v>
      </c>
      <c r="J19" s="162"/>
      <c r="K19" s="162"/>
      <c r="L19" s="180"/>
      <c r="M19" s="162"/>
      <c r="N19" s="162"/>
      <c r="O19" s="162"/>
      <c r="P19" s="162"/>
      <c r="Q19" s="162"/>
      <c r="R19" s="162"/>
    </row>
    <row r="20" spans="1:18" ht="12.75">
      <c r="A20" s="162" t="s">
        <v>49</v>
      </c>
      <c r="B20" s="162">
        <v>9.8124000000000002</v>
      </c>
      <c r="C20" s="162" t="s">
        <v>11</v>
      </c>
      <c r="D20" s="177">
        <f t="shared" si="0"/>
        <v>1471.8600000000001</v>
      </c>
      <c r="E20" s="250">
        <f>('Ashamar 56'!$F22)</f>
        <v>45415</v>
      </c>
      <c r="F20" s="168" t="s">
        <v>12</v>
      </c>
      <c r="G20" s="162" t="s">
        <v>13</v>
      </c>
      <c r="H20" s="254" t="s">
        <v>50</v>
      </c>
      <c r="I20" s="162">
        <v>3.05</v>
      </c>
      <c r="J20" s="162"/>
      <c r="K20" s="162"/>
      <c r="L20" s="180"/>
      <c r="M20" s="162"/>
      <c r="N20" s="162"/>
      <c r="O20" s="162"/>
      <c r="P20" s="162"/>
      <c r="Q20" s="162"/>
      <c r="R20" s="162"/>
    </row>
    <row r="21" spans="1:18" ht="12.75">
      <c r="A21" s="162" t="s">
        <v>51</v>
      </c>
      <c r="B21" s="162">
        <v>9.0719999999999992</v>
      </c>
      <c r="C21" s="162" t="s">
        <v>11</v>
      </c>
      <c r="D21" s="177">
        <f t="shared" si="0"/>
        <v>1360.8</v>
      </c>
      <c r="E21" s="250">
        <f>('Ashamar 56'!$F23)</f>
        <v>45415</v>
      </c>
      <c r="F21" s="168" t="s">
        <v>12</v>
      </c>
      <c r="G21" s="162" t="s">
        <v>13</v>
      </c>
      <c r="H21" s="254" t="s">
        <v>52</v>
      </c>
      <c r="I21" s="162">
        <v>3.05</v>
      </c>
      <c r="J21" s="162"/>
      <c r="K21" s="162"/>
      <c r="L21" s="180"/>
      <c r="M21" s="162"/>
      <c r="N21" s="162"/>
      <c r="O21" s="162"/>
      <c r="P21" s="162"/>
      <c r="Q21" s="162"/>
      <c r="R21" s="162"/>
    </row>
    <row r="22" spans="1:18" ht="12.75">
      <c r="A22" s="162" t="s">
        <v>53</v>
      </c>
      <c r="B22" s="162">
        <v>11.037599999999999</v>
      </c>
      <c r="C22" s="162" t="s">
        <v>11</v>
      </c>
      <c r="D22" s="177">
        <f t="shared" si="0"/>
        <v>1655.6399999999999</v>
      </c>
      <c r="E22" s="250">
        <f>('Ashamar 56'!$F24)</f>
        <v>45415</v>
      </c>
      <c r="F22" s="168" t="s">
        <v>12</v>
      </c>
      <c r="G22" s="162" t="s">
        <v>13</v>
      </c>
      <c r="H22" s="254" t="s">
        <v>54</v>
      </c>
      <c r="I22" s="162">
        <v>3.05</v>
      </c>
      <c r="J22" s="162"/>
      <c r="K22" s="162"/>
      <c r="L22" s="180"/>
      <c r="M22" s="162"/>
      <c r="N22" s="162"/>
      <c r="O22" s="162"/>
      <c r="P22" s="162"/>
      <c r="Q22" s="162"/>
      <c r="R22" s="162"/>
    </row>
    <row r="23" spans="1:18" ht="12.75">
      <c r="A23" s="162" t="s">
        <v>55</v>
      </c>
      <c r="B23" s="162">
        <v>7.9406999999999996</v>
      </c>
      <c r="C23" s="162" t="s">
        <v>11</v>
      </c>
      <c r="D23" s="177">
        <f t="shared" si="0"/>
        <v>1191.105</v>
      </c>
      <c r="E23" s="250">
        <f>('Ashamar 56'!$F25)</f>
        <v>45415</v>
      </c>
      <c r="F23" s="168" t="s">
        <v>12</v>
      </c>
      <c r="G23" s="162" t="s">
        <v>13</v>
      </c>
      <c r="H23" s="254" t="s">
        <v>56</v>
      </c>
      <c r="I23" s="162">
        <v>3.05</v>
      </c>
      <c r="J23" s="162"/>
      <c r="K23" s="162"/>
      <c r="L23" s="180"/>
      <c r="M23" s="162"/>
      <c r="N23" s="162"/>
      <c r="O23" s="162"/>
      <c r="P23" s="162"/>
      <c r="Q23" s="162"/>
      <c r="R23" s="162"/>
    </row>
    <row r="24" spans="1:18" ht="12.75">
      <c r="A24" s="162" t="s">
        <v>57</v>
      </c>
      <c r="B24" s="162">
        <v>11.016</v>
      </c>
      <c r="C24" s="162" t="s">
        <v>11</v>
      </c>
      <c r="D24" s="177">
        <f t="shared" si="0"/>
        <v>1652.4</v>
      </c>
      <c r="E24" s="250">
        <f>('Ashamar 56'!$F26)</f>
        <v>45415</v>
      </c>
      <c r="F24" s="168" t="s">
        <v>12</v>
      </c>
      <c r="G24" s="162" t="s">
        <v>13</v>
      </c>
      <c r="H24" s="254" t="s">
        <v>58</v>
      </c>
      <c r="I24" s="162">
        <v>3.05</v>
      </c>
      <c r="J24" s="162"/>
      <c r="K24" s="162"/>
      <c r="L24" s="180"/>
      <c r="M24" s="162"/>
      <c r="N24" s="162"/>
      <c r="O24" s="162"/>
      <c r="P24" s="162"/>
      <c r="Q24" s="162"/>
      <c r="R24" s="162"/>
    </row>
    <row r="25" spans="1:18" ht="12.75">
      <c r="A25" s="162" t="s">
        <v>59</v>
      </c>
      <c r="B25" s="162">
        <v>11.016</v>
      </c>
      <c r="C25" s="162" t="s">
        <v>11</v>
      </c>
      <c r="D25" s="177">
        <f t="shared" si="0"/>
        <v>1652.4</v>
      </c>
      <c r="E25" s="250">
        <f>('Ashamar 56'!$F27)</f>
        <v>45415</v>
      </c>
      <c r="F25" s="168" t="s">
        <v>12</v>
      </c>
      <c r="G25" s="162" t="s">
        <v>13</v>
      </c>
      <c r="H25" s="254" t="s">
        <v>60</v>
      </c>
      <c r="I25" s="162">
        <v>3.05</v>
      </c>
      <c r="J25" s="162"/>
      <c r="K25" s="162"/>
      <c r="L25" s="180"/>
      <c r="M25" s="162"/>
      <c r="N25" s="162"/>
      <c r="O25" s="162"/>
      <c r="P25" s="162"/>
      <c r="Q25" s="162"/>
      <c r="R25" s="162"/>
    </row>
    <row r="26" spans="1:18" ht="12.75">
      <c r="A26" s="162" t="s">
        <v>61</v>
      </c>
      <c r="B26" s="162">
        <v>8.6943000000000001</v>
      </c>
      <c r="C26" s="162" t="s">
        <v>11</v>
      </c>
      <c r="D26" s="177">
        <f t="shared" si="0"/>
        <v>1304.145</v>
      </c>
      <c r="E26" s="250">
        <f>('Ashamar 56'!$F28)</f>
        <v>45415</v>
      </c>
      <c r="F26" s="168" t="s">
        <v>12</v>
      </c>
      <c r="G26" s="162" t="s">
        <v>13</v>
      </c>
      <c r="H26" s="254" t="s">
        <v>62</v>
      </c>
      <c r="I26" s="162">
        <v>3.05</v>
      </c>
      <c r="J26" s="162"/>
      <c r="K26" s="162"/>
      <c r="L26" s="180"/>
      <c r="M26" s="162"/>
      <c r="N26" s="162"/>
      <c r="O26" s="162"/>
      <c r="P26" s="162"/>
      <c r="Q26" s="162"/>
      <c r="R26" s="162"/>
    </row>
    <row r="27" spans="1:18" ht="12.75">
      <c r="A27" s="162" t="s">
        <v>63</v>
      </c>
      <c r="B27" s="162">
        <v>7.9406999999999996</v>
      </c>
      <c r="C27" s="162" t="s">
        <v>11</v>
      </c>
      <c r="D27" s="177">
        <f t="shared" si="0"/>
        <v>1191.105</v>
      </c>
      <c r="E27" s="250">
        <f>('Ashamar 56'!$F29)</f>
        <v>45415</v>
      </c>
      <c r="F27" s="168" t="s">
        <v>12</v>
      </c>
      <c r="G27" s="162" t="s">
        <v>13</v>
      </c>
      <c r="H27" s="254" t="s">
        <v>64</v>
      </c>
      <c r="I27" s="162">
        <v>25.05</v>
      </c>
      <c r="J27" s="162"/>
      <c r="K27" s="162"/>
      <c r="L27" s="180"/>
      <c r="M27" s="162"/>
      <c r="N27" s="162"/>
      <c r="O27" s="162"/>
      <c r="P27" s="162"/>
      <c r="Q27" s="162"/>
      <c r="R27" s="162"/>
    </row>
    <row r="28" spans="1:18" ht="12.75">
      <c r="A28" s="162" t="s">
        <v>65</v>
      </c>
      <c r="B28" s="162">
        <v>11.016</v>
      </c>
      <c r="C28" s="162" t="s">
        <v>11</v>
      </c>
      <c r="D28" s="177">
        <f t="shared" si="0"/>
        <v>1652.4</v>
      </c>
      <c r="E28" s="250">
        <f>('Ashamar 56'!$F30)</f>
        <v>45415</v>
      </c>
      <c r="F28" s="168" t="s">
        <v>12</v>
      </c>
      <c r="G28" s="162" t="s">
        <v>13</v>
      </c>
      <c r="H28" s="254" t="s">
        <v>66</v>
      </c>
      <c r="I28" s="162">
        <v>25.05</v>
      </c>
      <c r="J28" s="162"/>
      <c r="K28" s="162"/>
      <c r="L28" s="180"/>
      <c r="M28" s="162"/>
      <c r="N28" s="162"/>
      <c r="O28" s="162"/>
      <c r="P28" s="162"/>
      <c r="Q28" s="162"/>
      <c r="R28" s="162"/>
    </row>
    <row r="29" spans="1:18" ht="12.75">
      <c r="A29" s="162" t="s">
        <v>67</v>
      </c>
      <c r="B29" s="162">
        <v>11.016</v>
      </c>
      <c r="C29" s="162" t="s">
        <v>11</v>
      </c>
      <c r="D29" s="177">
        <f t="shared" si="0"/>
        <v>1652.4</v>
      </c>
      <c r="E29" s="250">
        <f>('Ashamar 56'!$F31)</f>
        <v>45415</v>
      </c>
      <c r="F29" s="168" t="s">
        <v>12</v>
      </c>
      <c r="G29" s="162" t="s">
        <v>13</v>
      </c>
      <c r="H29" s="254" t="s">
        <v>68</v>
      </c>
      <c r="I29" s="162">
        <v>25.05</v>
      </c>
      <c r="J29" s="162"/>
      <c r="K29" s="162"/>
      <c r="L29" s="180"/>
      <c r="M29" s="162"/>
      <c r="N29" s="162"/>
      <c r="O29" s="162"/>
      <c r="P29" s="162"/>
      <c r="Q29" s="162"/>
      <c r="R29" s="162"/>
    </row>
    <row r="30" spans="1:18" ht="12.75">
      <c r="A30" s="162" t="s">
        <v>69</v>
      </c>
      <c r="B30" s="162">
        <v>8.6943000000000001</v>
      </c>
      <c r="C30" s="162" t="s">
        <v>11</v>
      </c>
      <c r="D30" s="177">
        <f t="shared" si="0"/>
        <v>1304.145</v>
      </c>
      <c r="E30" s="250">
        <f>('Ashamar 56'!$F32)</f>
        <v>45422</v>
      </c>
      <c r="F30" s="168" t="s">
        <v>12</v>
      </c>
      <c r="G30" s="162" t="s">
        <v>13</v>
      </c>
      <c r="H30" s="254" t="s">
        <v>70</v>
      </c>
      <c r="I30" s="162">
        <v>25.05</v>
      </c>
      <c r="J30" s="162"/>
      <c r="K30" s="162"/>
      <c r="L30" s="180"/>
      <c r="M30" s="162"/>
      <c r="N30" s="162"/>
      <c r="O30" s="162"/>
      <c r="P30" s="162"/>
      <c r="Q30" s="162"/>
      <c r="R30" s="162"/>
    </row>
    <row r="31" spans="1:18" ht="12.75">
      <c r="A31" s="162" t="s">
        <v>71</v>
      </c>
      <c r="B31" s="162">
        <v>10.608000000000001</v>
      </c>
      <c r="C31" s="162" t="s">
        <v>11</v>
      </c>
      <c r="D31" s="177">
        <f t="shared" si="0"/>
        <v>1591.2</v>
      </c>
      <c r="E31" s="250">
        <f>('Ashamar 56'!$F33)</f>
        <v>45422</v>
      </c>
      <c r="F31" s="168" t="s">
        <v>12</v>
      </c>
      <c r="G31" s="162" t="s">
        <v>13</v>
      </c>
      <c r="H31" s="254" t="s">
        <v>72</v>
      </c>
      <c r="I31" s="162">
        <v>25.05</v>
      </c>
      <c r="J31" s="162"/>
      <c r="K31" s="162"/>
      <c r="L31" s="180"/>
      <c r="M31" s="162"/>
      <c r="N31" s="162"/>
      <c r="O31" s="162"/>
      <c r="P31" s="162"/>
      <c r="Q31" s="162"/>
      <c r="R31" s="162"/>
    </row>
    <row r="32" spans="1:18" ht="12.75">
      <c r="A32" s="162" t="s">
        <v>73</v>
      </c>
      <c r="B32" s="162">
        <v>9.8124000000000002</v>
      </c>
      <c r="C32" s="162" t="s">
        <v>11</v>
      </c>
      <c r="D32" s="177">
        <f t="shared" si="0"/>
        <v>1471.8600000000001</v>
      </c>
      <c r="E32" s="250">
        <f>('Ashamar 56'!$F34)</f>
        <v>45422</v>
      </c>
      <c r="F32" s="168" t="s">
        <v>12</v>
      </c>
      <c r="G32" s="162" t="s">
        <v>13</v>
      </c>
      <c r="H32" s="254" t="s">
        <v>74</v>
      </c>
      <c r="I32" s="162">
        <v>25.05</v>
      </c>
      <c r="J32" s="162"/>
      <c r="K32" s="162"/>
      <c r="L32" s="180"/>
      <c r="M32" s="162"/>
      <c r="N32" s="162"/>
      <c r="O32" s="162"/>
      <c r="P32" s="162"/>
      <c r="Q32" s="162"/>
      <c r="R32" s="162"/>
    </row>
    <row r="33" spans="1:18" ht="12.75">
      <c r="A33" s="162" t="s">
        <v>75</v>
      </c>
      <c r="B33" s="162">
        <v>9.0719999999999992</v>
      </c>
      <c r="C33" s="162" t="s">
        <v>11</v>
      </c>
      <c r="D33" s="177">
        <f t="shared" si="0"/>
        <v>1360.8</v>
      </c>
      <c r="E33" s="250">
        <f>('Ashamar 56'!$F35)</f>
        <v>45422</v>
      </c>
      <c r="F33" s="168" t="s">
        <v>12</v>
      </c>
      <c r="G33" s="162" t="s">
        <v>13</v>
      </c>
      <c r="H33" s="254" t="s">
        <v>76</v>
      </c>
      <c r="I33" s="162">
        <v>25.05</v>
      </c>
      <c r="J33" s="162"/>
      <c r="K33" s="162"/>
      <c r="L33" s="180"/>
      <c r="M33" s="162"/>
      <c r="N33" s="162"/>
      <c r="O33" s="162"/>
      <c r="P33" s="162"/>
      <c r="Q33" s="162"/>
      <c r="R33" s="162"/>
    </row>
    <row r="34" spans="1:18" ht="12.75">
      <c r="A34" s="162" t="s">
        <v>77</v>
      </c>
      <c r="B34" s="162">
        <v>11.037599999999999</v>
      </c>
      <c r="C34" s="162" t="s">
        <v>11</v>
      </c>
      <c r="D34" s="177">
        <f t="shared" si="0"/>
        <v>1655.6399999999999</v>
      </c>
      <c r="E34" s="250">
        <f>('Ashamar 56'!$F36)</f>
        <v>45422</v>
      </c>
      <c r="F34" s="168" t="s">
        <v>12</v>
      </c>
      <c r="G34" s="162" t="s">
        <v>13</v>
      </c>
      <c r="H34" s="254" t="s">
        <v>78</v>
      </c>
      <c r="I34" s="162">
        <v>25.05</v>
      </c>
      <c r="J34" s="162"/>
      <c r="K34" s="162"/>
      <c r="L34" s="180"/>
      <c r="M34" s="162"/>
      <c r="N34" s="162"/>
      <c r="O34" s="162"/>
      <c r="P34" s="162"/>
      <c r="Q34" s="162"/>
      <c r="R34" s="162"/>
    </row>
    <row r="35" spans="1:18" ht="12.75">
      <c r="A35" s="162" t="s">
        <v>79</v>
      </c>
      <c r="B35" s="162">
        <v>7.0757000000000003</v>
      </c>
      <c r="C35" s="162" t="s">
        <v>11</v>
      </c>
      <c r="D35" s="177">
        <f t="shared" si="0"/>
        <v>1061.355</v>
      </c>
      <c r="E35" s="250">
        <f>('Ashamar 56'!$F37)</f>
        <v>45422</v>
      </c>
      <c r="F35" s="168" t="s">
        <v>12</v>
      </c>
      <c r="G35" s="162" t="s">
        <v>13</v>
      </c>
      <c r="H35" s="254" t="s">
        <v>80</v>
      </c>
      <c r="I35" s="162">
        <v>25.05</v>
      </c>
      <c r="J35" s="162"/>
      <c r="K35" s="162"/>
      <c r="L35" s="180"/>
      <c r="M35" s="162"/>
      <c r="N35" s="162"/>
      <c r="O35" s="162"/>
      <c r="P35" s="162"/>
      <c r="Q35" s="162"/>
      <c r="R35" s="162"/>
    </row>
    <row r="36" spans="1:18" ht="12.75">
      <c r="A36" s="162" t="s">
        <v>81</v>
      </c>
      <c r="B36" s="162">
        <v>9.8160000000000007</v>
      </c>
      <c r="C36" s="162" t="s">
        <v>11</v>
      </c>
      <c r="D36" s="177">
        <f t="shared" si="0"/>
        <v>1472.4</v>
      </c>
      <c r="E36" s="250">
        <f>('Ashamar 56'!$F38)</f>
        <v>45415</v>
      </c>
      <c r="F36" s="168" t="s">
        <v>12</v>
      </c>
      <c r="G36" s="162" t="s">
        <v>13</v>
      </c>
      <c r="H36" s="254" t="s">
        <v>82</v>
      </c>
      <c r="I36" s="162">
        <v>25.05</v>
      </c>
      <c r="J36" s="162"/>
      <c r="K36" s="162"/>
      <c r="L36" s="180"/>
      <c r="M36" s="162"/>
      <c r="N36" s="162"/>
      <c r="O36" s="162"/>
      <c r="P36" s="162"/>
      <c r="Q36" s="162"/>
      <c r="R36" s="162"/>
    </row>
    <row r="37" spans="1:18" ht="12.75">
      <c r="A37" s="162" t="s">
        <v>83</v>
      </c>
      <c r="B37" s="162">
        <v>10.08</v>
      </c>
      <c r="C37" s="162" t="s">
        <v>11</v>
      </c>
      <c r="D37" s="177">
        <f t="shared" si="0"/>
        <v>1512</v>
      </c>
      <c r="E37" s="250">
        <f>('Ashamar 56'!$F39)</f>
        <v>45422</v>
      </c>
      <c r="F37" s="168" t="s">
        <v>12</v>
      </c>
      <c r="G37" s="162" t="s">
        <v>13</v>
      </c>
      <c r="H37" s="254" t="s">
        <v>84</v>
      </c>
      <c r="I37" s="162">
        <v>25.05</v>
      </c>
      <c r="J37" s="162"/>
      <c r="K37" s="162"/>
      <c r="L37" s="180"/>
      <c r="M37" s="162"/>
      <c r="N37" s="162"/>
      <c r="O37" s="162"/>
      <c r="P37" s="162"/>
      <c r="Q37" s="162"/>
      <c r="R37" s="162"/>
    </row>
    <row r="38" spans="1:18" ht="12.75">
      <c r="A38" s="162" t="s">
        <v>85</v>
      </c>
      <c r="B38" s="162">
        <v>8.9571000000000005</v>
      </c>
      <c r="C38" s="162" t="s">
        <v>11</v>
      </c>
      <c r="D38" s="177">
        <f t="shared" si="0"/>
        <v>1343.5650000000001</v>
      </c>
      <c r="E38" s="250">
        <f>('Ashamar 56'!$F40)</f>
        <v>45422</v>
      </c>
      <c r="F38" s="168" t="s">
        <v>12</v>
      </c>
      <c r="G38" s="162" t="s">
        <v>13</v>
      </c>
      <c r="H38" s="254" t="s">
        <v>86</v>
      </c>
      <c r="I38" s="162">
        <v>25.05</v>
      </c>
      <c r="J38" s="162"/>
      <c r="K38" s="162"/>
      <c r="L38" s="180"/>
      <c r="M38" s="162"/>
      <c r="N38" s="162"/>
      <c r="O38" s="162"/>
      <c r="P38" s="162"/>
      <c r="Q38" s="162"/>
      <c r="R38" s="162"/>
    </row>
    <row r="39" spans="1:18" ht="12.75">
      <c r="A39" s="162" t="s">
        <v>87</v>
      </c>
      <c r="B39" s="162">
        <v>9.4079999999999995</v>
      </c>
      <c r="C39" s="162" t="s">
        <v>11</v>
      </c>
      <c r="D39" s="177">
        <f t="shared" si="0"/>
        <v>1411.1999999999998</v>
      </c>
      <c r="E39" s="250">
        <f>('Ashamar 56'!$F41)</f>
        <v>45422</v>
      </c>
      <c r="F39" s="168" t="s">
        <v>12</v>
      </c>
      <c r="G39" s="162" t="s">
        <v>13</v>
      </c>
      <c r="H39" s="254" t="s">
        <v>88</v>
      </c>
      <c r="I39" s="162">
        <v>25.05</v>
      </c>
      <c r="J39" s="162"/>
      <c r="K39" s="162"/>
      <c r="L39" s="180"/>
      <c r="M39" s="162"/>
      <c r="N39" s="162"/>
      <c r="O39" s="162"/>
      <c r="P39" s="162"/>
      <c r="Q39" s="162"/>
      <c r="R39" s="162"/>
    </row>
    <row r="40" spans="1:18" ht="12.75">
      <c r="A40" s="162" t="s">
        <v>89</v>
      </c>
      <c r="B40" s="162">
        <v>9.4079999999999995</v>
      </c>
      <c r="C40" s="162" t="s">
        <v>11</v>
      </c>
      <c r="D40" s="177">
        <f t="shared" si="0"/>
        <v>1411.1999999999998</v>
      </c>
      <c r="E40" s="250">
        <f>('Ashamar 56'!$F42)</f>
        <v>45422</v>
      </c>
      <c r="F40" s="168" t="s">
        <v>12</v>
      </c>
      <c r="G40" s="162" t="s">
        <v>13</v>
      </c>
      <c r="H40" s="254" t="s">
        <v>90</v>
      </c>
      <c r="I40" s="162">
        <v>25.05</v>
      </c>
      <c r="J40" s="162"/>
      <c r="K40" s="162"/>
      <c r="L40" s="180"/>
      <c r="M40" s="162"/>
      <c r="N40" s="162"/>
      <c r="O40" s="162"/>
      <c r="P40" s="162"/>
      <c r="Q40" s="162"/>
      <c r="R40" s="162"/>
    </row>
    <row r="41" spans="1:18" ht="12.75">
      <c r="A41" s="162" t="s">
        <v>91</v>
      </c>
      <c r="B41" s="162">
        <v>6.2720000000000002</v>
      </c>
      <c r="C41" s="162" t="s">
        <v>11</v>
      </c>
      <c r="D41" s="177">
        <f t="shared" si="0"/>
        <v>940.80000000000007</v>
      </c>
      <c r="E41" s="250">
        <f>('Ashamar 56'!$F43)</f>
        <v>45422</v>
      </c>
      <c r="F41" s="168" t="s">
        <v>12</v>
      </c>
      <c r="G41" s="162" t="s">
        <v>13</v>
      </c>
      <c r="H41" s="254" t="s">
        <v>92</v>
      </c>
      <c r="I41" s="162">
        <v>25.05</v>
      </c>
      <c r="J41" s="162"/>
      <c r="K41" s="162"/>
      <c r="L41" s="180"/>
      <c r="M41" s="162"/>
      <c r="N41" s="162"/>
      <c r="O41" s="162"/>
      <c r="P41" s="162"/>
      <c r="Q41" s="162"/>
      <c r="R41" s="162"/>
    </row>
    <row r="42" spans="1:18" ht="12.75">
      <c r="A42" s="162" t="s">
        <v>93</v>
      </c>
      <c r="B42" s="162">
        <v>8.5847999999999995</v>
      </c>
      <c r="C42" s="162" t="s">
        <v>11</v>
      </c>
      <c r="D42" s="177">
        <f t="shared" si="0"/>
        <v>1287.72</v>
      </c>
      <c r="E42" s="250">
        <f>('Ashamar 56'!$F44)</f>
        <v>45422</v>
      </c>
      <c r="F42" s="168" t="s">
        <v>12</v>
      </c>
      <c r="G42" s="162" t="s">
        <v>13</v>
      </c>
      <c r="H42" s="254" t="s">
        <v>94</v>
      </c>
      <c r="I42" s="162">
        <v>25.05</v>
      </c>
      <c r="J42" s="162"/>
      <c r="K42" s="162"/>
      <c r="L42" s="180"/>
      <c r="M42" s="162"/>
      <c r="N42" s="162"/>
      <c r="O42" s="162"/>
      <c r="P42" s="162"/>
      <c r="Q42" s="162"/>
      <c r="R42" s="162"/>
    </row>
    <row r="43" spans="1:18" ht="12.75">
      <c r="A43" s="162" t="s">
        <v>95</v>
      </c>
      <c r="B43" s="162">
        <v>7.9406999999999996</v>
      </c>
      <c r="C43" s="162" t="s">
        <v>11</v>
      </c>
      <c r="D43" s="177">
        <f t="shared" si="0"/>
        <v>1191.105</v>
      </c>
      <c r="E43" s="250">
        <f>('Ashamar 56'!$F45)</f>
        <v>45422</v>
      </c>
      <c r="F43" s="168" t="s">
        <v>12</v>
      </c>
      <c r="G43" s="162" t="s">
        <v>13</v>
      </c>
      <c r="H43" s="254" t="s">
        <v>96</v>
      </c>
      <c r="I43" s="162">
        <v>25.05</v>
      </c>
      <c r="J43" s="162"/>
      <c r="K43" s="162"/>
      <c r="L43" s="180"/>
      <c r="M43" s="162"/>
      <c r="N43" s="162"/>
      <c r="O43" s="162"/>
      <c r="P43" s="162"/>
      <c r="Q43" s="162"/>
      <c r="R43" s="162"/>
    </row>
    <row r="44" spans="1:18" ht="12.75">
      <c r="A44" s="162" t="s">
        <v>97</v>
      </c>
      <c r="B44" s="162">
        <v>11.016</v>
      </c>
      <c r="C44" s="162" t="s">
        <v>11</v>
      </c>
      <c r="D44" s="177">
        <f t="shared" si="0"/>
        <v>1652.4</v>
      </c>
      <c r="E44" s="250">
        <f>('Ashamar 56'!$F46)</f>
        <v>45426</v>
      </c>
      <c r="F44" s="168" t="s">
        <v>12</v>
      </c>
      <c r="G44" s="162" t="s">
        <v>13</v>
      </c>
      <c r="H44" s="254" t="s">
        <v>98</v>
      </c>
      <c r="I44" s="162">
        <v>25.05</v>
      </c>
      <c r="J44" s="162"/>
      <c r="K44" s="162"/>
      <c r="L44" s="180"/>
      <c r="M44" s="162"/>
      <c r="N44" s="162"/>
      <c r="O44" s="162"/>
      <c r="P44" s="162"/>
      <c r="Q44" s="162"/>
      <c r="R44" s="162"/>
    </row>
    <row r="45" spans="1:18" ht="12.75">
      <c r="A45" s="162" t="s">
        <v>99</v>
      </c>
      <c r="B45" s="162">
        <v>11.016</v>
      </c>
      <c r="C45" s="162" t="s">
        <v>11</v>
      </c>
      <c r="D45" s="177">
        <f t="shared" si="0"/>
        <v>1652.4</v>
      </c>
      <c r="E45" s="250">
        <f>('Ashamar 56'!$F47)</f>
        <v>45426</v>
      </c>
      <c r="F45" s="168" t="s">
        <v>12</v>
      </c>
      <c r="G45" s="162" t="s">
        <v>13</v>
      </c>
      <c r="H45" s="254" t="s">
        <v>100</v>
      </c>
      <c r="I45" s="162">
        <v>28.05</v>
      </c>
      <c r="J45" s="162"/>
      <c r="K45" s="162"/>
      <c r="L45" s="180"/>
      <c r="M45" s="162"/>
      <c r="N45" s="162"/>
      <c r="O45" s="162"/>
      <c r="P45" s="162"/>
      <c r="Q45" s="162"/>
      <c r="R45" s="162"/>
    </row>
    <row r="46" spans="1:18" ht="12.75">
      <c r="A46" s="162" t="s">
        <v>101</v>
      </c>
      <c r="B46" s="162">
        <v>8.6943000000000001</v>
      </c>
      <c r="C46" s="162" t="s">
        <v>11</v>
      </c>
      <c r="D46" s="177">
        <f t="shared" si="0"/>
        <v>1304.145</v>
      </c>
      <c r="E46" s="250">
        <f>('Ashamar 56'!$F48)</f>
        <v>45426</v>
      </c>
      <c r="F46" s="168" t="s">
        <v>12</v>
      </c>
      <c r="G46" s="162" t="s">
        <v>13</v>
      </c>
      <c r="H46" s="254" t="s">
        <v>102</v>
      </c>
      <c r="I46" s="162">
        <v>28.05</v>
      </c>
      <c r="J46" s="162"/>
      <c r="K46" s="162"/>
      <c r="L46" s="180"/>
      <c r="M46" s="162"/>
      <c r="N46" s="162"/>
      <c r="O46" s="162"/>
      <c r="P46" s="162"/>
      <c r="Q46" s="162"/>
      <c r="R46" s="162"/>
    </row>
    <row r="47" spans="1:18" ht="12.75">
      <c r="A47" s="162" t="s">
        <v>103</v>
      </c>
      <c r="B47" s="162">
        <v>10.608000000000001</v>
      </c>
      <c r="C47" s="162" t="s">
        <v>11</v>
      </c>
      <c r="D47" s="177">
        <f t="shared" si="0"/>
        <v>1591.2</v>
      </c>
      <c r="E47" s="250">
        <f>('Ashamar 56'!$F49)</f>
        <v>45426</v>
      </c>
      <c r="F47" s="168" t="s">
        <v>12</v>
      </c>
      <c r="G47" s="162" t="s">
        <v>13</v>
      </c>
      <c r="H47" s="254" t="s">
        <v>104</v>
      </c>
      <c r="I47" s="162">
        <v>28.05</v>
      </c>
      <c r="J47" s="162"/>
      <c r="K47" s="162"/>
      <c r="L47" s="180"/>
      <c r="M47" s="162"/>
      <c r="N47" s="162"/>
      <c r="O47" s="162"/>
      <c r="P47" s="162"/>
      <c r="Q47" s="162"/>
      <c r="R47" s="162"/>
    </row>
    <row r="48" spans="1:18" ht="12.75">
      <c r="A48" s="162" t="s">
        <v>105</v>
      </c>
      <c r="B48" s="162">
        <v>9.8124000000000002</v>
      </c>
      <c r="C48" s="162" t="s">
        <v>11</v>
      </c>
      <c r="D48" s="177">
        <f t="shared" si="0"/>
        <v>1471.8600000000001</v>
      </c>
      <c r="E48" s="250">
        <f>('Ashamar 56'!$F50)</f>
        <v>45426</v>
      </c>
      <c r="F48" s="168" t="s">
        <v>12</v>
      </c>
      <c r="G48" s="162" t="s">
        <v>13</v>
      </c>
      <c r="H48" s="254" t="s">
        <v>106</v>
      </c>
      <c r="I48" s="162">
        <v>28.05</v>
      </c>
      <c r="J48" s="162"/>
      <c r="K48" s="162"/>
      <c r="L48" s="180"/>
      <c r="M48" s="162"/>
      <c r="N48" s="162"/>
      <c r="O48" s="162"/>
      <c r="P48" s="162"/>
      <c r="Q48" s="162"/>
      <c r="R48" s="162"/>
    </row>
    <row r="49" spans="1:18" ht="12.75">
      <c r="A49" s="162" t="s">
        <v>107</v>
      </c>
      <c r="B49" s="162">
        <v>5.2667999999999999</v>
      </c>
      <c r="C49" s="162" t="s">
        <v>11</v>
      </c>
      <c r="D49" s="177">
        <f t="shared" si="0"/>
        <v>790.02</v>
      </c>
      <c r="E49" s="250">
        <f>('Ashamar 56'!$F51)</f>
        <v>45426</v>
      </c>
      <c r="F49" s="168" t="s">
        <v>12</v>
      </c>
      <c r="G49" s="162" t="s">
        <v>13</v>
      </c>
      <c r="H49" s="254" t="s">
        <v>108</v>
      </c>
      <c r="I49" s="162">
        <v>28.05</v>
      </c>
      <c r="J49" s="162"/>
      <c r="K49" s="162"/>
      <c r="L49" s="180"/>
      <c r="M49" s="162"/>
      <c r="N49" s="162"/>
      <c r="O49" s="162"/>
      <c r="P49" s="162"/>
      <c r="Q49" s="162"/>
      <c r="R49" s="162"/>
    </row>
    <row r="50" spans="1:18" ht="12.75">
      <c r="A50" s="162" t="s">
        <v>109</v>
      </c>
      <c r="B50" s="162">
        <v>5.2667999999999999</v>
      </c>
      <c r="C50" s="162" t="s">
        <v>11</v>
      </c>
      <c r="D50" s="177">
        <f t="shared" si="0"/>
        <v>790.02</v>
      </c>
      <c r="E50" s="250">
        <f>('Ashamar 56'!$F52)</f>
        <v>45426</v>
      </c>
      <c r="F50" s="168" t="s">
        <v>12</v>
      </c>
      <c r="G50" s="162" t="s">
        <v>13</v>
      </c>
      <c r="H50" s="254" t="s">
        <v>110</v>
      </c>
      <c r="I50" s="162">
        <v>28.05</v>
      </c>
      <c r="J50" s="162"/>
      <c r="K50" s="162"/>
      <c r="L50" s="180"/>
      <c r="M50" s="162"/>
      <c r="N50" s="162"/>
      <c r="O50" s="162"/>
      <c r="P50" s="162"/>
      <c r="Q50" s="162"/>
      <c r="R50" s="162"/>
    </row>
    <row r="51" spans="1:18" ht="12.75">
      <c r="A51" s="162" t="s">
        <v>111</v>
      </c>
      <c r="B51" s="162">
        <v>9.5760000000000005</v>
      </c>
      <c r="C51" s="162" t="s">
        <v>11</v>
      </c>
      <c r="D51" s="177">
        <f t="shared" si="0"/>
        <v>1436.4</v>
      </c>
      <c r="E51" s="250">
        <f>('Ashamar 56'!$F53)</f>
        <v>45426</v>
      </c>
      <c r="F51" s="168" t="s">
        <v>12</v>
      </c>
      <c r="G51" s="162" t="s">
        <v>13</v>
      </c>
      <c r="H51" s="254" t="s">
        <v>112</v>
      </c>
      <c r="I51" s="162">
        <v>28.05</v>
      </c>
      <c r="J51" s="162"/>
      <c r="K51" s="162"/>
      <c r="L51" s="180"/>
      <c r="M51" s="162"/>
      <c r="N51" s="162"/>
      <c r="O51" s="162"/>
      <c r="P51" s="162"/>
      <c r="Q51" s="162"/>
      <c r="R51" s="162"/>
    </row>
    <row r="52" spans="1:18" ht="12.75">
      <c r="A52" s="169" t="s">
        <v>113</v>
      </c>
      <c r="B52" s="169">
        <v>8.6943000000000001</v>
      </c>
      <c r="C52" s="169" t="s">
        <v>11</v>
      </c>
      <c r="D52" s="176">
        <f t="shared" si="0"/>
        <v>1304.145</v>
      </c>
      <c r="E52" s="250">
        <f>('Ashamar 56'!$F54)</f>
        <v>454.19880000000001</v>
      </c>
      <c r="F52" s="170" t="s">
        <v>12</v>
      </c>
      <c r="G52" s="169" t="s">
        <v>114</v>
      </c>
      <c r="H52" s="254" t="s">
        <v>115</v>
      </c>
      <c r="I52" s="162">
        <v>23.05</v>
      </c>
      <c r="J52" s="162"/>
      <c r="K52" s="162"/>
      <c r="L52" s="180"/>
      <c r="M52" s="162"/>
      <c r="N52" s="162"/>
      <c r="O52" s="162"/>
      <c r="P52" s="162"/>
      <c r="Q52" s="162"/>
      <c r="R52" s="162"/>
    </row>
    <row r="53" spans="1:18" ht="12.75">
      <c r="A53" s="162" t="s">
        <v>116</v>
      </c>
      <c r="B53" s="162">
        <v>9.5280000000000005</v>
      </c>
      <c r="C53" s="162" t="s">
        <v>11</v>
      </c>
      <c r="D53" s="177">
        <f t="shared" si="0"/>
        <v>1429.2</v>
      </c>
      <c r="E53" s="250">
        <f>('Ashamar 56'!$F55)</f>
        <v>0</v>
      </c>
      <c r="F53" s="168" t="s">
        <v>12</v>
      </c>
      <c r="G53" s="162" t="s">
        <v>114</v>
      </c>
      <c r="H53" s="254" t="s">
        <v>117</v>
      </c>
      <c r="I53" s="162">
        <v>23.05</v>
      </c>
      <c r="J53" s="162"/>
      <c r="K53" s="162"/>
      <c r="L53" s="180"/>
      <c r="M53" s="162"/>
      <c r="N53" s="162"/>
      <c r="O53" s="162"/>
      <c r="P53" s="162"/>
      <c r="Q53" s="162"/>
      <c r="R53" s="162"/>
    </row>
    <row r="54" spans="1:18" ht="12.75">
      <c r="A54" s="162" t="s">
        <v>118</v>
      </c>
      <c r="B54" s="162">
        <v>11.016</v>
      </c>
      <c r="C54" s="162" t="s">
        <v>11</v>
      </c>
      <c r="D54" s="177">
        <f t="shared" si="0"/>
        <v>1652.4</v>
      </c>
      <c r="E54" s="250">
        <f>('Ashamar 56'!$F56)</f>
        <v>45426</v>
      </c>
      <c r="F54" s="168" t="s">
        <v>12</v>
      </c>
      <c r="G54" s="162" t="s">
        <v>114</v>
      </c>
      <c r="H54" s="254" t="s">
        <v>119</v>
      </c>
      <c r="I54" s="162">
        <v>23.05</v>
      </c>
      <c r="J54" s="162"/>
      <c r="K54" s="162"/>
      <c r="L54" s="180"/>
      <c r="M54" s="162"/>
      <c r="N54" s="162"/>
      <c r="O54" s="162"/>
      <c r="P54" s="162"/>
      <c r="Q54" s="162"/>
      <c r="R54" s="162"/>
    </row>
    <row r="55" spans="1:18" ht="12.75">
      <c r="A55" s="162" t="s">
        <v>120</v>
      </c>
      <c r="B55" s="162">
        <v>7.9406999999999996</v>
      </c>
      <c r="C55" s="162" t="s">
        <v>11</v>
      </c>
      <c r="D55" s="177">
        <f t="shared" si="0"/>
        <v>1191.105</v>
      </c>
      <c r="E55" s="250">
        <f>('Ashamar 56'!$F57)</f>
        <v>45426</v>
      </c>
      <c r="F55" s="168" t="s">
        <v>12</v>
      </c>
      <c r="G55" s="162" t="s">
        <v>114</v>
      </c>
      <c r="H55" s="254" t="s">
        <v>121</v>
      </c>
      <c r="I55" s="162">
        <v>23.05</v>
      </c>
      <c r="J55" s="162"/>
      <c r="K55" s="162"/>
      <c r="L55" s="180"/>
      <c r="M55" s="162"/>
      <c r="N55" s="162"/>
      <c r="O55" s="162"/>
      <c r="P55" s="162"/>
      <c r="Q55" s="162"/>
      <c r="R55" s="162"/>
    </row>
    <row r="56" spans="1:18" ht="12.75">
      <c r="A56" s="162" t="s">
        <v>122</v>
      </c>
      <c r="B56" s="162">
        <v>11.037599999999999</v>
      </c>
      <c r="C56" s="162" t="s">
        <v>11</v>
      </c>
      <c r="D56" s="177">
        <f t="shared" si="0"/>
        <v>1655.6399999999999</v>
      </c>
      <c r="E56" s="250">
        <f>('Ashamar 56'!$F58)</f>
        <v>0</v>
      </c>
      <c r="F56" s="168" t="s">
        <v>12</v>
      </c>
      <c r="G56" s="162" t="s">
        <v>114</v>
      </c>
      <c r="H56" s="254" t="s">
        <v>123</v>
      </c>
      <c r="I56" s="162">
        <v>23.05</v>
      </c>
      <c r="J56" s="162"/>
      <c r="K56" s="162"/>
      <c r="L56" s="180"/>
      <c r="M56" s="162"/>
      <c r="N56" s="162"/>
      <c r="O56" s="162"/>
      <c r="P56" s="162"/>
      <c r="Q56" s="162"/>
      <c r="R56" s="162"/>
    </row>
    <row r="57" spans="1:18" ht="12.75">
      <c r="A57" s="162" t="s">
        <v>124</v>
      </c>
      <c r="B57" s="162">
        <v>9.0719999999999992</v>
      </c>
      <c r="C57" s="162" t="s">
        <v>11</v>
      </c>
      <c r="D57" s="177">
        <f t="shared" si="0"/>
        <v>1360.8</v>
      </c>
      <c r="E57" s="250" t="str">
        <f>('Ashamar 56'!$F59)</f>
        <v>SG-6</v>
      </c>
      <c r="F57" s="168" t="s">
        <v>12</v>
      </c>
      <c r="G57" s="162" t="s">
        <v>114</v>
      </c>
      <c r="H57" s="254" t="s">
        <v>125</v>
      </c>
      <c r="I57" s="162">
        <v>23.05</v>
      </c>
      <c r="J57" s="162"/>
      <c r="K57" s="162"/>
      <c r="L57" s="180"/>
      <c r="M57" s="162"/>
      <c r="N57" s="162"/>
      <c r="O57" s="162"/>
      <c r="P57" s="162"/>
      <c r="Q57" s="162"/>
      <c r="R57" s="162"/>
    </row>
    <row r="58" spans="1:18" ht="12.75">
      <c r="A58" s="162" t="s">
        <v>126</v>
      </c>
      <c r="B58" s="162">
        <v>9.8124000000000002</v>
      </c>
      <c r="C58" s="162" t="s">
        <v>11</v>
      </c>
      <c r="D58" s="177">
        <f t="shared" si="0"/>
        <v>1471.8600000000001</v>
      </c>
      <c r="E58" s="250" t="e">
        <f>('Ashamar 56'!#REF!)</f>
        <v>#REF!</v>
      </c>
      <c r="F58" s="168" t="s">
        <v>12</v>
      </c>
      <c r="G58" s="162" t="s">
        <v>114</v>
      </c>
      <c r="H58" s="254" t="s">
        <v>127</v>
      </c>
      <c r="I58" s="162">
        <v>23.05</v>
      </c>
      <c r="J58" s="162"/>
      <c r="K58" s="162"/>
      <c r="L58" s="180"/>
      <c r="M58" s="162"/>
      <c r="N58" s="162"/>
      <c r="O58" s="162"/>
      <c r="P58" s="162"/>
      <c r="Q58" s="162"/>
      <c r="R58" s="162"/>
    </row>
    <row r="59" spans="1:18" ht="12.75">
      <c r="A59" s="162" t="s">
        <v>128</v>
      </c>
      <c r="B59" s="162">
        <v>10.608000000000001</v>
      </c>
      <c r="C59" s="162" t="s">
        <v>11</v>
      </c>
      <c r="D59" s="177">
        <f t="shared" si="0"/>
        <v>1591.2</v>
      </c>
      <c r="E59" s="250">
        <f>('Ashamar 56'!$F60)</f>
        <v>45461</v>
      </c>
      <c r="F59" s="168" t="s">
        <v>12</v>
      </c>
      <c r="G59" s="162" t="s">
        <v>114</v>
      </c>
      <c r="H59" s="254" t="s">
        <v>129</v>
      </c>
      <c r="I59" s="162">
        <v>23.05</v>
      </c>
      <c r="J59" s="162"/>
      <c r="K59" s="162"/>
      <c r="L59" s="180"/>
      <c r="M59" s="162"/>
      <c r="N59" s="162"/>
      <c r="O59" s="162"/>
      <c r="P59" s="162"/>
      <c r="Q59" s="162"/>
      <c r="R59" s="162"/>
    </row>
    <row r="60" spans="1:18" ht="12.75">
      <c r="A60" s="162" t="s">
        <v>130</v>
      </c>
      <c r="B60" s="162">
        <v>8.9571000000000005</v>
      </c>
      <c r="C60" s="162" t="s">
        <v>11</v>
      </c>
      <c r="D60" s="177">
        <f t="shared" si="0"/>
        <v>1343.5650000000001</v>
      </c>
      <c r="E60" s="250">
        <f>('Ashamar 56'!$F62)</f>
        <v>0</v>
      </c>
      <c r="F60" s="168" t="s">
        <v>12</v>
      </c>
      <c r="G60" s="162" t="s">
        <v>114</v>
      </c>
      <c r="H60" s="254" t="s">
        <v>131</v>
      </c>
      <c r="I60" s="162">
        <v>23.05</v>
      </c>
      <c r="J60" s="162"/>
      <c r="K60" s="162"/>
      <c r="L60" s="180"/>
      <c r="M60" s="162"/>
      <c r="N60" s="162"/>
      <c r="O60" s="162"/>
      <c r="P60" s="162"/>
      <c r="Q60" s="162"/>
      <c r="R60" s="162"/>
    </row>
    <row r="61" spans="1:18" ht="12.75">
      <c r="A61" s="162" t="s">
        <v>132</v>
      </c>
      <c r="B61" s="162">
        <v>10.08</v>
      </c>
      <c r="C61" s="162" t="s">
        <v>11</v>
      </c>
      <c r="D61" s="177">
        <f t="shared" si="0"/>
        <v>1512</v>
      </c>
      <c r="E61" s="250" t="str">
        <f>('Ashamar 56'!$F63)</f>
        <v>x</v>
      </c>
      <c r="F61" s="168" t="s">
        <v>12</v>
      </c>
      <c r="G61" s="162" t="s">
        <v>114</v>
      </c>
      <c r="H61" s="254" t="s">
        <v>133</v>
      </c>
      <c r="I61" s="162">
        <v>23.05</v>
      </c>
      <c r="J61" s="162"/>
      <c r="K61" s="162"/>
      <c r="L61" s="180"/>
      <c r="M61" s="162"/>
      <c r="N61" s="162"/>
      <c r="O61" s="162"/>
      <c r="P61" s="162"/>
      <c r="Q61" s="162"/>
      <c r="R61" s="162"/>
    </row>
    <row r="62" spans="1:18" ht="12.75">
      <c r="A62" s="162" t="s">
        <v>134</v>
      </c>
      <c r="B62" s="162">
        <v>9.8160000000000007</v>
      </c>
      <c r="C62" s="162" t="s">
        <v>11</v>
      </c>
      <c r="D62" s="177">
        <f t="shared" si="0"/>
        <v>1472.4</v>
      </c>
      <c r="E62" s="250">
        <f>('Ashamar 56'!$F64)</f>
        <v>0</v>
      </c>
      <c r="F62" s="168" t="s">
        <v>12</v>
      </c>
      <c r="G62" s="162" t="s">
        <v>114</v>
      </c>
      <c r="H62" s="254" t="s">
        <v>135</v>
      </c>
      <c r="I62" s="162">
        <v>23.05</v>
      </c>
      <c r="J62" s="162"/>
      <c r="K62" s="162"/>
      <c r="L62" s="180"/>
      <c r="M62" s="162"/>
      <c r="N62" s="162"/>
      <c r="O62" s="162"/>
      <c r="P62" s="162"/>
      <c r="Q62" s="162"/>
      <c r="R62" s="162"/>
    </row>
    <row r="63" spans="1:18" ht="12.75">
      <c r="A63" s="162" t="s">
        <v>136</v>
      </c>
      <c r="B63" s="162">
        <v>7.0757000000000003</v>
      </c>
      <c r="C63" s="162" t="s">
        <v>11</v>
      </c>
      <c r="D63" s="177">
        <f t="shared" si="0"/>
        <v>1061.355</v>
      </c>
      <c r="E63" s="250">
        <f>('Ashamar 56'!$F65)</f>
        <v>0</v>
      </c>
      <c r="F63" s="168" t="s">
        <v>12</v>
      </c>
      <c r="G63" s="162" t="s">
        <v>114</v>
      </c>
      <c r="H63" s="254" t="s">
        <v>137</v>
      </c>
      <c r="I63" s="162">
        <v>23.05</v>
      </c>
      <c r="J63" s="162"/>
      <c r="K63" s="162"/>
      <c r="L63" s="180"/>
      <c r="M63" s="162"/>
      <c r="N63" s="162"/>
      <c r="O63" s="162"/>
      <c r="P63" s="162"/>
      <c r="Q63" s="162"/>
      <c r="R63" s="162"/>
    </row>
    <row r="64" spans="1:18" ht="12.75">
      <c r="A64" s="162" t="s">
        <v>138</v>
      </c>
      <c r="B64" s="162">
        <v>8.5847999999999995</v>
      </c>
      <c r="C64" s="162" t="s">
        <v>11</v>
      </c>
      <c r="D64" s="177">
        <f t="shared" si="0"/>
        <v>1287.72</v>
      </c>
      <c r="E64" s="250">
        <f>('Ashamar 56'!$F66)</f>
        <v>0</v>
      </c>
      <c r="F64" s="168" t="s">
        <v>12</v>
      </c>
      <c r="G64" s="162" t="s">
        <v>114</v>
      </c>
      <c r="H64" s="254" t="s">
        <v>139</v>
      </c>
      <c r="I64" s="162">
        <v>24.05</v>
      </c>
      <c r="J64" s="162"/>
      <c r="K64" s="162"/>
      <c r="L64" s="180"/>
      <c r="M64" s="162"/>
      <c r="N64" s="162"/>
      <c r="O64" s="162"/>
      <c r="P64" s="162"/>
      <c r="Q64" s="162"/>
      <c r="R64" s="162"/>
    </row>
    <row r="65" spans="1:18" ht="12.75">
      <c r="A65" s="162" t="s">
        <v>140</v>
      </c>
      <c r="B65" s="162">
        <v>6.2720000000000002</v>
      </c>
      <c r="C65" s="162" t="s">
        <v>11</v>
      </c>
      <c r="D65" s="177">
        <f t="shared" si="0"/>
        <v>940.80000000000007</v>
      </c>
      <c r="E65" s="250">
        <f>('Ashamar 56'!$F67)</f>
        <v>0</v>
      </c>
      <c r="F65" s="168" t="s">
        <v>12</v>
      </c>
      <c r="G65" s="162" t="s">
        <v>114</v>
      </c>
      <c r="H65" s="254" t="s">
        <v>141</v>
      </c>
      <c r="I65" s="162">
        <v>24.05</v>
      </c>
      <c r="J65" s="162"/>
      <c r="K65" s="162"/>
      <c r="L65" s="180"/>
      <c r="M65" s="162"/>
      <c r="N65" s="162"/>
      <c r="O65" s="162"/>
      <c r="P65" s="162"/>
      <c r="Q65" s="162"/>
      <c r="R65" s="162"/>
    </row>
    <row r="66" spans="1:18" ht="12.75">
      <c r="A66" s="162" t="s">
        <v>142</v>
      </c>
      <c r="B66" s="162">
        <v>9.4079999999999995</v>
      </c>
      <c r="C66" s="162" t="s">
        <v>11</v>
      </c>
      <c r="D66" s="177">
        <f t="shared" si="0"/>
        <v>1411.1999999999998</v>
      </c>
      <c r="E66" s="250">
        <f>('Ashamar 56'!$F68)</f>
        <v>0</v>
      </c>
      <c r="F66" s="168" t="s">
        <v>12</v>
      </c>
      <c r="G66" s="162" t="s">
        <v>114</v>
      </c>
      <c r="H66" s="254" t="s">
        <v>143</v>
      </c>
      <c r="I66" s="162">
        <v>24.05</v>
      </c>
      <c r="J66" s="162"/>
      <c r="K66" s="162"/>
      <c r="L66" s="180"/>
      <c r="M66" s="162"/>
      <c r="N66" s="162"/>
      <c r="O66" s="162"/>
      <c r="P66" s="162"/>
      <c r="Q66" s="162"/>
      <c r="R66" s="162"/>
    </row>
    <row r="67" spans="1:18" ht="12.75">
      <c r="A67" s="162" t="s">
        <v>144</v>
      </c>
      <c r="B67" s="162">
        <v>9.4079999999999995</v>
      </c>
      <c r="C67" s="162" t="s">
        <v>11</v>
      </c>
      <c r="D67" s="177">
        <f t="shared" si="0"/>
        <v>1411.1999999999998</v>
      </c>
      <c r="E67" s="250">
        <f>('Ashamar 56'!$F69)</f>
        <v>0</v>
      </c>
      <c r="F67" s="168" t="s">
        <v>12</v>
      </c>
      <c r="G67" s="162" t="s">
        <v>114</v>
      </c>
      <c r="H67" s="254" t="s">
        <v>145</v>
      </c>
      <c r="I67" s="162">
        <v>24.05</v>
      </c>
      <c r="J67" s="162"/>
      <c r="K67" s="162"/>
      <c r="L67" s="180"/>
      <c r="M67" s="162"/>
      <c r="N67" s="162"/>
      <c r="O67" s="162"/>
      <c r="P67" s="162"/>
      <c r="Q67" s="162"/>
      <c r="R67" s="162"/>
    </row>
    <row r="68" spans="1:18" ht="12.75">
      <c r="A68" s="162" t="s">
        <v>146</v>
      </c>
      <c r="B68" s="162">
        <v>8.6943000000000001</v>
      </c>
      <c r="C68" s="162" t="s">
        <v>11</v>
      </c>
      <c r="D68" s="177">
        <f t="shared" si="0"/>
        <v>1304.145</v>
      </c>
      <c r="E68" s="250">
        <f>('Ashamar 56'!$F70)</f>
        <v>0</v>
      </c>
      <c r="F68" s="168" t="s">
        <v>12</v>
      </c>
      <c r="G68" s="162" t="s">
        <v>114</v>
      </c>
      <c r="H68" s="254" t="s">
        <v>147</v>
      </c>
      <c r="I68" s="162">
        <v>24.05</v>
      </c>
      <c r="J68" s="162"/>
      <c r="K68" s="162"/>
      <c r="L68" s="180"/>
      <c r="M68" s="162"/>
      <c r="N68" s="162"/>
      <c r="O68" s="162"/>
      <c r="P68" s="162"/>
      <c r="Q68" s="162"/>
      <c r="R68" s="162"/>
    </row>
    <row r="69" spans="1:18" ht="12.75">
      <c r="A69" s="162" t="s">
        <v>148</v>
      </c>
      <c r="B69" s="162">
        <v>9.5280000000000005</v>
      </c>
      <c r="C69" s="162" t="s">
        <v>11</v>
      </c>
      <c r="D69" s="177">
        <f t="shared" si="0"/>
        <v>1429.2</v>
      </c>
      <c r="E69" s="250">
        <f>('Ashamar 56'!$F71)</f>
        <v>0</v>
      </c>
      <c r="F69" s="168" t="s">
        <v>12</v>
      </c>
      <c r="G69" s="162" t="s">
        <v>114</v>
      </c>
      <c r="H69" s="254" t="s">
        <v>149</v>
      </c>
      <c r="I69" s="162">
        <v>24.05</v>
      </c>
      <c r="J69" s="162"/>
      <c r="K69" s="162"/>
      <c r="L69" s="180"/>
      <c r="M69" s="162"/>
      <c r="N69" s="162"/>
      <c r="O69" s="162"/>
      <c r="P69" s="162"/>
      <c r="Q69" s="162"/>
      <c r="R69" s="162"/>
    </row>
    <row r="70" spans="1:18" ht="12.75">
      <c r="A70" s="162" t="s">
        <v>150</v>
      </c>
      <c r="B70" s="162">
        <v>11.016</v>
      </c>
      <c r="C70" s="162" t="s">
        <v>11</v>
      </c>
      <c r="D70" s="177">
        <f t="shared" si="0"/>
        <v>1652.4</v>
      </c>
      <c r="E70" s="250">
        <f>('Ashamar 56'!$F72)</f>
        <v>0</v>
      </c>
      <c r="F70" s="168" t="s">
        <v>12</v>
      </c>
      <c r="G70" s="162" t="s">
        <v>114</v>
      </c>
      <c r="H70" s="254" t="s">
        <v>151</v>
      </c>
      <c r="I70" s="162">
        <v>24.05</v>
      </c>
      <c r="J70" s="162"/>
      <c r="K70" s="162"/>
      <c r="L70" s="180"/>
      <c r="M70" s="162"/>
      <c r="N70" s="162"/>
      <c r="O70" s="162"/>
      <c r="P70" s="162"/>
      <c r="Q70" s="162"/>
      <c r="R70" s="162"/>
    </row>
    <row r="71" spans="1:18" ht="12.75">
      <c r="A71" s="162" t="s">
        <v>152</v>
      </c>
      <c r="B71" s="162">
        <v>7.9406999999999996</v>
      </c>
      <c r="C71" s="162" t="s">
        <v>11</v>
      </c>
      <c r="D71" s="177">
        <f t="shared" si="0"/>
        <v>1191.105</v>
      </c>
      <c r="E71" s="250">
        <f>('Ashamar 56'!$F73)</f>
        <v>0</v>
      </c>
      <c r="F71" s="168" t="s">
        <v>12</v>
      </c>
      <c r="G71" s="162" t="s">
        <v>114</v>
      </c>
      <c r="H71" s="254" t="s">
        <v>153</v>
      </c>
      <c r="I71" s="162">
        <v>24.05</v>
      </c>
      <c r="J71" s="162"/>
      <c r="K71" s="162"/>
      <c r="L71" s="180"/>
      <c r="M71" s="162"/>
      <c r="N71" s="162"/>
      <c r="O71" s="162"/>
      <c r="P71" s="162"/>
      <c r="Q71" s="162"/>
      <c r="R71" s="162"/>
    </row>
    <row r="72" spans="1:18" ht="12.75">
      <c r="A72" s="162" t="s">
        <v>154</v>
      </c>
      <c r="B72" s="162">
        <v>5.2667999999999999</v>
      </c>
      <c r="C72" s="162" t="s">
        <v>11</v>
      </c>
      <c r="D72" s="177">
        <f t="shared" si="0"/>
        <v>790.02</v>
      </c>
      <c r="E72" s="250">
        <f>('Ashamar 56'!$F74)</f>
        <v>0</v>
      </c>
      <c r="F72" s="168" t="s">
        <v>12</v>
      </c>
      <c r="G72" s="162" t="s">
        <v>114</v>
      </c>
      <c r="H72" s="254" t="s">
        <v>155</v>
      </c>
      <c r="I72" s="162">
        <v>24.05</v>
      </c>
      <c r="J72" s="162"/>
      <c r="K72" s="162"/>
      <c r="L72" s="180"/>
      <c r="M72" s="162"/>
      <c r="N72" s="162"/>
      <c r="O72" s="162"/>
      <c r="P72" s="162"/>
      <c r="Q72" s="162"/>
      <c r="R72" s="162"/>
    </row>
    <row r="73" spans="1:18" ht="12.75">
      <c r="A73" s="162" t="s">
        <v>156</v>
      </c>
      <c r="B73" s="162">
        <v>5.2667999999999999</v>
      </c>
      <c r="C73" s="162" t="s">
        <v>11</v>
      </c>
      <c r="D73" s="177">
        <f t="shared" si="0"/>
        <v>790.02</v>
      </c>
      <c r="E73" s="250">
        <f>('Ashamar 56'!$F75)</f>
        <v>0</v>
      </c>
      <c r="F73" s="168" t="s">
        <v>12</v>
      </c>
      <c r="G73" s="162" t="s">
        <v>114</v>
      </c>
      <c r="H73" s="254" t="s">
        <v>157</v>
      </c>
      <c r="I73" s="162">
        <v>24.05</v>
      </c>
      <c r="J73" s="162"/>
      <c r="K73" s="162"/>
      <c r="L73" s="180"/>
      <c r="M73" s="162"/>
      <c r="N73" s="162"/>
      <c r="O73" s="162"/>
      <c r="P73" s="162"/>
      <c r="Q73" s="162"/>
      <c r="R73" s="162"/>
    </row>
    <row r="74" spans="1:18" ht="12.75">
      <c r="A74" s="162" t="s">
        <v>158</v>
      </c>
      <c r="B74" s="162">
        <v>9.5760000000000005</v>
      </c>
      <c r="C74" s="162" t="s">
        <v>11</v>
      </c>
      <c r="D74" s="177">
        <f t="shared" si="0"/>
        <v>1436.4</v>
      </c>
      <c r="E74" s="250">
        <f>('Ashamar 56'!$F76)</f>
        <v>0</v>
      </c>
      <c r="F74" s="168" t="s">
        <v>12</v>
      </c>
      <c r="G74" s="162" t="s">
        <v>114</v>
      </c>
      <c r="H74" s="254" t="s">
        <v>159</v>
      </c>
      <c r="I74" s="162">
        <v>24.05</v>
      </c>
      <c r="J74" s="162"/>
      <c r="K74" s="162"/>
      <c r="L74" s="180"/>
      <c r="M74" s="162"/>
      <c r="N74" s="162"/>
      <c r="O74" s="162"/>
      <c r="P74" s="162"/>
      <c r="Q74" s="162"/>
      <c r="R74" s="162"/>
    </row>
    <row r="75" spans="1:18" ht="12.75">
      <c r="A75" s="162" t="s">
        <v>160</v>
      </c>
      <c r="B75" s="162">
        <v>9.8124000000000002</v>
      </c>
      <c r="C75" s="162" t="s">
        <v>11</v>
      </c>
      <c r="D75" s="177">
        <f t="shared" si="0"/>
        <v>1471.8600000000001</v>
      </c>
      <c r="E75" s="250">
        <f>('Ashamar 56'!$F77)</f>
        <v>0</v>
      </c>
      <c r="F75" s="168" t="s">
        <v>12</v>
      </c>
      <c r="G75" s="162" t="s">
        <v>114</v>
      </c>
      <c r="H75" s="254" t="s">
        <v>161</v>
      </c>
      <c r="I75" s="162">
        <v>24.05</v>
      </c>
      <c r="J75" s="162"/>
      <c r="K75" s="162"/>
      <c r="L75" s="180"/>
      <c r="M75" s="162"/>
      <c r="N75" s="162"/>
      <c r="O75" s="162"/>
      <c r="P75" s="162"/>
      <c r="Q75" s="162"/>
      <c r="R75" s="162"/>
    </row>
    <row r="76" spans="1:18" ht="12.75">
      <c r="A76" s="162" t="s">
        <v>162</v>
      </c>
      <c r="B76" s="162">
        <v>10.608000000000001</v>
      </c>
      <c r="C76" s="162" t="s">
        <v>11</v>
      </c>
      <c r="D76" s="177">
        <f t="shared" si="0"/>
        <v>1591.2</v>
      </c>
      <c r="E76" s="250">
        <f>('Ashamar 56'!$F78)</f>
        <v>0</v>
      </c>
      <c r="F76" s="168" t="s">
        <v>12</v>
      </c>
      <c r="G76" s="162" t="s">
        <v>114</v>
      </c>
      <c r="H76" s="254" t="s">
        <v>163</v>
      </c>
      <c r="I76" s="162">
        <v>24.05</v>
      </c>
      <c r="J76" s="162"/>
      <c r="K76" s="162"/>
      <c r="L76" s="180"/>
      <c r="M76" s="162"/>
      <c r="N76" s="162"/>
      <c r="O76" s="162"/>
      <c r="P76" s="162"/>
      <c r="Q76" s="162"/>
      <c r="R76" s="162"/>
    </row>
    <row r="77" spans="1:18" ht="12.75">
      <c r="A77" s="169" t="s">
        <v>164</v>
      </c>
      <c r="B77" s="169">
        <v>8.7723999999999993</v>
      </c>
      <c r="C77" s="169" t="s">
        <v>11</v>
      </c>
      <c r="D77" s="176">
        <f t="shared" si="0"/>
        <v>1315.86</v>
      </c>
      <c r="E77" s="250">
        <f>('Ashamar 56'!$F79)</f>
        <v>0</v>
      </c>
      <c r="F77" s="170" t="s">
        <v>12</v>
      </c>
      <c r="G77" s="169" t="s">
        <v>165</v>
      </c>
      <c r="H77" s="254" t="s">
        <v>166</v>
      </c>
      <c r="I77" s="162">
        <v>11.04</v>
      </c>
      <c r="J77" s="162"/>
      <c r="K77" s="162"/>
      <c r="L77" s="180"/>
      <c r="M77" s="162"/>
      <c r="N77" s="162"/>
      <c r="O77" s="162"/>
      <c r="P77" s="162"/>
      <c r="Q77" s="162"/>
      <c r="R77" s="162"/>
    </row>
    <row r="78" spans="1:18" ht="12.75">
      <c r="A78" s="162" t="s">
        <v>167</v>
      </c>
      <c r="B78" s="162">
        <v>11.568</v>
      </c>
      <c r="C78" s="162" t="s">
        <v>11</v>
      </c>
      <c r="D78" s="177">
        <f t="shared" si="0"/>
        <v>1735.2</v>
      </c>
      <c r="E78" s="250">
        <f>('Ashamar 56'!$F80)</f>
        <v>0</v>
      </c>
      <c r="F78" s="168" t="s">
        <v>12</v>
      </c>
      <c r="G78" s="162" t="s">
        <v>165</v>
      </c>
      <c r="H78" s="254" t="s">
        <v>168</v>
      </c>
      <c r="I78" s="162">
        <v>11.04</v>
      </c>
      <c r="J78" s="162"/>
      <c r="K78" s="162"/>
      <c r="L78" s="180"/>
      <c r="M78" s="162"/>
      <c r="N78" s="162"/>
      <c r="O78" s="162"/>
      <c r="P78" s="162"/>
      <c r="Q78" s="162"/>
      <c r="R78" s="162"/>
    </row>
    <row r="79" spans="1:18" ht="12.75">
      <c r="A79" s="162" t="s">
        <v>169</v>
      </c>
      <c r="B79" s="162">
        <v>11.568</v>
      </c>
      <c r="C79" s="162" t="s">
        <v>11</v>
      </c>
      <c r="D79" s="177">
        <f t="shared" si="0"/>
        <v>1735.2</v>
      </c>
      <c r="E79" s="250">
        <f>('Ashamar 56'!$F81)</f>
        <v>0</v>
      </c>
      <c r="F79" s="168" t="s">
        <v>12</v>
      </c>
      <c r="G79" s="162" t="s">
        <v>165</v>
      </c>
      <c r="H79" s="254" t="s">
        <v>170</v>
      </c>
      <c r="I79" s="162">
        <v>11.04</v>
      </c>
      <c r="J79" s="162"/>
      <c r="K79" s="162"/>
      <c r="L79" s="180"/>
      <c r="M79" s="162"/>
      <c r="N79" s="162"/>
      <c r="O79" s="162"/>
      <c r="P79" s="162"/>
      <c r="Q79" s="162"/>
      <c r="R79" s="162"/>
    </row>
    <row r="80" spans="1:18" ht="12.75">
      <c r="A80" s="162" t="s">
        <v>171</v>
      </c>
      <c r="B80" s="162">
        <v>11.568</v>
      </c>
      <c r="C80" s="162" t="s">
        <v>11</v>
      </c>
      <c r="D80" s="177">
        <f t="shared" si="0"/>
        <v>1735.2</v>
      </c>
      <c r="E80" s="250">
        <f>('Ashamar 56'!$F82)</f>
        <v>0</v>
      </c>
      <c r="F80" s="168" t="s">
        <v>12</v>
      </c>
      <c r="G80" s="162" t="s">
        <v>165</v>
      </c>
      <c r="H80" s="254" t="s">
        <v>172</v>
      </c>
      <c r="I80" s="162">
        <v>11.04</v>
      </c>
      <c r="J80" s="162"/>
      <c r="K80" s="162"/>
      <c r="L80" s="180"/>
      <c r="M80" s="162"/>
      <c r="N80" s="162"/>
      <c r="O80" s="162"/>
      <c r="P80" s="162"/>
      <c r="Q80" s="162"/>
      <c r="R80" s="162"/>
    </row>
    <row r="81" spans="1:18" ht="12.75">
      <c r="A81" s="162" t="s">
        <v>173</v>
      </c>
      <c r="B81" s="162">
        <v>5.7838000000000003</v>
      </c>
      <c r="C81" s="162" t="s">
        <v>11</v>
      </c>
      <c r="D81" s="177">
        <f t="shared" si="0"/>
        <v>867.57</v>
      </c>
      <c r="E81" s="250">
        <f>('Ashamar 56'!$F83)</f>
        <v>0</v>
      </c>
      <c r="F81" s="168" t="s">
        <v>12</v>
      </c>
      <c r="G81" s="162" t="s">
        <v>165</v>
      </c>
      <c r="H81" s="254" t="s">
        <v>174</v>
      </c>
      <c r="I81" s="162">
        <v>11.04</v>
      </c>
      <c r="J81" s="162"/>
      <c r="K81" s="162"/>
      <c r="L81" s="180"/>
      <c r="M81" s="162"/>
      <c r="N81" s="162"/>
      <c r="O81" s="162"/>
      <c r="P81" s="162"/>
      <c r="Q81" s="162"/>
      <c r="R81" s="162"/>
    </row>
    <row r="82" spans="1:18" ht="12.75">
      <c r="A82" s="162" t="s">
        <v>175</v>
      </c>
      <c r="B82" s="162">
        <v>6</v>
      </c>
      <c r="C82" s="162" t="s">
        <v>11</v>
      </c>
      <c r="D82" s="177">
        <f t="shared" si="0"/>
        <v>900</v>
      </c>
      <c r="E82" s="250">
        <f>('Ashamar 56'!$F84)</f>
        <v>0</v>
      </c>
      <c r="F82" s="168" t="s">
        <v>12</v>
      </c>
      <c r="G82" s="162" t="s">
        <v>165</v>
      </c>
      <c r="H82" s="254" t="s">
        <v>176</v>
      </c>
      <c r="I82" s="162">
        <v>11.04</v>
      </c>
      <c r="J82" s="162"/>
      <c r="K82" s="162"/>
      <c r="L82" s="180"/>
      <c r="M82" s="162"/>
      <c r="N82" s="162"/>
      <c r="O82" s="162"/>
      <c r="P82" s="162"/>
      <c r="Q82" s="162"/>
      <c r="R82" s="162"/>
    </row>
    <row r="83" spans="1:18" ht="12.75">
      <c r="A83" s="162" t="s">
        <v>177</v>
      </c>
      <c r="B83" s="162">
        <v>8.8079999999999998</v>
      </c>
      <c r="C83" s="162" t="s">
        <v>11</v>
      </c>
      <c r="D83" s="177">
        <f t="shared" si="0"/>
        <v>1321.2</v>
      </c>
      <c r="E83" s="250">
        <f>('Ashamar 56'!$F85)</f>
        <v>0</v>
      </c>
      <c r="F83" s="168" t="s">
        <v>12</v>
      </c>
      <c r="G83" s="162" t="s">
        <v>165</v>
      </c>
      <c r="H83" s="254" t="s">
        <v>178</v>
      </c>
      <c r="I83" s="162">
        <v>11.04</v>
      </c>
      <c r="J83" s="162"/>
      <c r="K83" s="162"/>
      <c r="L83" s="180"/>
      <c r="M83" s="162"/>
      <c r="N83" s="162"/>
      <c r="O83" s="162"/>
      <c r="P83" s="162"/>
      <c r="Q83" s="162"/>
      <c r="R83" s="162"/>
    </row>
    <row r="84" spans="1:18" ht="12.75">
      <c r="A84" s="162" t="s">
        <v>179</v>
      </c>
      <c r="B84" s="162">
        <v>8.8079999999999998</v>
      </c>
      <c r="C84" s="162" t="s">
        <v>11</v>
      </c>
      <c r="D84" s="177">
        <f t="shared" si="0"/>
        <v>1321.2</v>
      </c>
      <c r="E84" s="250">
        <f>('Ashamar 56'!$F86)</f>
        <v>0</v>
      </c>
      <c r="F84" s="168" t="s">
        <v>12</v>
      </c>
      <c r="G84" s="162" t="s">
        <v>165</v>
      </c>
      <c r="H84" s="254" t="s">
        <v>180</v>
      </c>
      <c r="I84" s="162">
        <v>11.04</v>
      </c>
      <c r="J84" s="162"/>
      <c r="K84" s="162"/>
      <c r="L84" s="180"/>
      <c r="M84" s="162"/>
      <c r="N84" s="162"/>
      <c r="O84" s="162"/>
      <c r="P84" s="162"/>
      <c r="Q84" s="162"/>
      <c r="R84" s="162"/>
    </row>
    <row r="85" spans="1:18" ht="12.75">
      <c r="A85" s="162" t="s">
        <v>181</v>
      </c>
      <c r="B85" s="162">
        <v>8.8079999999999998</v>
      </c>
      <c r="C85" s="162" t="s">
        <v>11</v>
      </c>
      <c r="D85" s="177">
        <f t="shared" si="0"/>
        <v>1321.2</v>
      </c>
      <c r="E85" s="250">
        <f>('Ashamar 56'!$F87)</f>
        <v>0</v>
      </c>
      <c r="F85" s="168" t="s">
        <v>12</v>
      </c>
      <c r="G85" s="162" t="s">
        <v>165</v>
      </c>
      <c r="H85" s="254" t="s">
        <v>182</v>
      </c>
      <c r="I85" s="162">
        <v>11.04</v>
      </c>
      <c r="J85" s="162"/>
      <c r="K85" s="162"/>
      <c r="L85" s="180"/>
      <c r="M85" s="162"/>
      <c r="N85" s="162"/>
      <c r="O85" s="162"/>
      <c r="P85" s="162"/>
      <c r="Q85" s="162"/>
      <c r="R85" s="162"/>
    </row>
    <row r="86" spans="1:18" ht="12.75">
      <c r="A86" s="162" t="s">
        <v>183</v>
      </c>
      <c r="B86" s="162">
        <v>2.8258999999999999</v>
      </c>
      <c r="C86" s="162" t="s">
        <v>11</v>
      </c>
      <c r="D86" s="177">
        <f t="shared" si="0"/>
        <v>423.88499999999999</v>
      </c>
      <c r="E86" s="250">
        <f>('Ashamar 56'!$F88)</f>
        <v>0</v>
      </c>
      <c r="F86" s="168" t="s">
        <v>12</v>
      </c>
      <c r="G86" s="162" t="s">
        <v>165</v>
      </c>
      <c r="H86" s="254" t="s">
        <v>184</v>
      </c>
      <c r="I86" s="162">
        <v>11.04</v>
      </c>
      <c r="J86" s="162"/>
      <c r="K86" s="162"/>
      <c r="L86" s="180"/>
      <c r="M86" s="162"/>
      <c r="N86" s="162"/>
      <c r="O86" s="162"/>
      <c r="P86" s="162"/>
      <c r="Q86" s="162"/>
      <c r="R86" s="162"/>
    </row>
    <row r="87" spans="1:18" ht="12.75">
      <c r="A87" s="162" t="s">
        <v>185</v>
      </c>
      <c r="B87" s="162">
        <v>5.0572600000000003</v>
      </c>
      <c r="C87" s="162" t="s">
        <v>11</v>
      </c>
      <c r="D87" s="177">
        <f t="shared" si="0"/>
        <v>758.58900000000006</v>
      </c>
      <c r="E87" s="250">
        <f>('Ashamar 56'!$F89)</f>
        <v>0</v>
      </c>
      <c r="F87" s="168" t="s">
        <v>12</v>
      </c>
      <c r="G87" s="162" t="s">
        <v>165</v>
      </c>
      <c r="H87" s="254" t="s">
        <v>186</v>
      </c>
      <c r="I87" s="162">
        <v>11.04</v>
      </c>
      <c r="J87" s="162"/>
      <c r="K87" s="162"/>
      <c r="L87" s="180"/>
      <c r="M87" s="162"/>
      <c r="N87" s="162"/>
      <c r="O87" s="162"/>
      <c r="P87" s="162"/>
      <c r="Q87" s="162"/>
      <c r="R87" s="162"/>
    </row>
    <row r="88" spans="1:18" ht="12.75">
      <c r="A88" s="162" t="s">
        <v>187</v>
      </c>
      <c r="B88" s="162">
        <v>8.8079999999999998</v>
      </c>
      <c r="C88" s="162" t="s">
        <v>11</v>
      </c>
      <c r="D88" s="177">
        <f t="shared" si="0"/>
        <v>1321.2</v>
      </c>
      <c r="E88" s="250">
        <f>('Ashamar 56'!$F90)</f>
        <v>0</v>
      </c>
      <c r="F88" s="168" t="s">
        <v>12</v>
      </c>
      <c r="G88" s="162" t="s">
        <v>165</v>
      </c>
      <c r="H88" s="254" t="s">
        <v>188</v>
      </c>
      <c r="I88" s="162">
        <v>11.04</v>
      </c>
      <c r="J88" s="162"/>
      <c r="K88" s="162"/>
      <c r="L88" s="180"/>
      <c r="M88" s="162"/>
      <c r="N88" s="162"/>
      <c r="O88" s="162"/>
      <c r="P88" s="162"/>
      <c r="Q88" s="162"/>
      <c r="R88" s="162"/>
    </row>
    <row r="89" spans="1:18" ht="12.75">
      <c r="A89" s="162" t="s">
        <v>189</v>
      </c>
      <c r="B89" s="162">
        <v>8.8079999999999998</v>
      </c>
      <c r="C89" s="162" t="s">
        <v>11</v>
      </c>
      <c r="D89" s="177">
        <f t="shared" si="0"/>
        <v>1321.2</v>
      </c>
      <c r="E89" s="250">
        <f>('Ashamar 56'!$F91)</f>
        <v>0</v>
      </c>
      <c r="F89" s="168" t="s">
        <v>12</v>
      </c>
      <c r="G89" s="162" t="s">
        <v>165</v>
      </c>
      <c r="H89" s="254" t="s">
        <v>190</v>
      </c>
      <c r="I89" s="162">
        <v>11.04</v>
      </c>
      <c r="J89" s="162"/>
      <c r="K89" s="162"/>
      <c r="L89" s="180"/>
      <c r="M89" s="162"/>
      <c r="N89" s="162"/>
      <c r="O89" s="162"/>
      <c r="P89" s="162"/>
      <c r="Q89" s="162"/>
      <c r="R89" s="162"/>
    </row>
    <row r="90" spans="1:18" ht="12.75">
      <c r="A90" s="162" t="s">
        <v>191</v>
      </c>
      <c r="B90" s="162">
        <v>8.8079999999999998</v>
      </c>
      <c r="C90" s="162" t="s">
        <v>11</v>
      </c>
      <c r="D90" s="177">
        <f t="shared" si="0"/>
        <v>1321.2</v>
      </c>
      <c r="E90" s="250">
        <f>('Ashamar 56'!$F92)</f>
        <v>0</v>
      </c>
      <c r="F90" s="168" t="s">
        <v>12</v>
      </c>
      <c r="G90" s="162" t="s">
        <v>165</v>
      </c>
      <c r="H90" s="254" t="s">
        <v>192</v>
      </c>
      <c r="I90" s="162">
        <v>11.04</v>
      </c>
      <c r="J90" s="162"/>
      <c r="K90" s="162"/>
      <c r="L90" s="180"/>
      <c r="M90" s="162"/>
      <c r="N90" s="162"/>
      <c r="O90" s="162"/>
      <c r="P90" s="162"/>
      <c r="Q90" s="162"/>
      <c r="R90" s="162"/>
    </row>
    <row r="91" spans="1:18" ht="12.75">
      <c r="A91" s="162" t="s">
        <v>193</v>
      </c>
      <c r="B91" s="162">
        <v>6</v>
      </c>
      <c r="C91" s="162" t="s">
        <v>11</v>
      </c>
      <c r="D91" s="177">
        <f t="shared" si="0"/>
        <v>900</v>
      </c>
      <c r="E91" s="250">
        <f>('Ashamar 56'!$F93)</f>
        <v>0</v>
      </c>
      <c r="F91" s="168" t="s">
        <v>12</v>
      </c>
      <c r="G91" s="162" t="s">
        <v>165</v>
      </c>
      <c r="H91" s="254" t="s">
        <v>194</v>
      </c>
      <c r="I91" s="162">
        <v>12.04</v>
      </c>
      <c r="J91" s="162"/>
      <c r="K91" s="162"/>
      <c r="L91" s="180"/>
      <c r="M91" s="162"/>
      <c r="N91" s="162"/>
      <c r="O91" s="162"/>
      <c r="P91" s="162"/>
      <c r="Q91" s="162"/>
      <c r="R91" s="162"/>
    </row>
    <row r="92" spans="1:18" ht="12.75">
      <c r="A92" s="162" t="s">
        <v>195</v>
      </c>
      <c r="B92" s="162">
        <v>4.3258999999999999</v>
      </c>
      <c r="C92" s="162" t="s">
        <v>11</v>
      </c>
      <c r="D92" s="177">
        <f t="shared" si="0"/>
        <v>648.88499999999999</v>
      </c>
      <c r="E92" s="250">
        <f>('Ashamar 56'!$F94)</f>
        <v>0</v>
      </c>
      <c r="F92" s="168" t="s">
        <v>12</v>
      </c>
      <c r="G92" s="162" t="s">
        <v>165</v>
      </c>
      <c r="H92" s="254" t="s">
        <v>196</v>
      </c>
      <c r="I92" s="162">
        <v>12.04</v>
      </c>
      <c r="J92" s="162"/>
      <c r="K92" s="162"/>
      <c r="L92" s="180"/>
      <c r="M92" s="162"/>
      <c r="N92" s="162"/>
      <c r="O92" s="162"/>
      <c r="P92" s="162"/>
      <c r="Q92" s="162"/>
      <c r="R92" s="162"/>
    </row>
    <row r="93" spans="1:18" ht="12.75">
      <c r="A93" s="162" t="s">
        <v>197</v>
      </c>
      <c r="B93" s="162">
        <v>11.568</v>
      </c>
      <c r="C93" s="162" t="s">
        <v>11</v>
      </c>
      <c r="D93" s="177">
        <f t="shared" si="0"/>
        <v>1735.2</v>
      </c>
      <c r="E93" s="250">
        <f>('Ashamar 56'!$F95)</f>
        <v>0</v>
      </c>
      <c r="F93" s="168" t="s">
        <v>12</v>
      </c>
      <c r="G93" s="162" t="s">
        <v>165</v>
      </c>
      <c r="H93" s="254" t="s">
        <v>198</v>
      </c>
      <c r="I93" s="162">
        <v>12.04</v>
      </c>
      <c r="J93" s="162"/>
      <c r="K93" s="162"/>
      <c r="L93" s="180"/>
      <c r="M93" s="162"/>
      <c r="N93" s="162"/>
      <c r="O93" s="162"/>
      <c r="P93" s="162"/>
      <c r="Q93" s="162"/>
      <c r="R93" s="162"/>
    </row>
    <row r="94" spans="1:18" ht="12.75">
      <c r="A94" s="162" t="s">
        <v>199</v>
      </c>
      <c r="B94" s="162">
        <v>11.568</v>
      </c>
      <c r="C94" s="162" t="s">
        <v>11</v>
      </c>
      <c r="D94" s="177">
        <f t="shared" si="0"/>
        <v>1735.2</v>
      </c>
      <c r="E94" s="250">
        <f>('Ashamar 56'!$F96)</f>
        <v>0</v>
      </c>
      <c r="F94" s="168" t="s">
        <v>12</v>
      </c>
      <c r="G94" s="162" t="s">
        <v>165</v>
      </c>
      <c r="H94" s="254" t="s">
        <v>200</v>
      </c>
      <c r="I94" s="162">
        <v>12.04</v>
      </c>
      <c r="J94" s="162"/>
      <c r="K94" s="162"/>
      <c r="L94" s="180"/>
      <c r="M94" s="162"/>
      <c r="N94" s="162"/>
      <c r="O94" s="162"/>
      <c r="P94" s="162"/>
      <c r="Q94" s="162"/>
      <c r="R94" s="162"/>
    </row>
    <row r="95" spans="1:18" ht="12.75">
      <c r="A95" s="162" t="s">
        <v>201</v>
      </c>
      <c r="B95" s="162">
        <v>9.0134000000000007</v>
      </c>
      <c r="C95" s="162" t="s">
        <v>11</v>
      </c>
      <c r="D95" s="177">
        <f t="shared" si="0"/>
        <v>1352.0100000000002</v>
      </c>
      <c r="E95" s="250">
        <f>('Ashamar 56'!$F97)</f>
        <v>0</v>
      </c>
      <c r="F95" s="168" t="s">
        <v>12</v>
      </c>
      <c r="G95" s="162" t="s">
        <v>165</v>
      </c>
      <c r="H95" s="254" t="s">
        <v>202</v>
      </c>
      <c r="I95" s="162">
        <v>12.04</v>
      </c>
      <c r="J95" s="162"/>
      <c r="K95" s="162"/>
      <c r="L95" s="180"/>
      <c r="M95" s="162"/>
      <c r="N95" s="162"/>
      <c r="O95" s="162"/>
      <c r="P95" s="162"/>
      <c r="Q95" s="162"/>
      <c r="R95" s="162"/>
    </row>
    <row r="96" spans="1:18" ht="12.75">
      <c r="A96" s="162" t="s">
        <v>203</v>
      </c>
      <c r="B96" s="162">
        <v>8.7723999999999993</v>
      </c>
      <c r="C96" s="162" t="s">
        <v>11</v>
      </c>
      <c r="D96" s="177">
        <f t="shared" si="0"/>
        <v>1315.86</v>
      </c>
      <c r="E96" s="250">
        <f>('Ashamar 56'!$F98)</f>
        <v>0</v>
      </c>
      <c r="F96" s="168" t="s">
        <v>12</v>
      </c>
      <c r="G96" s="162" t="s">
        <v>165</v>
      </c>
      <c r="H96" s="254" t="s">
        <v>204</v>
      </c>
      <c r="I96" s="162">
        <v>12.04</v>
      </c>
      <c r="J96" s="162"/>
      <c r="K96" s="162"/>
      <c r="L96" s="180"/>
      <c r="M96" s="162"/>
      <c r="N96" s="162"/>
      <c r="O96" s="162"/>
      <c r="P96" s="162"/>
      <c r="Q96" s="162"/>
      <c r="R96" s="162"/>
    </row>
    <row r="97" spans="1:18" ht="12.75">
      <c r="A97" s="162" t="s">
        <v>205</v>
      </c>
      <c r="B97" s="162">
        <v>11.568</v>
      </c>
      <c r="C97" s="162" t="s">
        <v>11</v>
      </c>
      <c r="D97" s="177">
        <f t="shared" si="0"/>
        <v>1735.2</v>
      </c>
      <c r="E97" s="250">
        <f>('Ashamar 56'!$F99)</f>
        <v>0</v>
      </c>
      <c r="F97" s="168" t="s">
        <v>12</v>
      </c>
      <c r="G97" s="162" t="s">
        <v>165</v>
      </c>
      <c r="H97" s="254" t="s">
        <v>206</v>
      </c>
      <c r="I97" s="162">
        <v>12.04</v>
      </c>
      <c r="J97" s="162"/>
      <c r="K97" s="162"/>
      <c r="L97" s="180"/>
      <c r="M97" s="162"/>
      <c r="N97" s="162"/>
      <c r="O97" s="162"/>
      <c r="P97" s="162"/>
      <c r="Q97" s="162"/>
      <c r="R97" s="162"/>
    </row>
    <row r="98" spans="1:18" ht="12.75">
      <c r="A98" s="162" t="s">
        <v>207</v>
      </c>
      <c r="B98" s="162">
        <v>11.568</v>
      </c>
      <c r="C98" s="162" t="s">
        <v>11</v>
      </c>
      <c r="D98" s="177">
        <f t="shared" si="0"/>
        <v>1735.2</v>
      </c>
      <c r="E98" s="250">
        <f>('Ashamar 56'!$F100)</f>
        <v>0</v>
      </c>
      <c r="F98" s="168" t="s">
        <v>12</v>
      </c>
      <c r="G98" s="162" t="s">
        <v>165</v>
      </c>
      <c r="H98" s="254" t="s">
        <v>208</v>
      </c>
      <c r="I98" s="162">
        <v>12.04</v>
      </c>
      <c r="J98" s="162"/>
      <c r="K98" s="162"/>
      <c r="L98" s="180"/>
      <c r="M98" s="162"/>
      <c r="N98" s="162"/>
      <c r="O98" s="162"/>
      <c r="P98" s="162"/>
      <c r="Q98" s="162"/>
      <c r="R98" s="162"/>
    </row>
    <row r="99" spans="1:18" ht="12.75">
      <c r="A99" s="162" t="s">
        <v>209</v>
      </c>
      <c r="B99" s="162">
        <v>11.568</v>
      </c>
      <c r="C99" s="162" t="s">
        <v>11</v>
      </c>
      <c r="D99" s="177">
        <f t="shared" si="0"/>
        <v>1735.2</v>
      </c>
      <c r="E99" s="250">
        <f>('Ashamar 56'!$F101)</f>
        <v>0</v>
      </c>
      <c r="F99" s="168" t="s">
        <v>12</v>
      </c>
      <c r="G99" s="162" t="s">
        <v>165</v>
      </c>
      <c r="H99" s="254" t="s">
        <v>210</v>
      </c>
      <c r="I99" s="162">
        <v>12.04</v>
      </c>
      <c r="J99" s="162"/>
      <c r="K99" s="162"/>
      <c r="L99" s="180"/>
      <c r="M99" s="162"/>
      <c r="N99" s="162"/>
      <c r="O99" s="162"/>
      <c r="P99" s="162"/>
      <c r="Q99" s="162"/>
      <c r="R99" s="162"/>
    </row>
    <row r="100" spans="1:18" ht="12.75">
      <c r="A100" s="162" t="s">
        <v>211</v>
      </c>
      <c r="B100" s="162">
        <v>5.7838000000000003</v>
      </c>
      <c r="C100" s="162" t="s">
        <v>11</v>
      </c>
      <c r="D100" s="177">
        <f t="shared" si="0"/>
        <v>867.57</v>
      </c>
      <c r="E100" s="250">
        <f>('Ashamar 56'!$F102)</f>
        <v>0</v>
      </c>
      <c r="F100" s="168" t="s">
        <v>12</v>
      </c>
      <c r="G100" s="162" t="s">
        <v>165</v>
      </c>
      <c r="H100" s="254" t="s">
        <v>212</v>
      </c>
      <c r="I100" s="162">
        <v>12.04</v>
      </c>
      <c r="J100" s="162"/>
      <c r="K100" s="162"/>
      <c r="L100" s="180"/>
      <c r="M100" s="162"/>
      <c r="N100" s="162"/>
      <c r="O100" s="162"/>
      <c r="P100" s="162"/>
      <c r="Q100" s="162"/>
      <c r="R100" s="162"/>
    </row>
    <row r="101" spans="1:18" ht="12.75">
      <c r="A101" s="162" t="s">
        <v>213</v>
      </c>
      <c r="B101" s="162">
        <v>6</v>
      </c>
      <c r="C101" s="162" t="s">
        <v>11</v>
      </c>
      <c r="D101" s="177">
        <f t="shared" si="0"/>
        <v>900</v>
      </c>
      <c r="E101" s="250">
        <f>('Ashamar 56'!$F103)</f>
        <v>0</v>
      </c>
      <c r="F101" s="168" t="s">
        <v>12</v>
      </c>
      <c r="G101" s="162" t="s">
        <v>165</v>
      </c>
      <c r="H101" s="254" t="s">
        <v>214</v>
      </c>
      <c r="I101" s="162">
        <v>12.04</v>
      </c>
      <c r="J101" s="162"/>
      <c r="K101" s="162"/>
      <c r="L101" s="180"/>
      <c r="M101" s="162"/>
      <c r="N101" s="162"/>
      <c r="O101" s="162"/>
      <c r="P101" s="162"/>
      <c r="Q101" s="162"/>
      <c r="R101" s="162"/>
    </row>
    <row r="102" spans="1:18" ht="12.75">
      <c r="A102" s="162" t="s">
        <v>215</v>
      </c>
      <c r="B102" s="162">
        <v>8.8079999999999998</v>
      </c>
      <c r="C102" s="162" t="s">
        <v>11</v>
      </c>
      <c r="D102" s="177">
        <f t="shared" si="0"/>
        <v>1321.2</v>
      </c>
      <c r="E102" s="250">
        <f>('Ashamar 56'!$F104)</f>
        <v>0</v>
      </c>
      <c r="F102" s="168" t="s">
        <v>12</v>
      </c>
      <c r="G102" s="162" t="s">
        <v>165</v>
      </c>
      <c r="H102" s="254" t="s">
        <v>216</v>
      </c>
      <c r="I102" s="162">
        <v>12.04</v>
      </c>
      <c r="J102" s="162"/>
      <c r="K102" s="162"/>
      <c r="L102" s="180"/>
      <c r="M102" s="162"/>
      <c r="N102" s="162"/>
      <c r="O102" s="162"/>
      <c r="P102" s="162"/>
      <c r="Q102" s="162"/>
      <c r="R102" s="162"/>
    </row>
    <row r="103" spans="1:18" ht="12.75">
      <c r="A103" s="162" t="s">
        <v>217</v>
      </c>
      <c r="B103" s="162">
        <v>8.8079999999999998</v>
      </c>
      <c r="C103" s="162" t="s">
        <v>11</v>
      </c>
      <c r="D103" s="177">
        <f t="shared" si="0"/>
        <v>1321.2</v>
      </c>
      <c r="E103" s="250">
        <f>('Ashamar 56'!$F105)</f>
        <v>0</v>
      </c>
      <c r="F103" s="168" t="s">
        <v>12</v>
      </c>
      <c r="G103" s="162" t="s">
        <v>165</v>
      </c>
      <c r="H103" s="254" t="s">
        <v>218</v>
      </c>
      <c r="I103" s="162">
        <v>12.04</v>
      </c>
      <c r="J103" s="162"/>
      <c r="K103" s="162"/>
      <c r="L103" s="180"/>
      <c r="M103" s="162"/>
      <c r="N103" s="162"/>
      <c r="O103" s="162"/>
      <c r="P103" s="162"/>
      <c r="Q103" s="171"/>
      <c r="R103" s="162"/>
    </row>
    <row r="104" spans="1:18" ht="12.75">
      <c r="A104" s="162" t="s">
        <v>219</v>
      </c>
      <c r="B104" s="162">
        <v>8.8079999999999998</v>
      </c>
      <c r="C104" s="162" t="s">
        <v>11</v>
      </c>
      <c r="D104" s="177">
        <f t="shared" si="0"/>
        <v>1321.2</v>
      </c>
      <c r="E104" s="250">
        <f>('Ashamar 56'!$F106)</f>
        <v>0</v>
      </c>
      <c r="F104" s="168" t="s">
        <v>12</v>
      </c>
      <c r="G104" s="162" t="s">
        <v>165</v>
      </c>
      <c r="H104" s="254" t="s">
        <v>220</v>
      </c>
      <c r="I104" s="162">
        <v>12.04</v>
      </c>
      <c r="J104" s="162"/>
      <c r="K104" s="162"/>
      <c r="L104" s="180"/>
      <c r="M104" s="162"/>
      <c r="N104" s="162"/>
      <c r="O104" s="162"/>
      <c r="P104" s="162"/>
      <c r="Q104" s="171"/>
      <c r="R104" s="162"/>
    </row>
    <row r="105" spans="1:18" ht="12.75">
      <c r="A105" s="162" t="s">
        <v>221</v>
      </c>
      <c r="B105" s="162">
        <v>2.8258999999999999</v>
      </c>
      <c r="C105" s="162" t="s">
        <v>11</v>
      </c>
      <c r="D105" s="177">
        <f t="shared" si="0"/>
        <v>423.88499999999999</v>
      </c>
      <c r="E105" s="250">
        <f>('Ashamar 56'!$F107)</f>
        <v>0</v>
      </c>
      <c r="F105" s="168" t="s">
        <v>12</v>
      </c>
      <c r="G105" s="162" t="s">
        <v>165</v>
      </c>
      <c r="H105" s="254" t="s">
        <v>222</v>
      </c>
      <c r="I105" s="162">
        <v>12.04</v>
      </c>
      <c r="J105" s="162"/>
      <c r="K105" s="162"/>
      <c r="L105" s="180"/>
      <c r="M105" s="162"/>
      <c r="N105" s="162"/>
      <c r="O105" s="162"/>
      <c r="P105" s="162"/>
      <c r="Q105" s="162"/>
      <c r="R105" s="162"/>
    </row>
    <row r="106" spans="1:18" ht="12.75">
      <c r="A106" s="165" t="s">
        <v>223</v>
      </c>
      <c r="B106" s="165">
        <v>10.608000000000001</v>
      </c>
      <c r="C106" s="165" t="s">
        <v>11</v>
      </c>
      <c r="D106" s="176">
        <f t="shared" si="0"/>
        <v>1591.2</v>
      </c>
      <c r="E106" s="250">
        <f>('Ashamar 56'!$F108)</f>
        <v>0</v>
      </c>
      <c r="F106" s="166" t="s">
        <v>12</v>
      </c>
      <c r="G106" s="165" t="s">
        <v>224</v>
      </c>
      <c r="H106" s="254" t="s">
        <v>225</v>
      </c>
      <c r="I106" s="162"/>
      <c r="J106" s="162"/>
      <c r="K106" s="162"/>
      <c r="L106" s="180"/>
      <c r="M106" s="162"/>
      <c r="N106" s="162"/>
      <c r="O106" s="162"/>
      <c r="P106" s="162"/>
      <c r="Q106" s="162"/>
      <c r="R106" s="162"/>
    </row>
    <row r="107" spans="1:18" ht="12.75">
      <c r="A107" s="159" t="s">
        <v>226</v>
      </c>
      <c r="B107" s="162">
        <v>9.7240000000000002</v>
      </c>
      <c r="C107" s="162" t="s">
        <v>11</v>
      </c>
      <c r="D107" s="177">
        <f t="shared" si="0"/>
        <v>1458.6000000000001</v>
      </c>
      <c r="E107" s="250">
        <f>('Ashamar 56'!$F109)</f>
        <v>0</v>
      </c>
      <c r="F107" s="168" t="s">
        <v>12</v>
      </c>
      <c r="G107" s="162" t="s">
        <v>224</v>
      </c>
      <c r="H107" s="254" t="s">
        <v>227</v>
      </c>
      <c r="I107" s="162"/>
      <c r="J107" s="162"/>
      <c r="K107" s="162"/>
      <c r="L107" s="180"/>
      <c r="M107" s="162"/>
      <c r="N107" s="162"/>
      <c r="O107" s="162"/>
      <c r="P107" s="162"/>
      <c r="Q107" s="162"/>
      <c r="R107" s="162"/>
    </row>
    <row r="108" spans="1:18" ht="12.75">
      <c r="A108" s="162" t="s">
        <v>228</v>
      </c>
      <c r="B108" s="162">
        <v>5.2667999999999999</v>
      </c>
      <c r="C108" s="162" t="s">
        <v>11</v>
      </c>
      <c r="D108" s="177">
        <f t="shared" si="0"/>
        <v>790.02</v>
      </c>
      <c r="E108" s="250">
        <f>('Ashamar 56'!$F110)</f>
        <v>0</v>
      </c>
      <c r="F108" s="168" t="s">
        <v>12</v>
      </c>
      <c r="G108" s="162" t="s">
        <v>224</v>
      </c>
      <c r="H108" s="254" t="s">
        <v>229</v>
      </c>
      <c r="I108" s="162"/>
      <c r="J108" s="162"/>
      <c r="K108" s="162"/>
      <c r="L108" s="180"/>
      <c r="M108" s="162"/>
      <c r="N108" s="162"/>
      <c r="O108" s="162"/>
      <c r="P108" s="162"/>
      <c r="Q108" s="162"/>
      <c r="R108" s="162"/>
    </row>
    <row r="109" spans="1:18" ht="12.75">
      <c r="A109" s="159" t="s">
        <v>230</v>
      </c>
      <c r="B109" s="162">
        <v>5.2667999999999999</v>
      </c>
      <c r="C109" s="162" t="s">
        <v>11</v>
      </c>
      <c r="D109" s="177">
        <f t="shared" si="0"/>
        <v>790.02</v>
      </c>
      <c r="E109" s="250">
        <f>('Ashamar 56'!$F111)</f>
        <v>0</v>
      </c>
      <c r="F109" s="168" t="s">
        <v>12</v>
      </c>
      <c r="G109" s="162" t="s">
        <v>224</v>
      </c>
      <c r="H109" s="254" t="s">
        <v>231</v>
      </c>
      <c r="I109" s="162"/>
      <c r="J109" s="162"/>
      <c r="K109" s="162"/>
      <c r="L109" s="180"/>
      <c r="M109" s="162"/>
      <c r="N109" s="162"/>
      <c r="O109" s="162"/>
      <c r="P109" s="162"/>
      <c r="Q109" s="162"/>
      <c r="R109" s="162"/>
    </row>
    <row r="110" spans="1:18" ht="12.75">
      <c r="A110" s="162" t="s">
        <v>232</v>
      </c>
      <c r="B110" s="162">
        <v>8.1359999999999992</v>
      </c>
      <c r="C110" s="162" t="s">
        <v>11</v>
      </c>
      <c r="D110" s="177">
        <f t="shared" si="0"/>
        <v>1220.3999999999999</v>
      </c>
      <c r="E110" s="250">
        <f>('Ashamar 56'!$F112)</f>
        <v>0</v>
      </c>
      <c r="F110" s="168" t="s">
        <v>12</v>
      </c>
      <c r="G110" s="162" t="s">
        <v>224</v>
      </c>
      <c r="H110" s="254" t="s">
        <v>233</v>
      </c>
      <c r="I110" s="162"/>
      <c r="J110" s="162"/>
      <c r="K110" s="162"/>
      <c r="L110" s="180"/>
      <c r="M110" s="162"/>
      <c r="N110" s="162"/>
      <c r="O110" s="162"/>
      <c r="P110" s="162"/>
      <c r="Q110" s="162"/>
      <c r="R110" s="162"/>
    </row>
    <row r="111" spans="1:18" ht="12.75">
      <c r="A111" s="159" t="s">
        <v>234</v>
      </c>
      <c r="B111" s="162">
        <v>7.9406999999999996</v>
      </c>
      <c r="C111" s="162" t="s">
        <v>11</v>
      </c>
      <c r="D111" s="177">
        <f t="shared" si="0"/>
        <v>1191.105</v>
      </c>
      <c r="E111" s="250">
        <f>('Ashamar 56'!$F113)</f>
        <v>0</v>
      </c>
      <c r="F111" s="168" t="s">
        <v>12</v>
      </c>
      <c r="G111" s="162" t="s">
        <v>224</v>
      </c>
      <c r="H111" s="254" t="s">
        <v>235</v>
      </c>
      <c r="I111" s="162"/>
      <c r="J111" s="162"/>
      <c r="K111" s="162"/>
      <c r="L111" s="180"/>
      <c r="M111" s="162"/>
      <c r="N111" s="162"/>
      <c r="O111" s="162"/>
      <c r="P111" s="162"/>
      <c r="Q111" s="162"/>
      <c r="R111" s="162"/>
    </row>
    <row r="112" spans="1:18" ht="12.75">
      <c r="A112" s="162" t="s">
        <v>236</v>
      </c>
      <c r="B112" s="162">
        <v>11.016</v>
      </c>
      <c r="C112" s="162" t="s">
        <v>11</v>
      </c>
      <c r="D112" s="177">
        <f t="shared" si="0"/>
        <v>1652.4</v>
      </c>
      <c r="E112" s="250">
        <f>('Ashamar 56'!$F114)</f>
        <v>0</v>
      </c>
      <c r="F112" s="168" t="s">
        <v>12</v>
      </c>
      <c r="G112" s="162" t="s">
        <v>224</v>
      </c>
      <c r="H112" s="254" t="s">
        <v>237</v>
      </c>
      <c r="I112" s="162"/>
      <c r="J112" s="162"/>
      <c r="K112" s="162"/>
      <c r="L112" s="180"/>
      <c r="M112" s="162"/>
      <c r="N112" s="162"/>
      <c r="O112" s="162"/>
      <c r="P112" s="162"/>
      <c r="Q112" s="162"/>
      <c r="R112" s="162"/>
    </row>
    <row r="113" spans="1:18" ht="12.75">
      <c r="A113" s="159" t="s">
        <v>238</v>
      </c>
      <c r="B113" s="162">
        <v>11.016</v>
      </c>
      <c r="C113" s="162" t="s">
        <v>11</v>
      </c>
      <c r="D113" s="177">
        <f t="shared" si="0"/>
        <v>1652.4</v>
      </c>
      <c r="E113" s="250">
        <f>('Ashamar 56'!$F115)</f>
        <v>0</v>
      </c>
      <c r="F113" s="168" t="s">
        <v>12</v>
      </c>
      <c r="G113" s="162" t="s">
        <v>224</v>
      </c>
      <c r="H113" s="254" t="s">
        <v>239</v>
      </c>
      <c r="I113" s="162"/>
      <c r="J113" s="162"/>
      <c r="K113" s="162"/>
      <c r="L113" s="180"/>
      <c r="M113" s="162"/>
      <c r="N113" s="162"/>
      <c r="O113" s="162"/>
      <c r="P113" s="162"/>
      <c r="Q113" s="162"/>
      <c r="R113" s="162"/>
    </row>
    <row r="114" spans="1:18" ht="12.75">
      <c r="A114" s="162" t="s">
        <v>240</v>
      </c>
      <c r="B114" s="162">
        <v>8.6943000000000001</v>
      </c>
      <c r="C114" s="162" t="s">
        <v>11</v>
      </c>
      <c r="D114" s="177">
        <f t="shared" si="0"/>
        <v>1304.145</v>
      </c>
      <c r="E114" s="250">
        <f>('Ashamar 56'!$F116)</f>
        <v>0</v>
      </c>
      <c r="F114" s="168" t="s">
        <v>12</v>
      </c>
      <c r="G114" s="162" t="s">
        <v>224</v>
      </c>
      <c r="H114" s="254" t="s">
        <v>241</v>
      </c>
      <c r="I114" s="162"/>
      <c r="J114" s="162"/>
      <c r="K114" s="162"/>
      <c r="L114" s="180"/>
      <c r="M114" s="162"/>
      <c r="N114" s="162"/>
      <c r="O114" s="162"/>
      <c r="P114" s="162"/>
      <c r="Q114" s="162"/>
      <c r="R114" s="162"/>
    </row>
    <row r="115" spans="1:18" ht="12.75">
      <c r="A115" s="159" t="s">
        <v>242</v>
      </c>
      <c r="B115" s="162">
        <v>9.4079999999999995</v>
      </c>
      <c r="C115" s="162" t="s">
        <v>11</v>
      </c>
      <c r="D115" s="177">
        <f t="shared" si="0"/>
        <v>1411.1999999999998</v>
      </c>
      <c r="E115" s="250">
        <f>('Ashamar 56'!$F117)</f>
        <v>0</v>
      </c>
      <c r="F115" s="168" t="s">
        <v>12</v>
      </c>
      <c r="G115" s="162" t="s">
        <v>224</v>
      </c>
      <c r="H115" s="254" t="s">
        <v>243</v>
      </c>
      <c r="I115" s="162"/>
      <c r="J115" s="162"/>
      <c r="K115" s="162"/>
      <c r="L115" s="180"/>
      <c r="M115" s="162"/>
      <c r="N115" s="162"/>
      <c r="O115" s="162"/>
      <c r="P115" s="162"/>
      <c r="Q115" s="162"/>
      <c r="R115" s="162"/>
    </row>
    <row r="116" spans="1:18" ht="12.75">
      <c r="A116" s="162" t="s">
        <v>244</v>
      </c>
      <c r="B116" s="162">
        <v>9.4079999999999995</v>
      </c>
      <c r="C116" s="162" t="s">
        <v>11</v>
      </c>
      <c r="D116" s="177">
        <f t="shared" si="0"/>
        <v>1411.1999999999998</v>
      </c>
      <c r="E116" s="250">
        <f>('Ashamar 56'!$F118)</f>
        <v>0</v>
      </c>
      <c r="F116" s="168" t="s">
        <v>12</v>
      </c>
      <c r="G116" s="162" t="s">
        <v>224</v>
      </c>
      <c r="H116" s="254" t="s">
        <v>245</v>
      </c>
      <c r="I116" s="162"/>
      <c r="J116" s="162"/>
      <c r="K116" s="162"/>
      <c r="L116" s="180"/>
      <c r="M116" s="162"/>
      <c r="N116" s="162"/>
      <c r="O116" s="162"/>
      <c r="P116" s="162"/>
      <c r="Q116" s="162"/>
      <c r="R116" s="162"/>
    </row>
    <row r="117" spans="1:18" ht="12.75">
      <c r="A117" s="159" t="s">
        <v>246</v>
      </c>
      <c r="B117" s="162">
        <v>6.2720000000000002</v>
      </c>
      <c r="C117" s="162" t="s">
        <v>11</v>
      </c>
      <c r="D117" s="177">
        <f t="shared" si="0"/>
        <v>940.80000000000007</v>
      </c>
      <c r="E117" s="250">
        <f>('Ashamar 56'!$F119)</f>
        <v>0</v>
      </c>
      <c r="F117" s="168" t="s">
        <v>12</v>
      </c>
      <c r="G117" s="162" t="s">
        <v>224</v>
      </c>
      <c r="H117" s="254" t="s">
        <v>247</v>
      </c>
      <c r="I117" s="162"/>
      <c r="J117" s="162"/>
      <c r="K117" s="162"/>
      <c r="L117" s="180"/>
      <c r="M117" s="162"/>
      <c r="N117" s="162"/>
      <c r="O117" s="162"/>
      <c r="P117" s="162"/>
      <c r="Q117" s="162"/>
      <c r="R117" s="162"/>
    </row>
    <row r="118" spans="1:18" ht="12.75">
      <c r="A118" s="162" t="s">
        <v>248</v>
      </c>
      <c r="B118" s="162">
        <v>8.5847999999999995</v>
      </c>
      <c r="C118" s="162" t="s">
        <v>11</v>
      </c>
      <c r="D118" s="177">
        <f t="shared" si="0"/>
        <v>1287.72</v>
      </c>
      <c r="E118" s="250">
        <f>('Ashamar 56'!$F120)</f>
        <v>0</v>
      </c>
      <c r="F118" s="168" t="s">
        <v>12</v>
      </c>
      <c r="G118" s="162" t="s">
        <v>224</v>
      </c>
      <c r="H118" s="254" t="s">
        <v>249</v>
      </c>
      <c r="I118" s="162"/>
      <c r="J118" s="162"/>
      <c r="K118" s="162"/>
      <c r="L118" s="180"/>
      <c r="M118" s="162"/>
      <c r="N118" s="162"/>
      <c r="O118" s="162"/>
      <c r="P118" s="162"/>
      <c r="Q118" s="162"/>
      <c r="R118" s="162"/>
    </row>
    <row r="119" spans="1:18" ht="12.75">
      <c r="A119" s="159" t="s">
        <v>250</v>
      </c>
      <c r="B119" s="162">
        <v>7.0757000000000003</v>
      </c>
      <c r="C119" s="162" t="s">
        <v>11</v>
      </c>
      <c r="D119" s="177">
        <f t="shared" si="0"/>
        <v>1061.355</v>
      </c>
      <c r="E119" s="250">
        <f>('Ashamar 56'!$F121)</f>
        <v>0</v>
      </c>
      <c r="F119" s="168" t="s">
        <v>12</v>
      </c>
      <c r="G119" s="162" t="s">
        <v>224</v>
      </c>
      <c r="H119" s="254" t="s">
        <v>251</v>
      </c>
      <c r="I119" s="162"/>
      <c r="J119" s="162"/>
      <c r="K119" s="162"/>
      <c r="L119" s="180"/>
      <c r="M119" s="162"/>
      <c r="N119" s="162"/>
      <c r="O119" s="162"/>
      <c r="P119" s="162"/>
      <c r="Q119" s="162"/>
      <c r="R119" s="162"/>
    </row>
    <row r="120" spans="1:18" ht="12.75">
      <c r="A120" s="162" t="s">
        <v>252</v>
      </c>
      <c r="B120" s="162">
        <v>9.8160000000000007</v>
      </c>
      <c r="C120" s="162" t="s">
        <v>11</v>
      </c>
      <c r="D120" s="177">
        <f t="shared" si="0"/>
        <v>1472.4</v>
      </c>
      <c r="E120" s="250">
        <f>('Ashamar 56'!$F122)</f>
        <v>0</v>
      </c>
      <c r="F120" s="168" t="s">
        <v>12</v>
      </c>
      <c r="G120" s="162" t="s">
        <v>224</v>
      </c>
      <c r="H120" s="254" t="s">
        <v>253</v>
      </c>
      <c r="I120" s="162"/>
      <c r="J120" s="162"/>
      <c r="K120" s="162"/>
      <c r="L120" s="180"/>
      <c r="M120" s="162"/>
      <c r="N120" s="162"/>
      <c r="O120" s="162"/>
      <c r="P120" s="162"/>
      <c r="Q120" s="162"/>
      <c r="R120" s="162"/>
    </row>
    <row r="121" spans="1:18" ht="12.75">
      <c r="A121" s="159" t="s">
        <v>254</v>
      </c>
      <c r="B121" s="162">
        <v>9.8160000000000007</v>
      </c>
      <c r="C121" s="162" t="s">
        <v>11</v>
      </c>
      <c r="D121" s="177">
        <f t="shared" si="0"/>
        <v>1472.4</v>
      </c>
      <c r="E121" s="250">
        <f>('Ashamar 56'!$F123)</f>
        <v>0</v>
      </c>
      <c r="F121" s="168" t="s">
        <v>12</v>
      </c>
      <c r="G121" s="162" t="s">
        <v>224</v>
      </c>
      <c r="H121" s="254" t="s">
        <v>255</v>
      </c>
      <c r="I121" s="162"/>
      <c r="J121" s="162"/>
      <c r="K121" s="162"/>
      <c r="L121" s="180"/>
      <c r="M121" s="162"/>
      <c r="N121" s="162"/>
      <c r="O121" s="162"/>
      <c r="P121" s="162"/>
      <c r="Q121" s="162"/>
      <c r="R121" s="162"/>
    </row>
    <row r="122" spans="1:18" ht="12.75">
      <c r="A122" s="162" t="s">
        <v>256</v>
      </c>
      <c r="B122" s="162">
        <v>8.9571000000000005</v>
      </c>
      <c r="C122" s="162" t="s">
        <v>11</v>
      </c>
      <c r="D122" s="177">
        <f t="shared" si="0"/>
        <v>1343.5650000000001</v>
      </c>
      <c r="E122" s="250">
        <f>('Ashamar 56'!$F124)</f>
        <v>0</v>
      </c>
      <c r="F122" s="168" t="s">
        <v>12</v>
      </c>
      <c r="G122" s="162" t="s">
        <v>224</v>
      </c>
      <c r="H122" s="254" t="s">
        <v>257</v>
      </c>
      <c r="I122" s="162"/>
      <c r="J122" s="162"/>
      <c r="K122" s="162"/>
      <c r="L122" s="180"/>
      <c r="M122" s="162"/>
      <c r="N122" s="162"/>
      <c r="O122" s="162"/>
      <c r="P122" s="162"/>
      <c r="Q122" s="162"/>
      <c r="R122" s="162"/>
    </row>
    <row r="123" spans="1:18" ht="12.75">
      <c r="A123" s="159" t="s">
        <v>258</v>
      </c>
      <c r="B123" s="162">
        <v>10.608000000000001</v>
      </c>
      <c r="C123" s="162" t="s">
        <v>11</v>
      </c>
      <c r="D123" s="177">
        <f t="shared" si="0"/>
        <v>1591.2</v>
      </c>
      <c r="E123" s="250">
        <f>('Ashamar 56'!$F125)</f>
        <v>0</v>
      </c>
      <c r="F123" s="168" t="s">
        <v>12</v>
      </c>
      <c r="G123" s="162" t="s">
        <v>224</v>
      </c>
      <c r="H123" s="254" t="s">
        <v>259</v>
      </c>
      <c r="I123" s="162"/>
      <c r="J123" s="162"/>
      <c r="K123" s="162"/>
      <c r="L123" s="180"/>
      <c r="M123" s="162"/>
      <c r="N123" s="162"/>
      <c r="O123" s="162"/>
      <c r="P123" s="162"/>
      <c r="Q123" s="162"/>
      <c r="R123" s="162"/>
    </row>
    <row r="124" spans="1:18" ht="12.75">
      <c r="A124" s="162" t="s">
        <v>260</v>
      </c>
      <c r="B124" s="162">
        <v>9.8124000000000002</v>
      </c>
      <c r="C124" s="162" t="s">
        <v>11</v>
      </c>
      <c r="D124" s="177">
        <f t="shared" si="0"/>
        <v>1471.8600000000001</v>
      </c>
      <c r="E124" s="250">
        <f>('Ashamar 56'!$F126)</f>
        <v>0</v>
      </c>
      <c r="F124" s="168" t="s">
        <v>12</v>
      </c>
      <c r="G124" s="162" t="s">
        <v>224</v>
      </c>
      <c r="H124" s="254" t="s">
        <v>261</v>
      </c>
      <c r="I124" s="162"/>
      <c r="J124" s="162"/>
      <c r="K124" s="162"/>
      <c r="L124" s="180"/>
      <c r="M124" s="162"/>
      <c r="N124" s="162"/>
      <c r="O124" s="162"/>
      <c r="P124" s="162"/>
      <c r="Q124" s="162"/>
      <c r="R124" s="162"/>
    </row>
    <row r="125" spans="1:18" ht="12.75">
      <c r="A125" s="159" t="s">
        <v>262</v>
      </c>
      <c r="B125" s="162">
        <v>9.0719999999999992</v>
      </c>
      <c r="C125" s="162" t="s">
        <v>11</v>
      </c>
      <c r="D125" s="177">
        <f t="shared" si="0"/>
        <v>1360.8</v>
      </c>
      <c r="E125" s="250">
        <f>('Ashamar 56'!$F127)</f>
        <v>0</v>
      </c>
      <c r="F125" s="168" t="s">
        <v>12</v>
      </c>
      <c r="G125" s="162" t="s">
        <v>224</v>
      </c>
      <c r="H125" s="254" t="s">
        <v>263</v>
      </c>
      <c r="I125" s="162"/>
      <c r="J125" s="162"/>
      <c r="K125" s="162"/>
      <c r="L125" s="180"/>
      <c r="M125" s="162"/>
      <c r="N125" s="162"/>
      <c r="O125" s="162"/>
      <c r="P125" s="162"/>
      <c r="Q125" s="162"/>
      <c r="R125" s="162"/>
    </row>
    <row r="126" spans="1:18" ht="12.75">
      <c r="A126" s="162" t="s">
        <v>264</v>
      </c>
      <c r="B126" s="162">
        <v>11.037599999999999</v>
      </c>
      <c r="C126" s="162" t="s">
        <v>11</v>
      </c>
      <c r="D126" s="177">
        <f t="shared" si="0"/>
        <v>1655.6399999999999</v>
      </c>
      <c r="E126" s="250">
        <f>('Ashamar 56'!$F128)</f>
        <v>0</v>
      </c>
      <c r="F126" s="168" t="s">
        <v>12</v>
      </c>
      <c r="G126" s="162" t="s">
        <v>224</v>
      </c>
      <c r="H126" s="254" t="s">
        <v>265</v>
      </c>
      <c r="I126" s="162"/>
      <c r="J126" s="162"/>
      <c r="K126" s="162"/>
      <c r="L126" s="180"/>
      <c r="M126" s="162"/>
      <c r="N126" s="162"/>
      <c r="O126" s="162"/>
      <c r="P126" s="162"/>
      <c r="Q126" s="162"/>
      <c r="R126" s="162"/>
    </row>
    <row r="127" spans="1:18" ht="12.75">
      <c r="A127" s="159" t="s">
        <v>266</v>
      </c>
      <c r="B127" s="162">
        <v>7.9406999999999996</v>
      </c>
      <c r="C127" s="162" t="s">
        <v>11</v>
      </c>
      <c r="D127" s="177">
        <f t="shared" si="0"/>
        <v>1191.105</v>
      </c>
      <c r="E127" s="250">
        <f>('Ashamar 56'!$F129)</f>
        <v>0</v>
      </c>
      <c r="F127" s="168" t="s">
        <v>12</v>
      </c>
      <c r="G127" s="162" t="s">
        <v>224</v>
      </c>
      <c r="H127" s="254" t="s">
        <v>267</v>
      </c>
      <c r="I127" s="162"/>
      <c r="J127" s="162"/>
      <c r="K127" s="162"/>
      <c r="L127" s="180"/>
      <c r="M127" s="162"/>
      <c r="N127" s="162"/>
      <c r="O127" s="162"/>
      <c r="P127" s="162"/>
      <c r="Q127" s="162"/>
      <c r="R127" s="162"/>
    </row>
    <row r="128" spans="1:18" ht="12.75">
      <c r="A128" s="162" t="s">
        <v>268</v>
      </c>
      <c r="B128" s="162">
        <v>11.016</v>
      </c>
      <c r="C128" s="162" t="s">
        <v>11</v>
      </c>
      <c r="D128" s="177">
        <f t="shared" si="0"/>
        <v>1652.4</v>
      </c>
      <c r="E128" s="250">
        <f>('Ashamar 56'!$F130)</f>
        <v>0</v>
      </c>
      <c r="F128" s="168" t="s">
        <v>12</v>
      </c>
      <c r="G128" s="162" t="s">
        <v>224</v>
      </c>
      <c r="H128" s="254" t="s">
        <v>269</v>
      </c>
      <c r="I128" s="162"/>
      <c r="J128" s="162"/>
      <c r="K128" s="162"/>
      <c r="L128" s="180"/>
      <c r="M128" s="162"/>
      <c r="N128" s="162"/>
      <c r="O128" s="162"/>
      <c r="P128" s="162"/>
      <c r="Q128" s="162"/>
      <c r="R128" s="162"/>
    </row>
    <row r="129" spans="1:18" ht="12.75">
      <c r="A129" s="159" t="s">
        <v>270</v>
      </c>
      <c r="B129" s="162">
        <v>11.016</v>
      </c>
      <c r="C129" s="162" t="s">
        <v>11</v>
      </c>
      <c r="D129" s="177">
        <f t="shared" si="0"/>
        <v>1652.4</v>
      </c>
      <c r="E129" s="250">
        <f>('Ashamar 56'!$F131)</f>
        <v>0</v>
      </c>
      <c r="F129" s="168" t="s">
        <v>12</v>
      </c>
      <c r="G129" s="162" t="s">
        <v>224</v>
      </c>
      <c r="H129" s="254" t="s">
        <v>271</v>
      </c>
      <c r="I129" s="162"/>
      <c r="J129" s="162"/>
      <c r="K129" s="162"/>
      <c r="L129" s="180"/>
      <c r="M129" s="162"/>
      <c r="N129" s="162"/>
      <c r="O129" s="162"/>
      <c r="P129" s="162"/>
      <c r="Q129" s="162"/>
      <c r="R129" s="162"/>
    </row>
    <row r="130" spans="1:18" ht="12.75">
      <c r="A130" s="162" t="s">
        <v>272</v>
      </c>
      <c r="B130" s="162">
        <v>8.6943000000000001</v>
      </c>
      <c r="C130" s="162" t="s">
        <v>11</v>
      </c>
      <c r="D130" s="177">
        <f t="shared" si="0"/>
        <v>1304.145</v>
      </c>
      <c r="E130" s="250">
        <f>('Ashamar 56'!$F132)</f>
        <v>0</v>
      </c>
      <c r="F130" s="168" t="s">
        <v>12</v>
      </c>
      <c r="G130" s="162" t="s">
        <v>224</v>
      </c>
      <c r="H130" s="254" t="s">
        <v>273</v>
      </c>
      <c r="I130" s="162"/>
      <c r="J130" s="162"/>
      <c r="K130" s="162"/>
      <c r="L130" s="180"/>
      <c r="M130" s="162"/>
      <c r="N130" s="162"/>
      <c r="O130" s="162"/>
      <c r="P130" s="162"/>
      <c r="Q130" s="162"/>
      <c r="R130" s="162"/>
    </row>
    <row r="131" spans="1:18" ht="12.75">
      <c r="A131" s="159" t="s">
        <v>274</v>
      </c>
      <c r="B131" s="162">
        <v>7.9406999999999996</v>
      </c>
      <c r="C131" s="162" t="s">
        <v>11</v>
      </c>
      <c r="D131" s="177">
        <f t="shared" si="0"/>
        <v>1191.105</v>
      </c>
      <c r="E131" s="250">
        <f>('Ashamar 56'!$F133)</f>
        <v>0</v>
      </c>
      <c r="F131" s="168" t="s">
        <v>12</v>
      </c>
      <c r="G131" s="162" t="s">
        <v>224</v>
      </c>
      <c r="H131" s="254" t="s">
        <v>275</v>
      </c>
      <c r="I131" s="162"/>
      <c r="J131" s="162"/>
      <c r="K131" s="162"/>
      <c r="L131" s="180"/>
      <c r="M131" s="162"/>
      <c r="N131" s="162"/>
      <c r="O131" s="162"/>
      <c r="P131" s="162"/>
      <c r="Q131" s="162"/>
      <c r="R131" s="162"/>
    </row>
    <row r="132" spans="1:18" ht="12.75">
      <c r="A132" s="162" t="s">
        <v>276</v>
      </c>
      <c r="B132" s="162">
        <v>11.016</v>
      </c>
      <c r="C132" s="162" t="s">
        <v>11</v>
      </c>
      <c r="D132" s="177">
        <f t="shared" si="0"/>
        <v>1652.4</v>
      </c>
      <c r="E132" s="250">
        <f>('Ashamar 56'!$F134)</f>
        <v>0</v>
      </c>
      <c r="F132" s="168" t="s">
        <v>12</v>
      </c>
      <c r="G132" s="162" t="s">
        <v>224</v>
      </c>
      <c r="H132" s="254" t="s">
        <v>277</v>
      </c>
      <c r="I132" s="162"/>
      <c r="J132" s="162"/>
      <c r="K132" s="162"/>
      <c r="L132" s="180"/>
      <c r="M132" s="162"/>
      <c r="N132" s="162"/>
      <c r="O132" s="162"/>
      <c r="P132" s="162"/>
      <c r="Q132" s="162"/>
      <c r="R132" s="162"/>
    </row>
    <row r="133" spans="1:18" ht="12.75">
      <c r="A133" s="159" t="s">
        <v>278</v>
      </c>
      <c r="B133" s="162">
        <v>11.016</v>
      </c>
      <c r="C133" s="162" t="s">
        <v>11</v>
      </c>
      <c r="D133" s="177">
        <f t="shared" si="0"/>
        <v>1652.4</v>
      </c>
      <c r="E133" s="250">
        <f>('Ashamar 56'!$F135)</f>
        <v>0</v>
      </c>
      <c r="F133" s="168" t="s">
        <v>12</v>
      </c>
      <c r="G133" s="162" t="s">
        <v>224</v>
      </c>
      <c r="H133" s="254" t="s">
        <v>279</v>
      </c>
      <c r="I133" s="162"/>
      <c r="J133" s="162"/>
      <c r="K133" s="162"/>
      <c r="L133" s="180"/>
      <c r="M133" s="162"/>
      <c r="N133" s="162"/>
      <c r="O133" s="162"/>
      <c r="P133" s="162"/>
      <c r="Q133" s="162"/>
      <c r="R133" s="162"/>
    </row>
    <row r="134" spans="1:18" ht="12.75">
      <c r="A134" s="162" t="s">
        <v>280</v>
      </c>
      <c r="B134" s="162">
        <v>8.6943000000000001</v>
      </c>
      <c r="C134" s="162" t="s">
        <v>11</v>
      </c>
      <c r="D134" s="177">
        <f t="shared" si="0"/>
        <v>1304.145</v>
      </c>
      <c r="E134" s="250">
        <f>('Ashamar 56'!$F136)</f>
        <v>0</v>
      </c>
      <c r="F134" s="168" t="s">
        <v>12</v>
      </c>
      <c r="G134" s="162" t="s">
        <v>224</v>
      </c>
      <c r="H134" s="254" t="s">
        <v>281</v>
      </c>
      <c r="I134" s="162"/>
      <c r="J134" s="162"/>
      <c r="K134" s="162"/>
      <c r="L134" s="180"/>
      <c r="M134" s="162"/>
      <c r="N134" s="162"/>
      <c r="O134" s="162"/>
      <c r="P134" s="162"/>
      <c r="Q134" s="162"/>
      <c r="R134" s="162"/>
    </row>
    <row r="135" spans="1:18" ht="12.75">
      <c r="A135" s="159" t="s">
        <v>282</v>
      </c>
      <c r="B135" s="162">
        <v>10.608000000000001</v>
      </c>
      <c r="C135" s="162" t="s">
        <v>11</v>
      </c>
      <c r="D135" s="177">
        <f t="shared" si="0"/>
        <v>1591.2</v>
      </c>
      <c r="E135" s="250">
        <f>('Ashamar 56'!$F137)</f>
        <v>0</v>
      </c>
      <c r="F135" s="168" t="s">
        <v>12</v>
      </c>
      <c r="G135" s="162" t="s">
        <v>224</v>
      </c>
      <c r="H135" s="254" t="s">
        <v>283</v>
      </c>
      <c r="I135" s="162"/>
      <c r="J135" s="162"/>
      <c r="K135" s="162"/>
      <c r="L135" s="180"/>
      <c r="M135" s="162"/>
      <c r="N135" s="162"/>
      <c r="O135" s="162"/>
      <c r="P135" s="162"/>
      <c r="Q135" s="162"/>
      <c r="R135" s="162"/>
    </row>
    <row r="136" spans="1:18" ht="12.75">
      <c r="A136" s="162" t="s">
        <v>284</v>
      </c>
      <c r="B136" s="162">
        <v>9.8124000000000002</v>
      </c>
      <c r="C136" s="162" t="s">
        <v>11</v>
      </c>
      <c r="D136" s="177">
        <f t="shared" si="0"/>
        <v>1471.8600000000001</v>
      </c>
      <c r="E136" s="250">
        <f>('Ashamar 56'!$F138)</f>
        <v>0</v>
      </c>
      <c r="F136" s="168" t="s">
        <v>12</v>
      </c>
      <c r="G136" s="162" t="s">
        <v>224</v>
      </c>
      <c r="H136" s="254" t="s">
        <v>285</v>
      </c>
      <c r="I136" s="162"/>
      <c r="J136" s="162"/>
      <c r="K136" s="162"/>
      <c r="L136" s="180"/>
      <c r="M136" s="162"/>
      <c r="N136" s="162"/>
      <c r="O136" s="162"/>
      <c r="P136" s="162"/>
      <c r="Q136" s="162"/>
      <c r="R136" s="162"/>
    </row>
    <row r="137" spans="1:18" ht="12.75">
      <c r="A137" s="159" t="s">
        <v>286</v>
      </c>
      <c r="B137" s="162">
        <v>9.0719999999999992</v>
      </c>
      <c r="C137" s="162" t="s">
        <v>11</v>
      </c>
      <c r="D137" s="177">
        <f t="shared" si="0"/>
        <v>1360.8</v>
      </c>
      <c r="E137" s="250">
        <f>('Ashamar 56'!$F139)</f>
        <v>0</v>
      </c>
      <c r="F137" s="168" t="s">
        <v>12</v>
      </c>
      <c r="G137" s="162" t="s">
        <v>224</v>
      </c>
      <c r="H137" s="254" t="s">
        <v>287</v>
      </c>
      <c r="I137" s="162"/>
      <c r="J137" s="162"/>
      <c r="K137" s="162"/>
      <c r="L137" s="180"/>
      <c r="M137" s="162"/>
      <c r="N137" s="162"/>
      <c r="O137" s="162"/>
      <c r="P137" s="162"/>
      <c r="Q137" s="162"/>
      <c r="R137" s="162"/>
    </row>
    <row r="138" spans="1:18" ht="12.75">
      <c r="A138" s="162" t="s">
        <v>288</v>
      </c>
      <c r="B138" s="162">
        <v>11.037599999999999</v>
      </c>
      <c r="C138" s="162" t="s">
        <v>11</v>
      </c>
      <c r="D138" s="177">
        <f t="shared" si="0"/>
        <v>1655.6399999999999</v>
      </c>
      <c r="E138" s="250">
        <f>('Ashamar 56'!$F140)</f>
        <v>0</v>
      </c>
      <c r="F138" s="168" t="s">
        <v>12</v>
      </c>
      <c r="G138" s="162" t="s">
        <v>224</v>
      </c>
      <c r="H138" s="254" t="s">
        <v>289</v>
      </c>
      <c r="I138" s="162"/>
      <c r="J138" s="162"/>
      <c r="K138" s="162"/>
      <c r="L138" s="180"/>
      <c r="M138" s="162"/>
      <c r="N138" s="162"/>
      <c r="O138" s="162"/>
      <c r="P138" s="162"/>
      <c r="Q138" s="162"/>
      <c r="R138" s="162"/>
    </row>
    <row r="139" spans="1:18" ht="12.75">
      <c r="A139" s="159" t="s">
        <v>290</v>
      </c>
      <c r="B139" s="162">
        <v>7.0757000000000003</v>
      </c>
      <c r="C139" s="162" t="s">
        <v>11</v>
      </c>
      <c r="D139" s="177">
        <f t="shared" si="0"/>
        <v>1061.355</v>
      </c>
      <c r="E139" s="250">
        <f>('Ashamar 56'!$F141)</f>
        <v>0</v>
      </c>
      <c r="F139" s="168" t="s">
        <v>12</v>
      </c>
      <c r="G139" s="162" t="s">
        <v>224</v>
      </c>
      <c r="H139" s="254" t="s">
        <v>291</v>
      </c>
      <c r="I139" s="162"/>
      <c r="J139" s="162"/>
      <c r="K139" s="162"/>
      <c r="L139" s="180"/>
      <c r="M139" s="162"/>
      <c r="N139" s="162"/>
      <c r="O139" s="162"/>
      <c r="P139" s="162"/>
      <c r="Q139" s="162"/>
      <c r="R139" s="162"/>
    </row>
    <row r="140" spans="1:18" ht="12.75">
      <c r="A140" s="162" t="s">
        <v>292</v>
      </c>
      <c r="B140" s="162">
        <v>9.8160000000000007</v>
      </c>
      <c r="C140" s="162" t="s">
        <v>11</v>
      </c>
      <c r="D140" s="177">
        <f t="shared" si="0"/>
        <v>1472.4</v>
      </c>
      <c r="E140" s="250">
        <f>('Ashamar 56'!$F142)</f>
        <v>0</v>
      </c>
      <c r="F140" s="168" t="s">
        <v>12</v>
      </c>
      <c r="G140" s="162" t="s">
        <v>224</v>
      </c>
      <c r="H140" s="254" t="s">
        <v>293</v>
      </c>
      <c r="I140" s="162"/>
      <c r="J140" s="162"/>
      <c r="K140" s="162"/>
      <c r="L140" s="180"/>
      <c r="M140" s="162"/>
      <c r="N140" s="162"/>
      <c r="O140" s="162"/>
      <c r="P140" s="162"/>
      <c r="Q140" s="162"/>
      <c r="R140" s="162"/>
    </row>
    <row r="141" spans="1:18" ht="12.75">
      <c r="A141" s="159" t="s">
        <v>294</v>
      </c>
      <c r="B141" s="162">
        <v>10.08</v>
      </c>
      <c r="C141" s="162" t="s">
        <v>11</v>
      </c>
      <c r="D141" s="177">
        <f t="shared" si="0"/>
        <v>1512</v>
      </c>
      <c r="E141" s="250">
        <f>('Ashamar 56'!$F143)</f>
        <v>0</v>
      </c>
      <c r="F141" s="168" t="s">
        <v>12</v>
      </c>
      <c r="G141" s="162" t="s">
        <v>224</v>
      </c>
      <c r="H141" s="254" t="s">
        <v>295</v>
      </c>
      <c r="I141" s="162"/>
      <c r="J141" s="162"/>
      <c r="K141" s="162"/>
      <c r="L141" s="180"/>
      <c r="M141" s="162"/>
      <c r="N141" s="162"/>
      <c r="O141" s="162"/>
      <c r="P141" s="162"/>
      <c r="Q141" s="162"/>
      <c r="R141" s="162"/>
    </row>
    <row r="142" spans="1:18" ht="12.75">
      <c r="A142" s="162" t="s">
        <v>296</v>
      </c>
      <c r="B142" s="162">
        <v>8.9571000000000005</v>
      </c>
      <c r="C142" s="162" t="s">
        <v>11</v>
      </c>
      <c r="D142" s="177">
        <f t="shared" si="0"/>
        <v>1343.5650000000001</v>
      </c>
      <c r="E142" s="250">
        <f>('Ashamar 56'!$F144)</f>
        <v>0</v>
      </c>
      <c r="F142" s="168" t="s">
        <v>12</v>
      </c>
      <c r="G142" s="162" t="s">
        <v>224</v>
      </c>
      <c r="H142" s="254" t="s">
        <v>297</v>
      </c>
      <c r="I142" s="162"/>
      <c r="J142" s="162"/>
      <c r="K142" s="162"/>
      <c r="L142" s="180"/>
      <c r="M142" s="162"/>
      <c r="N142" s="162"/>
      <c r="O142" s="162"/>
      <c r="P142" s="162"/>
      <c r="Q142" s="162"/>
      <c r="R142" s="162"/>
    </row>
    <row r="143" spans="1:18" ht="12.75">
      <c r="A143" s="159" t="s">
        <v>298</v>
      </c>
      <c r="B143" s="162">
        <v>9.4079999999999995</v>
      </c>
      <c r="C143" s="162" t="s">
        <v>11</v>
      </c>
      <c r="D143" s="177">
        <f t="shared" si="0"/>
        <v>1411.1999999999998</v>
      </c>
      <c r="E143" s="250">
        <f>('Ashamar 56'!$F145)</f>
        <v>0</v>
      </c>
      <c r="F143" s="168" t="s">
        <v>12</v>
      </c>
      <c r="G143" s="162" t="s">
        <v>224</v>
      </c>
      <c r="H143" s="254" t="s">
        <v>299</v>
      </c>
      <c r="I143" s="162"/>
      <c r="J143" s="162"/>
      <c r="K143" s="162"/>
      <c r="L143" s="180"/>
      <c r="M143" s="162"/>
      <c r="N143" s="162"/>
      <c r="O143" s="162"/>
      <c r="P143" s="162"/>
      <c r="Q143" s="162"/>
      <c r="R143" s="162"/>
    </row>
    <row r="144" spans="1:18" ht="12.75">
      <c r="A144" s="162" t="s">
        <v>300</v>
      </c>
      <c r="B144" s="162">
        <v>9.4079999999999995</v>
      </c>
      <c r="C144" s="162" t="s">
        <v>11</v>
      </c>
      <c r="D144" s="177">
        <f t="shared" si="0"/>
        <v>1411.1999999999998</v>
      </c>
      <c r="E144" s="250">
        <f>('Ashamar 56'!$F146)</f>
        <v>0</v>
      </c>
      <c r="F144" s="168" t="s">
        <v>12</v>
      </c>
      <c r="G144" s="162" t="s">
        <v>224</v>
      </c>
      <c r="H144" s="254" t="s">
        <v>301</v>
      </c>
      <c r="I144" s="162"/>
      <c r="J144" s="162"/>
      <c r="K144" s="162"/>
      <c r="L144" s="180"/>
      <c r="M144" s="162"/>
      <c r="N144" s="162"/>
      <c r="O144" s="162"/>
      <c r="P144" s="162"/>
      <c r="Q144" s="162"/>
      <c r="R144" s="162"/>
    </row>
    <row r="145" spans="1:18" ht="12.75">
      <c r="A145" s="159" t="s">
        <v>302</v>
      </c>
      <c r="B145" s="162">
        <v>6.2720000000000002</v>
      </c>
      <c r="C145" s="162" t="s">
        <v>11</v>
      </c>
      <c r="D145" s="177">
        <f t="shared" si="0"/>
        <v>940.80000000000007</v>
      </c>
      <c r="E145" s="250">
        <f>('Ashamar 56'!$F147)</f>
        <v>0</v>
      </c>
      <c r="F145" s="168" t="s">
        <v>12</v>
      </c>
      <c r="G145" s="162" t="s">
        <v>224</v>
      </c>
      <c r="H145" s="254" t="s">
        <v>303</v>
      </c>
      <c r="I145" s="162"/>
      <c r="J145" s="162"/>
      <c r="K145" s="162"/>
      <c r="L145" s="180"/>
      <c r="M145" s="162"/>
      <c r="N145" s="162"/>
      <c r="O145" s="162"/>
      <c r="P145" s="162"/>
      <c r="Q145" s="162"/>
      <c r="R145" s="162"/>
    </row>
    <row r="146" spans="1:18" ht="12.75">
      <c r="A146" s="162" t="s">
        <v>304</v>
      </c>
      <c r="B146" s="162">
        <v>8.5847999999999995</v>
      </c>
      <c r="C146" s="162" t="s">
        <v>11</v>
      </c>
      <c r="D146" s="177">
        <f t="shared" si="0"/>
        <v>1287.72</v>
      </c>
      <c r="E146" s="250">
        <f>('Ashamar 56'!$F148)</f>
        <v>0</v>
      </c>
      <c r="F146" s="168" t="s">
        <v>12</v>
      </c>
      <c r="G146" s="162" t="s">
        <v>224</v>
      </c>
      <c r="H146" s="254" t="s">
        <v>305</v>
      </c>
      <c r="I146" s="162"/>
      <c r="J146" s="162"/>
      <c r="K146" s="162"/>
      <c r="L146" s="180"/>
      <c r="M146" s="162"/>
      <c r="N146" s="162"/>
      <c r="O146" s="162"/>
      <c r="P146" s="162"/>
      <c r="Q146" s="162"/>
      <c r="R146" s="162"/>
    </row>
    <row r="147" spans="1:18" ht="12.75">
      <c r="A147" s="159" t="s">
        <v>306</v>
      </c>
      <c r="B147" s="162">
        <v>7.9406999999999996</v>
      </c>
      <c r="C147" s="162" t="s">
        <v>11</v>
      </c>
      <c r="D147" s="177">
        <f t="shared" si="0"/>
        <v>1191.105</v>
      </c>
      <c r="E147" s="250">
        <f>('Ashamar 56'!$F149)</f>
        <v>0</v>
      </c>
      <c r="F147" s="168" t="s">
        <v>12</v>
      </c>
      <c r="G147" s="162" t="s">
        <v>224</v>
      </c>
      <c r="H147" s="254" t="s">
        <v>307</v>
      </c>
      <c r="I147" s="162"/>
      <c r="J147" s="162"/>
      <c r="K147" s="162"/>
      <c r="L147" s="180"/>
      <c r="M147" s="162"/>
      <c r="N147" s="162"/>
      <c r="O147" s="162"/>
      <c r="P147" s="162"/>
      <c r="Q147" s="162"/>
      <c r="R147" s="162"/>
    </row>
    <row r="148" spans="1:18" ht="12.75">
      <c r="A148" s="162" t="s">
        <v>308</v>
      </c>
      <c r="B148" s="162">
        <v>11.016</v>
      </c>
      <c r="C148" s="162" t="s">
        <v>11</v>
      </c>
      <c r="D148" s="177">
        <f t="shared" si="0"/>
        <v>1652.4</v>
      </c>
      <c r="E148" s="250">
        <f>('Ashamar 56'!$F150)</f>
        <v>0</v>
      </c>
      <c r="F148" s="168" t="s">
        <v>12</v>
      </c>
      <c r="G148" s="162" t="s">
        <v>224</v>
      </c>
      <c r="H148" s="254" t="s">
        <v>309</v>
      </c>
      <c r="I148" s="162"/>
      <c r="J148" s="162"/>
      <c r="K148" s="162"/>
      <c r="L148" s="180"/>
      <c r="M148" s="162"/>
      <c r="N148" s="162"/>
      <c r="O148" s="162"/>
      <c r="P148" s="162"/>
      <c r="Q148" s="162"/>
      <c r="R148" s="162"/>
    </row>
    <row r="149" spans="1:18" ht="12.75">
      <c r="A149" s="159" t="s">
        <v>310</v>
      </c>
      <c r="B149" s="162">
        <v>11.016</v>
      </c>
      <c r="C149" s="162" t="s">
        <v>11</v>
      </c>
      <c r="D149" s="177">
        <f t="shared" si="0"/>
        <v>1652.4</v>
      </c>
      <c r="E149" s="250">
        <f>('Ashamar 56'!$F151)</f>
        <v>0</v>
      </c>
      <c r="F149" s="168" t="s">
        <v>12</v>
      </c>
      <c r="G149" s="162" t="s">
        <v>224</v>
      </c>
      <c r="H149" s="254" t="s">
        <v>311</v>
      </c>
      <c r="I149" s="162"/>
      <c r="J149" s="162"/>
      <c r="K149" s="162"/>
      <c r="L149" s="180"/>
      <c r="M149" s="162"/>
      <c r="N149" s="162"/>
      <c r="O149" s="162"/>
      <c r="P149" s="162"/>
      <c r="Q149" s="162"/>
      <c r="R149" s="162"/>
    </row>
    <row r="150" spans="1:18" ht="12.75">
      <c r="A150" s="162" t="s">
        <v>312</v>
      </c>
      <c r="B150" s="162">
        <v>8.6943000000000001</v>
      </c>
      <c r="C150" s="162" t="s">
        <v>11</v>
      </c>
      <c r="D150" s="177">
        <f t="shared" si="0"/>
        <v>1304.145</v>
      </c>
      <c r="E150" s="250">
        <f>('Ashamar 56'!$F152)</f>
        <v>0</v>
      </c>
      <c r="F150" s="168" t="s">
        <v>12</v>
      </c>
      <c r="G150" s="162" t="s">
        <v>224</v>
      </c>
      <c r="H150" s="254" t="s">
        <v>313</v>
      </c>
      <c r="I150" s="162"/>
      <c r="J150" s="162"/>
      <c r="K150" s="162"/>
      <c r="L150" s="180"/>
      <c r="M150" s="162"/>
      <c r="N150" s="162"/>
      <c r="O150" s="162"/>
      <c r="P150" s="162"/>
      <c r="Q150" s="162"/>
      <c r="R150" s="162"/>
    </row>
    <row r="151" spans="1:18" ht="12.75">
      <c r="A151" s="159" t="s">
        <v>314</v>
      </c>
      <c r="B151" s="162">
        <v>10.608000000000001</v>
      </c>
      <c r="C151" s="162" t="s">
        <v>11</v>
      </c>
      <c r="D151" s="177">
        <f t="shared" si="0"/>
        <v>1591.2</v>
      </c>
      <c r="E151" s="250">
        <f>('Ashamar 56'!$F153)</f>
        <v>0</v>
      </c>
      <c r="F151" s="168" t="s">
        <v>12</v>
      </c>
      <c r="G151" s="162" t="s">
        <v>224</v>
      </c>
      <c r="H151" s="254" t="s">
        <v>315</v>
      </c>
      <c r="I151" s="162"/>
      <c r="J151" s="162"/>
      <c r="K151" s="162"/>
      <c r="L151" s="180"/>
      <c r="M151" s="162"/>
      <c r="N151" s="162"/>
      <c r="O151" s="162"/>
      <c r="P151" s="162"/>
      <c r="Q151" s="162"/>
      <c r="R151" s="162"/>
    </row>
    <row r="152" spans="1:18" ht="12.75">
      <c r="A152" s="162" t="s">
        <v>316</v>
      </c>
      <c r="B152" s="162">
        <v>9.8124000000000002</v>
      </c>
      <c r="C152" s="162" t="s">
        <v>11</v>
      </c>
      <c r="D152" s="177">
        <f t="shared" si="0"/>
        <v>1471.8600000000001</v>
      </c>
      <c r="E152" s="250">
        <f>('Ashamar 56'!$F154)</f>
        <v>0</v>
      </c>
      <c r="F152" s="168" t="s">
        <v>12</v>
      </c>
      <c r="G152" s="162" t="s">
        <v>224</v>
      </c>
      <c r="H152" s="254" t="s">
        <v>317</v>
      </c>
      <c r="I152" s="162"/>
      <c r="J152" s="162"/>
      <c r="K152" s="162"/>
      <c r="L152" s="180"/>
      <c r="M152" s="162"/>
      <c r="N152" s="162"/>
      <c r="O152" s="162"/>
      <c r="P152" s="162"/>
      <c r="Q152" s="162"/>
      <c r="R152" s="162"/>
    </row>
    <row r="153" spans="1:18" ht="12.75">
      <c r="A153" s="159" t="s">
        <v>318</v>
      </c>
      <c r="B153" s="162">
        <v>5.2667999999999999</v>
      </c>
      <c r="C153" s="162" t="s">
        <v>11</v>
      </c>
      <c r="D153" s="177">
        <f t="shared" si="0"/>
        <v>790.02</v>
      </c>
      <c r="E153" s="250">
        <f>('Ashamar 56'!$F155)</f>
        <v>0</v>
      </c>
      <c r="F153" s="168" t="s">
        <v>12</v>
      </c>
      <c r="G153" s="162" t="s">
        <v>224</v>
      </c>
      <c r="H153" s="254" t="s">
        <v>319</v>
      </c>
      <c r="I153" s="162"/>
      <c r="J153" s="162"/>
      <c r="K153" s="162"/>
      <c r="L153" s="180"/>
      <c r="M153" s="162"/>
      <c r="N153" s="162"/>
      <c r="O153" s="162"/>
      <c r="P153" s="162"/>
      <c r="Q153" s="162"/>
      <c r="R153" s="162"/>
    </row>
    <row r="154" spans="1:18" ht="12.75">
      <c r="A154" s="162" t="s">
        <v>320</v>
      </c>
      <c r="B154" s="162">
        <v>5.2667999999999999</v>
      </c>
      <c r="C154" s="162" t="s">
        <v>11</v>
      </c>
      <c r="D154" s="177">
        <f t="shared" si="0"/>
        <v>790.02</v>
      </c>
      <c r="E154" s="250">
        <f>('Ashamar 56'!$F156)</f>
        <v>0</v>
      </c>
      <c r="F154" s="168" t="s">
        <v>12</v>
      </c>
      <c r="G154" s="162" t="s">
        <v>224</v>
      </c>
      <c r="H154" s="254" t="s">
        <v>321</v>
      </c>
      <c r="I154" s="162"/>
      <c r="J154" s="162"/>
      <c r="K154" s="162"/>
      <c r="L154" s="180"/>
      <c r="M154" s="162"/>
      <c r="N154" s="162"/>
      <c r="O154" s="162"/>
      <c r="P154" s="162"/>
      <c r="Q154" s="162"/>
      <c r="R154" s="162"/>
    </row>
    <row r="155" spans="1:18" ht="12.75">
      <c r="A155" s="159" t="s">
        <v>322</v>
      </c>
      <c r="B155" s="162">
        <v>9.5760000000000005</v>
      </c>
      <c r="C155" s="162" t="s">
        <v>11</v>
      </c>
      <c r="D155" s="177">
        <f t="shared" si="0"/>
        <v>1436.4</v>
      </c>
      <c r="E155" s="250">
        <f>('Ashamar 56'!$F157)</f>
        <v>0</v>
      </c>
      <c r="F155" s="168" t="s">
        <v>12</v>
      </c>
      <c r="G155" s="162" t="s">
        <v>224</v>
      </c>
      <c r="H155" s="254" t="s">
        <v>323</v>
      </c>
      <c r="I155" s="162"/>
      <c r="J155" s="162"/>
      <c r="K155" s="162"/>
      <c r="L155" s="180"/>
      <c r="M155" s="162"/>
      <c r="N155" s="162"/>
      <c r="O155" s="162"/>
      <c r="P155" s="162"/>
      <c r="Q155" s="162"/>
      <c r="R155" s="162"/>
    </row>
    <row r="156" spans="1:18" ht="12.75">
      <c r="A156" s="165" t="s">
        <v>324</v>
      </c>
      <c r="B156" s="165">
        <v>8.6943000000000001</v>
      </c>
      <c r="C156" s="165" t="s">
        <v>11</v>
      </c>
      <c r="D156" s="176">
        <f t="shared" si="0"/>
        <v>1304.145</v>
      </c>
      <c r="E156" s="250">
        <f>('Ashamar 56'!$F158)</f>
        <v>0</v>
      </c>
      <c r="F156" s="166" t="s">
        <v>12</v>
      </c>
      <c r="G156" s="165" t="s">
        <v>325</v>
      </c>
      <c r="H156" s="254" t="s">
        <v>326</v>
      </c>
      <c r="I156" s="162"/>
      <c r="J156" s="162"/>
      <c r="K156" s="162"/>
      <c r="L156" s="180"/>
      <c r="M156" s="162"/>
      <c r="N156" s="162"/>
      <c r="O156" s="162"/>
      <c r="P156" s="162"/>
      <c r="Q156" s="162"/>
      <c r="R156" s="162"/>
    </row>
    <row r="157" spans="1:18" ht="12.75">
      <c r="A157" s="159" t="s">
        <v>327</v>
      </c>
      <c r="B157" s="162">
        <v>9.5280000000000005</v>
      </c>
      <c r="C157" s="162" t="s">
        <v>11</v>
      </c>
      <c r="D157" s="177">
        <f t="shared" si="0"/>
        <v>1429.2</v>
      </c>
      <c r="E157" s="250">
        <f>('Ashamar 56'!$F159)</f>
        <v>0</v>
      </c>
      <c r="F157" s="168" t="s">
        <v>12</v>
      </c>
      <c r="G157" s="162" t="s">
        <v>325</v>
      </c>
      <c r="H157" s="254" t="s">
        <v>328</v>
      </c>
      <c r="I157" s="162"/>
      <c r="J157" s="162"/>
      <c r="K157" s="162"/>
      <c r="L157" s="180"/>
      <c r="M157" s="162"/>
      <c r="N157" s="162"/>
      <c r="O157" s="162"/>
      <c r="P157" s="162"/>
      <c r="Q157" s="162"/>
      <c r="R157" s="162"/>
    </row>
    <row r="158" spans="1:18" ht="12.75">
      <c r="A158" s="162" t="s">
        <v>329</v>
      </c>
      <c r="B158" s="162">
        <v>11.016</v>
      </c>
      <c r="C158" s="162" t="s">
        <v>11</v>
      </c>
      <c r="D158" s="177">
        <f t="shared" si="0"/>
        <v>1652.4</v>
      </c>
      <c r="E158" s="250">
        <f>('Ashamar 56'!$F160)</f>
        <v>0</v>
      </c>
      <c r="F158" s="168" t="s">
        <v>12</v>
      </c>
      <c r="G158" s="162" t="s">
        <v>325</v>
      </c>
      <c r="H158" s="254" t="s">
        <v>330</v>
      </c>
      <c r="I158" s="162"/>
      <c r="J158" s="162"/>
      <c r="K158" s="162"/>
      <c r="L158" s="180"/>
      <c r="M158" s="162"/>
      <c r="N158" s="162"/>
      <c r="O158" s="162"/>
      <c r="P158" s="162"/>
      <c r="Q158" s="162"/>
      <c r="R158" s="162"/>
    </row>
    <row r="159" spans="1:18" ht="12.75">
      <c r="A159" s="159" t="s">
        <v>331</v>
      </c>
      <c r="B159" s="162">
        <v>7.9406999999999996</v>
      </c>
      <c r="C159" s="162" t="s">
        <v>11</v>
      </c>
      <c r="D159" s="177">
        <f t="shared" si="0"/>
        <v>1191.105</v>
      </c>
      <c r="E159" s="250">
        <f>('Ashamar 56'!$F161)</f>
        <v>0</v>
      </c>
      <c r="F159" s="168" t="s">
        <v>12</v>
      </c>
      <c r="G159" s="162" t="s">
        <v>325</v>
      </c>
      <c r="H159" s="254" t="s">
        <v>332</v>
      </c>
      <c r="I159" s="162"/>
      <c r="J159" s="162"/>
      <c r="K159" s="162"/>
      <c r="L159" s="180"/>
      <c r="M159" s="162"/>
      <c r="N159" s="162"/>
      <c r="O159" s="162"/>
      <c r="P159" s="162"/>
      <c r="Q159" s="162"/>
      <c r="R159" s="162"/>
    </row>
    <row r="160" spans="1:18" ht="12.75">
      <c r="A160" s="162" t="s">
        <v>333</v>
      </c>
      <c r="B160" s="162">
        <v>11.037599999999999</v>
      </c>
      <c r="C160" s="162" t="s">
        <v>11</v>
      </c>
      <c r="D160" s="177">
        <f t="shared" si="0"/>
        <v>1655.6399999999999</v>
      </c>
      <c r="E160" s="250">
        <f>('Ashamar 56'!$F162)</f>
        <v>0</v>
      </c>
      <c r="F160" s="168" t="s">
        <v>12</v>
      </c>
      <c r="G160" s="162" t="s">
        <v>325</v>
      </c>
      <c r="H160" s="254" t="s">
        <v>334</v>
      </c>
      <c r="I160" s="162"/>
      <c r="J160" s="162"/>
      <c r="K160" s="162"/>
      <c r="L160" s="180"/>
      <c r="M160" s="162"/>
      <c r="N160" s="162"/>
      <c r="O160" s="162"/>
      <c r="P160" s="162"/>
      <c r="Q160" s="162"/>
      <c r="R160" s="162"/>
    </row>
    <row r="161" spans="1:18" ht="12.75">
      <c r="A161" s="159" t="s">
        <v>335</v>
      </c>
      <c r="B161" s="162">
        <v>9.0719999999999992</v>
      </c>
      <c r="C161" s="162" t="s">
        <v>11</v>
      </c>
      <c r="D161" s="177">
        <f t="shared" si="0"/>
        <v>1360.8</v>
      </c>
      <c r="E161" s="250">
        <f>('Ashamar 56'!$F163)</f>
        <v>0</v>
      </c>
      <c r="F161" s="168" t="s">
        <v>12</v>
      </c>
      <c r="G161" s="162" t="s">
        <v>325</v>
      </c>
      <c r="H161" s="254" t="s">
        <v>336</v>
      </c>
      <c r="I161" s="162"/>
      <c r="J161" s="162"/>
      <c r="K161" s="162"/>
      <c r="L161" s="180"/>
      <c r="M161" s="162"/>
      <c r="N161" s="162"/>
      <c r="O161" s="162"/>
      <c r="P161" s="162"/>
      <c r="Q161" s="162"/>
      <c r="R161" s="162"/>
    </row>
    <row r="162" spans="1:18" ht="12.75">
      <c r="A162" s="162" t="s">
        <v>337</v>
      </c>
      <c r="B162" s="162">
        <v>9.8124000000000002</v>
      </c>
      <c r="C162" s="162" t="s">
        <v>11</v>
      </c>
      <c r="D162" s="177">
        <f t="shared" si="0"/>
        <v>1471.8600000000001</v>
      </c>
      <c r="E162" s="250">
        <f>('Ashamar 56'!$F164)</f>
        <v>0</v>
      </c>
      <c r="F162" s="168" t="s">
        <v>12</v>
      </c>
      <c r="G162" s="162" t="s">
        <v>325</v>
      </c>
      <c r="H162" s="254" t="s">
        <v>338</v>
      </c>
      <c r="I162" s="162"/>
      <c r="J162" s="162"/>
      <c r="K162" s="162"/>
      <c r="L162" s="180"/>
      <c r="M162" s="162"/>
      <c r="N162" s="162"/>
      <c r="O162" s="162"/>
      <c r="P162" s="162"/>
      <c r="Q162" s="162"/>
      <c r="R162" s="162"/>
    </row>
    <row r="163" spans="1:18" ht="12.75">
      <c r="A163" s="159" t="s">
        <v>339</v>
      </c>
      <c r="B163" s="162">
        <v>10.608000000000001</v>
      </c>
      <c r="C163" s="162" t="s">
        <v>11</v>
      </c>
      <c r="D163" s="177">
        <f t="shared" si="0"/>
        <v>1591.2</v>
      </c>
      <c r="E163" s="250">
        <f>('Ashamar 56'!$F165)</f>
        <v>0</v>
      </c>
      <c r="F163" s="168" t="s">
        <v>12</v>
      </c>
      <c r="G163" s="162" t="s">
        <v>325</v>
      </c>
      <c r="H163" s="254" t="s">
        <v>340</v>
      </c>
      <c r="I163" s="162"/>
      <c r="J163" s="162"/>
      <c r="K163" s="162"/>
      <c r="L163" s="180"/>
      <c r="M163" s="162"/>
      <c r="N163" s="162"/>
      <c r="O163" s="162"/>
      <c r="P163" s="162"/>
      <c r="Q163" s="162"/>
      <c r="R163" s="162"/>
    </row>
    <row r="164" spans="1:18" ht="12.75">
      <c r="A164" s="162" t="s">
        <v>341</v>
      </c>
      <c r="B164" s="162">
        <v>8.9571000000000005</v>
      </c>
      <c r="C164" s="162" t="s">
        <v>11</v>
      </c>
      <c r="D164" s="177">
        <f t="shared" si="0"/>
        <v>1343.5650000000001</v>
      </c>
      <c r="E164" s="250">
        <f>('Ashamar 56'!$F166)</f>
        <v>0</v>
      </c>
      <c r="F164" s="168" t="s">
        <v>12</v>
      </c>
      <c r="G164" s="162" t="s">
        <v>325</v>
      </c>
      <c r="H164" s="254" t="s">
        <v>342</v>
      </c>
      <c r="I164" s="162"/>
      <c r="J164" s="162"/>
      <c r="K164" s="162"/>
      <c r="L164" s="180"/>
      <c r="M164" s="162"/>
      <c r="N164" s="162"/>
      <c r="O164" s="162"/>
      <c r="P164" s="162"/>
      <c r="Q164" s="162"/>
      <c r="R164" s="162"/>
    </row>
    <row r="165" spans="1:18" ht="12.75">
      <c r="A165" s="159" t="s">
        <v>343</v>
      </c>
      <c r="B165" s="162">
        <v>10.08</v>
      </c>
      <c r="C165" s="162" t="s">
        <v>11</v>
      </c>
      <c r="D165" s="177">
        <f t="shared" si="0"/>
        <v>1512</v>
      </c>
      <c r="E165" s="250">
        <f>('Ashamar 56'!$F167)</f>
        <v>0</v>
      </c>
      <c r="F165" s="168" t="s">
        <v>12</v>
      </c>
      <c r="G165" s="162" t="s">
        <v>325</v>
      </c>
      <c r="H165" s="254" t="s">
        <v>344</v>
      </c>
      <c r="I165" s="162"/>
      <c r="J165" s="162"/>
      <c r="K165" s="162"/>
      <c r="L165" s="180"/>
      <c r="M165" s="162"/>
      <c r="N165" s="162"/>
      <c r="O165" s="162"/>
      <c r="P165" s="162"/>
      <c r="Q165" s="162"/>
      <c r="R165" s="162"/>
    </row>
    <row r="166" spans="1:18" ht="12.75">
      <c r="A166" s="162" t="s">
        <v>345</v>
      </c>
      <c r="B166" s="162">
        <v>9.8160000000000007</v>
      </c>
      <c r="C166" s="162" t="s">
        <v>11</v>
      </c>
      <c r="D166" s="177">
        <f t="shared" si="0"/>
        <v>1472.4</v>
      </c>
      <c r="E166" s="250">
        <f>('Ashamar 56'!$F168)</f>
        <v>0</v>
      </c>
      <c r="F166" s="168" t="s">
        <v>12</v>
      </c>
      <c r="G166" s="162" t="s">
        <v>325</v>
      </c>
      <c r="H166" s="254" t="s">
        <v>346</v>
      </c>
      <c r="I166" s="162"/>
      <c r="J166" s="162"/>
      <c r="K166" s="162"/>
      <c r="L166" s="180"/>
      <c r="M166" s="162"/>
      <c r="N166" s="162"/>
      <c r="O166" s="162"/>
      <c r="P166" s="162"/>
      <c r="Q166" s="162"/>
      <c r="R166" s="162"/>
    </row>
    <row r="167" spans="1:18" ht="12.75">
      <c r="A167" s="159" t="s">
        <v>347</v>
      </c>
      <c r="B167" s="162">
        <v>7.0757000000000003</v>
      </c>
      <c r="C167" s="162" t="s">
        <v>11</v>
      </c>
      <c r="D167" s="177">
        <f t="shared" si="0"/>
        <v>1061.355</v>
      </c>
      <c r="E167" s="250">
        <f>('Ashamar 56'!$F169)</f>
        <v>0</v>
      </c>
      <c r="F167" s="168" t="s">
        <v>12</v>
      </c>
      <c r="G167" s="162" t="s">
        <v>325</v>
      </c>
      <c r="H167" s="254" t="s">
        <v>348</v>
      </c>
      <c r="I167" s="162"/>
      <c r="J167" s="162"/>
      <c r="K167" s="162"/>
      <c r="L167" s="180"/>
      <c r="M167" s="162"/>
      <c r="N167" s="162"/>
      <c r="O167" s="162"/>
      <c r="P167" s="162"/>
      <c r="Q167" s="162"/>
      <c r="R167" s="162"/>
    </row>
    <row r="168" spans="1:18" ht="12.75">
      <c r="A168" s="162" t="s">
        <v>349</v>
      </c>
      <c r="B168" s="162">
        <v>8.5847999999999995</v>
      </c>
      <c r="C168" s="162" t="s">
        <v>11</v>
      </c>
      <c r="D168" s="177">
        <f t="shared" si="0"/>
        <v>1287.72</v>
      </c>
      <c r="E168" s="250">
        <f>('Ashamar 56'!$F170)</f>
        <v>0</v>
      </c>
      <c r="F168" s="168" t="s">
        <v>12</v>
      </c>
      <c r="G168" s="162" t="s">
        <v>325</v>
      </c>
      <c r="H168" s="254" t="s">
        <v>350</v>
      </c>
      <c r="I168" s="162"/>
      <c r="J168" s="162"/>
      <c r="K168" s="162"/>
      <c r="L168" s="180"/>
      <c r="M168" s="162"/>
      <c r="N168" s="162"/>
      <c r="O168" s="162"/>
      <c r="P168" s="162"/>
      <c r="Q168" s="162"/>
      <c r="R168" s="162"/>
    </row>
    <row r="169" spans="1:18" ht="12.75">
      <c r="A169" s="159" t="s">
        <v>351</v>
      </c>
      <c r="B169" s="162">
        <v>6.2720000000000002</v>
      </c>
      <c r="C169" s="162" t="s">
        <v>11</v>
      </c>
      <c r="D169" s="177">
        <f t="shared" si="0"/>
        <v>940.80000000000007</v>
      </c>
      <c r="E169" s="250">
        <f>('Ashamar 56'!$F171)</f>
        <v>0</v>
      </c>
      <c r="F169" s="168" t="s">
        <v>12</v>
      </c>
      <c r="G169" s="162" t="s">
        <v>325</v>
      </c>
      <c r="H169" s="254" t="s">
        <v>352</v>
      </c>
      <c r="I169" s="162"/>
      <c r="J169" s="162"/>
      <c r="K169" s="162"/>
      <c r="L169" s="180"/>
      <c r="M169" s="162"/>
      <c r="N169" s="162"/>
      <c r="O169" s="162"/>
      <c r="P169" s="162"/>
      <c r="Q169" s="162"/>
      <c r="R169" s="162"/>
    </row>
    <row r="170" spans="1:18" ht="12.75">
      <c r="A170" s="162" t="s">
        <v>353</v>
      </c>
      <c r="B170" s="162">
        <v>9.4079999999999995</v>
      </c>
      <c r="C170" s="162" t="s">
        <v>11</v>
      </c>
      <c r="D170" s="177">
        <f t="shared" si="0"/>
        <v>1411.1999999999998</v>
      </c>
      <c r="E170" s="250">
        <f>('Ashamar 56'!$F172)</f>
        <v>0</v>
      </c>
      <c r="F170" s="168" t="s">
        <v>12</v>
      </c>
      <c r="G170" s="162" t="s">
        <v>325</v>
      </c>
      <c r="H170" s="254" t="s">
        <v>354</v>
      </c>
      <c r="I170" s="162"/>
      <c r="J170" s="162"/>
      <c r="K170" s="162"/>
      <c r="L170" s="180"/>
      <c r="M170" s="162"/>
      <c r="N170" s="162"/>
      <c r="O170" s="162"/>
      <c r="P170" s="162"/>
      <c r="Q170" s="162"/>
      <c r="R170" s="162"/>
    </row>
    <row r="171" spans="1:18" ht="12.75">
      <c r="A171" s="159" t="s">
        <v>355</v>
      </c>
      <c r="B171" s="162">
        <v>9.4079999999999995</v>
      </c>
      <c r="C171" s="162" t="s">
        <v>11</v>
      </c>
      <c r="D171" s="177">
        <f t="shared" si="0"/>
        <v>1411.1999999999998</v>
      </c>
      <c r="E171" s="250">
        <f>('Ashamar 56'!$F173)</f>
        <v>0</v>
      </c>
      <c r="F171" s="168" t="s">
        <v>12</v>
      </c>
      <c r="G171" s="162" t="s">
        <v>325</v>
      </c>
      <c r="H171" s="254" t="s">
        <v>356</v>
      </c>
      <c r="I171" s="162"/>
      <c r="J171" s="162"/>
      <c r="K171" s="162"/>
      <c r="L171" s="180"/>
      <c r="M171" s="162"/>
      <c r="N171" s="162"/>
      <c r="O171" s="162"/>
      <c r="P171" s="162"/>
      <c r="Q171" s="162"/>
      <c r="R171" s="162"/>
    </row>
    <row r="172" spans="1:18" ht="12.75">
      <c r="A172" s="162" t="s">
        <v>357</v>
      </c>
      <c r="B172" s="162">
        <v>8.6943000000000001</v>
      </c>
      <c r="C172" s="162" t="s">
        <v>11</v>
      </c>
      <c r="D172" s="177">
        <f t="shared" si="0"/>
        <v>1304.145</v>
      </c>
      <c r="E172" s="250">
        <f>('Ashamar 56'!$F174)</f>
        <v>0</v>
      </c>
      <c r="F172" s="168" t="s">
        <v>12</v>
      </c>
      <c r="G172" s="162" t="s">
        <v>325</v>
      </c>
      <c r="H172" s="254" t="s">
        <v>358</v>
      </c>
      <c r="I172" s="162"/>
      <c r="J172" s="162"/>
      <c r="K172" s="162"/>
      <c r="L172" s="180"/>
      <c r="M172" s="162"/>
      <c r="N172" s="162"/>
      <c r="O172" s="162"/>
      <c r="P172" s="162"/>
      <c r="Q172" s="162"/>
      <c r="R172" s="162"/>
    </row>
    <row r="173" spans="1:18" ht="12.75">
      <c r="A173" s="159" t="s">
        <v>359</v>
      </c>
      <c r="B173" s="162">
        <v>9.5280000000000005</v>
      </c>
      <c r="C173" s="162" t="s">
        <v>11</v>
      </c>
      <c r="D173" s="177">
        <f t="shared" si="0"/>
        <v>1429.2</v>
      </c>
      <c r="E173" s="250">
        <f>('Ashamar 56'!$F175)</f>
        <v>0</v>
      </c>
      <c r="F173" s="168" t="s">
        <v>12</v>
      </c>
      <c r="G173" s="162" t="s">
        <v>325</v>
      </c>
      <c r="H173" s="254" t="s">
        <v>360</v>
      </c>
      <c r="I173" s="162"/>
      <c r="J173" s="162"/>
      <c r="K173" s="162"/>
      <c r="L173" s="180"/>
      <c r="M173" s="162"/>
      <c r="N173" s="162"/>
      <c r="O173" s="162"/>
      <c r="P173" s="162"/>
      <c r="Q173" s="162"/>
      <c r="R173" s="162"/>
    </row>
    <row r="174" spans="1:18" ht="12.75">
      <c r="A174" s="162" t="s">
        <v>361</v>
      </c>
      <c r="B174" s="162">
        <v>11.016</v>
      </c>
      <c r="C174" s="162" t="s">
        <v>11</v>
      </c>
      <c r="D174" s="177">
        <f t="shared" si="0"/>
        <v>1652.4</v>
      </c>
      <c r="E174" s="250">
        <f>('Ashamar 56'!$F176)</f>
        <v>0</v>
      </c>
      <c r="F174" s="168" t="s">
        <v>12</v>
      </c>
      <c r="G174" s="162" t="s">
        <v>325</v>
      </c>
      <c r="H174" s="254" t="s">
        <v>362</v>
      </c>
      <c r="I174" s="162"/>
      <c r="J174" s="162"/>
      <c r="K174" s="162"/>
      <c r="L174" s="180"/>
      <c r="M174" s="162"/>
      <c r="N174" s="162"/>
      <c r="O174" s="162"/>
      <c r="P174" s="162"/>
      <c r="Q174" s="162"/>
      <c r="R174" s="162"/>
    </row>
    <row r="175" spans="1:18" ht="12.75">
      <c r="A175" s="159" t="s">
        <v>363</v>
      </c>
      <c r="B175" s="162">
        <v>7.9406999999999996</v>
      </c>
      <c r="C175" s="162" t="s">
        <v>11</v>
      </c>
      <c r="D175" s="177">
        <f t="shared" si="0"/>
        <v>1191.105</v>
      </c>
      <c r="E175" s="250">
        <f>('Ashamar 56'!$F177)</f>
        <v>0</v>
      </c>
      <c r="F175" s="168" t="s">
        <v>12</v>
      </c>
      <c r="G175" s="162" t="s">
        <v>325</v>
      </c>
      <c r="H175" s="254" t="s">
        <v>364</v>
      </c>
      <c r="I175" s="162"/>
      <c r="J175" s="162"/>
      <c r="K175" s="162"/>
      <c r="L175" s="180"/>
      <c r="M175" s="162"/>
      <c r="N175" s="162"/>
      <c r="O175" s="162"/>
      <c r="P175" s="162"/>
      <c r="Q175" s="162"/>
      <c r="R175" s="162"/>
    </row>
    <row r="176" spans="1:18" ht="12.75">
      <c r="A176" s="162" t="s">
        <v>365</v>
      </c>
      <c r="B176" s="162">
        <v>5.2667999999999999</v>
      </c>
      <c r="C176" s="162" t="s">
        <v>11</v>
      </c>
      <c r="D176" s="177">
        <f t="shared" si="0"/>
        <v>790.02</v>
      </c>
      <c r="E176" s="250">
        <f>('Ashamar 56'!$F178)</f>
        <v>0</v>
      </c>
      <c r="F176" s="168" t="s">
        <v>12</v>
      </c>
      <c r="G176" s="162" t="s">
        <v>325</v>
      </c>
      <c r="H176" s="254" t="s">
        <v>366</v>
      </c>
      <c r="I176" s="162"/>
      <c r="J176" s="162"/>
      <c r="K176" s="162"/>
      <c r="L176" s="180"/>
      <c r="M176" s="162"/>
      <c r="N176" s="162"/>
      <c r="O176" s="162"/>
      <c r="P176" s="162"/>
      <c r="Q176" s="162"/>
      <c r="R176" s="162"/>
    </row>
    <row r="177" spans="1:18" ht="12.75">
      <c r="A177" s="159" t="s">
        <v>367</v>
      </c>
      <c r="B177" s="162">
        <v>5.2667999999999999</v>
      </c>
      <c r="C177" s="162" t="s">
        <v>11</v>
      </c>
      <c r="D177" s="177">
        <f t="shared" si="0"/>
        <v>790.02</v>
      </c>
      <c r="E177" s="250">
        <f>('Ashamar 56'!$F179)</f>
        <v>0</v>
      </c>
      <c r="F177" s="168" t="s">
        <v>12</v>
      </c>
      <c r="G177" s="162" t="s">
        <v>325</v>
      </c>
      <c r="H177" s="254" t="s">
        <v>368</v>
      </c>
      <c r="I177" s="162"/>
      <c r="J177" s="162"/>
      <c r="K177" s="162"/>
      <c r="L177" s="180"/>
      <c r="M177" s="162"/>
      <c r="N177" s="162"/>
      <c r="O177" s="162"/>
      <c r="P177" s="162"/>
      <c r="Q177" s="162"/>
      <c r="R177" s="162"/>
    </row>
    <row r="178" spans="1:18" ht="12.75">
      <c r="A178" s="162" t="s">
        <v>369</v>
      </c>
      <c r="B178" s="162">
        <v>9.5760000000000005</v>
      </c>
      <c r="C178" s="162" t="s">
        <v>11</v>
      </c>
      <c r="D178" s="177">
        <f t="shared" si="0"/>
        <v>1436.4</v>
      </c>
      <c r="E178" s="250">
        <f>('Ashamar 56'!$F180)</f>
        <v>0</v>
      </c>
      <c r="F178" s="168" t="s">
        <v>12</v>
      </c>
      <c r="G178" s="162" t="s">
        <v>325</v>
      </c>
      <c r="H178" s="254" t="s">
        <v>370</v>
      </c>
      <c r="I178" s="162"/>
      <c r="J178" s="162"/>
      <c r="K178" s="162"/>
      <c r="L178" s="180"/>
      <c r="M178" s="162"/>
      <c r="N178" s="162"/>
      <c r="O178" s="162"/>
      <c r="P178" s="162"/>
      <c r="Q178" s="162"/>
      <c r="R178" s="162"/>
    </row>
    <row r="179" spans="1:18" ht="12.75">
      <c r="A179" s="159" t="s">
        <v>371</v>
      </c>
      <c r="B179" s="162">
        <v>9.8124000000000002</v>
      </c>
      <c r="C179" s="162" t="s">
        <v>11</v>
      </c>
      <c r="D179" s="177">
        <f t="shared" si="0"/>
        <v>1471.8600000000001</v>
      </c>
      <c r="E179" s="250">
        <f>('Ashamar 56'!$F181)</f>
        <v>0</v>
      </c>
      <c r="F179" s="168" t="s">
        <v>12</v>
      </c>
      <c r="G179" s="162" t="s">
        <v>325</v>
      </c>
      <c r="H179" s="254" t="s">
        <v>372</v>
      </c>
      <c r="I179" s="162"/>
      <c r="J179" s="162"/>
      <c r="K179" s="162"/>
      <c r="L179" s="180"/>
      <c r="M179" s="162"/>
      <c r="N179" s="162"/>
      <c r="O179" s="162"/>
      <c r="P179" s="162"/>
      <c r="Q179" s="162"/>
      <c r="R179" s="162"/>
    </row>
    <row r="180" spans="1:18" ht="12.75">
      <c r="A180" s="162" t="s">
        <v>373</v>
      </c>
      <c r="B180" s="162">
        <v>10.608000000000001</v>
      </c>
      <c r="C180" s="162" t="s">
        <v>11</v>
      </c>
      <c r="D180" s="177">
        <f t="shared" si="0"/>
        <v>1591.2</v>
      </c>
      <c r="E180" s="250">
        <f>('Ashamar 56'!$F182)</f>
        <v>0</v>
      </c>
      <c r="F180" s="168" t="s">
        <v>12</v>
      </c>
      <c r="G180" s="162" t="s">
        <v>325</v>
      </c>
      <c r="H180" s="254" t="s">
        <v>374</v>
      </c>
      <c r="I180" s="162"/>
      <c r="J180" s="256"/>
      <c r="K180" s="256"/>
      <c r="L180" s="257"/>
      <c r="M180" s="256"/>
      <c r="N180" s="256"/>
      <c r="O180" s="162"/>
      <c r="P180" s="162"/>
      <c r="Q180" s="162"/>
      <c r="R180" s="162"/>
    </row>
    <row r="181" spans="1:18" ht="12.75">
      <c r="A181" s="169" t="s">
        <v>375</v>
      </c>
      <c r="B181" s="169">
        <v>8.7723999999999993</v>
      </c>
      <c r="C181" s="169" t="s">
        <v>11</v>
      </c>
      <c r="D181" s="176">
        <f t="shared" si="0"/>
        <v>1315.86</v>
      </c>
      <c r="E181" s="250">
        <f>('Ashamar 56'!$F183)</f>
        <v>0</v>
      </c>
      <c r="F181" s="170" t="s">
        <v>12</v>
      </c>
      <c r="G181" s="169" t="s">
        <v>376</v>
      </c>
      <c r="H181" s="254" t="s">
        <v>377</v>
      </c>
      <c r="I181" s="162" t="s">
        <v>378</v>
      </c>
      <c r="J181" s="162"/>
      <c r="K181" s="162" t="s">
        <v>379</v>
      </c>
      <c r="L181" s="180"/>
      <c r="M181" s="162"/>
      <c r="N181" s="162"/>
      <c r="O181" s="162"/>
      <c r="P181" s="162"/>
      <c r="Q181" s="162"/>
      <c r="R181" s="162"/>
    </row>
    <row r="182" spans="1:18" ht="12.75">
      <c r="A182" s="159" t="s">
        <v>380</v>
      </c>
      <c r="B182" s="162">
        <v>11.568</v>
      </c>
      <c r="C182" s="162" t="s">
        <v>11</v>
      </c>
      <c r="D182" s="177">
        <f t="shared" si="0"/>
        <v>1735.2</v>
      </c>
      <c r="E182" s="250">
        <f>('Ashamar 56'!$F184)</f>
        <v>0</v>
      </c>
      <c r="F182" s="168" t="s">
        <v>12</v>
      </c>
      <c r="G182" s="162" t="s">
        <v>376</v>
      </c>
      <c r="H182" s="254" t="s">
        <v>381</v>
      </c>
      <c r="I182" s="162" t="s">
        <v>382</v>
      </c>
      <c r="J182" s="162"/>
      <c r="K182" s="162" t="s">
        <v>379</v>
      </c>
      <c r="L182" s="180"/>
      <c r="M182" s="162"/>
      <c r="N182" s="162"/>
      <c r="O182" s="162"/>
      <c r="P182" s="162"/>
      <c r="Q182" s="162"/>
      <c r="R182" s="162"/>
    </row>
    <row r="183" spans="1:18" ht="12.75">
      <c r="A183" s="162" t="s">
        <v>383</v>
      </c>
      <c r="B183" s="162">
        <v>11.568</v>
      </c>
      <c r="C183" s="162" t="s">
        <v>11</v>
      </c>
      <c r="D183" s="177">
        <f t="shared" si="0"/>
        <v>1735.2</v>
      </c>
      <c r="E183" s="250">
        <f>('Ashamar 56'!$F185)</f>
        <v>0</v>
      </c>
      <c r="F183" s="168" t="s">
        <v>12</v>
      </c>
      <c r="G183" s="162" t="s">
        <v>376</v>
      </c>
      <c r="H183" s="254" t="s">
        <v>384</v>
      </c>
      <c r="I183" s="162" t="s">
        <v>385</v>
      </c>
      <c r="J183" s="162"/>
      <c r="K183" s="162" t="s">
        <v>379</v>
      </c>
      <c r="L183" s="180"/>
      <c r="M183" s="162"/>
      <c r="N183" s="162"/>
      <c r="O183" s="162"/>
      <c r="P183" s="162"/>
      <c r="Q183" s="162"/>
      <c r="R183" s="162"/>
    </row>
    <row r="184" spans="1:18" ht="12.75">
      <c r="A184" s="159" t="s">
        <v>386</v>
      </c>
      <c r="B184" s="162">
        <v>11.568</v>
      </c>
      <c r="C184" s="162" t="s">
        <v>11</v>
      </c>
      <c r="D184" s="177">
        <f t="shared" si="0"/>
        <v>1735.2</v>
      </c>
      <c r="E184" s="250">
        <f>('Ashamar 56'!$F186)</f>
        <v>0</v>
      </c>
      <c r="F184" s="168" t="s">
        <v>12</v>
      </c>
      <c r="G184" s="162" t="s">
        <v>376</v>
      </c>
      <c r="H184" s="254" t="s">
        <v>387</v>
      </c>
      <c r="I184" s="162" t="s">
        <v>385</v>
      </c>
      <c r="J184" s="162"/>
      <c r="K184" s="162" t="s">
        <v>379</v>
      </c>
      <c r="L184" s="180"/>
      <c r="M184" s="162"/>
      <c r="N184" s="162"/>
      <c r="O184" s="162"/>
      <c r="P184" s="162"/>
      <c r="Q184" s="162"/>
      <c r="R184" s="162"/>
    </row>
    <row r="185" spans="1:18" ht="12.75">
      <c r="A185" s="162" t="s">
        <v>388</v>
      </c>
      <c r="B185" s="162">
        <v>5.7838000000000003</v>
      </c>
      <c r="C185" s="162" t="s">
        <v>11</v>
      </c>
      <c r="D185" s="177">
        <f t="shared" si="0"/>
        <v>867.57</v>
      </c>
      <c r="E185" s="250">
        <f>('Ashamar 56'!$F187)</f>
        <v>0</v>
      </c>
      <c r="F185" s="168" t="s">
        <v>12</v>
      </c>
      <c r="G185" s="162" t="s">
        <v>376</v>
      </c>
      <c r="H185" s="254" t="s">
        <v>389</v>
      </c>
      <c r="I185" s="162" t="s">
        <v>385</v>
      </c>
      <c r="J185" s="162"/>
      <c r="K185" s="162" t="s">
        <v>379</v>
      </c>
      <c r="L185" s="180"/>
      <c r="M185" s="162"/>
      <c r="N185" s="162"/>
      <c r="O185" s="162"/>
      <c r="P185" s="162"/>
      <c r="Q185" s="162"/>
      <c r="R185" s="162"/>
    </row>
    <row r="186" spans="1:18" ht="12.75">
      <c r="A186" s="159" t="s">
        <v>390</v>
      </c>
      <c r="B186" s="162">
        <v>6</v>
      </c>
      <c r="C186" s="162" t="s">
        <v>11</v>
      </c>
      <c r="D186" s="177">
        <f t="shared" si="0"/>
        <v>900</v>
      </c>
      <c r="E186" s="250">
        <f>('Ashamar 56'!$F188)</f>
        <v>0</v>
      </c>
      <c r="F186" s="168" t="s">
        <v>12</v>
      </c>
      <c r="G186" s="162" t="s">
        <v>376</v>
      </c>
      <c r="H186" s="254" t="s">
        <v>391</v>
      </c>
      <c r="I186" s="162" t="s">
        <v>385</v>
      </c>
      <c r="J186" s="162"/>
      <c r="K186" s="162" t="s">
        <v>379</v>
      </c>
      <c r="L186" s="180"/>
      <c r="M186" s="162"/>
      <c r="N186" s="162"/>
      <c r="O186" s="162"/>
      <c r="P186" s="162"/>
      <c r="Q186" s="162"/>
      <c r="R186" s="162"/>
    </row>
    <row r="187" spans="1:18" ht="12.75">
      <c r="A187" s="162" t="s">
        <v>392</v>
      </c>
      <c r="B187" s="162">
        <v>8.8079999999999998</v>
      </c>
      <c r="C187" s="162" t="s">
        <v>11</v>
      </c>
      <c r="D187" s="177">
        <f t="shared" si="0"/>
        <v>1321.2</v>
      </c>
      <c r="E187" s="250">
        <f>('Ashamar 56'!$F189)</f>
        <v>0</v>
      </c>
      <c r="F187" s="168" t="s">
        <v>12</v>
      </c>
      <c r="G187" s="162" t="s">
        <v>376</v>
      </c>
      <c r="H187" s="254" t="s">
        <v>393</v>
      </c>
      <c r="I187" s="162" t="s">
        <v>385</v>
      </c>
      <c r="J187" s="162"/>
      <c r="K187" s="162" t="s">
        <v>379</v>
      </c>
      <c r="L187" s="180"/>
      <c r="M187" s="162"/>
      <c r="N187" s="162"/>
      <c r="O187" s="162"/>
      <c r="P187" s="162"/>
      <c r="Q187" s="162"/>
      <c r="R187" s="162"/>
    </row>
    <row r="188" spans="1:18" ht="12.75">
      <c r="A188" s="159" t="s">
        <v>394</v>
      </c>
      <c r="B188" s="162">
        <v>8.8079999999999998</v>
      </c>
      <c r="C188" s="162" t="s">
        <v>11</v>
      </c>
      <c r="D188" s="177">
        <f t="shared" si="0"/>
        <v>1321.2</v>
      </c>
      <c r="E188" s="250">
        <f>('Ashamar 56'!$F190)</f>
        <v>0</v>
      </c>
      <c r="F188" s="168" t="s">
        <v>12</v>
      </c>
      <c r="G188" s="162" t="s">
        <v>376</v>
      </c>
      <c r="H188" s="254" t="s">
        <v>395</v>
      </c>
      <c r="I188" s="162" t="s">
        <v>385</v>
      </c>
      <c r="J188" s="162"/>
      <c r="K188" s="162" t="s">
        <v>379</v>
      </c>
      <c r="L188" s="180"/>
      <c r="M188" s="162"/>
      <c r="N188" s="162"/>
      <c r="O188" s="162"/>
      <c r="P188" s="162"/>
      <c r="Q188" s="162"/>
      <c r="R188" s="162"/>
    </row>
    <row r="189" spans="1:18" ht="12.75">
      <c r="A189" s="162" t="s">
        <v>396</v>
      </c>
      <c r="B189" s="162">
        <v>8.8079999999999998</v>
      </c>
      <c r="C189" s="162" t="s">
        <v>11</v>
      </c>
      <c r="D189" s="177">
        <f t="shared" si="0"/>
        <v>1321.2</v>
      </c>
      <c r="E189" s="250">
        <f>('Ashamar 56'!$F191)</f>
        <v>0</v>
      </c>
      <c r="F189" s="168" t="s">
        <v>12</v>
      </c>
      <c r="G189" s="162" t="s">
        <v>376</v>
      </c>
      <c r="H189" s="254" t="s">
        <v>397</v>
      </c>
      <c r="I189" s="162" t="s">
        <v>385</v>
      </c>
      <c r="J189" s="162"/>
      <c r="K189" s="162" t="s">
        <v>379</v>
      </c>
      <c r="L189" s="180"/>
      <c r="M189" s="162"/>
      <c r="N189" s="162"/>
      <c r="O189" s="162"/>
      <c r="P189" s="162"/>
      <c r="Q189" s="162"/>
      <c r="R189" s="162"/>
    </row>
    <row r="190" spans="1:18" ht="12.75">
      <c r="A190" s="159" t="s">
        <v>398</v>
      </c>
      <c r="B190" s="162">
        <v>2.8258999999999999</v>
      </c>
      <c r="C190" s="162" t="s">
        <v>11</v>
      </c>
      <c r="D190" s="177">
        <f t="shared" si="0"/>
        <v>423.88499999999999</v>
      </c>
      <c r="E190" s="250">
        <f>('Ashamar 56'!$F192)</f>
        <v>0</v>
      </c>
      <c r="F190" s="168" t="s">
        <v>12</v>
      </c>
      <c r="G190" s="162" t="s">
        <v>376</v>
      </c>
      <c r="H190" s="254" t="s">
        <v>399</v>
      </c>
      <c r="I190" s="162" t="s">
        <v>378</v>
      </c>
      <c r="J190" s="162"/>
      <c r="K190" s="162" t="s">
        <v>379</v>
      </c>
      <c r="L190" s="180"/>
      <c r="M190" s="162"/>
      <c r="N190" s="162"/>
      <c r="O190" s="162"/>
      <c r="P190" s="162"/>
      <c r="Q190" s="162"/>
      <c r="R190" s="162"/>
    </row>
    <row r="191" spans="1:18" ht="12.75">
      <c r="A191" s="162" t="s">
        <v>400</v>
      </c>
      <c r="B191" s="162">
        <v>5.0572600000000003</v>
      </c>
      <c r="C191" s="162" t="s">
        <v>11</v>
      </c>
      <c r="D191" s="177">
        <f t="shared" si="0"/>
        <v>758.58900000000006</v>
      </c>
      <c r="E191" s="250">
        <f>('Ashamar 56'!$F193)</f>
        <v>0</v>
      </c>
      <c r="F191" s="168" t="s">
        <v>12</v>
      </c>
      <c r="G191" s="162" t="s">
        <v>376</v>
      </c>
      <c r="H191" s="254" t="s">
        <v>401</v>
      </c>
      <c r="I191" s="162" t="s">
        <v>378</v>
      </c>
      <c r="J191" s="162"/>
      <c r="K191" s="162" t="s">
        <v>379</v>
      </c>
      <c r="L191" s="180"/>
      <c r="M191" s="162"/>
      <c r="N191" s="162"/>
      <c r="O191" s="162"/>
      <c r="P191" s="162"/>
      <c r="Q191" s="162"/>
      <c r="R191" s="162"/>
    </row>
    <row r="192" spans="1:18" ht="12.75">
      <c r="A192" s="159" t="s">
        <v>402</v>
      </c>
      <c r="B192" s="162">
        <v>8.8079999999999998</v>
      </c>
      <c r="C192" s="162" t="s">
        <v>11</v>
      </c>
      <c r="D192" s="177">
        <f t="shared" si="0"/>
        <v>1321.2</v>
      </c>
      <c r="E192" s="250">
        <f>('Ashamar 56'!$F194)</f>
        <v>0</v>
      </c>
      <c r="F192" s="168" t="s">
        <v>12</v>
      </c>
      <c r="G192" s="162" t="s">
        <v>376</v>
      </c>
      <c r="H192" s="254" t="s">
        <v>403</v>
      </c>
      <c r="I192" s="162" t="s">
        <v>385</v>
      </c>
      <c r="J192" s="162"/>
      <c r="K192" s="162" t="s">
        <v>379</v>
      </c>
      <c r="L192" s="180"/>
      <c r="M192" s="162"/>
      <c r="N192" s="162"/>
      <c r="O192" s="162"/>
      <c r="P192" s="162"/>
      <c r="Q192" s="162"/>
      <c r="R192" s="162"/>
    </row>
    <row r="193" spans="1:18" ht="12.75">
      <c r="A193" s="162" t="s">
        <v>404</v>
      </c>
      <c r="B193" s="162">
        <v>8.8079999999999998</v>
      </c>
      <c r="C193" s="162" t="s">
        <v>11</v>
      </c>
      <c r="D193" s="177">
        <f t="shared" si="0"/>
        <v>1321.2</v>
      </c>
      <c r="E193" s="250">
        <f>('Ashamar 56'!$F195)</f>
        <v>0</v>
      </c>
      <c r="F193" s="168" t="s">
        <v>12</v>
      </c>
      <c r="G193" s="162" t="s">
        <v>376</v>
      </c>
      <c r="H193" s="254" t="s">
        <v>405</v>
      </c>
      <c r="I193" s="162" t="s">
        <v>385</v>
      </c>
      <c r="J193" s="162"/>
      <c r="K193" s="162" t="s">
        <v>379</v>
      </c>
      <c r="L193" s="180"/>
      <c r="M193" s="162"/>
      <c r="N193" s="162"/>
      <c r="O193" s="162"/>
      <c r="P193" s="162"/>
      <c r="Q193" s="162"/>
      <c r="R193" s="162"/>
    </row>
    <row r="194" spans="1:18" ht="12.75">
      <c r="A194" s="159" t="s">
        <v>406</v>
      </c>
      <c r="B194" s="162">
        <v>8.8079999999999998</v>
      </c>
      <c r="C194" s="162" t="s">
        <v>11</v>
      </c>
      <c r="D194" s="177">
        <f t="shared" si="0"/>
        <v>1321.2</v>
      </c>
      <c r="E194" s="250">
        <f>('Ashamar 56'!$F196)</f>
        <v>0</v>
      </c>
      <c r="F194" s="168" t="s">
        <v>12</v>
      </c>
      <c r="G194" s="162" t="s">
        <v>376</v>
      </c>
      <c r="H194" s="254" t="s">
        <v>407</v>
      </c>
      <c r="I194" s="162" t="s">
        <v>385</v>
      </c>
      <c r="J194" s="162"/>
      <c r="K194" s="162" t="s">
        <v>379</v>
      </c>
      <c r="L194" s="180"/>
      <c r="M194" s="162"/>
      <c r="N194" s="162"/>
      <c r="O194" s="162"/>
      <c r="P194" s="162"/>
      <c r="Q194" s="162"/>
      <c r="R194" s="162"/>
    </row>
    <row r="195" spans="1:18" ht="12.75">
      <c r="A195" s="162" t="s">
        <v>408</v>
      </c>
      <c r="B195" s="162">
        <v>6</v>
      </c>
      <c r="C195" s="162" t="s">
        <v>11</v>
      </c>
      <c r="D195" s="177">
        <f t="shared" si="0"/>
        <v>900</v>
      </c>
      <c r="E195" s="250">
        <f>('Ashamar 56'!$F197)</f>
        <v>0</v>
      </c>
      <c r="F195" s="168" t="s">
        <v>12</v>
      </c>
      <c r="G195" s="162" t="s">
        <v>376</v>
      </c>
      <c r="H195" s="254" t="s">
        <v>409</v>
      </c>
      <c r="I195" s="162" t="s">
        <v>378</v>
      </c>
      <c r="J195" s="162"/>
      <c r="K195" s="162" t="s">
        <v>379</v>
      </c>
      <c r="L195" s="180"/>
      <c r="M195" s="162"/>
      <c r="N195" s="162"/>
      <c r="O195" s="162"/>
      <c r="P195" s="162"/>
      <c r="Q195" s="162"/>
      <c r="R195" s="162"/>
    </row>
    <row r="196" spans="1:18" ht="12.75">
      <c r="A196" s="159" t="s">
        <v>410</v>
      </c>
      <c r="B196" s="162">
        <v>4.3258999999999999</v>
      </c>
      <c r="C196" s="162" t="s">
        <v>11</v>
      </c>
      <c r="D196" s="177">
        <f t="shared" si="0"/>
        <v>648.88499999999999</v>
      </c>
      <c r="E196" s="250">
        <f>('Ashamar 56'!$F198)</f>
        <v>0</v>
      </c>
      <c r="F196" s="168" t="s">
        <v>12</v>
      </c>
      <c r="G196" s="162" t="s">
        <v>376</v>
      </c>
      <c r="H196" s="254" t="s">
        <v>411</v>
      </c>
      <c r="I196" s="162" t="s">
        <v>378</v>
      </c>
      <c r="J196" s="162"/>
      <c r="K196" s="162" t="s">
        <v>379</v>
      </c>
      <c r="L196" s="180"/>
      <c r="M196" s="162"/>
      <c r="N196" s="162"/>
      <c r="O196" s="162"/>
      <c r="P196" s="162"/>
      <c r="Q196" s="162"/>
      <c r="R196" s="162"/>
    </row>
    <row r="197" spans="1:18" ht="12.75">
      <c r="A197" s="162" t="s">
        <v>412</v>
      </c>
      <c r="B197" s="162">
        <v>11.568</v>
      </c>
      <c r="C197" s="162" t="s">
        <v>11</v>
      </c>
      <c r="D197" s="177">
        <f t="shared" si="0"/>
        <v>1735.2</v>
      </c>
      <c r="E197" s="250">
        <f>('Ashamar 56'!$F199)</f>
        <v>0</v>
      </c>
      <c r="F197" s="168" t="s">
        <v>12</v>
      </c>
      <c r="G197" s="162" t="s">
        <v>376</v>
      </c>
      <c r="H197" s="254" t="s">
        <v>413</v>
      </c>
      <c r="I197" s="162" t="s">
        <v>382</v>
      </c>
      <c r="J197" s="162"/>
      <c r="K197" s="162" t="s">
        <v>379</v>
      </c>
      <c r="L197" s="180"/>
      <c r="M197" s="162"/>
      <c r="N197" s="162"/>
      <c r="O197" s="162"/>
      <c r="P197" s="162"/>
      <c r="Q197" s="162"/>
      <c r="R197" s="162"/>
    </row>
    <row r="198" spans="1:18" ht="12.75">
      <c r="A198" s="159" t="s">
        <v>414</v>
      </c>
      <c r="B198" s="162">
        <v>11.568</v>
      </c>
      <c r="C198" s="162" t="s">
        <v>11</v>
      </c>
      <c r="D198" s="177">
        <f t="shared" si="0"/>
        <v>1735.2</v>
      </c>
      <c r="E198" s="250">
        <f>('Ashamar 56'!$F200)</f>
        <v>0</v>
      </c>
      <c r="F198" s="168" t="s">
        <v>12</v>
      </c>
      <c r="G198" s="162" t="s">
        <v>376</v>
      </c>
      <c r="H198" s="254" t="s">
        <v>415</v>
      </c>
      <c r="I198" s="162" t="s">
        <v>382</v>
      </c>
      <c r="J198" s="162"/>
      <c r="K198" s="162" t="s">
        <v>379</v>
      </c>
      <c r="L198" s="180"/>
      <c r="M198" s="162"/>
      <c r="N198" s="162"/>
      <c r="O198" s="162"/>
      <c r="P198" s="162"/>
      <c r="Q198" s="162"/>
      <c r="R198" s="162"/>
    </row>
    <row r="199" spans="1:18" ht="12.75">
      <c r="A199" s="162" t="s">
        <v>416</v>
      </c>
      <c r="B199" s="162">
        <v>9.0134000000000007</v>
      </c>
      <c r="C199" s="162" t="s">
        <v>11</v>
      </c>
      <c r="D199" s="177">
        <f t="shared" si="0"/>
        <v>1352.0100000000002</v>
      </c>
      <c r="E199" s="250">
        <f>('Ashamar 56'!$F201)</f>
        <v>0</v>
      </c>
      <c r="F199" s="168" t="s">
        <v>12</v>
      </c>
      <c r="G199" s="162" t="s">
        <v>376</v>
      </c>
      <c r="H199" s="254" t="s">
        <v>417</v>
      </c>
      <c r="I199" s="162" t="s">
        <v>382</v>
      </c>
      <c r="J199" s="162"/>
      <c r="K199" s="162" t="s">
        <v>379</v>
      </c>
      <c r="L199" s="180"/>
      <c r="M199" s="162"/>
      <c r="N199" s="162"/>
      <c r="O199" s="162"/>
      <c r="P199" s="162"/>
      <c r="Q199" s="162"/>
      <c r="R199" s="162"/>
    </row>
    <row r="200" spans="1:18" ht="12.75">
      <c r="A200" s="159" t="s">
        <v>418</v>
      </c>
      <c r="B200" s="162">
        <v>8.7723999999999993</v>
      </c>
      <c r="C200" s="162" t="s">
        <v>11</v>
      </c>
      <c r="D200" s="177">
        <f t="shared" si="0"/>
        <v>1315.86</v>
      </c>
      <c r="E200" s="250">
        <f>('Ashamar 56'!$F202)</f>
        <v>0</v>
      </c>
      <c r="F200" s="168" t="s">
        <v>12</v>
      </c>
      <c r="G200" s="162" t="s">
        <v>376</v>
      </c>
      <c r="H200" s="254" t="s">
        <v>419</v>
      </c>
      <c r="I200" s="162" t="s">
        <v>378</v>
      </c>
      <c r="J200" s="162"/>
      <c r="K200" s="162" t="s">
        <v>379</v>
      </c>
      <c r="L200" s="180"/>
      <c r="M200" s="162"/>
      <c r="N200" s="162"/>
      <c r="O200" s="162"/>
      <c r="P200" s="162"/>
      <c r="Q200" s="162"/>
      <c r="R200" s="162"/>
    </row>
    <row r="201" spans="1:18" ht="12.75">
      <c r="A201" s="162" t="s">
        <v>420</v>
      </c>
      <c r="B201" s="162">
        <v>11.568</v>
      </c>
      <c r="C201" s="162" t="s">
        <v>11</v>
      </c>
      <c r="D201" s="177">
        <f t="shared" si="0"/>
        <v>1735.2</v>
      </c>
      <c r="E201" s="250">
        <f>('Ashamar 56'!$F203)</f>
        <v>0</v>
      </c>
      <c r="F201" s="168" t="s">
        <v>12</v>
      </c>
      <c r="G201" s="162" t="s">
        <v>376</v>
      </c>
      <c r="H201" s="254" t="s">
        <v>421</v>
      </c>
      <c r="I201" s="162" t="s">
        <v>382</v>
      </c>
      <c r="J201" s="162"/>
      <c r="K201" s="162" t="s">
        <v>379</v>
      </c>
      <c r="L201" s="180"/>
      <c r="M201" s="162"/>
      <c r="N201" s="162"/>
      <c r="O201" s="162"/>
      <c r="P201" s="162"/>
      <c r="Q201" s="162"/>
      <c r="R201" s="162"/>
    </row>
    <row r="202" spans="1:18" ht="12.75">
      <c r="A202" s="159" t="s">
        <v>422</v>
      </c>
      <c r="B202" s="162">
        <v>11.568</v>
      </c>
      <c r="C202" s="162" t="s">
        <v>11</v>
      </c>
      <c r="D202" s="177">
        <f t="shared" si="0"/>
        <v>1735.2</v>
      </c>
      <c r="E202" s="250">
        <f>('Ashamar 56'!$F204)</f>
        <v>0</v>
      </c>
      <c r="F202" s="168" t="s">
        <v>12</v>
      </c>
      <c r="G202" s="162" t="s">
        <v>376</v>
      </c>
      <c r="H202" s="254" t="s">
        <v>423</v>
      </c>
      <c r="I202" s="162" t="s">
        <v>382</v>
      </c>
      <c r="J202" s="162"/>
      <c r="K202" s="162" t="s">
        <v>379</v>
      </c>
      <c r="L202" s="180"/>
      <c r="M202" s="162"/>
      <c r="N202" s="162"/>
      <c r="O202" s="162"/>
      <c r="P202" s="162"/>
      <c r="Q202" s="162"/>
      <c r="R202" s="162"/>
    </row>
    <row r="203" spans="1:18" ht="12.75">
      <c r="A203" s="162" t="s">
        <v>424</v>
      </c>
      <c r="B203" s="162">
        <v>11.568</v>
      </c>
      <c r="C203" s="162" t="s">
        <v>11</v>
      </c>
      <c r="D203" s="177">
        <f t="shared" si="0"/>
        <v>1735.2</v>
      </c>
      <c r="E203" s="250">
        <f>('Ashamar 56'!$F205)</f>
        <v>0</v>
      </c>
      <c r="F203" s="168" t="s">
        <v>12</v>
      </c>
      <c r="G203" s="162" t="s">
        <v>376</v>
      </c>
      <c r="H203" s="254" t="s">
        <v>425</v>
      </c>
      <c r="I203" s="162" t="s">
        <v>382</v>
      </c>
      <c r="J203" s="162"/>
      <c r="K203" s="162" t="s">
        <v>379</v>
      </c>
      <c r="L203" s="180"/>
      <c r="M203" s="162"/>
      <c r="N203" s="162"/>
      <c r="O203" s="162"/>
      <c r="P203" s="162"/>
      <c r="Q203" s="162"/>
      <c r="R203" s="162"/>
    </row>
    <row r="204" spans="1:18" ht="12.75">
      <c r="A204" s="159" t="s">
        <v>426</v>
      </c>
      <c r="B204" s="162">
        <v>5.7838000000000003</v>
      </c>
      <c r="C204" s="162" t="s">
        <v>11</v>
      </c>
      <c r="D204" s="177">
        <f t="shared" si="0"/>
        <v>867.57</v>
      </c>
      <c r="E204" s="250">
        <f>('Ashamar 56'!$F206)</f>
        <v>0</v>
      </c>
      <c r="F204" s="168" t="s">
        <v>12</v>
      </c>
      <c r="G204" s="162" t="s">
        <v>376</v>
      </c>
      <c r="H204" s="254" t="s">
        <v>427</v>
      </c>
      <c r="I204" s="162" t="s">
        <v>378</v>
      </c>
      <c r="J204" s="162"/>
      <c r="K204" s="162" t="s">
        <v>379</v>
      </c>
      <c r="L204" s="180"/>
      <c r="M204" s="162"/>
      <c r="N204" s="162"/>
      <c r="O204" s="162"/>
      <c r="P204" s="162"/>
      <c r="Q204" s="162"/>
      <c r="R204" s="162"/>
    </row>
    <row r="205" spans="1:18" ht="12.75">
      <c r="A205" s="162" t="s">
        <v>428</v>
      </c>
      <c r="B205" s="162">
        <v>6</v>
      </c>
      <c r="C205" s="162" t="s">
        <v>11</v>
      </c>
      <c r="D205" s="177">
        <f t="shared" si="0"/>
        <v>900</v>
      </c>
      <c r="E205" s="250">
        <f>('Ashamar 56'!$F207)</f>
        <v>0</v>
      </c>
      <c r="F205" s="168" t="s">
        <v>12</v>
      </c>
      <c r="G205" s="162" t="s">
        <v>376</v>
      </c>
      <c r="H205" s="254" t="s">
        <v>429</v>
      </c>
      <c r="I205" s="162" t="s">
        <v>378</v>
      </c>
      <c r="J205" s="162"/>
      <c r="K205" s="162" t="s">
        <v>379</v>
      </c>
      <c r="L205" s="180"/>
      <c r="M205" s="162"/>
      <c r="N205" s="162"/>
      <c r="O205" s="162"/>
      <c r="P205" s="162"/>
      <c r="Q205" s="162"/>
      <c r="R205" s="162"/>
    </row>
    <row r="206" spans="1:18" ht="12.75">
      <c r="A206" s="159" t="s">
        <v>430</v>
      </c>
      <c r="B206" s="162">
        <v>8.8079999999999998</v>
      </c>
      <c r="C206" s="162" t="s">
        <v>11</v>
      </c>
      <c r="D206" s="177">
        <f t="shared" si="0"/>
        <v>1321.2</v>
      </c>
      <c r="E206" s="250">
        <f>('Ashamar 56'!$F208)</f>
        <v>0</v>
      </c>
      <c r="F206" s="168" t="s">
        <v>12</v>
      </c>
      <c r="G206" s="162" t="s">
        <v>376</v>
      </c>
      <c r="H206" s="254" t="s">
        <v>431</v>
      </c>
      <c r="I206" s="162" t="s">
        <v>385</v>
      </c>
      <c r="J206" s="162"/>
      <c r="K206" s="162" t="s">
        <v>379</v>
      </c>
      <c r="L206" s="180"/>
      <c r="M206" s="162"/>
      <c r="N206" s="162"/>
      <c r="O206" s="162"/>
      <c r="P206" s="162"/>
      <c r="Q206" s="162"/>
      <c r="R206" s="162"/>
    </row>
    <row r="207" spans="1:18" ht="12.75">
      <c r="A207" s="162" t="s">
        <v>432</v>
      </c>
      <c r="B207" s="162">
        <v>8.8079999999999998</v>
      </c>
      <c r="C207" s="162" t="s">
        <v>11</v>
      </c>
      <c r="D207" s="177">
        <f t="shared" si="0"/>
        <v>1321.2</v>
      </c>
      <c r="E207" s="250">
        <f>('Ashamar 56'!$F209)</f>
        <v>0</v>
      </c>
      <c r="F207" s="168" t="s">
        <v>12</v>
      </c>
      <c r="G207" s="162" t="s">
        <v>376</v>
      </c>
      <c r="H207" s="254" t="s">
        <v>433</v>
      </c>
      <c r="I207" s="162" t="s">
        <v>385</v>
      </c>
      <c r="J207" s="162"/>
      <c r="K207" s="162" t="s">
        <v>379</v>
      </c>
      <c r="L207" s="180"/>
      <c r="M207" s="162"/>
      <c r="N207" s="162"/>
      <c r="O207" s="162"/>
      <c r="P207" s="162"/>
      <c r="Q207" s="162"/>
      <c r="R207" s="162"/>
    </row>
    <row r="208" spans="1:18" ht="12.75">
      <c r="A208" s="159" t="s">
        <v>434</v>
      </c>
      <c r="B208" s="162">
        <v>8.8079999999999998</v>
      </c>
      <c r="C208" s="162" t="s">
        <v>11</v>
      </c>
      <c r="D208" s="177">
        <f t="shared" si="0"/>
        <v>1321.2</v>
      </c>
      <c r="E208" s="250">
        <f>('Ashamar 56'!$F210)</f>
        <v>0</v>
      </c>
      <c r="F208" s="168" t="s">
        <v>12</v>
      </c>
      <c r="G208" s="162" t="s">
        <v>376</v>
      </c>
      <c r="H208" s="254" t="s">
        <v>435</v>
      </c>
      <c r="I208" s="162" t="s">
        <v>382</v>
      </c>
      <c r="J208" s="162"/>
      <c r="K208" s="162" t="s">
        <v>379</v>
      </c>
      <c r="L208" s="180"/>
      <c r="M208" s="162"/>
      <c r="N208" s="162"/>
      <c r="O208" s="162"/>
      <c r="P208" s="162"/>
      <c r="Q208" s="162"/>
      <c r="R208" s="162"/>
    </row>
    <row r="209" spans="1:18" ht="12.75">
      <c r="A209" s="162" t="s">
        <v>436</v>
      </c>
      <c r="B209" s="162">
        <v>2.8258999999999999</v>
      </c>
      <c r="C209" s="162" t="s">
        <v>11</v>
      </c>
      <c r="D209" s="177">
        <f t="shared" si="0"/>
        <v>423.88499999999999</v>
      </c>
      <c r="E209" s="250">
        <f>('Ashamar 56'!$F211)</f>
        <v>0</v>
      </c>
      <c r="F209" s="168" t="s">
        <v>12</v>
      </c>
      <c r="G209" s="162" t="s">
        <v>376</v>
      </c>
      <c r="H209" s="254" t="s">
        <v>437</v>
      </c>
      <c r="I209" s="162" t="s">
        <v>378</v>
      </c>
      <c r="J209" s="162"/>
      <c r="K209" s="162" t="s">
        <v>379</v>
      </c>
      <c r="L209" s="180"/>
      <c r="M209" s="162"/>
      <c r="N209" s="162"/>
      <c r="O209" s="162"/>
      <c r="P209" s="162"/>
      <c r="Q209" s="162"/>
      <c r="R209" s="162"/>
    </row>
    <row r="210" spans="1:18" ht="12.75">
      <c r="A210" s="169" t="s">
        <v>438</v>
      </c>
      <c r="B210" s="169">
        <v>10.608000000000001</v>
      </c>
      <c r="C210" s="169" t="s">
        <v>11</v>
      </c>
      <c r="D210" s="176">
        <f t="shared" si="0"/>
        <v>1591.2</v>
      </c>
      <c r="E210" s="250">
        <f>('Ashamar 56'!$F212)</f>
        <v>0</v>
      </c>
      <c r="F210" s="170" t="s">
        <v>12</v>
      </c>
      <c r="G210" s="169" t="s">
        <v>439</v>
      </c>
      <c r="H210" s="254" t="s">
        <v>440</v>
      </c>
      <c r="I210" s="162"/>
      <c r="J210" s="162"/>
      <c r="K210" s="162"/>
      <c r="L210" s="180"/>
      <c r="M210" s="162"/>
      <c r="N210" s="162"/>
      <c r="O210" s="162"/>
      <c r="P210" s="162"/>
      <c r="Q210" s="162"/>
      <c r="R210" s="162"/>
    </row>
    <row r="211" spans="1:18" ht="12.75">
      <c r="A211" s="159" t="s">
        <v>441</v>
      </c>
      <c r="B211" s="162">
        <v>9.7240000000000002</v>
      </c>
      <c r="C211" s="162" t="s">
        <v>11</v>
      </c>
      <c r="D211" s="177">
        <f t="shared" si="0"/>
        <v>1458.6000000000001</v>
      </c>
      <c r="E211" s="250">
        <f>('Ashamar 56'!$F213)</f>
        <v>0</v>
      </c>
      <c r="F211" s="168" t="s">
        <v>12</v>
      </c>
      <c r="G211" s="162" t="s">
        <v>439</v>
      </c>
      <c r="H211" s="254" t="s">
        <v>442</v>
      </c>
      <c r="I211" s="162"/>
      <c r="J211" s="162"/>
      <c r="K211" s="162"/>
      <c r="L211" s="180"/>
      <c r="M211" s="162"/>
      <c r="N211" s="162"/>
      <c r="O211" s="162"/>
      <c r="P211" s="162"/>
      <c r="Q211" s="162"/>
      <c r="R211" s="162"/>
    </row>
    <row r="212" spans="1:18" ht="12.75">
      <c r="A212" s="162" t="s">
        <v>443</v>
      </c>
      <c r="B212" s="162">
        <v>5.2667999999999999</v>
      </c>
      <c r="C212" s="162" t="s">
        <v>11</v>
      </c>
      <c r="D212" s="177">
        <f t="shared" si="0"/>
        <v>790.02</v>
      </c>
      <c r="E212" s="250">
        <f>('Ashamar 56'!$F214)</f>
        <v>0</v>
      </c>
      <c r="F212" s="168" t="s">
        <v>12</v>
      </c>
      <c r="G212" s="162" t="s">
        <v>439</v>
      </c>
      <c r="H212" s="254" t="s">
        <v>444</v>
      </c>
      <c r="I212" s="162"/>
      <c r="J212" s="162"/>
      <c r="K212" s="162"/>
      <c r="L212" s="180"/>
      <c r="M212" s="162"/>
      <c r="N212" s="162"/>
      <c r="O212" s="162"/>
      <c r="P212" s="162"/>
      <c r="Q212" s="162"/>
      <c r="R212" s="162"/>
    </row>
    <row r="213" spans="1:18" ht="12.75">
      <c r="A213" s="159" t="s">
        <v>445</v>
      </c>
      <c r="B213" s="162">
        <v>5.2667999999999999</v>
      </c>
      <c r="C213" s="162" t="s">
        <v>11</v>
      </c>
      <c r="D213" s="177">
        <f t="shared" si="0"/>
        <v>790.02</v>
      </c>
      <c r="E213" s="250">
        <f>('Ashamar 56'!$F215)</f>
        <v>0</v>
      </c>
      <c r="F213" s="168" t="s">
        <v>12</v>
      </c>
      <c r="G213" s="162" t="s">
        <v>439</v>
      </c>
      <c r="H213" s="254" t="s">
        <v>446</v>
      </c>
      <c r="I213" s="162"/>
      <c r="J213" s="162"/>
      <c r="K213" s="162"/>
      <c r="L213" s="180"/>
      <c r="M213" s="162"/>
      <c r="N213" s="162"/>
      <c r="O213" s="162"/>
      <c r="P213" s="162"/>
      <c r="Q213" s="162"/>
      <c r="R213" s="162"/>
    </row>
    <row r="214" spans="1:18" ht="12.75">
      <c r="A214" s="162" t="s">
        <v>447</v>
      </c>
      <c r="B214" s="162">
        <v>8.1359999999999992</v>
      </c>
      <c r="C214" s="162" t="s">
        <v>11</v>
      </c>
      <c r="D214" s="177">
        <f t="shared" si="0"/>
        <v>1220.3999999999999</v>
      </c>
      <c r="E214" s="250">
        <f>('Ashamar 56'!$F216)</f>
        <v>0</v>
      </c>
      <c r="F214" s="168" t="s">
        <v>12</v>
      </c>
      <c r="G214" s="162" t="s">
        <v>439</v>
      </c>
      <c r="H214" s="254" t="s">
        <v>448</v>
      </c>
      <c r="I214" s="162"/>
      <c r="J214" s="162"/>
      <c r="K214" s="162"/>
      <c r="L214" s="180"/>
      <c r="M214" s="162"/>
      <c r="N214" s="162"/>
      <c r="O214" s="162"/>
      <c r="P214" s="162"/>
      <c r="Q214" s="162"/>
      <c r="R214" s="162"/>
    </row>
    <row r="215" spans="1:18" ht="12.75">
      <c r="A215" s="159" t="s">
        <v>449</v>
      </c>
      <c r="B215" s="162">
        <v>7.9406999999999996</v>
      </c>
      <c r="C215" s="162" t="s">
        <v>11</v>
      </c>
      <c r="D215" s="177">
        <f t="shared" si="0"/>
        <v>1191.105</v>
      </c>
      <c r="E215" s="250">
        <f>('Ashamar 56'!$F217)</f>
        <v>0</v>
      </c>
      <c r="F215" s="168" t="s">
        <v>12</v>
      </c>
      <c r="G215" s="162" t="s">
        <v>439</v>
      </c>
      <c r="H215" s="254" t="s">
        <v>450</v>
      </c>
      <c r="I215" s="162"/>
      <c r="J215" s="162"/>
      <c r="K215" s="162"/>
      <c r="L215" s="180"/>
      <c r="M215" s="162"/>
      <c r="N215" s="162"/>
      <c r="O215" s="162"/>
      <c r="P215" s="162"/>
      <c r="Q215" s="162"/>
      <c r="R215" s="162"/>
    </row>
    <row r="216" spans="1:18" ht="12.75">
      <c r="A216" s="162" t="s">
        <v>451</v>
      </c>
      <c r="B216" s="162">
        <v>11.016</v>
      </c>
      <c r="C216" s="162" t="s">
        <v>11</v>
      </c>
      <c r="D216" s="177">
        <f t="shared" si="0"/>
        <v>1652.4</v>
      </c>
      <c r="E216" s="250">
        <f>('Ashamar 56'!$F218)</f>
        <v>0</v>
      </c>
      <c r="F216" s="168" t="s">
        <v>12</v>
      </c>
      <c r="G216" s="162" t="s">
        <v>439</v>
      </c>
      <c r="H216" s="254" t="s">
        <v>452</v>
      </c>
      <c r="I216" s="162"/>
      <c r="J216" s="162"/>
      <c r="K216" s="162"/>
      <c r="L216" s="180"/>
      <c r="M216" s="162"/>
      <c r="N216" s="162"/>
      <c r="O216" s="162"/>
      <c r="P216" s="162"/>
      <c r="Q216" s="162"/>
      <c r="R216" s="162"/>
    </row>
    <row r="217" spans="1:18" ht="12.75">
      <c r="A217" s="159" t="s">
        <v>453</v>
      </c>
      <c r="B217" s="162">
        <v>11.016</v>
      </c>
      <c r="C217" s="162" t="s">
        <v>11</v>
      </c>
      <c r="D217" s="177">
        <f t="shared" si="0"/>
        <v>1652.4</v>
      </c>
      <c r="E217" s="250">
        <f>('Ashamar 56'!$F219)</f>
        <v>0</v>
      </c>
      <c r="F217" s="168" t="s">
        <v>12</v>
      </c>
      <c r="G217" s="162" t="s">
        <v>439</v>
      </c>
      <c r="H217" s="254" t="s">
        <v>454</v>
      </c>
      <c r="I217" s="162"/>
      <c r="J217" s="162"/>
      <c r="K217" s="162"/>
      <c r="L217" s="180"/>
      <c r="M217" s="162"/>
      <c r="N217" s="162"/>
      <c r="O217" s="162"/>
      <c r="P217" s="162"/>
      <c r="Q217" s="162"/>
      <c r="R217" s="162"/>
    </row>
    <row r="218" spans="1:18" ht="12.75">
      <c r="A218" s="162" t="s">
        <v>455</v>
      </c>
      <c r="B218" s="162">
        <v>8.6943000000000001</v>
      </c>
      <c r="C218" s="162" t="s">
        <v>11</v>
      </c>
      <c r="D218" s="177">
        <f t="shared" si="0"/>
        <v>1304.145</v>
      </c>
      <c r="E218" s="250">
        <f>('Ashamar 56'!$F220)</f>
        <v>0</v>
      </c>
      <c r="F218" s="168" t="s">
        <v>12</v>
      </c>
      <c r="G218" s="162" t="s">
        <v>439</v>
      </c>
      <c r="H218" s="254" t="s">
        <v>456</v>
      </c>
      <c r="I218" s="162"/>
      <c r="J218" s="162"/>
      <c r="K218" s="162"/>
      <c r="L218" s="180"/>
      <c r="M218" s="162"/>
      <c r="N218" s="162"/>
      <c r="O218" s="162"/>
      <c r="P218" s="162"/>
      <c r="Q218" s="162"/>
      <c r="R218" s="162"/>
    </row>
    <row r="219" spans="1:18" ht="12.75">
      <c r="A219" s="159" t="s">
        <v>457</v>
      </c>
      <c r="B219" s="162">
        <v>9.4079999999999995</v>
      </c>
      <c r="C219" s="162" t="s">
        <v>11</v>
      </c>
      <c r="D219" s="177">
        <f t="shared" si="0"/>
        <v>1411.1999999999998</v>
      </c>
      <c r="E219" s="250">
        <f>('Ashamar 56'!$F221)</f>
        <v>0</v>
      </c>
      <c r="F219" s="168" t="s">
        <v>12</v>
      </c>
      <c r="G219" s="162" t="s">
        <v>439</v>
      </c>
      <c r="H219" s="254" t="s">
        <v>458</v>
      </c>
      <c r="I219" s="162"/>
      <c r="J219" s="162"/>
      <c r="K219" s="162"/>
      <c r="L219" s="180"/>
      <c r="M219" s="162"/>
      <c r="N219" s="162"/>
      <c r="O219" s="162"/>
      <c r="P219" s="162"/>
      <c r="Q219" s="162"/>
      <c r="R219" s="162"/>
    </row>
    <row r="220" spans="1:18" ht="12.75">
      <c r="A220" s="162" t="s">
        <v>459</v>
      </c>
      <c r="B220" s="162">
        <v>9.4079999999999995</v>
      </c>
      <c r="C220" s="162" t="s">
        <v>11</v>
      </c>
      <c r="D220" s="177">
        <f t="shared" ref="D220:D474" si="1">SUM(B220*150)</f>
        <v>1411.1999999999998</v>
      </c>
      <c r="E220" s="250">
        <f>('Ashamar 56'!$F222)</f>
        <v>0</v>
      </c>
      <c r="F220" s="168" t="s">
        <v>12</v>
      </c>
      <c r="G220" s="162" t="s">
        <v>439</v>
      </c>
      <c r="H220" s="254" t="s">
        <v>460</v>
      </c>
      <c r="I220" s="162"/>
      <c r="J220" s="162"/>
      <c r="K220" s="162"/>
      <c r="L220" s="180"/>
      <c r="M220" s="162"/>
      <c r="N220" s="162"/>
      <c r="O220" s="162"/>
      <c r="P220" s="162"/>
      <c r="Q220" s="162"/>
      <c r="R220" s="162"/>
    </row>
    <row r="221" spans="1:18" ht="12.75">
      <c r="A221" s="159" t="s">
        <v>461</v>
      </c>
      <c r="B221" s="162">
        <v>6.2720000000000002</v>
      </c>
      <c r="C221" s="162" t="s">
        <v>11</v>
      </c>
      <c r="D221" s="177">
        <f t="shared" si="1"/>
        <v>940.80000000000007</v>
      </c>
      <c r="E221" s="250">
        <f>('Ashamar 56'!$F223)</f>
        <v>0</v>
      </c>
      <c r="F221" s="168" t="s">
        <v>12</v>
      </c>
      <c r="G221" s="162" t="s">
        <v>439</v>
      </c>
      <c r="H221" s="254" t="s">
        <v>462</v>
      </c>
      <c r="I221" s="162"/>
      <c r="J221" s="162"/>
      <c r="K221" s="162"/>
      <c r="L221" s="180"/>
      <c r="M221" s="162"/>
      <c r="N221" s="162"/>
      <c r="O221" s="162"/>
      <c r="P221" s="162"/>
      <c r="Q221" s="162"/>
      <c r="R221" s="162"/>
    </row>
    <row r="222" spans="1:18" ht="12.75">
      <c r="A222" s="162" t="s">
        <v>463</v>
      </c>
      <c r="B222" s="162">
        <v>8.5847999999999995</v>
      </c>
      <c r="C222" s="162" t="s">
        <v>11</v>
      </c>
      <c r="D222" s="177">
        <f t="shared" si="1"/>
        <v>1287.72</v>
      </c>
      <c r="E222" s="250">
        <f>('Ashamar 56'!$F224)</f>
        <v>0</v>
      </c>
      <c r="F222" s="168" t="s">
        <v>12</v>
      </c>
      <c r="G222" s="162" t="s">
        <v>439</v>
      </c>
      <c r="H222" s="254" t="s">
        <v>464</v>
      </c>
      <c r="I222" s="162"/>
      <c r="J222" s="162"/>
      <c r="K222" s="162"/>
      <c r="L222" s="180"/>
      <c r="M222" s="162"/>
      <c r="N222" s="162"/>
      <c r="O222" s="162"/>
      <c r="P222" s="162"/>
      <c r="Q222" s="162"/>
      <c r="R222" s="162"/>
    </row>
    <row r="223" spans="1:18" ht="12.75">
      <c r="A223" s="159" t="s">
        <v>465</v>
      </c>
      <c r="B223" s="162">
        <v>7.0757000000000003</v>
      </c>
      <c r="C223" s="162" t="s">
        <v>11</v>
      </c>
      <c r="D223" s="177">
        <f t="shared" si="1"/>
        <v>1061.355</v>
      </c>
      <c r="E223" s="250">
        <f>('Ashamar 56'!$F225)</f>
        <v>0</v>
      </c>
      <c r="F223" s="168" t="s">
        <v>12</v>
      </c>
      <c r="G223" s="162" t="s">
        <v>439</v>
      </c>
      <c r="H223" s="254" t="s">
        <v>466</v>
      </c>
      <c r="I223" s="162"/>
      <c r="J223" s="162"/>
      <c r="K223" s="162"/>
      <c r="L223" s="180"/>
      <c r="M223" s="162"/>
      <c r="N223" s="162"/>
      <c r="O223" s="162"/>
      <c r="P223" s="162"/>
      <c r="Q223" s="162"/>
      <c r="R223" s="162"/>
    </row>
    <row r="224" spans="1:18" ht="12.75">
      <c r="A224" s="162" t="s">
        <v>467</v>
      </c>
      <c r="B224" s="162">
        <v>9.8160000000000007</v>
      </c>
      <c r="C224" s="162" t="s">
        <v>11</v>
      </c>
      <c r="D224" s="177">
        <f t="shared" si="1"/>
        <v>1472.4</v>
      </c>
      <c r="E224" s="250">
        <f>('Ashamar 56'!$F226)</f>
        <v>0</v>
      </c>
      <c r="F224" s="168" t="s">
        <v>12</v>
      </c>
      <c r="G224" s="162" t="s">
        <v>439</v>
      </c>
      <c r="H224" s="254" t="s">
        <v>468</v>
      </c>
      <c r="I224" s="162"/>
      <c r="J224" s="162"/>
      <c r="K224" s="162"/>
      <c r="L224" s="180"/>
      <c r="M224" s="162"/>
      <c r="N224" s="162"/>
      <c r="O224" s="162"/>
      <c r="P224" s="162"/>
      <c r="Q224" s="162"/>
      <c r="R224" s="162"/>
    </row>
    <row r="225" spans="1:18" ht="12.75">
      <c r="A225" s="159" t="s">
        <v>469</v>
      </c>
      <c r="B225" s="162">
        <v>9.8160000000000007</v>
      </c>
      <c r="C225" s="162" t="s">
        <v>11</v>
      </c>
      <c r="D225" s="177">
        <f t="shared" si="1"/>
        <v>1472.4</v>
      </c>
      <c r="E225" s="250">
        <f>('Ashamar 56'!$F227)</f>
        <v>0</v>
      </c>
      <c r="F225" s="168" t="s">
        <v>12</v>
      </c>
      <c r="G225" s="162" t="s">
        <v>439</v>
      </c>
      <c r="H225" s="254" t="s">
        <v>470</v>
      </c>
      <c r="I225" s="162"/>
      <c r="J225" s="162"/>
      <c r="K225" s="256"/>
      <c r="L225" s="257"/>
      <c r="M225" s="256"/>
      <c r="N225" s="256"/>
      <c r="O225" s="162"/>
      <c r="P225" s="162"/>
      <c r="Q225" s="162"/>
      <c r="R225" s="162"/>
    </row>
    <row r="226" spans="1:18" ht="12.75">
      <c r="A226" s="162" t="s">
        <v>471</v>
      </c>
      <c r="B226" s="162">
        <v>8.9571000000000005</v>
      </c>
      <c r="C226" s="162" t="s">
        <v>11</v>
      </c>
      <c r="D226" s="177">
        <f t="shared" si="1"/>
        <v>1343.5650000000001</v>
      </c>
      <c r="E226" s="250">
        <f>('Ashamar 56'!$F228)</f>
        <v>0</v>
      </c>
      <c r="F226" s="168" t="s">
        <v>12</v>
      </c>
      <c r="G226" s="162" t="s">
        <v>439</v>
      </c>
      <c r="H226" s="254" t="s">
        <v>472</v>
      </c>
      <c r="I226" s="162"/>
      <c r="J226" s="162"/>
      <c r="K226" s="256"/>
      <c r="L226" s="257"/>
      <c r="M226" s="256"/>
      <c r="N226" s="256"/>
      <c r="O226" s="162"/>
      <c r="P226" s="162"/>
      <c r="Q226" s="180"/>
      <c r="R226" s="162"/>
    </row>
    <row r="227" spans="1:18" ht="12.75">
      <c r="A227" s="159" t="s">
        <v>473</v>
      </c>
      <c r="B227" s="162">
        <v>10.608000000000001</v>
      </c>
      <c r="C227" s="162" t="s">
        <v>11</v>
      </c>
      <c r="D227" s="177">
        <f t="shared" si="1"/>
        <v>1591.2</v>
      </c>
      <c r="E227" s="250">
        <f>('Ashamar 56'!$F229)</f>
        <v>0</v>
      </c>
      <c r="F227" s="168" t="s">
        <v>12</v>
      </c>
      <c r="G227" s="162" t="s">
        <v>439</v>
      </c>
      <c r="H227" s="254" t="s">
        <v>474</v>
      </c>
      <c r="I227" s="162"/>
      <c r="J227" s="162"/>
      <c r="K227" s="162"/>
      <c r="L227" s="180"/>
      <c r="M227" s="162"/>
      <c r="N227" s="162"/>
      <c r="O227" s="162"/>
      <c r="P227" s="162"/>
      <c r="Q227" s="162"/>
      <c r="R227" s="162"/>
    </row>
    <row r="228" spans="1:18" ht="12.75">
      <c r="A228" s="162" t="s">
        <v>475</v>
      </c>
      <c r="B228" s="162">
        <v>9.8124000000000002</v>
      </c>
      <c r="C228" s="162" t="s">
        <v>11</v>
      </c>
      <c r="D228" s="177">
        <f t="shared" si="1"/>
        <v>1471.8600000000001</v>
      </c>
      <c r="E228" s="250">
        <f>('Ashamar 56'!$F230)</f>
        <v>0</v>
      </c>
      <c r="F228" s="168" t="s">
        <v>12</v>
      </c>
      <c r="G228" s="162" t="s">
        <v>439</v>
      </c>
      <c r="H228" s="254" t="s">
        <v>476</v>
      </c>
      <c r="I228" s="162"/>
      <c r="J228" s="162"/>
      <c r="K228" s="162"/>
      <c r="L228" s="180"/>
      <c r="M228" s="162"/>
      <c r="N228" s="162"/>
      <c r="O228" s="162"/>
      <c r="P228" s="162"/>
      <c r="Q228" s="162"/>
      <c r="R228" s="162"/>
    </row>
    <row r="229" spans="1:18" ht="12.75">
      <c r="A229" s="159" t="s">
        <v>477</v>
      </c>
      <c r="B229" s="162">
        <v>9.0719999999999992</v>
      </c>
      <c r="C229" s="162" t="s">
        <v>11</v>
      </c>
      <c r="D229" s="177">
        <f t="shared" si="1"/>
        <v>1360.8</v>
      </c>
      <c r="E229" s="250">
        <f>('Ashamar 56'!$F231)</f>
        <v>0</v>
      </c>
      <c r="F229" s="168" t="s">
        <v>12</v>
      </c>
      <c r="G229" s="162" t="s">
        <v>439</v>
      </c>
      <c r="H229" s="254" t="s">
        <v>478</v>
      </c>
      <c r="I229" s="162"/>
      <c r="J229" s="162"/>
      <c r="K229" s="162"/>
      <c r="L229" s="180"/>
      <c r="M229" s="162"/>
      <c r="N229" s="162"/>
      <c r="O229" s="162"/>
      <c r="P229" s="162"/>
      <c r="Q229" s="162"/>
      <c r="R229" s="162"/>
    </row>
    <row r="230" spans="1:18" ht="12.75">
      <c r="A230" s="162" t="s">
        <v>479</v>
      </c>
      <c r="B230" s="162">
        <v>11.037599999999999</v>
      </c>
      <c r="C230" s="162" t="s">
        <v>11</v>
      </c>
      <c r="D230" s="177">
        <f t="shared" si="1"/>
        <v>1655.6399999999999</v>
      </c>
      <c r="E230" s="250">
        <f>('Ashamar 56'!$F232)</f>
        <v>0</v>
      </c>
      <c r="F230" s="168" t="s">
        <v>12</v>
      </c>
      <c r="G230" s="162" t="s">
        <v>439</v>
      </c>
      <c r="H230" s="254" t="s">
        <v>480</v>
      </c>
      <c r="I230" s="162"/>
      <c r="J230" s="162"/>
      <c r="K230" s="162"/>
      <c r="L230" s="180"/>
      <c r="M230" s="162"/>
      <c r="N230" s="162"/>
      <c r="O230" s="162"/>
      <c r="P230" s="162"/>
      <c r="Q230" s="162"/>
      <c r="R230" s="162"/>
    </row>
    <row r="231" spans="1:18" ht="12.75">
      <c r="A231" s="159" t="s">
        <v>481</v>
      </c>
      <c r="B231" s="162">
        <v>7.9406999999999996</v>
      </c>
      <c r="C231" s="162" t="s">
        <v>11</v>
      </c>
      <c r="D231" s="177">
        <f t="shared" si="1"/>
        <v>1191.105</v>
      </c>
      <c r="E231" s="250">
        <f>('Ashamar 56'!$F233)</f>
        <v>0</v>
      </c>
      <c r="F231" s="168" t="s">
        <v>12</v>
      </c>
      <c r="G231" s="162" t="s">
        <v>439</v>
      </c>
      <c r="H231" s="254" t="s">
        <v>482</v>
      </c>
      <c r="I231" s="162"/>
      <c r="J231" s="162"/>
      <c r="K231" s="162"/>
      <c r="L231" s="180"/>
      <c r="M231" s="162"/>
      <c r="N231" s="162"/>
      <c r="O231" s="162"/>
      <c r="P231" s="162"/>
      <c r="Q231" s="162"/>
      <c r="R231" s="162"/>
    </row>
    <row r="232" spans="1:18" ht="12.75">
      <c r="A232" s="162" t="s">
        <v>483</v>
      </c>
      <c r="B232" s="162">
        <v>11.016</v>
      </c>
      <c r="C232" s="162" t="s">
        <v>11</v>
      </c>
      <c r="D232" s="177">
        <f t="shared" si="1"/>
        <v>1652.4</v>
      </c>
      <c r="E232" s="250">
        <f>('Ashamar 56'!$F234)</f>
        <v>0</v>
      </c>
      <c r="F232" s="168" t="s">
        <v>12</v>
      </c>
      <c r="G232" s="162" t="s">
        <v>439</v>
      </c>
      <c r="H232" s="254" t="s">
        <v>484</v>
      </c>
      <c r="I232" s="162"/>
      <c r="J232" s="162"/>
      <c r="K232" s="162"/>
      <c r="L232" s="180"/>
      <c r="M232" s="162"/>
      <c r="N232" s="162"/>
      <c r="O232" s="162"/>
      <c r="P232" s="162"/>
      <c r="Q232" s="162"/>
      <c r="R232" s="162"/>
    </row>
    <row r="233" spans="1:18" ht="12.75">
      <c r="A233" s="159" t="s">
        <v>485</v>
      </c>
      <c r="B233" s="162">
        <v>11.016</v>
      </c>
      <c r="C233" s="162" t="s">
        <v>11</v>
      </c>
      <c r="D233" s="177">
        <f t="shared" si="1"/>
        <v>1652.4</v>
      </c>
      <c r="E233" s="250">
        <f>('Ashamar 56'!$F235)</f>
        <v>0</v>
      </c>
      <c r="F233" s="168" t="s">
        <v>12</v>
      </c>
      <c r="G233" s="162" t="s">
        <v>439</v>
      </c>
      <c r="H233" s="254" t="s">
        <v>486</v>
      </c>
      <c r="I233" s="162"/>
      <c r="J233" s="162"/>
      <c r="K233" s="162"/>
      <c r="L233" s="180"/>
      <c r="M233" s="162"/>
      <c r="N233" s="162"/>
      <c r="O233" s="162"/>
      <c r="P233" s="162"/>
      <c r="Q233" s="162"/>
      <c r="R233" s="162"/>
    </row>
    <row r="234" spans="1:18" ht="12.75">
      <c r="A234" s="162" t="s">
        <v>487</v>
      </c>
      <c r="B234" s="162">
        <v>8.6943000000000001</v>
      </c>
      <c r="C234" s="162" t="s">
        <v>11</v>
      </c>
      <c r="D234" s="177">
        <f t="shared" si="1"/>
        <v>1304.145</v>
      </c>
      <c r="E234" s="250">
        <f>('Ashamar 56'!$F236)</f>
        <v>0</v>
      </c>
      <c r="F234" s="168" t="s">
        <v>12</v>
      </c>
      <c r="G234" s="162" t="s">
        <v>439</v>
      </c>
      <c r="H234" s="254" t="s">
        <v>488</v>
      </c>
      <c r="I234" s="162"/>
      <c r="J234" s="162"/>
      <c r="K234" s="162"/>
      <c r="L234" s="180"/>
      <c r="M234" s="162"/>
      <c r="N234" s="162"/>
      <c r="O234" s="162"/>
      <c r="P234" s="162"/>
      <c r="Q234" s="162"/>
      <c r="R234" s="162"/>
    </row>
    <row r="235" spans="1:18" ht="12.75">
      <c r="A235" s="159" t="s">
        <v>489</v>
      </c>
      <c r="B235" s="162">
        <v>7.9406999999999996</v>
      </c>
      <c r="C235" s="162" t="s">
        <v>11</v>
      </c>
      <c r="D235" s="177">
        <f t="shared" si="1"/>
        <v>1191.105</v>
      </c>
      <c r="E235" s="250">
        <f>('Ashamar 56'!$F237)</f>
        <v>0</v>
      </c>
      <c r="F235" s="168" t="s">
        <v>12</v>
      </c>
      <c r="G235" s="162" t="s">
        <v>439</v>
      </c>
      <c r="H235" s="254" t="s">
        <v>490</v>
      </c>
      <c r="I235" s="162"/>
      <c r="J235" s="162"/>
      <c r="K235" s="162"/>
      <c r="L235" s="180"/>
      <c r="M235" s="162"/>
      <c r="N235" s="162"/>
      <c r="O235" s="162"/>
      <c r="P235" s="162"/>
      <c r="Q235" s="162"/>
      <c r="R235" s="162"/>
    </row>
    <row r="236" spans="1:18" ht="12.75">
      <c r="A236" s="162" t="s">
        <v>491</v>
      </c>
      <c r="B236" s="162">
        <v>11.016</v>
      </c>
      <c r="C236" s="162" t="s">
        <v>11</v>
      </c>
      <c r="D236" s="177">
        <f t="shared" si="1"/>
        <v>1652.4</v>
      </c>
      <c r="E236" s="250">
        <f>('Ashamar 56'!$F238)</f>
        <v>0</v>
      </c>
      <c r="F236" s="168" t="s">
        <v>12</v>
      </c>
      <c r="G236" s="162" t="s">
        <v>439</v>
      </c>
      <c r="H236" s="254" t="s">
        <v>492</v>
      </c>
      <c r="I236" s="162"/>
      <c r="J236" s="162"/>
      <c r="K236" s="162"/>
      <c r="L236" s="180"/>
      <c r="M236" s="162"/>
      <c r="N236" s="162"/>
      <c r="O236" s="162"/>
      <c r="P236" s="162"/>
      <c r="Q236" s="162"/>
      <c r="R236" s="162"/>
    </row>
    <row r="237" spans="1:18" ht="12.75">
      <c r="A237" s="159" t="s">
        <v>493</v>
      </c>
      <c r="B237" s="162">
        <v>11.016</v>
      </c>
      <c r="C237" s="162" t="s">
        <v>11</v>
      </c>
      <c r="D237" s="177">
        <f t="shared" si="1"/>
        <v>1652.4</v>
      </c>
      <c r="E237" s="250">
        <f>('Ashamar 56'!$F239)</f>
        <v>0</v>
      </c>
      <c r="F237" s="168" t="s">
        <v>12</v>
      </c>
      <c r="G237" s="162" t="s">
        <v>439</v>
      </c>
      <c r="H237" s="254" t="s">
        <v>494</v>
      </c>
      <c r="I237" s="162"/>
      <c r="J237" s="162"/>
      <c r="K237" s="162"/>
      <c r="L237" s="180"/>
      <c r="M237" s="162"/>
      <c r="N237" s="162"/>
      <c r="O237" s="162"/>
      <c r="P237" s="162"/>
      <c r="Q237" s="162"/>
      <c r="R237" s="162"/>
    </row>
    <row r="238" spans="1:18" ht="12.75">
      <c r="A238" s="162" t="s">
        <v>495</v>
      </c>
      <c r="B238" s="162">
        <v>8.6943000000000001</v>
      </c>
      <c r="C238" s="162" t="s">
        <v>11</v>
      </c>
      <c r="D238" s="177">
        <f t="shared" si="1"/>
        <v>1304.145</v>
      </c>
      <c r="E238" s="250">
        <f>('Ashamar 56'!$F240)</f>
        <v>0</v>
      </c>
      <c r="F238" s="168" t="s">
        <v>12</v>
      </c>
      <c r="G238" s="162" t="s">
        <v>439</v>
      </c>
      <c r="H238" s="254" t="s">
        <v>496</v>
      </c>
      <c r="I238" s="162"/>
      <c r="J238" s="162"/>
      <c r="K238" s="162"/>
      <c r="L238" s="180"/>
      <c r="M238" s="162"/>
      <c r="N238" s="162"/>
      <c r="O238" s="162"/>
      <c r="P238" s="162"/>
      <c r="Q238" s="162"/>
      <c r="R238" s="162"/>
    </row>
    <row r="239" spans="1:18" ht="12.75">
      <c r="A239" s="159" t="s">
        <v>497</v>
      </c>
      <c r="B239" s="162">
        <v>10.608000000000001</v>
      </c>
      <c r="C239" s="162" t="s">
        <v>11</v>
      </c>
      <c r="D239" s="177">
        <f t="shared" si="1"/>
        <v>1591.2</v>
      </c>
      <c r="E239" s="250">
        <f>('Ashamar 56'!$F241)</f>
        <v>0</v>
      </c>
      <c r="F239" s="168" t="s">
        <v>12</v>
      </c>
      <c r="G239" s="162" t="s">
        <v>439</v>
      </c>
      <c r="H239" s="254" t="s">
        <v>498</v>
      </c>
      <c r="I239" s="162"/>
      <c r="J239" s="162"/>
      <c r="K239" s="162"/>
      <c r="L239" s="180"/>
      <c r="M239" s="162"/>
      <c r="N239" s="162"/>
      <c r="O239" s="162"/>
      <c r="P239" s="162"/>
      <c r="Q239" s="162"/>
      <c r="R239" s="162"/>
    </row>
    <row r="240" spans="1:18" ht="12.75">
      <c r="A240" s="162" t="s">
        <v>499</v>
      </c>
      <c r="B240" s="162">
        <v>9.8124000000000002</v>
      </c>
      <c r="C240" s="162" t="s">
        <v>11</v>
      </c>
      <c r="D240" s="177">
        <f t="shared" si="1"/>
        <v>1471.8600000000001</v>
      </c>
      <c r="E240" s="250">
        <f>('Ashamar 56'!$F242)</f>
        <v>0</v>
      </c>
      <c r="F240" s="168" t="s">
        <v>12</v>
      </c>
      <c r="G240" s="162" t="s">
        <v>439</v>
      </c>
      <c r="H240" s="254" t="s">
        <v>500</v>
      </c>
      <c r="I240" s="162"/>
      <c r="J240" s="162"/>
      <c r="K240" s="162"/>
      <c r="L240" s="180"/>
      <c r="M240" s="162"/>
      <c r="N240" s="162"/>
      <c r="O240" s="162"/>
      <c r="P240" s="162"/>
      <c r="Q240" s="162"/>
      <c r="R240" s="162"/>
    </row>
    <row r="241" spans="1:18" ht="12.75">
      <c r="A241" s="159" t="s">
        <v>501</v>
      </c>
      <c r="B241" s="162">
        <v>9.0719999999999992</v>
      </c>
      <c r="C241" s="162" t="s">
        <v>11</v>
      </c>
      <c r="D241" s="177">
        <f t="shared" si="1"/>
        <v>1360.8</v>
      </c>
      <c r="E241" s="250">
        <f>('Ashamar 56'!$F243)</f>
        <v>0</v>
      </c>
      <c r="F241" s="168" t="s">
        <v>12</v>
      </c>
      <c r="G241" s="162" t="s">
        <v>439</v>
      </c>
      <c r="H241" s="254" t="s">
        <v>502</v>
      </c>
      <c r="I241" s="162"/>
      <c r="J241" s="162"/>
      <c r="K241" s="162"/>
      <c r="L241" s="180"/>
      <c r="M241" s="162"/>
      <c r="N241" s="162"/>
      <c r="O241" s="162"/>
      <c r="P241" s="162"/>
      <c r="Q241" s="162"/>
      <c r="R241" s="162"/>
    </row>
    <row r="242" spans="1:18" ht="12.75">
      <c r="A242" s="162" t="s">
        <v>503</v>
      </c>
      <c r="B242" s="162">
        <v>11.037599999999999</v>
      </c>
      <c r="C242" s="162" t="s">
        <v>11</v>
      </c>
      <c r="D242" s="177">
        <f t="shared" si="1"/>
        <v>1655.6399999999999</v>
      </c>
      <c r="E242" s="250">
        <f>('Ashamar 56'!$F244)</f>
        <v>0</v>
      </c>
      <c r="F242" s="168" t="s">
        <v>12</v>
      </c>
      <c r="G242" s="162" t="s">
        <v>439</v>
      </c>
      <c r="H242" s="254" t="s">
        <v>504</v>
      </c>
      <c r="I242" s="162"/>
      <c r="J242" s="162"/>
      <c r="K242" s="162"/>
      <c r="L242" s="180"/>
      <c r="M242" s="162"/>
      <c r="N242" s="162"/>
      <c r="O242" s="162"/>
      <c r="P242" s="162"/>
      <c r="Q242" s="162"/>
      <c r="R242" s="162"/>
    </row>
    <row r="243" spans="1:18" ht="12.75">
      <c r="A243" s="159" t="s">
        <v>505</v>
      </c>
      <c r="B243" s="162">
        <v>7.0757000000000003</v>
      </c>
      <c r="C243" s="162" t="s">
        <v>11</v>
      </c>
      <c r="D243" s="177">
        <f t="shared" si="1"/>
        <v>1061.355</v>
      </c>
      <c r="E243" s="250">
        <f>('Ashamar 56'!$F245)</f>
        <v>0</v>
      </c>
      <c r="F243" s="168" t="s">
        <v>12</v>
      </c>
      <c r="G243" s="162" t="s">
        <v>439</v>
      </c>
      <c r="H243" s="254" t="s">
        <v>506</v>
      </c>
      <c r="I243" s="162"/>
      <c r="J243" s="162"/>
      <c r="K243" s="162"/>
      <c r="L243" s="180"/>
      <c r="M243" s="162"/>
      <c r="N243" s="162"/>
      <c r="O243" s="162"/>
      <c r="P243" s="162"/>
      <c r="Q243" s="162"/>
      <c r="R243" s="162"/>
    </row>
    <row r="244" spans="1:18" ht="12.75">
      <c r="A244" s="162" t="s">
        <v>507</v>
      </c>
      <c r="B244" s="162">
        <v>9.8160000000000007</v>
      </c>
      <c r="C244" s="162" t="s">
        <v>11</v>
      </c>
      <c r="D244" s="177">
        <f t="shared" si="1"/>
        <v>1472.4</v>
      </c>
      <c r="E244" s="250">
        <f>('Ashamar 56'!$F246)</f>
        <v>0</v>
      </c>
      <c r="F244" s="168" t="s">
        <v>12</v>
      </c>
      <c r="G244" s="162" t="s">
        <v>439</v>
      </c>
      <c r="H244" s="254" t="s">
        <v>508</v>
      </c>
      <c r="I244" s="162"/>
      <c r="J244" s="162"/>
      <c r="K244" s="162"/>
      <c r="L244" s="180"/>
      <c r="M244" s="162"/>
      <c r="N244" s="162"/>
      <c r="O244" s="162"/>
      <c r="P244" s="162"/>
      <c r="Q244" s="162"/>
      <c r="R244" s="162"/>
    </row>
    <row r="245" spans="1:18" ht="12.75">
      <c r="A245" s="159" t="s">
        <v>509</v>
      </c>
      <c r="B245" s="162">
        <v>10.08</v>
      </c>
      <c r="C245" s="162" t="s">
        <v>11</v>
      </c>
      <c r="D245" s="177">
        <f t="shared" si="1"/>
        <v>1512</v>
      </c>
      <c r="E245" s="250">
        <f>('Ashamar 56'!$F247)</f>
        <v>0</v>
      </c>
      <c r="F245" s="168" t="s">
        <v>12</v>
      </c>
      <c r="G245" s="162" t="s">
        <v>439</v>
      </c>
      <c r="H245" s="254" t="s">
        <v>510</v>
      </c>
      <c r="I245" s="162"/>
      <c r="J245" s="162"/>
      <c r="K245" s="162"/>
      <c r="L245" s="180"/>
      <c r="M245" s="162"/>
      <c r="N245" s="162"/>
      <c r="O245" s="162"/>
      <c r="P245" s="162"/>
      <c r="Q245" s="162"/>
      <c r="R245" s="162"/>
    </row>
    <row r="246" spans="1:18" ht="12.75">
      <c r="A246" s="162" t="s">
        <v>511</v>
      </c>
      <c r="B246" s="162">
        <v>8.9571000000000005</v>
      </c>
      <c r="C246" s="162" t="s">
        <v>11</v>
      </c>
      <c r="D246" s="177">
        <f t="shared" si="1"/>
        <v>1343.5650000000001</v>
      </c>
      <c r="E246" s="250">
        <f>('Ashamar 56'!$F248)</f>
        <v>0</v>
      </c>
      <c r="F246" s="168" t="s">
        <v>12</v>
      </c>
      <c r="G246" s="162" t="s">
        <v>439</v>
      </c>
      <c r="H246" s="254" t="s">
        <v>512</v>
      </c>
      <c r="I246" s="162"/>
      <c r="J246" s="162"/>
      <c r="K246" s="162"/>
      <c r="L246" s="180"/>
      <c r="M246" s="162"/>
      <c r="N246" s="162"/>
      <c r="O246" s="162"/>
      <c r="P246" s="162"/>
      <c r="Q246" s="162"/>
      <c r="R246" s="162"/>
    </row>
    <row r="247" spans="1:18" ht="12.75">
      <c r="A247" s="159" t="s">
        <v>513</v>
      </c>
      <c r="B247" s="162">
        <v>9.4079999999999995</v>
      </c>
      <c r="C247" s="162" t="s">
        <v>11</v>
      </c>
      <c r="D247" s="177">
        <f t="shared" si="1"/>
        <v>1411.1999999999998</v>
      </c>
      <c r="E247" s="250">
        <f>('Ashamar 56'!$F249)</f>
        <v>0</v>
      </c>
      <c r="F247" s="168" t="s">
        <v>12</v>
      </c>
      <c r="G247" s="162" t="s">
        <v>439</v>
      </c>
      <c r="H247" s="254" t="s">
        <v>514</v>
      </c>
      <c r="I247" s="162"/>
      <c r="J247" s="162"/>
      <c r="K247" s="162"/>
      <c r="L247" s="180"/>
      <c r="M247" s="162"/>
      <c r="N247" s="162"/>
      <c r="O247" s="162"/>
      <c r="P247" s="162"/>
      <c r="Q247" s="162"/>
      <c r="R247" s="162"/>
    </row>
    <row r="248" spans="1:18" ht="12.75">
      <c r="A248" s="162" t="s">
        <v>515</v>
      </c>
      <c r="B248" s="162">
        <v>9.4079999999999995</v>
      </c>
      <c r="C248" s="162" t="s">
        <v>11</v>
      </c>
      <c r="D248" s="177">
        <f t="shared" si="1"/>
        <v>1411.1999999999998</v>
      </c>
      <c r="E248" s="250">
        <f>('Ashamar 56'!$F250)</f>
        <v>0</v>
      </c>
      <c r="F248" s="168" t="s">
        <v>12</v>
      </c>
      <c r="G248" s="162" t="s">
        <v>439</v>
      </c>
      <c r="H248" s="254" t="s">
        <v>516</v>
      </c>
      <c r="I248" s="162"/>
      <c r="J248" s="162"/>
      <c r="K248" s="162"/>
      <c r="L248" s="180"/>
      <c r="M248" s="162"/>
      <c r="N248" s="162"/>
      <c r="O248" s="162"/>
      <c r="P248" s="180"/>
      <c r="Q248" s="162"/>
      <c r="R248" s="162"/>
    </row>
    <row r="249" spans="1:18" ht="12.75">
      <c r="A249" s="159" t="s">
        <v>517</v>
      </c>
      <c r="B249" s="162">
        <v>6.2720000000000002</v>
      </c>
      <c r="C249" s="162" t="s">
        <v>11</v>
      </c>
      <c r="D249" s="177">
        <f t="shared" si="1"/>
        <v>940.80000000000007</v>
      </c>
      <c r="E249" s="250">
        <f>('Ashamar 56'!$F251)</f>
        <v>0</v>
      </c>
      <c r="F249" s="168" t="s">
        <v>12</v>
      </c>
      <c r="G249" s="162" t="s">
        <v>439</v>
      </c>
      <c r="H249" s="254" t="s">
        <v>518</v>
      </c>
      <c r="I249" s="162"/>
      <c r="J249" s="162"/>
      <c r="K249" s="162"/>
      <c r="L249" s="180"/>
      <c r="M249" s="162"/>
      <c r="N249" s="162"/>
      <c r="O249" s="162"/>
      <c r="P249" s="162"/>
      <c r="Q249" s="162"/>
      <c r="R249" s="162"/>
    </row>
    <row r="250" spans="1:18" ht="12.75">
      <c r="A250" s="162" t="s">
        <v>519</v>
      </c>
      <c r="B250" s="162">
        <v>8.5847999999999995</v>
      </c>
      <c r="C250" s="162" t="s">
        <v>11</v>
      </c>
      <c r="D250" s="177">
        <f t="shared" si="1"/>
        <v>1287.72</v>
      </c>
      <c r="E250" s="250">
        <f>('Ashamar 56'!$F252)</f>
        <v>0</v>
      </c>
      <c r="F250" s="168" t="s">
        <v>12</v>
      </c>
      <c r="G250" s="162" t="s">
        <v>439</v>
      </c>
      <c r="H250" s="254" t="s">
        <v>520</v>
      </c>
      <c r="I250" s="162"/>
      <c r="J250" s="162"/>
      <c r="K250" s="162"/>
      <c r="L250" s="180"/>
      <c r="M250" s="162"/>
      <c r="N250" s="162"/>
      <c r="O250" s="162"/>
      <c r="P250" s="162"/>
      <c r="Q250" s="162"/>
      <c r="R250" s="162"/>
    </row>
    <row r="251" spans="1:18" ht="12.75">
      <c r="A251" s="159" t="s">
        <v>521</v>
      </c>
      <c r="B251" s="162">
        <v>7.9406999999999996</v>
      </c>
      <c r="C251" s="162" t="s">
        <v>11</v>
      </c>
      <c r="D251" s="177">
        <f t="shared" si="1"/>
        <v>1191.105</v>
      </c>
      <c r="E251" s="250">
        <f>('Ashamar 56'!$F253)</f>
        <v>0</v>
      </c>
      <c r="F251" s="168" t="s">
        <v>12</v>
      </c>
      <c r="G251" s="162" t="s">
        <v>439</v>
      </c>
      <c r="H251" s="254" t="s">
        <v>522</v>
      </c>
      <c r="I251" s="162"/>
      <c r="J251" s="162"/>
      <c r="K251" s="162"/>
      <c r="L251" s="180"/>
      <c r="M251" s="162"/>
      <c r="N251" s="162"/>
      <c r="O251" s="162"/>
      <c r="P251" s="162"/>
      <c r="Q251" s="162"/>
      <c r="R251" s="162"/>
    </row>
    <row r="252" spans="1:18" ht="12.75">
      <c r="A252" s="162" t="s">
        <v>523</v>
      </c>
      <c r="B252" s="162">
        <v>11.016</v>
      </c>
      <c r="C252" s="162" t="s">
        <v>11</v>
      </c>
      <c r="D252" s="177">
        <f t="shared" si="1"/>
        <v>1652.4</v>
      </c>
      <c r="E252" s="250">
        <f>('Ashamar 56'!$F254)</f>
        <v>0</v>
      </c>
      <c r="F252" s="168" t="s">
        <v>12</v>
      </c>
      <c r="G252" s="162" t="s">
        <v>439</v>
      </c>
      <c r="H252" s="254" t="s">
        <v>524</v>
      </c>
      <c r="I252" s="162"/>
      <c r="J252" s="162"/>
      <c r="K252" s="162"/>
      <c r="L252" s="180"/>
      <c r="M252" s="162"/>
      <c r="N252" s="162"/>
      <c r="O252" s="162"/>
      <c r="P252" s="162"/>
      <c r="Q252" s="162"/>
      <c r="R252" s="162"/>
    </row>
    <row r="253" spans="1:18" ht="12.75">
      <c r="A253" s="159" t="s">
        <v>525</v>
      </c>
      <c r="B253" s="162">
        <v>11.016</v>
      </c>
      <c r="C253" s="162" t="s">
        <v>11</v>
      </c>
      <c r="D253" s="177">
        <f t="shared" si="1"/>
        <v>1652.4</v>
      </c>
      <c r="E253" s="250">
        <f>('Ashamar 56'!$F255)</f>
        <v>0</v>
      </c>
      <c r="F253" s="168" t="s">
        <v>12</v>
      </c>
      <c r="G253" s="162" t="s">
        <v>439</v>
      </c>
      <c r="H253" s="254" t="s">
        <v>526</v>
      </c>
      <c r="I253" s="162"/>
      <c r="J253" s="162"/>
      <c r="K253" s="162"/>
      <c r="L253" s="180"/>
      <c r="M253" s="162"/>
      <c r="N253" s="162"/>
      <c r="O253" s="162"/>
      <c r="P253" s="162"/>
      <c r="Q253" s="162"/>
      <c r="R253" s="162"/>
    </row>
    <row r="254" spans="1:18" ht="12.75">
      <c r="A254" s="162" t="s">
        <v>527</v>
      </c>
      <c r="B254" s="162">
        <v>8.6943000000000001</v>
      </c>
      <c r="C254" s="162" t="s">
        <v>11</v>
      </c>
      <c r="D254" s="177">
        <f t="shared" si="1"/>
        <v>1304.145</v>
      </c>
      <c r="E254" s="250">
        <f>('Ashamar 56'!$F256)</f>
        <v>0</v>
      </c>
      <c r="F254" s="168" t="s">
        <v>12</v>
      </c>
      <c r="G254" s="162" t="s">
        <v>439</v>
      </c>
      <c r="H254" s="254" t="s">
        <v>528</v>
      </c>
      <c r="I254" s="162"/>
      <c r="J254" s="162"/>
      <c r="K254" s="162"/>
      <c r="L254" s="180"/>
      <c r="M254" s="162"/>
      <c r="N254" s="162"/>
      <c r="O254" s="162"/>
      <c r="P254" s="162"/>
      <c r="Q254" s="162"/>
      <c r="R254" s="162"/>
    </row>
    <row r="255" spans="1:18" ht="12.75">
      <c r="A255" s="159" t="s">
        <v>529</v>
      </c>
      <c r="B255" s="162">
        <v>10.608000000000001</v>
      </c>
      <c r="C255" s="162" t="s">
        <v>11</v>
      </c>
      <c r="D255" s="177">
        <f t="shared" si="1"/>
        <v>1591.2</v>
      </c>
      <c r="E255" s="250">
        <f>('Ashamar 56'!$F257)</f>
        <v>0</v>
      </c>
      <c r="F255" s="168" t="s">
        <v>12</v>
      </c>
      <c r="G255" s="162" t="s">
        <v>439</v>
      </c>
      <c r="H255" s="254" t="s">
        <v>530</v>
      </c>
      <c r="I255" s="162"/>
      <c r="J255" s="162"/>
      <c r="K255" s="162"/>
      <c r="L255" s="180"/>
      <c r="M255" s="162"/>
      <c r="N255" s="162"/>
      <c r="O255" s="162"/>
      <c r="P255" s="162"/>
      <c r="Q255" s="162"/>
      <c r="R255" s="162"/>
    </row>
    <row r="256" spans="1:18" ht="12.75">
      <c r="A256" s="162" t="s">
        <v>531</v>
      </c>
      <c r="B256" s="162">
        <v>9.8124000000000002</v>
      </c>
      <c r="C256" s="162" t="s">
        <v>11</v>
      </c>
      <c r="D256" s="177">
        <f t="shared" si="1"/>
        <v>1471.8600000000001</v>
      </c>
      <c r="E256" s="250">
        <f>('Ashamar 56'!$F258)</f>
        <v>0</v>
      </c>
      <c r="F256" s="168" t="s">
        <v>12</v>
      </c>
      <c r="G256" s="162" t="s">
        <v>439</v>
      </c>
      <c r="H256" s="254" t="s">
        <v>532</v>
      </c>
      <c r="I256" s="162"/>
      <c r="J256" s="162"/>
      <c r="K256" s="162"/>
      <c r="L256" s="180"/>
      <c r="M256" s="162"/>
      <c r="N256" s="162"/>
      <c r="O256" s="162"/>
      <c r="P256" s="162"/>
      <c r="Q256" s="162"/>
      <c r="R256" s="162"/>
    </row>
    <row r="257" spans="1:18" ht="12.75">
      <c r="A257" s="159" t="s">
        <v>533</v>
      </c>
      <c r="B257" s="162">
        <v>5.2667999999999999</v>
      </c>
      <c r="C257" s="162" t="s">
        <v>11</v>
      </c>
      <c r="D257" s="177">
        <f t="shared" si="1"/>
        <v>790.02</v>
      </c>
      <c r="E257" s="250">
        <f>('Ashamar 56'!$F259)</f>
        <v>0</v>
      </c>
      <c r="F257" s="168" t="s">
        <v>12</v>
      </c>
      <c r="G257" s="162" t="s">
        <v>439</v>
      </c>
      <c r="H257" s="254" t="s">
        <v>534</v>
      </c>
      <c r="I257" s="162"/>
      <c r="J257" s="162"/>
      <c r="K257" s="162"/>
      <c r="L257" s="180"/>
      <c r="M257" s="162"/>
      <c r="N257" s="162"/>
      <c r="O257" s="162"/>
      <c r="P257" s="162"/>
      <c r="Q257" s="162"/>
      <c r="R257" s="162"/>
    </row>
    <row r="258" spans="1:18" ht="12.75">
      <c r="A258" s="162" t="s">
        <v>535</v>
      </c>
      <c r="B258" s="162">
        <v>5.2667999999999999</v>
      </c>
      <c r="C258" s="162" t="s">
        <v>11</v>
      </c>
      <c r="D258" s="177">
        <f t="shared" si="1"/>
        <v>790.02</v>
      </c>
      <c r="E258" s="250">
        <f>('Ashamar 56'!$F260)</f>
        <v>0</v>
      </c>
      <c r="F258" s="168" t="s">
        <v>12</v>
      </c>
      <c r="G258" s="162" t="s">
        <v>439</v>
      </c>
      <c r="H258" s="254" t="s">
        <v>536</v>
      </c>
      <c r="I258" s="162"/>
      <c r="J258" s="162"/>
      <c r="K258" s="162"/>
      <c r="L258" s="180"/>
      <c r="M258" s="162"/>
      <c r="N258" s="162"/>
      <c r="O258" s="162"/>
      <c r="P258" s="162"/>
      <c r="Q258" s="162"/>
      <c r="R258" s="162"/>
    </row>
    <row r="259" spans="1:18" ht="12.75">
      <c r="A259" s="159" t="s">
        <v>537</v>
      </c>
      <c r="B259" s="162">
        <v>9.5760000000000005</v>
      </c>
      <c r="C259" s="162" t="s">
        <v>11</v>
      </c>
      <c r="D259" s="177">
        <f t="shared" si="1"/>
        <v>1436.4</v>
      </c>
      <c r="E259" s="250">
        <f>('Ashamar 56'!$F261)</f>
        <v>0</v>
      </c>
      <c r="F259" s="168" t="s">
        <v>12</v>
      </c>
      <c r="G259" s="162" t="s">
        <v>439</v>
      </c>
      <c r="H259" s="254" t="s">
        <v>538</v>
      </c>
      <c r="I259" s="162"/>
      <c r="J259" s="162"/>
      <c r="K259" s="162"/>
      <c r="L259" s="180"/>
      <c r="M259" s="162"/>
      <c r="N259" s="162"/>
      <c r="O259" s="162"/>
      <c r="P259" s="162"/>
      <c r="Q259" s="162"/>
      <c r="R259" s="162"/>
    </row>
    <row r="260" spans="1:18" ht="12.75">
      <c r="A260" s="169" t="s">
        <v>539</v>
      </c>
      <c r="B260" s="169">
        <v>8.6943000000000001</v>
      </c>
      <c r="C260" s="169" t="s">
        <v>11</v>
      </c>
      <c r="D260" s="176">
        <f t="shared" si="1"/>
        <v>1304.145</v>
      </c>
      <c r="E260" s="250">
        <f>('Ashamar 56'!$F262)</f>
        <v>0</v>
      </c>
      <c r="F260" s="170" t="s">
        <v>12</v>
      </c>
      <c r="G260" s="169" t="s">
        <v>540</v>
      </c>
      <c r="H260" s="254" t="s">
        <v>541</v>
      </c>
      <c r="I260" s="162"/>
      <c r="J260" s="162"/>
      <c r="K260" s="162"/>
      <c r="L260" s="180"/>
      <c r="M260" s="162"/>
      <c r="N260" s="162"/>
      <c r="O260" s="162"/>
      <c r="P260" s="162"/>
      <c r="Q260" s="162"/>
      <c r="R260" s="162"/>
    </row>
    <row r="261" spans="1:18" ht="12.75">
      <c r="A261" s="159" t="s">
        <v>542</v>
      </c>
      <c r="B261" s="162">
        <v>9.5280000000000005</v>
      </c>
      <c r="C261" s="162" t="s">
        <v>11</v>
      </c>
      <c r="D261" s="177">
        <f t="shared" si="1"/>
        <v>1429.2</v>
      </c>
      <c r="E261" s="250">
        <f>('Ashamar 56'!$F263)</f>
        <v>0</v>
      </c>
      <c r="F261" s="168" t="s">
        <v>12</v>
      </c>
      <c r="G261" s="162" t="s">
        <v>540</v>
      </c>
      <c r="H261" s="254" t="s">
        <v>543</v>
      </c>
      <c r="I261" s="162"/>
      <c r="J261" s="162"/>
      <c r="K261" s="162"/>
      <c r="L261" s="180"/>
      <c r="M261" s="162"/>
      <c r="N261" s="162"/>
      <c r="O261" s="162"/>
      <c r="P261" s="162"/>
      <c r="Q261" s="162"/>
      <c r="R261" s="162"/>
    </row>
    <row r="262" spans="1:18" ht="12.75">
      <c r="A262" s="162" t="s">
        <v>544</v>
      </c>
      <c r="B262" s="162">
        <v>11.016</v>
      </c>
      <c r="C262" s="162" t="s">
        <v>11</v>
      </c>
      <c r="D262" s="177">
        <f t="shared" si="1"/>
        <v>1652.4</v>
      </c>
      <c r="E262" s="250">
        <f>('Ashamar 56'!$F264)</f>
        <v>0</v>
      </c>
      <c r="F262" s="168" t="s">
        <v>12</v>
      </c>
      <c r="G262" s="162" t="s">
        <v>540</v>
      </c>
      <c r="H262" s="254" t="s">
        <v>545</v>
      </c>
      <c r="I262" s="162"/>
      <c r="J262" s="162"/>
      <c r="K262" s="162"/>
      <c r="L262" s="180"/>
      <c r="M262" s="162"/>
      <c r="N262" s="162"/>
      <c r="O262" s="162"/>
      <c r="P262" s="162"/>
      <c r="Q262" s="162"/>
      <c r="R262" s="162"/>
    </row>
    <row r="263" spans="1:18" ht="12.75">
      <c r="A263" s="159" t="s">
        <v>546</v>
      </c>
      <c r="B263" s="162">
        <v>7.9406999999999996</v>
      </c>
      <c r="C263" s="162" t="s">
        <v>11</v>
      </c>
      <c r="D263" s="177">
        <f t="shared" si="1"/>
        <v>1191.105</v>
      </c>
      <c r="E263" s="250">
        <f>('Ashamar 56'!$F265)</f>
        <v>0</v>
      </c>
      <c r="F263" s="168" t="s">
        <v>12</v>
      </c>
      <c r="G263" s="162" t="s">
        <v>540</v>
      </c>
      <c r="H263" s="254" t="s">
        <v>547</v>
      </c>
      <c r="I263" s="162"/>
      <c r="J263" s="162"/>
      <c r="K263" s="162"/>
      <c r="L263" s="180"/>
      <c r="M263" s="162"/>
      <c r="N263" s="162"/>
      <c r="O263" s="162"/>
      <c r="P263" s="180"/>
      <c r="Q263" s="162"/>
      <c r="R263" s="162"/>
    </row>
    <row r="264" spans="1:18" ht="12.75">
      <c r="A264" s="162" t="s">
        <v>548</v>
      </c>
      <c r="B264" s="162">
        <v>11.037599999999999</v>
      </c>
      <c r="C264" s="162" t="s">
        <v>11</v>
      </c>
      <c r="D264" s="177">
        <f t="shared" si="1"/>
        <v>1655.6399999999999</v>
      </c>
      <c r="E264" s="250">
        <f>('Ashamar 56'!$F266)</f>
        <v>0</v>
      </c>
      <c r="F264" s="168" t="s">
        <v>12</v>
      </c>
      <c r="G264" s="162" t="s">
        <v>540</v>
      </c>
      <c r="H264" s="254" t="s">
        <v>549</v>
      </c>
      <c r="I264" s="162"/>
      <c r="J264" s="162"/>
      <c r="K264" s="162"/>
      <c r="L264" s="180"/>
      <c r="M264" s="162"/>
      <c r="N264" s="162"/>
      <c r="O264" s="162"/>
      <c r="P264" s="162"/>
      <c r="Q264" s="162"/>
      <c r="R264" s="162"/>
    </row>
    <row r="265" spans="1:18" ht="12.75">
      <c r="A265" s="159" t="s">
        <v>550</v>
      </c>
      <c r="B265" s="162">
        <v>9.0719999999999992</v>
      </c>
      <c r="C265" s="162" t="s">
        <v>11</v>
      </c>
      <c r="D265" s="177">
        <f t="shared" si="1"/>
        <v>1360.8</v>
      </c>
      <c r="E265" s="250">
        <f>('Ashamar 56'!$F267)</f>
        <v>0</v>
      </c>
      <c r="F265" s="168" t="s">
        <v>12</v>
      </c>
      <c r="G265" s="162" t="s">
        <v>540</v>
      </c>
      <c r="H265" s="254" t="s">
        <v>551</v>
      </c>
      <c r="I265" s="162"/>
      <c r="J265" s="162"/>
      <c r="K265" s="162"/>
      <c r="L265" s="180"/>
      <c r="M265" s="162"/>
      <c r="N265" s="162"/>
      <c r="O265" s="162"/>
      <c r="P265" s="162"/>
      <c r="Q265" s="162"/>
      <c r="R265" s="162"/>
    </row>
    <row r="266" spans="1:18" ht="12.75">
      <c r="A266" s="162" t="s">
        <v>552</v>
      </c>
      <c r="B266" s="162">
        <v>9.8124000000000002</v>
      </c>
      <c r="C266" s="162" t="s">
        <v>11</v>
      </c>
      <c r="D266" s="177">
        <f t="shared" si="1"/>
        <v>1471.8600000000001</v>
      </c>
      <c r="E266" s="250">
        <f>('Ashamar 56'!$F268)</f>
        <v>0</v>
      </c>
      <c r="F266" s="168" t="s">
        <v>12</v>
      </c>
      <c r="G266" s="162" t="s">
        <v>540</v>
      </c>
      <c r="H266" s="254" t="s">
        <v>553</v>
      </c>
      <c r="I266" s="162"/>
      <c r="J266" s="162"/>
      <c r="K266" s="162"/>
      <c r="L266" s="180"/>
      <c r="M266" s="162"/>
      <c r="N266" s="162"/>
      <c r="O266" s="162"/>
      <c r="P266" s="162"/>
      <c r="Q266" s="162"/>
      <c r="R266" s="162"/>
    </row>
    <row r="267" spans="1:18" ht="12.75">
      <c r="A267" s="159" t="s">
        <v>554</v>
      </c>
      <c r="B267" s="162">
        <v>10.608000000000001</v>
      </c>
      <c r="C267" s="162" t="s">
        <v>11</v>
      </c>
      <c r="D267" s="177">
        <f t="shared" si="1"/>
        <v>1591.2</v>
      </c>
      <c r="E267" s="250">
        <f>('Ashamar 56'!$F269)</f>
        <v>0</v>
      </c>
      <c r="F267" s="168" t="s">
        <v>12</v>
      </c>
      <c r="G267" s="162" t="s">
        <v>540</v>
      </c>
      <c r="H267" s="254" t="s">
        <v>555</v>
      </c>
      <c r="I267" s="162"/>
      <c r="J267" s="162"/>
      <c r="K267" s="162"/>
      <c r="L267" s="180"/>
      <c r="M267" s="162"/>
      <c r="N267" s="162"/>
      <c r="O267" s="162"/>
      <c r="P267" s="162"/>
      <c r="Q267" s="162"/>
      <c r="R267" s="162"/>
    </row>
    <row r="268" spans="1:18" ht="12.75">
      <c r="A268" s="162" t="s">
        <v>556</v>
      </c>
      <c r="B268" s="162">
        <v>8.9571000000000005</v>
      </c>
      <c r="C268" s="162" t="s">
        <v>11</v>
      </c>
      <c r="D268" s="177">
        <f t="shared" si="1"/>
        <v>1343.5650000000001</v>
      </c>
      <c r="E268" s="250">
        <f>('Ashamar 56'!$F270)</f>
        <v>0</v>
      </c>
      <c r="F268" s="168" t="s">
        <v>12</v>
      </c>
      <c r="G268" s="162" t="s">
        <v>540</v>
      </c>
      <c r="H268" s="254" t="s">
        <v>557</v>
      </c>
      <c r="I268" s="162"/>
      <c r="J268" s="162"/>
      <c r="K268" s="162"/>
      <c r="L268" s="180"/>
      <c r="M268" s="162"/>
      <c r="N268" s="162"/>
      <c r="O268" s="162"/>
      <c r="P268" s="162"/>
      <c r="Q268" s="162"/>
      <c r="R268" s="162"/>
    </row>
    <row r="269" spans="1:18" ht="12.75">
      <c r="A269" s="159" t="s">
        <v>558</v>
      </c>
      <c r="B269" s="162">
        <v>10.08</v>
      </c>
      <c r="C269" s="162" t="s">
        <v>11</v>
      </c>
      <c r="D269" s="177">
        <f t="shared" si="1"/>
        <v>1512</v>
      </c>
      <c r="E269" s="250">
        <f>('Ashamar 56'!$F271)</f>
        <v>0</v>
      </c>
      <c r="F269" s="168" t="s">
        <v>12</v>
      </c>
      <c r="G269" s="162" t="s">
        <v>540</v>
      </c>
      <c r="H269" s="254" t="s">
        <v>559</v>
      </c>
      <c r="I269" s="162"/>
      <c r="J269" s="162"/>
      <c r="K269" s="162"/>
      <c r="L269" s="180"/>
      <c r="M269" s="162"/>
      <c r="N269" s="162"/>
      <c r="O269" s="162"/>
      <c r="P269" s="162"/>
      <c r="Q269" s="162"/>
      <c r="R269" s="162"/>
    </row>
    <row r="270" spans="1:18" ht="12.75">
      <c r="A270" s="162" t="s">
        <v>560</v>
      </c>
      <c r="B270" s="162">
        <v>9.8160000000000007</v>
      </c>
      <c r="C270" s="162" t="s">
        <v>11</v>
      </c>
      <c r="D270" s="177">
        <f t="shared" si="1"/>
        <v>1472.4</v>
      </c>
      <c r="E270" s="250">
        <f>('Ashamar 56'!$F272)</f>
        <v>0</v>
      </c>
      <c r="F270" s="168" t="s">
        <v>12</v>
      </c>
      <c r="G270" s="162" t="s">
        <v>540</v>
      </c>
      <c r="H270" s="254" t="s">
        <v>561</v>
      </c>
      <c r="I270" s="162"/>
      <c r="J270" s="162"/>
      <c r="K270" s="162"/>
      <c r="L270" s="180"/>
      <c r="M270" s="162"/>
      <c r="N270" s="162"/>
      <c r="O270" s="162"/>
      <c r="P270" s="162"/>
      <c r="Q270" s="162"/>
      <c r="R270" s="162"/>
    </row>
    <row r="271" spans="1:18" ht="12.75">
      <c r="A271" s="159" t="s">
        <v>562</v>
      </c>
      <c r="B271" s="162">
        <v>7.0757000000000003</v>
      </c>
      <c r="C271" s="162" t="s">
        <v>11</v>
      </c>
      <c r="D271" s="177">
        <f t="shared" si="1"/>
        <v>1061.355</v>
      </c>
      <c r="E271" s="250">
        <f>('Ashamar 56'!$F273)</f>
        <v>0</v>
      </c>
      <c r="F271" s="168" t="s">
        <v>12</v>
      </c>
      <c r="G271" s="162" t="s">
        <v>540</v>
      </c>
      <c r="H271" s="254" t="s">
        <v>563</v>
      </c>
      <c r="I271" s="162"/>
      <c r="J271" s="162"/>
      <c r="K271" s="162"/>
      <c r="L271" s="180"/>
      <c r="M271" s="162"/>
      <c r="N271" s="162"/>
      <c r="O271" s="162"/>
      <c r="P271" s="162"/>
      <c r="Q271" s="162"/>
      <c r="R271" s="162"/>
    </row>
    <row r="272" spans="1:18" ht="12.75">
      <c r="A272" s="162" t="s">
        <v>564</v>
      </c>
      <c r="B272" s="162">
        <v>8.5847999999999995</v>
      </c>
      <c r="C272" s="162" t="s">
        <v>11</v>
      </c>
      <c r="D272" s="177">
        <f t="shared" si="1"/>
        <v>1287.72</v>
      </c>
      <c r="E272" s="250">
        <f>('Ashamar 56'!$F274)</f>
        <v>0</v>
      </c>
      <c r="F272" s="168" t="s">
        <v>12</v>
      </c>
      <c r="G272" s="162" t="s">
        <v>540</v>
      </c>
      <c r="H272" s="254" t="s">
        <v>565</v>
      </c>
      <c r="I272" s="162"/>
      <c r="J272" s="162"/>
      <c r="K272" s="162"/>
      <c r="L272" s="180"/>
      <c r="M272" s="162"/>
      <c r="N272" s="162"/>
      <c r="O272" s="162"/>
      <c r="P272" s="162"/>
      <c r="Q272" s="162"/>
      <c r="R272" s="162"/>
    </row>
    <row r="273" spans="1:18" ht="12.75">
      <c r="A273" s="159" t="s">
        <v>566</v>
      </c>
      <c r="B273" s="162">
        <v>6.2720000000000002</v>
      </c>
      <c r="C273" s="162" t="s">
        <v>11</v>
      </c>
      <c r="D273" s="177">
        <f t="shared" si="1"/>
        <v>940.80000000000007</v>
      </c>
      <c r="E273" s="250">
        <f>('Ashamar 56'!$F275)</f>
        <v>0</v>
      </c>
      <c r="F273" s="168" t="s">
        <v>12</v>
      </c>
      <c r="G273" s="162" t="s">
        <v>540</v>
      </c>
      <c r="H273" s="254" t="s">
        <v>567</v>
      </c>
      <c r="I273" s="162"/>
      <c r="J273" s="162"/>
      <c r="K273" s="162"/>
      <c r="L273" s="180"/>
      <c r="M273" s="162"/>
      <c r="N273" s="162"/>
      <c r="O273" s="162"/>
      <c r="P273" s="180"/>
      <c r="Q273" s="162"/>
      <c r="R273" s="162"/>
    </row>
    <row r="274" spans="1:18" ht="12.75">
      <c r="A274" s="162" t="s">
        <v>568</v>
      </c>
      <c r="B274" s="162">
        <v>9.4079999999999995</v>
      </c>
      <c r="C274" s="162" t="s">
        <v>11</v>
      </c>
      <c r="D274" s="177">
        <f t="shared" si="1"/>
        <v>1411.1999999999998</v>
      </c>
      <c r="E274" s="250">
        <f>('Ashamar 56'!$F276)</f>
        <v>0</v>
      </c>
      <c r="F274" s="168" t="s">
        <v>12</v>
      </c>
      <c r="G274" s="162" t="s">
        <v>540</v>
      </c>
      <c r="H274" s="254" t="s">
        <v>569</v>
      </c>
      <c r="I274" s="162"/>
      <c r="J274" s="162"/>
      <c r="K274" s="162"/>
      <c r="L274" s="180"/>
      <c r="M274" s="162"/>
      <c r="N274" s="162"/>
      <c r="O274" s="162"/>
      <c r="P274" s="162"/>
      <c r="Q274" s="162"/>
      <c r="R274" s="162"/>
    </row>
    <row r="275" spans="1:18" ht="12.75">
      <c r="A275" s="159" t="s">
        <v>570</v>
      </c>
      <c r="B275" s="162">
        <v>9.4079999999999995</v>
      </c>
      <c r="C275" s="162" t="s">
        <v>11</v>
      </c>
      <c r="D275" s="177">
        <f t="shared" si="1"/>
        <v>1411.1999999999998</v>
      </c>
      <c r="E275" s="250">
        <f>('Ashamar 56'!$F277)</f>
        <v>0</v>
      </c>
      <c r="F275" s="168" t="s">
        <v>12</v>
      </c>
      <c r="G275" s="162" t="s">
        <v>540</v>
      </c>
      <c r="H275" s="254" t="s">
        <v>571</v>
      </c>
      <c r="I275" s="162"/>
      <c r="J275" s="162"/>
      <c r="K275" s="162"/>
      <c r="L275" s="180"/>
      <c r="M275" s="162"/>
      <c r="N275" s="162"/>
      <c r="O275" s="162"/>
      <c r="P275" s="162"/>
      <c r="Q275" s="162"/>
      <c r="R275" s="162"/>
    </row>
    <row r="276" spans="1:18" ht="12.75">
      <c r="A276" s="162" t="s">
        <v>572</v>
      </c>
      <c r="B276" s="162">
        <v>8.6943000000000001</v>
      </c>
      <c r="C276" s="162" t="s">
        <v>11</v>
      </c>
      <c r="D276" s="177">
        <f t="shared" si="1"/>
        <v>1304.145</v>
      </c>
      <c r="E276" s="250">
        <f>('Ashamar 56'!$F278)</f>
        <v>0</v>
      </c>
      <c r="F276" s="168" t="s">
        <v>12</v>
      </c>
      <c r="G276" s="162" t="s">
        <v>540</v>
      </c>
      <c r="H276" s="254" t="s">
        <v>573</v>
      </c>
      <c r="I276" s="162"/>
      <c r="J276" s="162"/>
      <c r="K276" s="162"/>
      <c r="L276" s="180"/>
      <c r="M276" s="162"/>
      <c r="N276" s="162"/>
      <c r="O276" s="162"/>
      <c r="P276" s="162"/>
      <c r="Q276" s="162"/>
      <c r="R276" s="162"/>
    </row>
    <row r="277" spans="1:18" ht="12.75">
      <c r="A277" s="159" t="s">
        <v>574</v>
      </c>
      <c r="B277" s="162">
        <v>9.5280000000000005</v>
      </c>
      <c r="C277" s="162" t="s">
        <v>11</v>
      </c>
      <c r="D277" s="177">
        <f t="shared" si="1"/>
        <v>1429.2</v>
      </c>
      <c r="E277" s="250">
        <f>('Ashamar 56'!$F279)</f>
        <v>0</v>
      </c>
      <c r="F277" s="168" t="s">
        <v>12</v>
      </c>
      <c r="G277" s="162" t="s">
        <v>540</v>
      </c>
      <c r="H277" s="254" t="s">
        <v>575</v>
      </c>
      <c r="I277" s="162"/>
      <c r="J277" s="162"/>
      <c r="K277" s="162"/>
      <c r="L277" s="180"/>
      <c r="M277" s="162"/>
      <c r="N277" s="162"/>
      <c r="O277" s="162"/>
      <c r="P277" s="162"/>
      <c r="Q277" s="162"/>
      <c r="R277" s="162"/>
    </row>
    <row r="278" spans="1:18" ht="12.75">
      <c r="A278" s="162" t="s">
        <v>576</v>
      </c>
      <c r="B278" s="162">
        <v>11.016</v>
      </c>
      <c r="C278" s="162" t="s">
        <v>11</v>
      </c>
      <c r="D278" s="177">
        <f t="shared" si="1"/>
        <v>1652.4</v>
      </c>
      <c r="E278" s="250">
        <f>('Ashamar 56'!$F280)</f>
        <v>0</v>
      </c>
      <c r="F278" s="168" t="s">
        <v>12</v>
      </c>
      <c r="G278" s="162" t="s">
        <v>540</v>
      </c>
      <c r="H278" s="254" t="s">
        <v>577</v>
      </c>
      <c r="I278" s="162"/>
      <c r="J278" s="162"/>
      <c r="K278" s="162"/>
      <c r="L278" s="180"/>
      <c r="M278" s="162"/>
      <c r="N278" s="162"/>
      <c r="O278" s="162"/>
      <c r="P278" s="162"/>
      <c r="Q278" s="162"/>
      <c r="R278" s="162"/>
    </row>
    <row r="279" spans="1:18" ht="12.75">
      <c r="A279" s="159" t="s">
        <v>578</v>
      </c>
      <c r="B279" s="162">
        <v>7.9406999999999996</v>
      </c>
      <c r="C279" s="162" t="s">
        <v>11</v>
      </c>
      <c r="D279" s="177">
        <f t="shared" si="1"/>
        <v>1191.105</v>
      </c>
      <c r="E279" s="250">
        <f>('Ashamar 56'!$F281)</f>
        <v>0</v>
      </c>
      <c r="F279" s="168" t="s">
        <v>12</v>
      </c>
      <c r="G279" s="162" t="s">
        <v>540</v>
      </c>
      <c r="H279" s="254" t="s">
        <v>579</v>
      </c>
      <c r="I279" s="162"/>
      <c r="J279" s="162"/>
      <c r="K279" s="162"/>
      <c r="L279" s="180"/>
      <c r="M279" s="162"/>
      <c r="N279" s="162"/>
      <c r="O279" s="162"/>
      <c r="P279" s="162"/>
      <c r="Q279" s="162"/>
      <c r="R279" s="162"/>
    </row>
    <row r="280" spans="1:18" ht="12.75">
      <c r="A280" s="162" t="s">
        <v>580</v>
      </c>
      <c r="B280" s="162">
        <v>5.2667999999999999</v>
      </c>
      <c r="C280" s="162" t="s">
        <v>11</v>
      </c>
      <c r="D280" s="177">
        <f>SUM(B280*150)</f>
        <v>790.02</v>
      </c>
      <c r="E280" s="250">
        <f>('Ashamar 56'!$F282)</f>
        <v>0</v>
      </c>
      <c r="F280" s="168" t="s">
        <v>12</v>
      </c>
      <c r="G280" s="162" t="s">
        <v>540</v>
      </c>
      <c r="H280" s="254" t="s">
        <v>581</v>
      </c>
      <c r="I280" s="162"/>
      <c r="J280" s="162"/>
      <c r="K280" s="162"/>
      <c r="L280" s="180"/>
      <c r="M280" s="162"/>
      <c r="N280" s="162"/>
      <c r="O280" s="162"/>
      <c r="P280" s="162"/>
      <c r="Q280" s="162"/>
      <c r="R280" s="162"/>
    </row>
    <row r="281" spans="1:18" ht="12.75">
      <c r="A281" s="159" t="s">
        <v>582</v>
      </c>
      <c r="B281" s="162">
        <v>5.2667999999999999</v>
      </c>
      <c r="C281" s="162" t="s">
        <v>11</v>
      </c>
      <c r="D281" s="177">
        <f t="shared" si="1"/>
        <v>790.02</v>
      </c>
      <c r="E281" s="250">
        <f>('Ashamar 56'!$F283)</f>
        <v>0</v>
      </c>
      <c r="F281" s="168" t="s">
        <v>12</v>
      </c>
      <c r="G281" s="162" t="s">
        <v>540</v>
      </c>
      <c r="H281" s="254" t="s">
        <v>583</v>
      </c>
      <c r="I281" s="162"/>
      <c r="J281" s="162"/>
      <c r="K281" s="162"/>
      <c r="L281" s="180"/>
      <c r="M281" s="162"/>
      <c r="N281" s="162"/>
      <c r="O281" s="162"/>
      <c r="P281" s="162"/>
      <c r="Q281" s="162"/>
      <c r="R281" s="162"/>
    </row>
    <row r="282" spans="1:18" ht="12.75">
      <c r="A282" s="162" t="s">
        <v>584</v>
      </c>
      <c r="B282" s="162">
        <v>9.5760000000000005</v>
      </c>
      <c r="C282" s="162" t="s">
        <v>11</v>
      </c>
      <c r="D282" s="177">
        <f t="shared" si="1"/>
        <v>1436.4</v>
      </c>
      <c r="E282" s="250">
        <f>('Ashamar 56'!$F284)</f>
        <v>0</v>
      </c>
      <c r="F282" s="168" t="s">
        <v>12</v>
      </c>
      <c r="G282" s="162" t="s">
        <v>540</v>
      </c>
      <c r="H282" s="254" t="s">
        <v>585</v>
      </c>
      <c r="I282" s="162"/>
      <c r="J282" s="162"/>
      <c r="K282" s="162"/>
      <c r="L282" s="180"/>
      <c r="M282" s="162"/>
      <c r="N282" s="162"/>
      <c r="O282" s="162"/>
      <c r="P282" s="162"/>
      <c r="Q282" s="162"/>
      <c r="R282" s="162"/>
    </row>
    <row r="283" spans="1:18" ht="12.75">
      <c r="A283" s="159" t="s">
        <v>586</v>
      </c>
      <c r="B283" s="162">
        <v>9.8124000000000002</v>
      </c>
      <c r="C283" s="162" t="s">
        <v>11</v>
      </c>
      <c r="D283" s="177">
        <f t="shared" si="1"/>
        <v>1471.8600000000001</v>
      </c>
      <c r="E283" s="250">
        <f>('Ashamar 56'!$F285)</f>
        <v>0</v>
      </c>
      <c r="F283" s="168" t="s">
        <v>12</v>
      </c>
      <c r="G283" s="162" t="s">
        <v>540</v>
      </c>
      <c r="H283" s="254" t="s">
        <v>587</v>
      </c>
      <c r="I283" s="162"/>
      <c r="J283" s="162"/>
      <c r="K283" s="162"/>
      <c r="L283" s="180"/>
      <c r="M283" s="162"/>
      <c r="N283" s="162"/>
      <c r="O283" s="162"/>
      <c r="P283" s="162"/>
      <c r="Q283" s="162"/>
      <c r="R283" s="162"/>
    </row>
    <row r="284" spans="1:18" ht="12.75">
      <c r="A284" s="162" t="s">
        <v>588</v>
      </c>
      <c r="B284" s="162">
        <v>10.608000000000001</v>
      </c>
      <c r="C284" s="162" t="s">
        <v>11</v>
      </c>
      <c r="D284" s="177">
        <f t="shared" si="1"/>
        <v>1591.2</v>
      </c>
      <c r="E284" s="250">
        <f>('Ashamar 56'!$F286)</f>
        <v>0</v>
      </c>
      <c r="F284" s="168" t="s">
        <v>12</v>
      </c>
      <c r="G284" s="162" t="s">
        <v>540</v>
      </c>
      <c r="H284" s="254" t="s">
        <v>589</v>
      </c>
      <c r="I284" s="162"/>
      <c r="J284" s="162"/>
      <c r="K284" s="162"/>
      <c r="L284" s="180"/>
      <c r="M284" s="162"/>
      <c r="N284" s="162"/>
      <c r="O284" s="162"/>
      <c r="P284" s="162"/>
      <c r="Q284" s="162"/>
      <c r="R284" s="162"/>
    </row>
    <row r="285" spans="1:18" ht="12.75">
      <c r="A285" s="169" t="s">
        <v>590</v>
      </c>
      <c r="B285" s="169">
        <v>8.7723999999999993</v>
      </c>
      <c r="C285" s="169" t="s">
        <v>11</v>
      </c>
      <c r="D285" s="176">
        <f t="shared" si="1"/>
        <v>1315.86</v>
      </c>
      <c r="E285" s="250">
        <f>('Ashamar 56'!$F287)</f>
        <v>0</v>
      </c>
      <c r="F285" s="170" t="s">
        <v>12</v>
      </c>
      <c r="G285" s="169" t="s">
        <v>591</v>
      </c>
      <c r="H285" s="254" t="s">
        <v>592</v>
      </c>
      <c r="I285" s="162"/>
      <c r="J285" s="162"/>
      <c r="K285" s="162"/>
      <c r="L285" s="180"/>
      <c r="M285" s="162"/>
      <c r="N285" s="162"/>
      <c r="O285" s="162"/>
      <c r="P285" s="162"/>
      <c r="Q285" s="162"/>
      <c r="R285" s="162"/>
    </row>
    <row r="286" spans="1:18" ht="12.75">
      <c r="A286" s="159" t="s">
        <v>593</v>
      </c>
      <c r="B286" s="162">
        <v>11.568</v>
      </c>
      <c r="C286" s="162" t="s">
        <v>11</v>
      </c>
      <c r="D286" s="177">
        <f t="shared" si="1"/>
        <v>1735.2</v>
      </c>
      <c r="E286" s="250">
        <f>('Ashamar 56'!$F288)</f>
        <v>0</v>
      </c>
      <c r="F286" s="168" t="s">
        <v>12</v>
      </c>
      <c r="G286" s="162" t="s">
        <v>591</v>
      </c>
      <c r="H286" s="254" t="s">
        <v>594</v>
      </c>
      <c r="I286" s="162"/>
      <c r="J286" s="162"/>
      <c r="K286" s="162"/>
      <c r="L286" s="180"/>
      <c r="M286" s="162"/>
      <c r="N286" s="162"/>
      <c r="O286" s="162"/>
      <c r="P286" s="162"/>
      <c r="Q286" s="162"/>
      <c r="R286" s="162"/>
    </row>
    <row r="287" spans="1:18" ht="12.75">
      <c r="A287" s="162" t="s">
        <v>595</v>
      </c>
      <c r="B287" s="162">
        <v>11.568</v>
      </c>
      <c r="C287" s="162" t="s">
        <v>11</v>
      </c>
      <c r="D287" s="177">
        <f t="shared" si="1"/>
        <v>1735.2</v>
      </c>
      <c r="E287" s="250">
        <f>('Ashamar 56'!$F289)</f>
        <v>0</v>
      </c>
      <c r="F287" s="168" t="s">
        <v>12</v>
      </c>
      <c r="G287" s="162" t="s">
        <v>591</v>
      </c>
      <c r="H287" s="254" t="s">
        <v>596</v>
      </c>
      <c r="I287" s="162"/>
      <c r="J287" s="162"/>
      <c r="K287" s="162"/>
      <c r="L287" s="180"/>
      <c r="M287" s="162"/>
      <c r="N287" s="162"/>
      <c r="O287" s="162"/>
      <c r="P287" s="162"/>
      <c r="Q287" s="162"/>
      <c r="R287" s="162"/>
    </row>
    <row r="288" spans="1:18" ht="12.75">
      <c r="A288" s="159" t="s">
        <v>597</v>
      </c>
      <c r="B288" s="162">
        <v>11.568</v>
      </c>
      <c r="C288" s="162" t="s">
        <v>11</v>
      </c>
      <c r="D288" s="177">
        <f t="shared" si="1"/>
        <v>1735.2</v>
      </c>
      <c r="E288" s="250">
        <f>('Ashamar 56'!$F290)</f>
        <v>0</v>
      </c>
      <c r="F288" s="168" t="s">
        <v>12</v>
      </c>
      <c r="G288" s="162" t="s">
        <v>591</v>
      </c>
      <c r="H288" s="254" t="s">
        <v>598</v>
      </c>
      <c r="I288" s="162"/>
      <c r="J288" s="162"/>
      <c r="K288" s="162"/>
      <c r="L288" s="180"/>
      <c r="M288" s="162"/>
      <c r="N288" s="162"/>
      <c r="O288" s="162"/>
      <c r="P288" s="162"/>
      <c r="Q288" s="162"/>
      <c r="R288" s="162"/>
    </row>
    <row r="289" spans="1:18" ht="12.75">
      <c r="A289" s="162" t="s">
        <v>599</v>
      </c>
      <c r="B289" s="162">
        <v>5.7838000000000003</v>
      </c>
      <c r="C289" s="162" t="s">
        <v>11</v>
      </c>
      <c r="D289" s="177">
        <f t="shared" si="1"/>
        <v>867.57</v>
      </c>
      <c r="E289" s="250">
        <f>('Ashamar 56'!$F291)</f>
        <v>0</v>
      </c>
      <c r="F289" s="168" t="s">
        <v>12</v>
      </c>
      <c r="G289" s="162" t="s">
        <v>591</v>
      </c>
      <c r="H289" s="254" t="s">
        <v>600</v>
      </c>
      <c r="I289" s="162"/>
      <c r="J289" s="162"/>
      <c r="K289" s="162"/>
      <c r="L289" s="180"/>
      <c r="M289" s="162"/>
      <c r="N289" s="162"/>
      <c r="O289" s="162"/>
      <c r="P289" s="162"/>
      <c r="Q289" s="162"/>
      <c r="R289" s="162"/>
    </row>
    <row r="290" spans="1:18" ht="12.75">
      <c r="A290" s="159" t="s">
        <v>601</v>
      </c>
      <c r="B290" s="162">
        <v>6</v>
      </c>
      <c r="C290" s="162" t="s">
        <v>11</v>
      </c>
      <c r="D290" s="177">
        <f t="shared" si="1"/>
        <v>900</v>
      </c>
      <c r="E290" s="250">
        <f>('Ashamar 56'!$F292)</f>
        <v>0</v>
      </c>
      <c r="F290" s="168" t="s">
        <v>12</v>
      </c>
      <c r="G290" s="162" t="s">
        <v>591</v>
      </c>
      <c r="H290" s="254" t="s">
        <v>602</v>
      </c>
      <c r="I290" s="162"/>
      <c r="J290" s="162"/>
      <c r="K290" s="162"/>
      <c r="L290" s="180"/>
      <c r="M290" s="162"/>
      <c r="N290" s="162"/>
      <c r="O290" s="162"/>
      <c r="P290" s="162"/>
      <c r="Q290" s="162"/>
      <c r="R290" s="162"/>
    </row>
    <row r="291" spans="1:18" ht="12.75">
      <c r="A291" s="162" t="s">
        <v>603</v>
      </c>
      <c r="B291" s="162">
        <v>8.8079999999999998</v>
      </c>
      <c r="C291" s="162" t="s">
        <v>11</v>
      </c>
      <c r="D291" s="177">
        <f t="shared" si="1"/>
        <v>1321.2</v>
      </c>
      <c r="E291" s="250">
        <f>('Ashamar 56'!$F293)</f>
        <v>0</v>
      </c>
      <c r="F291" s="168" t="s">
        <v>12</v>
      </c>
      <c r="G291" s="162" t="s">
        <v>591</v>
      </c>
      <c r="H291" s="254" t="s">
        <v>604</v>
      </c>
      <c r="I291" s="162"/>
      <c r="J291" s="162"/>
      <c r="K291" s="162"/>
      <c r="L291" s="180"/>
      <c r="M291" s="162"/>
      <c r="N291" s="162"/>
      <c r="O291" s="162"/>
      <c r="P291" s="162"/>
      <c r="Q291" s="162"/>
      <c r="R291" s="162"/>
    </row>
    <row r="292" spans="1:18" ht="12.75">
      <c r="A292" s="159" t="s">
        <v>605</v>
      </c>
      <c r="B292" s="162">
        <v>8.8079999999999998</v>
      </c>
      <c r="C292" s="162" t="s">
        <v>11</v>
      </c>
      <c r="D292" s="177">
        <f t="shared" si="1"/>
        <v>1321.2</v>
      </c>
      <c r="E292" s="250">
        <f>('Ashamar 56'!$F294)</f>
        <v>0</v>
      </c>
      <c r="F292" s="168" t="s">
        <v>12</v>
      </c>
      <c r="G292" s="162" t="s">
        <v>591</v>
      </c>
      <c r="H292" s="254" t="s">
        <v>606</v>
      </c>
      <c r="I292" s="162"/>
      <c r="J292" s="162"/>
      <c r="K292" s="162"/>
      <c r="L292" s="180"/>
      <c r="M292" s="162"/>
      <c r="N292" s="162"/>
      <c r="O292" s="162"/>
      <c r="P292" s="162"/>
      <c r="Q292" s="162"/>
      <c r="R292" s="162"/>
    </row>
    <row r="293" spans="1:18" ht="12.75">
      <c r="A293" s="162" t="s">
        <v>607</v>
      </c>
      <c r="B293" s="162">
        <v>8.8079999999999998</v>
      </c>
      <c r="C293" s="162" t="s">
        <v>11</v>
      </c>
      <c r="D293" s="177">
        <f t="shared" si="1"/>
        <v>1321.2</v>
      </c>
      <c r="E293" s="250">
        <f>('Ashamar 56'!$F295)</f>
        <v>0</v>
      </c>
      <c r="F293" s="168" t="s">
        <v>12</v>
      </c>
      <c r="G293" s="162" t="s">
        <v>591</v>
      </c>
      <c r="H293" s="254" t="s">
        <v>608</v>
      </c>
      <c r="I293" s="162"/>
      <c r="J293" s="162"/>
      <c r="K293" s="162"/>
      <c r="L293" s="180"/>
      <c r="M293" s="162"/>
      <c r="N293" s="162"/>
      <c r="O293" s="162"/>
      <c r="P293" s="162"/>
      <c r="Q293" s="162"/>
      <c r="R293" s="162"/>
    </row>
    <row r="294" spans="1:18" ht="12.75">
      <c r="A294" s="159" t="s">
        <v>609</v>
      </c>
      <c r="B294" s="162">
        <v>2.8258999999999999</v>
      </c>
      <c r="C294" s="162" t="s">
        <v>11</v>
      </c>
      <c r="D294" s="177">
        <f t="shared" si="1"/>
        <v>423.88499999999999</v>
      </c>
      <c r="E294" s="250">
        <f>('Ashamar 56'!$F296)</f>
        <v>0</v>
      </c>
      <c r="F294" s="168" t="s">
        <v>12</v>
      </c>
      <c r="G294" s="162" t="s">
        <v>591</v>
      </c>
      <c r="H294" s="254" t="s">
        <v>610</v>
      </c>
      <c r="I294" s="162"/>
      <c r="J294" s="162"/>
      <c r="K294" s="162"/>
      <c r="L294" s="180"/>
      <c r="M294" s="162"/>
      <c r="N294" s="162"/>
      <c r="O294" s="162"/>
      <c r="P294" s="162"/>
      <c r="Q294" s="162"/>
      <c r="R294" s="162"/>
    </row>
    <row r="295" spans="1:18" ht="12.75">
      <c r="A295" s="162" t="s">
        <v>611</v>
      </c>
      <c r="B295" s="162">
        <v>5.0572600000000003</v>
      </c>
      <c r="C295" s="162" t="s">
        <v>11</v>
      </c>
      <c r="D295" s="177">
        <f t="shared" si="1"/>
        <v>758.58900000000006</v>
      </c>
      <c r="E295" s="250">
        <f>('Ashamar 56'!$F297)</f>
        <v>0</v>
      </c>
      <c r="F295" s="168" t="s">
        <v>12</v>
      </c>
      <c r="G295" s="162" t="s">
        <v>591</v>
      </c>
      <c r="H295" s="254" t="s">
        <v>612</v>
      </c>
      <c r="I295" s="162"/>
      <c r="J295" s="162"/>
      <c r="K295" s="162"/>
      <c r="L295" s="180"/>
      <c r="M295" s="162"/>
      <c r="N295" s="162"/>
      <c r="O295" s="162"/>
      <c r="P295" s="162"/>
      <c r="Q295" s="162"/>
      <c r="R295" s="162"/>
    </row>
    <row r="296" spans="1:18" ht="12.75">
      <c r="A296" s="159" t="s">
        <v>613</v>
      </c>
      <c r="B296" s="162">
        <v>8.8079999999999998</v>
      </c>
      <c r="C296" s="162" t="s">
        <v>11</v>
      </c>
      <c r="D296" s="177">
        <f t="shared" si="1"/>
        <v>1321.2</v>
      </c>
      <c r="E296" s="250">
        <f>('Ashamar 56'!$F298)</f>
        <v>0</v>
      </c>
      <c r="F296" s="168" t="s">
        <v>12</v>
      </c>
      <c r="G296" s="162" t="s">
        <v>591</v>
      </c>
      <c r="H296" s="254" t="s">
        <v>614</v>
      </c>
      <c r="I296" s="162"/>
      <c r="J296" s="162"/>
      <c r="K296" s="162"/>
      <c r="L296" s="180"/>
      <c r="M296" s="162"/>
      <c r="N296" s="162"/>
      <c r="O296" s="162"/>
      <c r="P296" s="162"/>
      <c r="Q296" s="162"/>
      <c r="R296" s="162"/>
    </row>
    <row r="297" spans="1:18" ht="12.75">
      <c r="A297" s="162" t="s">
        <v>615</v>
      </c>
      <c r="B297" s="162">
        <v>8.8079999999999998</v>
      </c>
      <c r="C297" s="162" t="s">
        <v>11</v>
      </c>
      <c r="D297" s="177">
        <f t="shared" si="1"/>
        <v>1321.2</v>
      </c>
      <c r="E297" s="250">
        <f>('Ashamar 56'!$F299)</f>
        <v>0</v>
      </c>
      <c r="F297" s="168" t="s">
        <v>12</v>
      </c>
      <c r="G297" s="162" t="s">
        <v>591</v>
      </c>
      <c r="H297" s="254" t="s">
        <v>616</v>
      </c>
      <c r="I297" s="162"/>
      <c r="J297" s="162"/>
      <c r="K297" s="162"/>
      <c r="L297" s="180"/>
      <c r="M297" s="162"/>
      <c r="N297" s="162"/>
      <c r="O297" s="162"/>
      <c r="P297" s="162"/>
      <c r="Q297" s="162"/>
      <c r="R297" s="162"/>
    </row>
    <row r="298" spans="1:18" ht="12.75">
      <c r="A298" s="159" t="s">
        <v>617</v>
      </c>
      <c r="B298" s="162">
        <v>8.8079999999999998</v>
      </c>
      <c r="C298" s="162" t="s">
        <v>11</v>
      </c>
      <c r="D298" s="177">
        <f t="shared" si="1"/>
        <v>1321.2</v>
      </c>
      <c r="E298" s="250">
        <f>('Ashamar 56'!$F300)</f>
        <v>0</v>
      </c>
      <c r="F298" s="168" t="s">
        <v>12</v>
      </c>
      <c r="G298" s="162" t="s">
        <v>591</v>
      </c>
      <c r="H298" s="254" t="s">
        <v>618</v>
      </c>
      <c r="I298" s="162"/>
      <c r="J298" s="162"/>
      <c r="K298" s="162"/>
      <c r="L298" s="180"/>
      <c r="M298" s="162"/>
      <c r="N298" s="162"/>
      <c r="O298" s="162"/>
      <c r="P298" s="162"/>
      <c r="Q298" s="162"/>
      <c r="R298" s="162"/>
    </row>
    <row r="299" spans="1:18" ht="12.75">
      <c r="A299" s="162" t="s">
        <v>619</v>
      </c>
      <c r="B299" s="162">
        <v>6</v>
      </c>
      <c r="C299" s="162" t="s">
        <v>11</v>
      </c>
      <c r="D299" s="177">
        <f t="shared" si="1"/>
        <v>900</v>
      </c>
      <c r="E299" s="250">
        <f>('Ashamar 56'!$F301)</f>
        <v>0</v>
      </c>
      <c r="F299" s="168" t="s">
        <v>12</v>
      </c>
      <c r="G299" s="162" t="s">
        <v>591</v>
      </c>
      <c r="H299" s="254" t="s">
        <v>620</v>
      </c>
      <c r="I299" s="162"/>
      <c r="J299" s="162"/>
      <c r="K299" s="162"/>
      <c r="L299" s="180"/>
      <c r="M299" s="162"/>
      <c r="N299" s="162"/>
      <c r="O299" s="162"/>
      <c r="P299" s="162"/>
      <c r="Q299" s="162"/>
      <c r="R299" s="162"/>
    </row>
    <row r="300" spans="1:18" ht="12.75">
      <c r="A300" s="159" t="s">
        <v>621</v>
      </c>
      <c r="B300" s="162">
        <v>4.3258999999999999</v>
      </c>
      <c r="C300" s="162" t="s">
        <v>11</v>
      </c>
      <c r="D300" s="177">
        <f t="shared" si="1"/>
        <v>648.88499999999999</v>
      </c>
      <c r="E300" s="250">
        <f>('Ashamar 56'!$F302)</f>
        <v>0</v>
      </c>
      <c r="F300" s="168" t="s">
        <v>12</v>
      </c>
      <c r="G300" s="162" t="s">
        <v>591</v>
      </c>
      <c r="H300" s="254" t="s">
        <v>622</v>
      </c>
      <c r="I300" s="162"/>
      <c r="J300" s="162"/>
      <c r="K300" s="162"/>
      <c r="L300" s="180"/>
      <c r="M300" s="162"/>
      <c r="N300" s="162"/>
      <c r="O300" s="162"/>
      <c r="P300" s="162"/>
      <c r="Q300" s="162"/>
      <c r="R300" s="162"/>
    </row>
    <row r="301" spans="1:18" ht="12.75">
      <c r="A301" s="162" t="s">
        <v>623</v>
      </c>
      <c r="B301" s="162">
        <v>11.568</v>
      </c>
      <c r="C301" s="162" t="s">
        <v>11</v>
      </c>
      <c r="D301" s="177">
        <f>SUM(B301*150)</f>
        <v>1735.2</v>
      </c>
      <c r="E301" s="250">
        <f>('Ashamar 56'!$F303)</f>
        <v>0</v>
      </c>
      <c r="F301" s="168" t="s">
        <v>12</v>
      </c>
      <c r="G301" s="162" t="s">
        <v>591</v>
      </c>
      <c r="H301" s="254" t="s">
        <v>624</v>
      </c>
      <c r="I301" s="162"/>
      <c r="J301" s="162"/>
      <c r="K301" s="162"/>
      <c r="L301" s="180"/>
      <c r="M301" s="162"/>
      <c r="N301" s="162"/>
      <c r="O301" s="162"/>
      <c r="P301" s="162"/>
      <c r="Q301" s="162"/>
      <c r="R301" s="162"/>
    </row>
    <row r="302" spans="1:18" ht="12.75">
      <c r="A302" s="159" t="s">
        <v>625</v>
      </c>
      <c r="B302" s="162">
        <v>11.568</v>
      </c>
      <c r="C302" s="162" t="s">
        <v>11</v>
      </c>
      <c r="D302" s="177">
        <f t="shared" si="1"/>
        <v>1735.2</v>
      </c>
      <c r="E302" s="250">
        <f>('Ashamar 56'!$F304)</f>
        <v>0</v>
      </c>
      <c r="F302" s="168" t="s">
        <v>12</v>
      </c>
      <c r="G302" s="162" t="s">
        <v>591</v>
      </c>
      <c r="H302" s="254" t="s">
        <v>626</v>
      </c>
      <c r="I302" s="162"/>
      <c r="J302" s="162"/>
      <c r="K302" s="162"/>
      <c r="L302" s="180"/>
      <c r="M302" s="162"/>
      <c r="N302" s="162"/>
      <c r="O302" s="162"/>
      <c r="P302" s="162"/>
      <c r="Q302" s="162"/>
      <c r="R302" s="162"/>
    </row>
    <row r="303" spans="1:18" ht="12.75">
      <c r="A303" s="162" t="s">
        <v>627</v>
      </c>
      <c r="B303" s="162">
        <v>9.0134000000000007</v>
      </c>
      <c r="C303" s="162" t="s">
        <v>11</v>
      </c>
      <c r="D303" s="177">
        <f t="shared" si="1"/>
        <v>1352.0100000000002</v>
      </c>
      <c r="E303" s="250">
        <f>('Ashamar 56'!$F305)</f>
        <v>0</v>
      </c>
      <c r="F303" s="168" t="s">
        <v>12</v>
      </c>
      <c r="G303" s="162" t="s">
        <v>591</v>
      </c>
      <c r="H303" s="254" t="s">
        <v>628</v>
      </c>
      <c r="I303" s="162"/>
      <c r="J303" s="162"/>
      <c r="K303" s="162"/>
      <c r="L303" s="180"/>
      <c r="M303" s="162"/>
      <c r="N303" s="162"/>
      <c r="O303" s="162"/>
      <c r="P303" s="162"/>
      <c r="Q303" s="162"/>
      <c r="R303" s="162"/>
    </row>
    <row r="304" spans="1:18" ht="12.75">
      <c r="A304" s="159" t="s">
        <v>629</v>
      </c>
      <c r="B304" s="162">
        <v>8.7723999999999993</v>
      </c>
      <c r="C304" s="162" t="s">
        <v>11</v>
      </c>
      <c r="D304" s="177">
        <f t="shared" si="1"/>
        <v>1315.86</v>
      </c>
      <c r="E304" s="250">
        <f>('Ashamar 56'!$F306)</f>
        <v>0</v>
      </c>
      <c r="F304" s="168" t="s">
        <v>12</v>
      </c>
      <c r="G304" s="162" t="s">
        <v>591</v>
      </c>
      <c r="H304" s="254" t="s">
        <v>630</v>
      </c>
      <c r="I304" s="162"/>
      <c r="J304" s="162"/>
      <c r="K304" s="162"/>
      <c r="L304" s="180"/>
      <c r="M304" s="162"/>
      <c r="N304" s="162"/>
      <c r="O304" s="162"/>
      <c r="P304" s="162"/>
      <c r="Q304" s="162"/>
      <c r="R304" s="162"/>
    </row>
    <row r="305" spans="1:18" ht="12.75">
      <c r="A305" s="162" t="s">
        <v>631</v>
      </c>
      <c r="B305" s="162">
        <v>11.568</v>
      </c>
      <c r="C305" s="162" t="s">
        <v>11</v>
      </c>
      <c r="D305" s="177">
        <f t="shared" si="1"/>
        <v>1735.2</v>
      </c>
      <c r="E305" s="250">
        <f>('Ashamar 56'!$F307)</f>
        <v>0</v>
      </c>
      <c r="F305" s="168" t="s">
        <v>12</v>
      </c>
      <c r="G305" s="162" t="s">
        <v>591</v>
      </c>
      <c r="H305" s="254" t="s">
        <v>632</v>
      </c>
      <c r="I305" s="162"/>
      <c r="J305" s="162"/>
      <c r="K305" s="162"/>
      <c r="L305" s="180"/>
      <c r="M305" s="162"/>
      <c r="N305" s="162"/>
      <c r="O305" s="162"/>
      <c r="P305" s="162"/>
      <c r="Q305" s="162"/>
      <c r="R305" s="162"/>
    </row>
    <row r="306" spans="1:18" ht="12.75">
      <c r="A306" s="159" t="s">
        <v>633</v>
      </c>
      <c r="B306" s="162">
        <v>11.568</v>
      </c>
      <c r="C306" s="162" t="s">
        <v>11</v>
      </c>
      <c r="D306" s="177">
        <f t="shared" si="1"/>
        <v>1735.2</v>
      </c>
      <c r="E306" s="250">
        <f>('Ashamar 56'!$F308)</f>
        <v>0</v>
      </c>
      <c r="F306" s="168" t="s">
        <v>12</v>
      </c>
      <c r="G306" s="162" t="s">
        <v>591</v>
      </c>
      <c r="H306" s="254" t="s">
        <v>634</v>
      </c>
      <c r="I306" s="162"/>
      <c r="J306" s="162"/>
      <c r="K306" s="162"/>
      <c r="L306" s="180"/>
      <c r="M306" s="162"/>
      <c r="N306" s="162"/>
      <c r="O306" s="162"/>
      <c r="P306" s="162"/>
      <c r="Q306" s="162"/>
      <c r="R306" s="162"/>
    </row>
    <row r="307" spans="1:18" ht="12.75">
      <c r="A307" s="162" t="s">
        <v>635</v>
      </c>
      <c r="B307" s="162">
        <v>11.568</v>
      </c>
      <c r="C307" s="162" t="s">
        <v>11</v>
      </c>
      <c r="D307" s="177">
        <f t="shared" si="1"/>
        <v>1735.2</v>
      </c>
      <c r="E307" s="250">
        <f>('Ashamar 56'!$F309)</f>
        <v>0</v>
      </c>
      <c r="F307" s="168" t="s">
        <v>12</v>
      </c>
      <c r="G307" s="162" t="s">
        <v>591</v>
      </c>
      <c r="H307" s="254" t="s">
        <v>636</v>
      </c>
      <c r="I307" s="162"/>
      <c r="J307" s="162"/>
      <c r="K307" s="162"/>
      <c r="L307" s="180"/>
      <c r="M307" s="162"/>
      <c r="N307" s="162"/>
      <c r="O307" s="162"/>
      <c r="P307" s="162"/>
      <c r="Q307" s="162"/>
      <c r="R307" s="162"/>
    </row>
    <row r="308" spans="1:18" ht="12.75">
      <c r="A308" s="159" t="s">
        <v>637</v>
      </c>
      <c r="B308" s="162">
        <v>5.7838000000000003</v>
      </c>
      <c r="C308" s="162" t="s">
        <v>11</v>
      </c>
      <c r="D308" s="177">
        <f t="shared" si="1"/>
        <v>867.57</v>
      </c>
      <c r="E308" s="250">
        <f>('Ashamar 56'!$F310)</f>
        <v>0</v>
      </c>
      <c r="F308" s="168" t="s">
        <v>12</v>
      </c>
      <c r="G308" s="162" t="s">
        <v>591</v>
      </c>
      <c r="H308" s="254" t="s">
        <v>638</v>
      </c>
      <c r="I308" s="162"/>
      <c r="J308" s="162"/>
      <c r="K308" s="162"/>
      <c r="L308" s="180"/>
      <c r="M308" s="162"/>
      <c r="N308" s="162"/>
      <c r="O308" s="162"/>
      <c r="P308" s="162"/>
      <c r="Q308" s="162"/>
      <c r="R308" s="162"/>
    </row>
    <row r="309" spans="1:18" ht="12.75">
      <c r="A309" s="162" t="s">
        <v>639</v>
      </c>
      <c r="B309" s="162">
        <v>6</v>
      </c>
      <c r="C309" s="162" t="s">
        <v>11</v>
      </c>
      <c r="D309" s="177">
        <f t="shared" si="1"/>
        <v>900</v>
      </c>
      <c r="E309" s="250">
        <f>('Ashamar 56'!$F311)</f>
        <v>0</v>
      </c>
      <c r="F309" s="168" t="s">
        <v>12</v>
      </c>
      <c r="G309" s="162" t="s">
        <v>591</v>
      </c>
      <c r="H309" s="254" t="s">
        <v>640</v>
      </c>
      <c r="I309" s="162"/>
      <c r="J309" s="162"/>
      <c r="K309" s="162"/>
      <c r="L309" s="180"/>
      <c r="M309" s="162"/>
      <c r="N309" s="162"/>
      <c r="O309" s="162"/>
      <c r="P309" s="162"/>
      <c r="Q309" s="162"/>
      <c r="R309" s="162"/>
    </row>
    <row r="310" spans="1:18" ht="12.75">
      <c r="A310" s="159" t="s">
        <v>641</v>
      </c>
      <c r="B310" s="162">
        <v>8.8079999999999998</v>
      </c>
      <c r="C310" s="162" t="s">
        <v>11</v>
      </c>
      <c r="D310" s="177">
        <f t="shared" si="1"/>
        <v>1321.2</v>
      </c>
      <c r="E310" s="250">
        <f>('Ashamar 56'!$F312)</f>
        <v>0</v>
      </c>
      <c r="F310" s="168" t="s">
        <v>12</v>
      </c>
      <c r="G310" s="162" t="s">
        <v>591</v>
      </c>
      <c r="H310" s="254" t="s">
        <v>642</v>
      </c>
      <c r="I310" s="162"/>
      <c r="J310" s="162"/>
      <c r="K310" s="162"/>
      <c r="L310" s="180"/>
      <c r="M310" s="162"/>
      <c r="N310" s="162"/>
      <c r="O310" s="162"/>
      <c r="P310" s="162"/>
      <c r="Q310" s="162"/>
      <c r="R310" s="162"/>
    </row>
    <row r="311" spans="1:18" ht="12.75">
      <c r="A311" s="162" t="s">
        <v>643</v>
      </c>
      <c r="B311" s="162">
        <v>8.8079999999999998</v>
      </c>
      <c r="C311" s="162" t="s">
        <v>11</v>
      </c>
      <c r="D311" s="177">
        <f t="shared" si="1"/>
        <v>1321.2</v>
      </c>
      <c r="E311" s="250">
        <f>('Ashamar 56'!$F313)</f>
        <v>0</v>
      </c>
      <c r="F311" s="168" t="s">
        <v>12</v>
      </c>
      <c r="G311" s="162" t="s">
        <v>591</v>
      </c>
      <c r="H311" s="254" t="s">
        <v>644</v>
      </c>
      <c r="I311" s="162"/>
      <c r="J311" s="162"/>
      <c r="K311" s="162"/>
      <c r="L311" s="180"/>
      <c r="M311" s="162"/>
      <c r="N311" s="162"/>
      <c r="O311" s="162"/>
      <c r="P311" s="180"/>
      <c r="Q311" s="162"/>
      <c r="R311" s="162"/>
    </row>
    <row r="312" spans="1:18" ht="12.75">
      <c r="A312" s="159" t="s">
        <v>645</v>
      </c>
      <c r="B312" s="162">
        <v>8.8079999999999998</v>
      </c>
      <c r="C312" s="162" t="s">
        <v>11</v>
      </c>
      <c r="D312" s="177">
        <f t="shared" si="1"/>
        <v>1321.2</v>
      </c>
      <c r="E312" s="250">
        <f>('Ashamar 56'!$F314)</f>
        <v>0</v>
      </c>
      <c r="F312" s="168" t="s">
        <v>12</v>
      </c>
      <c r="G312" s="162" t="s">
        <v>591</v>
      </c>
      <c r="H312" s="254" t="s">
        <v>646</v>
      </c>
      <c r="I312" s="162"/>
      <c r="J312" s="162"/>
      <c r="K312" s="162"/>
      <c r="L312" s="180"/>
      <c r="M312" s="162"/>
      <c r="N312" s="162"/>
      <c r="O312" s="162"/>
      <c r="P312" s="180"/>
      <c r="Q312" s="162"/>
      <c r="R312" s="162"/>
    </row>
    <row r="313" spans="1:18" ht="12.75">
      <c r="A313" s="162" t="s">
        <v>647</v>
      </c>
      <c r="B313" s="162">
        <v>2.8258999999999999</v>
      </c>
      <c r="C313" s="162" t="s">
        <v>11</v>
      </c>
      <c r="D313" s="177">
        <f t="shared" si="1"/>
        <v>423.88499999999999</v>
      </c>
      <c r="E313" s="250">
        <f>('Ashamar 56'!$F315)</f>
        <v>0</v>
      </c>
      <c r="F313" s="168" t="s">
        <v>12</v>
      </c>
      <c r="G313" s="162" t="s">
        <v>591</v>
      </c>
      <c r="H313" s="254" t="s">
        <v>648</v>
      </c>
      <c r="I313" s="162"/>
      <c r="J313" s="162"/>
      <c r="K313" s="162"/>
      <c r="L313" s="180"/>
      <c r="M313" s="162"/>
      <c r="N313" s="162"/>
      <c r="O313" s="162"/>
      <c r="P313" s="162"/>
      <c r="Q313" s="162"/>
      <c r="R313" s="162"/>
    </row>
    <row r="314" spans="1:18" ht="12.75">
      <c r="A314" s="169" t="s">
        <v>649</v>
      </c>
      <c r="B314" s="169">
        <v>10.608000000000001</v>
      </c>
      <c r="C314" s="169" t="s">
        <v>11</v>
      </c>
      <c r="D314" s="176">
        <f t="shared" si="1"/>
        <v>1591.2</v>
      </c>
      <c r="E314" s="250">
        <f>('Ashamar 56'!$F316)</f>
        <v>0</v>
      </c>
      <c r="F314" s="170" t="s">
        <v>12</v>
      </c>
      <c r="G314" s="169" t="s">
        <v>650</v>
      </c>
      <c r="H314" s="254" t="s">
        <v>651</v>
      </c>
      <c r="I314" s="162"/>
      <c r="J314" s="162"/>
      <c r="K314" s="162"/>
      <c r="L314" s="180"/>
      <c r="M314" s="162"/>
      <c r="N314" s="162"/>
      <c r="O314" s="162"/>
      <c r="P314" s="162"/>
      <c r="Q314" s="162"/>
      <c r="R314" s="162"/>
    </row>
    <row r="315" spans="1:18" ht="12.75">
      <c r="A315" s="159" t="s">
        <v>652</v>
      </c>
      <c r="B315" s="162">
        <v>9.7240000000000002</v>
      </c>
      <c r="C315" s="162" t="s">
        <v>11</v>
      </c>
      <c r="D315" s="177">
        <f t="shared" si="1"/>
        <v>1458.6000000000001</v>
      </c>
      <c r="E315" s="250">
        <f>('Ashamar 56'!$F317)</f>
        <v>0</v>
      </c>
      <c r="F315" s="168" t="s">
        <v>12</v>
      </c>
      <c r="G315" s="162" t="s">
        <v>650</v>
      </c>
      <c r="H315" s="254" t="s">
        <v>653</v>
      </c>
      <c r="I315" s="162"/>
      <c r="J315" s="162"/>
      <c r="K315" s="162"/>
      <c r="L315" s="180"/>
      <c r="M315" s="162"/>
      <c r="N315" s="162"/>
      <c r="O315" s="162"/>
      <c r="P315" s="162"/>
      <c r="Q315" s="162"/>
      <c r="R315" s="162"/>
    </row>
    <row r="316" spans="1:18" ht="12.75">
      <c r="A316" s="162" t="s">
        <v>654</v>
      </c>
      <c r="B316" s="162">
        <v>5.2667999999999999</v>
      </c>
      <c r="C316" s="162" t="s">
        <v>11</v>
      </c>
      <c r="D316" s="177">
        <f t="shared" si="1"/>
        <v>790.02</v>
      </c>
      <c r="E316" s="250">
        <f>('Ashamar 56'!$F318)</f>
        <v>0</v>
      </c>
      <c r="F316" s="168" t="s">
        <v>12</v>
      </c>
      <c r="G316" s="162" t="s">
        <v>650</v>
      </c>
      <c r="H316" s="254" t="s">
        <v>655</v>
      </c>
      <c r="I316" s="162"/>
      <c r="J316" s="162"/>
      <c r="K316" s="162"/>
      <c r="L316" s="180"/>
      <c r="M316" s="162"/>
      <c r="N316" s="162"/>
      <c r="O316" s="162"/>
      <c r="P316" s="162"/>
      <c r="Q316" s="162"/>
      <c r="R316" s="162"/>
    </row>
    <row r="317" spans="1:18" ht="12.75">
      <c r="A317" s="159" t="s">
        <v>656</v>
      </c>
      <c r="B317" s="162">
        <v>5.2667999999999999</v>
      </c>
      <c r="C317" s="162" t="s">
        <v>11</v>
      </c>
      <c r="D317" s="177">
        <f t="shared" si="1"/>
        <v>790.02</v>
      </c>
      <c r="E317" s="250">
        <f>('Ashamar 56'!$F319)</f>
        <v>0</v>
      </c>
      <c r="F317" s="168" t="s">
        <v>12</v>
      </c>
      <c r="G317" s="162" t="s">
        <v>650</v>
      </c>
      <c r="H317" s="254" t="s">
        <v>657</v>
      </c>
      <c r="I317" s="162"/>
      <c r="J317" s="162"/>
      <c r="K317" s="162"/>
      <c r="L317" s="180"/>
      <c r="M317" s="162"/>
      <c r="N317" s="162"/>
      <c r="O317" s="162"/>
      <c r="P317" s="162"/>
      <c r="Q317" s="162"/>
      <c r="R317" s="162"/>
    </row>
    <row r="318" spans="1:18" ht="12.75">
      <c r="A318" s="162" t="s">
        <v>658</v>
      </c>
      <c r="B318" s="162">
        <v>8.1359999999999992</v>
      </c>
      <c r="C318" s="162" t="s">
        <v>11</v>
      </c>
      <c r="D318" s="177">
        <f t="shared" si="1"/>
        <v>1220.3999999999999</v>
      </c>
      <c r="E318" s="250">
        <f>('Ashamar 56'!$F320)</f>
        <v>0</v>
      </c>
      <c r="F318" s="168" t="s">
        <v>12</v>
      </c>
      <c r="G318" s="162" t="s">
        <v>650</v>
      </c>
      <c r="H318" s="254" t="s">
        <v>659</v>
      </c>
      <c r="I318" s="162"/>
      <c r="J318" s="162"/>
      <c r="K318" s="162"/>
      <c r="L318" s="180"/>
      <c r="M318" s="162"/>
      <c r="N318" s="162"/>
      <c r="O318" s="162"/>
      <c r="P318" s="162"/>
      <c r="Q318" s="162"/>
      <c r="R318" s="162"/>
    </row>
    <row r="319" spans="1:18" ht="12.75">
      <c r="A319" s="159" t="s">
        <v>660</v>
      </c>
      <c r="B319" s="162">
        <v>7.9406999999999996</v>
      </c>
      <c r="C319" s="162" t="s">
        <v>11</v>
      </c>
      <c r="D319" s="177">
        <f t="shared" si="1"/>
        <v>1191.105</v>
      </c>
      <c r="E319" s="250">
        <f>('Ashamar 56'!$F321)</f>
        <v>0</v>
      </c>
      <c r="F319" s="168" t="s">
        <v>12</v>
      </c>
      <c r="G319" s="162" t="s">
        <v>650</v>
      </c>
      <c r="H319" s="254" t="s">
        <v>661</v>
      </c>
      <c r="I319" s="162"/>
      <c r="J319" s="162"/>
      <c r="K319" s="162"/>
      <c r="L319" s="180"/>
      <c r="M319" s="162"/>
      <c r="N319" s="162"/>
      <c r="O319" s="162"/>
      <c r="P319" s="162"/>
      <c r="Q319" s="162"/>
      <c r="R319" s="162"/>
    </row>
    <row r="320" spans="1:18" ht="12.75">
      <c r="A320" s="162" t="s">
        <v>662</v>
      </c>
      <c r="B320" s="162">
        <v>11.016</v>
      </c>
      <c r="C320" s="162" t="s">
        <v>11</v>
      </c>
      <c r="D320" s="177">
        <f t="shared" si="1"/>
        <v>1652.4</v>
      </c>
      <c r="E320" s="250">
        <f>('Ashamar 56'!$F322)</f>
        <v>0</v>
      </c>
      <c r="F320" s="168" t="s">
        <v>12</v>
      </c>
      <c r="G320" s="162" t="s">
        <v>650</v>
      </c>
      <c r="H320" s="254" t="s">
        <v>663</v>
      </c>
      <c r="I320" s="162"/>
      <c r="J320" s="162"/>
      <c r="K320" s="162"/>
      <c r="L320" s="180"/>
      <c r="M320" s="162"/>
      <c r="N320" s="162"/>
      <c r="O320" s="162"/>
      <c r="P320" s="162"/>
      <c r="Q320" s="162"/>
      <c r="R320" s="162"/>
    </row>
    <row r="321" spans="1:18" ht="12.75">
      <c r="A321" s="159" t="s">
        <v>664</v>
      </c>
      <c r="B321" s="162">
        <v>11.016</v>
      </c>
      <c r="C321" s="162" t="s">
        <v>11</v>
      </c>
      <c r="D321" s="177">
        <f t="shared" si="1"/>
        <v>1652.4</v>
      </c>
      <c r="E321" s="250">
        <f>('Ashamar 56'!$F323)</f>
        <v>0</v>
      </c>
      <c r="F321" s="168" t="s">
        <v>12</v>
      </c>
      <c r="G321" s="162" t="s">
        <v>650</v>
      </c>
      <c r="H321" s="254" t="s">
        <v>665</v>
      </c>
      <c r="I321" s="162"/>
      <c r="J321" s="162"/>
      <c r="K321" s="162"/>
      <c r="L321" s="180"/>
      <c r="M321" s="162"/>
      <c r="N321" s="162"/>
      <c r="O321" s="162"/>
      <c r="P321" s="162"/>
      <c r="Q321" s="162"/>
      <c r="R321" s="162"/>
    </row>
    <row r="322" spans="1:18" ht="12.75">
      <c r="A322" s="162" t="s">
        <v>666</v>
      </c>
      <c r="B322" s="162">
        <v>8.6943000000000001</v>
      </c>
      <c r="C322" s="162" t="s">
        <v>11</v>
      </c>
      <c r="D322" s="177">
        <f t="shared" si="1"/>
        <v>1304.145</v>
      </c>
      <c r="E322" s="250">
        <f>('Ashamar 56'!$F324)</f>
        <v>0</v>
      </c>
      <c r="F322" s="168" t="s">
        <v>12</v>
      </c>
      <c r="G322" s="162" t="s">
        <v>650</v>
      </c>
      <c r="H322" s="254" t="s">
        <v>667</v>
      </c>
      <c r="I322" s="162"/>
      <c r="J322" s="162"/>
      <c r="K322" s="162"/>
      <c r="L322" s="180"/>
      <c r="M322" s="162"/>
      <c r="N322" s="162"/>
      <c r="O322" s="162"/>
      <c r="P322" s="162"/>
      <c r="Q322" s="162"/>
      <c r="R322" s="162"/>
    </row>
    <row r="323" spans="1:18" ht="12.75">
      <c r="A323" s="159" t="s">
        <v>668</v>
      </c>
      <c r="B323" s="162">
        <v>9.4079999999999995</v>
      </c>
      <c r="C323" s="162" t="s">
        <v>11</v>
      </c>
      <c r="D323" s="177">
        <f t="shared" si="1"/>
        <v>1411.1999999999998</v>
      </c>
      <c r="E323" s="250">
        <f>('Ashamar 56'!$F325)</f>
        <v>0</v>
      </c>
      <c r="F323" s="168" t="s">
        <v>12</v>
      </c>
      <c r="G323" s="162" t="s">
        <v>650</v>
      </c>
      <c r="H323" s="254" t="s">
        <v>669</v>
      </c>
      <c r="I323" s="162"/>
      <c r="J323" s="162"/>
      <c r="K323" s="162"/>
      <c r="L323" s="180"/>
      <c r="M323" s="162"/>
      <c r="N323" s="162"/>
      <c r="O323" s="162"/>
      <c r="P323" s="162"/>
      <c r="Q323" s="162"/>
      <c r="R323" s="162"/>
    </row>
    <row r="324" spans="1:18" ht="12.75">
      <c r="A324" s="162" t="s">
        <v>670</v>
      </c>
      <c r="B324" s="162">
        <v>9.4079999999999995</v>
      </c>
      <c r="C324" s="162" t="s">
        <v>11</v>
      </c>
      <c r="D324" s="177">
        <f t="shared" si="1"/>
        <v>1411.1999999999998</v>
      </c>
      <c r="E324" s="250">
        <f>('Ashamar 56'!$F326)</f>
        <v>0</v>
      </c>
      <c r="F324" s="168" t="s">
        <v>12</v>
      </c>
      <c r="G324" s="162" t="s">
        <v>650</v>
      </c>
      <c r="H324" s="254" t="s">
        <v>671</v>
      </c>
      <c r="I324" s="162"/>
      <c r="J324" s="162"/>
      <c r="K324" s="162"/>
      <c r="L324" s="180"/>
      <c r="M324" s="162"/>
      <c r="N324" s="162"/>
      <c r="O324" s="162"/>
      <c r="P324" s="162"/>
      <c r="Q324" s="162"/>
      <c r="R324" s="162"/>
    </row>
    <row r="325" spans="1:18" ht="12.75">
      <c r="A325" s="159" t="s">
        <v>672</v>
      </c>
      <c r="B325" s="162">
        <v>6.2720000000000002</v>
      </c>
      <c r="C325" s="162" t="s">
        <v>11</v>
      </c>
      <c r="D325" s="177">
        <f t="shared" si="1"/>
        <v>940.80000000000007</v>
      </c>
      <c r="E325" s="250">
        <f>('Ashamar 56'!$F327)</f>
        <v>0</v>
      </c>
      <c r="F325" s="168" t="s">
        <v>12</v>
      </c>
      <c r="G325" s="162" t="s">
        <v>650</v>
      </c>
      <c r="H325" s="254" t="s">
        <v>673</v>
      </c>
      <c r="I325" s="162"/>
      <c r="J325" s="162"/>
      <c r="K325" s="162"/>
      <c r="L325" s="180"/>
      <c r="M325" s="162"/>
      <c r="N325" s="162"/>
      <c r="O325" s="162"/>
      <c r="P325" s="162"/>
      <c r="Q325" s="162"/>
      <c r="R325" s="162"/>
    </row>
    <row r="326" spans="1:18" ht="12.75">
      <c r="A326" s="162" t="s">
        <v>674</v>
      </c>
      <c r="B326" s="162">
        <v>8.5847999999999995</v>
      </c>
      <c r="C326" s="162" t="s">
        <v>11</v>
      </c>
      <c r="D326" s="177">
        <f t="shared" si="1"/>
        <v>1287.72</v>
      </c>
      <c r="E326" s="250">
        <f>('Ashamar 56'!$F328)</f>
        <v>0</v>
      </c>
      <c r="F326" s="168" t="s">
        <v>12</v>
      </c>
      <c r="G326" s="162" t="s">
        <v>650</v>
      </c>
      <c r="H326" s="254" t="s">
        <v>675</v>
      </c>
      <c r="I326" s="162"/>
      <c r="J326" s="162"/>
      <c r="K326" s="162"/>
      <c r="L326" s="180"/>
      <c r="M326" s="162"/>
      <c r="N326" s="162"/>
      <c r="O326" s="162"/>
      <c r="P326" s="162"/>
      <c r="Q326" s="162"/>
      <c r="R326" s="162"/>
    </row>
    <row r="327" spans="1:18" ht="12.75">
      <c r="A327" s="159" t="s">
        <v>676</v>
      </c>
      <c r="B327" s="162">
        <v>7.0757000000000003</v>
      </c>
      <c r="C327" s="162" t="s">
        <v>11</v>
      </c>
      <c r="D327" s="177">
        <f t="shared" si="1"/>
        <v>1061.355</v>
      </c>
      <c r="E327" s="250">
        <f>('Ashamar 56'!$F329)</f>
        <v>0</v>
      </c>
      <c r="F327" s="168" t="s">
        <v>12</v>
      </c>
      <c r="G327" s="162" t="s">
        <v>650</v>
      </c>
      <c r="H327" s="254" t="s">
        <v>677</v>
      </c>
      <c r="I327" s="162"/>
      <c r="J327" s="162"/>
      <c r="K327" s="162"/>
      <c r="L327" s="180"/>
      <c r="M327" s="162"/>
      <c r="N327" s="162"/>
      <c r="O327" s="162"/>
      <c r="P327" s="162"/>
      <c r="Q327" s="162"/>
      <c r="R327" s="162"/>
    </row>
    <row r="328" spans="1:18" ht="12.75">
      <c r="A328" s="162" t="s">
        <v>678</v>
      </c>
      <c r="B328" s="162">
        <v>9.8160000000000007</v>
      </c>
      <c r="C328" s="162" t="s">
        <v>11</v>
      </c>
      <c r="D328" s="177">
        <f t="shared" si="1"/>
        <v>1472.4</v>
      </c>
      <c r="E328" s="250">
        <f>('Ashamar 56'!$F330)</f>
        <v>0</v>
      </c>
      <c r="F328" s="168" t="s">
        <v>12</v>
      </c>
      <c r="G328" s="162" t="s">
        <v>650</v>
      </c>
      <c r="H328" s="254" t="s">
        <v>679</v>
      </c>
      <c r="I328" s="162"/>
      <c r="J328" s="162"/>
      <c r="K328" s="162"/>
      <c r="L328" s="180"/>
      <c r="M328" s="162"/>
      <c r="N328" s="162"/>
      <c r="O328" s="162"/>
      <c r="P328" s="162"/>
      <c r="Q328" s="162"/>
      <c r="R328" s="162"/>
    </row>
    <row r="329" spans="1:18" ht="12.75">
      <c r="A329" s="159" t="s">
        <v>680</v>
      </c>
      <c r="B329" s="162">
        <v>9.8160000000000007</v>
      </c>
      <c r="C329" s="162" t="s">
        <v>11</v>
      </c>
      <c r="D329" s="177">
        <f t="shared" si="1"/>
        <v>1472.4</v>
      </c>
      <c r="E329" s="250">
        <f>('Ashamar 56'!$F331)</f>
        <v>0</v>
      </c>
      <c r="F329" s="168" t="s">
        <v>12</v>
      </c>
      <c r="G329" s="162" t="s">
        <v>650</v>
      </c>
      <c r="H329" s="254" t="s">
        <v>681</v>
      </c>
      <c r="I329" s="162"/>
      <c r="J329" s="162"/>
      <c r="K329" s="162"/>
      <c r="L329" s="180"/>
      <c r="M329" s="162"/>
      <c r="N329" s="162"/>
      <c r="O329" s="162"/>
      <c r="P329" s="162"/>
      <c r="Q329" s="162"/>
      <c r="R329" s="162"/>
    </row>
    <row r="330" spans="1:18" ht="12.75">
      <c r="A330" s="162" t="s">
        <v>682</v>
      </c>
      <c r="B330" s="162">
        <v>8.9571000000000005</v>
      </c>
      <c r="C330" s="162" t="s">
        <v>11</v>
      </c>
      <c r="D330" s="177">
        <f t="shared" si="1"/>
        <v>1343.5650000000001</v>
      </c>
      <c r="E330" s="250">
        <f>('Ashamar 56'!$F332)</f>
        <v>0</v>
      </c>
      <c r="F330" s="168" t="s">
        <v>12</v>
      </c>
      <c r="G330" s="162" t="s">
        <v>650</v>
      </c>
      <c r="H330" s="254" t="s">
        <v>683</v>
      </c>
      <c r="I330" s="162"/>
      <c r="J330" s="162"/>
      <c r="K330" s="162"/>
      <c r="L330" s="180"/>
      <c r="M330" s="162"/>
      <c r="N330" s="162"/>
      <c r="O330" s="162"/>
      <c r="P330" s="162"/>
      <c r="Q330" s="162"/>
      <c r="R330" s="162"/>
    </row>
    <row r="331" spans="1:18" ht="12.75">
      <c r="A331" s="159" t="s">
        <v>684</v>
      </c>
      <c r="B331" s="162">
        <v>10.608000000000001</v>
      </c>
      <c r="C331" s="162" t="s">
        <v>11</v>
      </c>
      <c r="D331" s="177">
        <f t="shared" si="1"/>
        <v>1591.2</v>
      </c>
      <c r="E331" s="250">
        <f>('Ashamar 56'!$F333)</f>
        <v>0</v>
      </c>
      <c r="F331" s="168" t="s">
        <v>12</v>
      </c>
      <c r="G331" s="162" t="s">
        <v>650</v>
      </c>
      <c r="H331" s="254" t="s">
        <v>685</v>
      </c>
      <c r="I331" s="162"/>
      <c r="J331" s="162"/>
      <c r="K331" s="162"/>
      <c r="L331" s="180"/>
      <c r="M331" s="162"/>
      <c r="N331" s="162"/>
      <c r="O331" s="162"/>
      <c r="P331" s="162"/>
      <c r="Q331" s="162"/>
      <c r="R331" s="162"/>
    </row>
    <row r="332" spans="1:18" ht="12.75">
      <c r="A332" s="162" t="s">
        <v>686</v>
      </c>
      <c r="B332" s="162">
        <v>9.8124000000000002</v>
      </c>
      <c r="C332" s="162" t="s">
        <v>11</v>
      </c>
      <c r="D332" s="177">
        <f t="shared" si="1"/>
        <v>1471.8600000000001</v>
      </c>
      <c r="E332" s="250">
        <f>('Ashamar 56'!$F334)</f>
        <v>0</v>
      </c>
      <c r="F332" s="168" t="s">
        <v>12</v>
      </c>
      <c r="G332" s="162" t="s">
        <v>650</v>
      </c>
      <c r="H332" s="254" t="s">
        <v>687</v>
      </c>
      <c r="I332" s="162"/>
      <c r="J332" s="162"/>
      <c r="K332" s="162"/>
      <c r="L332" s="180"/>
      <c r="M332" s="162"/>
      <c r="N332" s="162"/>
      <c r="O332" s="162"/>
      <c r="P332" s="162"/>
      <c r="Q332" s="162"/>
      <c r="R332" s="162"/>
    </row>
    <row r="333" spans="1:18" ht="12.75">
      <c r="A333" s="159" t="s">
        <v>688</v>
      </c>
      <c r="B333" s="162">
        <v>9.0719999999999992</v>
      </c>
      <c r="C333" s="162" t="s">
        <v>11</v>
      </c>
      <c r="D333" s="177">
        <f t="shared" si="1"/>
        <v>1360.8</v>
      </c>
      <c r="E333" s="250">
        <f>('Ashamar 56'!$F335)</f>
        <v>0</v>
      </c>
      <c r="F333" s="168" t="s">
        <v>12</v>
      </c>
      <c r="G333" s="162" t="s">
        <v>650</v>
      </c>
      <c r="H333" s="254" t="s">
        <v>689</v>
      </c>
      <c r="I333" s="162"/>
      <c r="J333" s="162"/>
      <c r="K333" s="162"/>
      <c r="L333" s="180"/>
      <c r="M333" s="162"/>
      <c r="N333" s="162"/>
      <c r="O333" s="162"/>
      <c r="P333" s="162"/>
      <c r="Q333" s="162"/>
      <c r="R333" s="162"/>
    </row>
    <row r="334" spans="1:18" ht="12.75">
      <c r="A334" s="162" t="s">
        <v>690</v>
      </c>
      <c r="B334" s="162">
        <v>11.037599999999999</v>
      </c>
      <c r="C334" s="162" t="s">
        <v>11</v>
      </c>
      <c r="D334" s="177">
        <f t="shared" si="1"/>
        <v>1655.6399999999999</v>
      </c>
      <c r="E334" s="250">
        <f>('Ashamar 56'!$F336)</f>
        <v>0</v>
      </c>
      <c r="F334" s="168" t="s">
        <v>12</v>
      </c>
      <c r="G334" s="162" t="s">
        <v>650</v>
      </c>
      <c r="H334" s="254" t="s">
        <v>691</v>
      </c>
      <c r="I334" s="162"/>
      <c r="J334" s="162"/>
      <c r="K334" s="162"/>
      <c r="L334" s="180"/>
      <c r="M334" s="162"/>
      <c r="N334" s="162"/>
      <c r="O334" s="162"/>
      <c r="P334" s="162"/>
      <c r="Q334" s="162"/>
      <c r="R334" s="162"/>
    </row>
    <row r="335" spans="1:18" ht="12.75">
      <c r="A335" s="159" t="s">
        <v>692</v>
      </c>
      <c r="B335" s="162">
        <v>7.9406999999999996</v>
      </c>
      <c r="C335" s="162" t="s">
        <v>11</v>
      </c>
      <c r="D335" s="177">
        <f t="shared" si="1"/>
        <v>1191.105</v>
      </c>
      <c r="E335" s="250">
        <f>('Ashamar 56'!$F337)</f>
        <v>0</v>
      </c>
      <c r="F335" s="168" t="s">
        <v>12</v>
      </c>
      <c r="G335" s="162" t="s">
        <v>650</v>
      </c>
      <c r="H335" s="254" t="s">
        <v>693</v>
      </c>
      <c r="I335" s="162"/>
      <c r="J335" s="162"/>
      <c r="K335" s="162"/>
      <c r="L335" s="180"/>
      <c r="M335" s="162"/>
      <c r="N335" s="162"/>
      <c r="O335" s="162"/>
      <c r="P335" s="162"/>
      <c r="Q335" s="162"/>
      <c r="R335" s="162"/>
    </row>
    <row r="336" spans="1:18" ht="12.75">
      <c r="A336" s="162" t="s">
        <v>694</v>
      </c>
      <c r="B336" s="162">
        <v>11.016</v>
      </c>
      <c r="C336" s="162" t="s">
        <v>11</v>
      </c>
      <c r="D336" s="177">
        <f t="shared" si="1"/>
        <v>1652.4</v>
      </c>
      <c r="E336" s="250">
        <f>('Ashamar 56'!$F338)</f>
        <v>0</v>
      </c>
      <c r="F336" s="168" t="s">
        <v>12</v>
      </c>
      <c r="G336" s="162" t="s">
        <v>650</v>
      </c>
      <c r="H336" s="254" t="s">
        <v>695</v>
      </c>
      <c r="I336" s="162"/>
      <c r="J336" s="162"/>
      <c r="K336" s="162"/>
      <c r="L336" s="180"/>
      <c r="M336" s="162"/>
      <c r="N336" s="162"/>
      <c r="O336" s="162"/>
      <c r="P336" s="162"/>
      <c r="Q336" s="162"/>
      <c r="R336" s="162"/>
    </row>
    <row r="337" spans="1:18" ht="12.75">
      <c r="A337" s="159" t="s">
        <v>696</v>
      </c>
      <c r="B337" s="162">
        <v>11.016</v>
      </c>
      <c r="C337" s="162" t="s">
        <v>11</v>
      </c>
      <c r="D337" s="177">
        <f t="shared" si="1"/>
        <v>1652.4</v>
      </c>
      <c r="E337" s="250">
        <f>('Ashamar 56'!$F339)</f>
        <v>0</v>
      </c>
      <c r="F337" s="168" t="s">
        <v>12</v>
      </c>
      <c r="G337" s="162" t="s">
        <v>650</v>
      </c>
      <c r="H337" s="254" t="s">
        <v>697</v>
      </c>
      <c r="I337" s="162"/>
      <c r="J337" s="162"/>
      <c r="K337" s="162"/>
      <c r="L337" s="180"/>
      <c r="M337" s="162"/>
      <c r="N337" s="162"/>
      <c r="O337" s="162"/>
      <c r="P337" s="162"/>
      <c r="Q337" s="162"/>
      <c r="R337" s="162"/>
    </row>
    <row r="338" spans="1:18" ht="12.75">
      <c r="A338" s="162" t="s">
        <v>698</v>
      </c>
      <c r="B338" s="162">
        <v>8.6943000000000001</v>
      </c>
      <c r="C338" s="162" t="s">
        <v>11</v>
      </c>
      <c r="D338" s="177">
        <f t="shared" si="1"/>
        <v>1304.145</v>
      </c>
      <c r="E338" s="250">
        <f>('Ashamar 56'!$F340)</f>
        <v>0</v>
      </c>
      <c r="F338" s="168" t="s">
        <v>12</v>
      </c>
      <c r="G338" s="162" t="s">
        <v>650</v>
      </c>
      <c r="H338" s="254" t="s">
        <v>699</v>
      </c>
      <c r="I338" s="162"/>
      <c r="J338" s="162"/>
      <c r="K338" s="162"/>
      <c r="L338" s="180"/>
      <c r="M338" s="162"/>
      <c r="N338" s="162"/>
      <c r="O338" s="162"/>
      <c r="P338" s="162"/>
      <c r="Q338" s="162"/>
      <c r="R338" s="162"/>
    </row>
    <row r="339" spans="1:18" ht="12.75">
      <c r="A339" s="159" t="s">
        <v>700</v>
      </c>
      <c r="B339" s="162">
        <v>7.9406999999999996</v>
      </c>
      <c r="C339" s="162" t="s">
        <v>11</v>
      </c>
      <c r="D339" s="177">
        <f t="shared" si="1"/>
        <v>1191.105</v>
      </c>
      <c r="E339" s="250">
        <f>('Ashamar 56'!$F341)</f>
        <v>0</v>
      </c>
      <c r="F339" s="168" t="s">
        <v>12</v>
      </c>
      <c r="G339" s="162" t="s">
        <v>650</v>
      </c>
      <c r="H339" s="254" t="s">
        <v>701</v>
      </c>
      <c r="I339" s="162"/>
      <c r="J339" s="162"/>
      <c r="K339" s="162"/>
      <c r="L339" s="180"/>
      <c r="M339" s="162"/>
      <c r="N339" s="162"/>
      <c r="O339" s="162"/>
      <c r="P339" s="162"/>
      <c r="Q339" s="162"/>
      <c r="R339" s="162"/>
    </row>
    <row r="340" spans="1:18" ht="12.75">
      <c r="A340" s="162" t="s">
        <v>702</v>
      </c>
      <c r="B340" s="162">
        <v>11.016</v>
      </c>
      <c r="C340" s="162" t="s">
        <v>11</v>
      </c>
      <c r="D340" s="177">
        <f t="shared" si="1"/>
        <v>1652.4</v>
      </c>
      <c r="E340" s="250">
        <f>('Ashamar 56'!$F342)</f>
        <v>0</v>
      </c>
      <c r="F340" s="168" t="s">
        <v>12</v>
      </c>
      <c r="G340" s="162" t="s">
        <v>650</v>
      </c>
      <c r="H340" s="254" t="s">
        <v>703</v>
      </c>
      <c r="I340" s="162"/>
      <c r="J340" s="162"/>
      <c r="K340" s="162"/>
      <c r="L340" s="180"/>
      <c r="M340" s="162"/>
      <c r="N340" s="162"/>
      <c r="O340" s="162"/>
      <c r="P340" s="162"/>
      <c r="Q340" s="162"/>
      <c r="R340" s="162"/>
    </row>
    <row r="341" spans="1:18" ht="12.75">
      <c r="A341" s="159" t="s">
        <v>704</v>
      </c>
      <c r="B341" s="162">
        <v>11.016</v>
      </c>
      <c r="C341" s="162" t="s">
        <v>11</v>
      </c>
      <c r="D341" s="177">
        <f t="shared" si="1"/>
        <v>1652.4</v>
      </c>
      <c r="E341" s="250">
        <f>('Ashamar 56'!$F343)</f>
        <v>0</v>
      </c>
      <c r="F341" s="168" t="s">
        <v>12</v>
      </c>
      <c r="G341" s="162" t="s">
        <v>650</v>
      </c>
      <c r="H341" s="254" t="s">
        <v>705</v>
      </c>
      <c r="I341" s="162"/>
      <c r="J341" s="162"/>
      <c r="K341" s="162"/>
      <c r="L341" s="180"/>
      <c r="M341" s="162"/>
      <c r="N341" s="162"/>
      <c r="O341" s="162"/>
      <c r="P341" s="162"/>
      <c r="Q341" s="162"/>
      <c r="R341" s="162"/>
    </row>
    <row r="342" spans="1:18" ht="12.75">
      <c r="A342" s="162" t="s">
        <v>706</v>
      </c>
      <c r="B342" s="162">
        <v>8.6943000000000001</v>
      </c>
      <c r="C342" s="162" t="s">
        <v>11</v>
      </c>
      <c r="D342" s="177">
        <f t="shared" si="1"/>
        <v>1304.145</v>
      </c>
      <c r="E342" s="250">
        <f>('Ashamar 56'!$F344)</f>
        <v>0</v>
      </c>
      <c r="F342" s="168" t="s">
        <v>12</v>
      </c>
      <c r="G342" s="162" t="s">
        <v>650</v>
      </c>
      <c r="H342" s="254" t="s">
        <v>707</v>
      </c>
      <c r="I342" s="162"/>
      <c r="J342" s="162"/>
      <c r="K342" s="162"/>
      <c r="L342" s="180"/>
      <c r="M342" s="162"/>
      <c r="N342" s="162"/>
      <c r="O342" s="162"/>
      <c r="P342" s="162"/>
      <c r="Q342" s="162"/>
      <c r="R342" s="162"/>
    </row>
    <row r="343" spans="1:18" ht="12.75">
      <c r="A343" s="159" t="s">
        <v>708</v>
      </c>
      <c r="B343" s="162">
        <v>10.608000000000001</v>
      </c>
      <c r="C343" s="162" t="s">
        <v>11</v>
      </c>
      <c r="D343" s="177">
        <f t="shared" si="1"/>
        <v>1591.2</v>
      </c>
      <c r="E343" s="250">
        <f>('Ashamar 56'!$F345)</f>
        <v>0</v>
      </c>
      <c r="F343" s="168" t="s">
        <v>12</v>
      </c>
      <c r="G343" s="162" t="s">
        <v>650</v>
      </c>
      <c r="H343" s="254" t="s">
        <v>709</v>
      </c>
      <c r="I343" s="162"/>
      <c r="J343" s="162"/>
      <c r="K343" s="162"/>
      <c r="L343" s="180"/>
      <c r="M343" s="162"/>
      <c r="N343" s="162"/>
      <c r="O343" s="162"/>
      <c r="P343" s="162"/>
      <c r="Q343" s="162"/>
      <c r="R343" s="162"/>
    </row>
    <row r="344" spans="1:18" ht="12.75">
      <c r="A344" s="162" t="s">
        <v>710</v>
      </c>
      <c r="B344" s="162">
        <v>9.8124000000000002</v>
      </c>
      <c r="C344" s="162" t="s">
        <v>11</v>
      </c>
      <c r="D344" s="177">
        <f t="shared" si="1"/>
        <v>1471.8600000000001</v>
      </c>
      <c r="E344" s="250">
        <f>('Ashamar 56'!$F346)</f>
        <v>0</v>
      </c>
      <c r="F344" s="168" t="s">
        <v>12</v>
      </c>
      <c r="G344" s="162" t="s">
        <v>650</v>
      </c>
      <c r="H344" s="254" t="s">
        <v>711</v>
      </c>
      <c r="I344" s="162"/>
      <c r="J344" s="162"/>
      <c r="K344" s="162"/>
      <c r="L344" s="180"/>
      <c r="M344" s="162"/>
      <c r="N344" s="162"/>
      <c r="O344" s="162"/>
      <c r="P344" s="162"/>
      <c r="Q344" s="162"/>
      <c r="R344" s="162"/>
    </row>
    <row r="345" spans="1:18" ht="12.75">
      <c r="A345" s="159" t="s">
        <v>712</v>
      </c>
      <c r="B345" s="162">
        <v>9.0719999999999992</v>
      </c>
      <c r="C345" s="162" t="s">
        <v>11</v>
      </c>
      <c r="D345" s="177">
        <f t="shared" si="1"/>
        <v>1360.8</v>
      </c>
      <c r="E345" s="250">
        <f>('Ashamar 56'!$F347)</f>
        <v>0</v>
      </c>
      <c r="F345" s="168" t="s">
        <v>12</v>
      </c>
      <c r="G345" s="162" t="s">
        <v>650</v>
      </c>
      <c r="H345" s="254" t="s">
        <v>713</v>
      </c>
      <c r="I345" s="162"/>
      <c r="J345" s="162"/>
      <c r="K345" s="162"/>
      <c r="L345" s="180"/>
      <c r="M345" s="162"/>
      <c r="N345" s="162"/>
      <c r="O345" s="162"/>
      <c r="P345" s="162"/>
      <c r="Q345" s="162"/>
      <c r="R345" s="162"/>
    </row>
    <row r="346" spans="1:18" ht="12.75">
      <c r="A346" s="162" t="s">
        <v>714</v>
      </c>
      <c r="B346" s="162">
        <v>11.037599999999999</v>
      </c>
      <c r="C346" s="162" t="s">
        <v>11</v>
      </c>
      <c r="D346" s="177">
        <f t="shared" si="1"/>
        <v>1655.6399999999999</v>
      </c>
      <c r="E346" s="250">
        <f>('Ashamar 56'!$F348)</f>
        <v>0</v>
      </c>
      <c r="F346" s="168" t="s">
        <v>12</v>
      </c>
      <c r="G346" s="162" t="s">
        <v>650</v>
      </c>
      <c r="H346" s="254" t="s">
        <v>715</v>
      </c>
      <c r="I346" s="162"/>
      <c r="J346" s="162"/>
      <c r="K346" s="162"/>
      <c r="L346" s="180"/>
      <c r="M346" s="162"/>
      <c r="N346" s="162"/>
      <c r="O346" s="162"/>
      <c r="P346" s="162"/>
      <c r="Q346" s="162"/>
      <c r="R346" s="162"/>
    </row>
    <row r="347" spans="1:18" ht="12.75">
      <c r="A347" s="159" t="s">
        <v>716</v>
      </c>
      <c r="B347" s="162">
        <v>7.0757000000000003</v>
      </c>
      <c r="C347" s="162" t="s">
        <v>11</v>
      </c>
      <c r="D347" s="177">
        <f t="shared" si="1"/>
        <v>1061.355</v>
      </c>
      <c r="E347" s="250">
        <f>('Ashamar 56'!$F349)</f>
        <v>0</v>
      </c>
      <c r="F347" s="168" t="s">
        <v>12</v>
      </c>
      <c r="G347" s="162" t="s">
        <v>650</v>
      </c>
      <c r="H347" s="254" t="s">
        <v>717</v>
      </c>
      <c r="I347" s="162"/>
      <c r="J347" s="162"/>
      <c r="K347" s="162"/>
      <c r="L347" s="180"/>
      <c r="M347" s="162"/>
      <c r="N347" s="162"/>
      <c r="O347" s="162"/>
      <c r="P347" s="162"/>
      <c r="Q347" s="162"/>
      <c r="R347" s="162"/>
    </row>
    <row r="348" spans="1:18" ht="12.75">
      <c r="A348" s="162" t="s">
        <v>718</v>
      </c>
      <c r="B348" s="162">
        <v>9.8160000000000007</v>
      </c>
      <c r="C348" s="162" t="s">
        <v>11</v>
      </c>
      <c r="D348" s="177">
        <f t="shared" si="1"/>
        <v>1472.4</v>
      </c>
      <c r="E348" s="250">
        <f>('Ashamar 56'!$F350)</f>
        <v>0</v>
      </c>
      <c r="F348" s="168" t="s">
        <v>12</v>
      </c>
      <c r="G348" s="162" t="s">
        <v>650</v>
      </c>
      <c r="H348" s="254" t="s">
        <v>719</v>
      </c>
      <c r="I348" s="162"/>
      <c r="J348" s="162"/>
      <c r="K348" s="162"/>
      <c r="L348" s="180"/>
      <c r="M348" s="162"/>
      <c r="N348" s="162"/>
      <c r="O348" s="162"/>
      <c r="P348" s="162"/>
      <c r="Q348" s="162"/>
      <c r="R348" s="162"/>
    </row>
    <row r="349" spans="1:18" ht="12.75">
      <c r="A349" s="159" t="s">
        <v>720</v>
      </c>
      <c r="B349" s="162">
        <v>10.08</v>
      </c>
      <c r="C349" s="162" t="s">
        <v>11</v>
      </c>
      <c r="D349" s="177">
        <f t="shared" si="1"/>
        <v>1512</v>
      </c>
      <c r="E349" s="250">
        <f>('Ashamar 56'!$F351)</f>
        <v>0</v>
      </c>
      <c r="F349" s="168" t="s">
        <v>12</v>
      </c>
      <c r="G349" s="162" t="s">
        <v>650</v>
      </c>
      <c r="H349" s="254" t="s">
        <v>721</v>
      </c>
      <c r="I349" s="162"/>
      <c r="J349" s="162"/>
      <c r="K349" s="162"/>
      <c r="L349" s="180"/>
      <c r="M349" s="162"/>
      <c r="N349" s="162"/>
      <c r="O349" s="162"/>
      <c r="P349" s="162"/>
      <c r="Q349" s="162"/>
      <c r="R349" s="162"/>
    </row>
    <row r="350" spans="1:18" ht="12.75">
      <c r="A350" s="162" t="s">
        <v>722</v>
      </c>
      <c r="B350" s="162">
        <v>8.9571000000000005</v>
      </c>
      <c r="C350" s="162" t="s">
        <v>11</v>
      </c>
      <c r="D350" s="177">
        <f t="shared" si="1"/>
        <v>1343.5650000000001</v>
      </c>
      <c r="E350" s="250">
        <f>('Ashamar 56'!$F352)</f>
        <v>0</v>
      </c>
      <c r="F350" s="168" t="s">
        <v>12</v>
      </c>
      <c r="G350" s="162" t="s">
        <v>650</v>
      </c>
      <c r="H350" s="254" t="s">
        <v>723</v>
      </c>
      <c r="I350" s="162"/>
      <c r="J350" s="162"/>
      <c r="K350" s="162"/>
      <c r="L350" s="180"/>
      <c r="M350" s="162"/>
      <c r="N350" s="162"/>
      <c r="O350" s="162"/>
      <c r="P350" s="162"/>
      <c r="Q350" s="162"/>
      <c r="R350" s="162"/>
    </row>
    <row r="351" spans="1:18" ht="12.75">
      <c r="A351" s="159" t="s">
        <v>724</v>
      </c>
      <c r="B351" s="162">
        <v>9.4079999999999995</v>
      </c>
      <c r="C351" s="162" t="s">
        <v>11</v>
      </c>
      <c r="D351" s="177">
        <f t="shared" si="1"/>
        <v>1411.1999999999998</v>
      </c>
      <c r="E351" s="250">
        <f>('Ashamar 56'!$F353)</f>
        <v>0</v>
      </c>
      <c r="F351" s="168" t="s">
        <v>12</v>
      </c>
      <c r="G351" s="162" t="s">
        <v>650</v>
      </c>
      <c r="H351" s="254" t="s">
        <v>725</v>
      </c>
      <c r="I351" s="162"/>
      <c r="J351" s="162"/>
      <c r="K351" s="162"/>
      <c r="L351" s="180"/>
      <c r="M351" s="162"/>
      <c r="N351" s="162"/>
      <c r="O351" s="162"/>
      <c r="P351" s="162"/>
      <c r="Q351" s="162"/>
      <c r="R351" s="162"/>
    </row>
    <row r="352" spans="1:18" ht="12.75">
      <c r="A352" s="162" t="s">
        <v>726</v>
      </c>
      <c r="B352" s="162">
        <v>9.4079999999999995</v>
      </c>
      <c r="C352" s="162" t="s">
        <v>11</v>
      </c>
      <c r="D352" s="177">
        <f t="shared" si="1"/>
        <v>1411.1999999999998</v>
      </c>
      <c r="E352" s="250">
        <f>('Ashamar 56'!$F354)</f>
        <v>0</v>
      </c>
      <c r="F352" s="168" t="s">
        <v>12</v>
      </c>
      <c r="G352" s="162" t="s">
        <v>650</v>
      </c>
      <c r="H352" s="254" t="s">
        <v>727</v>
      </c>
      <c r="I352" s="162"/>
      <c r="J352" s="162"/>
      <c r="K352" s="162"/>
      <c r="L352" s="180"/>
      <c r="M352" s="162"/>
      <c r="N352" s="162"/>
      <c r="O352" s="162"/>
      <c r="P352" s="162"/>
      <c r="Q352" s="162"/>
      <c r="R352" s="162"/>
    </row>
    <row r="353" spans="1:18" ht="12.75">
      <c r="A353" s="159" t="s">
        <v>728</v>
      </c>
      <c r="B353" s="162">
        <v>6.2720000000000002</v>
      </c>
      <c r="C353" s="162" t="s">
        <v>11</v>
      </c>
      <c r="D353" s="177">
        <f t="shared" si="1"/>
        <v>940.80000000000007</v>
      </c>
      <c r="E353" s="250">
        <f>('Ashamar 56'!$F355)</f>
        <v>0</v>
      </c>
      <c r="F353" s="168" t="s">
        <v>12</v>
      </c>
      <c r="G353" s="162" t="s">
        <v>650</v>
      </c>
      <c r="H353" s="254" t="s">
        <v>729</v>
      </c>
      <c r="I353" s="162"/>
      <c r="J353" s="162"/>
      <c r="K353" s="162"/>
      <c r="L353" s="180"/>
      <c r="M353" s="162"/>
      <c r="N353" s="162"/>
      <c r="O353" s="162"/>
      <c r="P353" s="162"/>
      <c r="Q353" s="162"/>
      <c r="R353" s="162"/>
    </row>
    <row r="354" spans="1:18" ht="12.75">
      <c r="A354" s="162" t="s">
        <v>730</v>
      </c>
      <c r="B354" s="162">
        <v>8.5847999999999995</v>
      </c>
      <c r="C354" s="162" t="s">
        <v>11</v>
      </c>
      <c r="D354" s="177">
        <f t="shared" si="1"/>
        <v>1287.72</v>
      </c>
      <c r="E354" s="250">
        <f>('Ashamar 56'!$F356)</f>
        <v>0</v>
      </c>
      <c r="F354" s="168" t="s">
        <v>12</v>
      </c>
      <c r="G354" s="162" t="s">
        <v>650</v>
      </c>
      <c r="H354" s="254" t="s">
        <v>731</v>
      </c>
      <c r="I354" s="162"/>
      <c r="J354" s="162"/>
      <c r="K354" s="162"/>
      <c r="L354" s="180"/>
      <c r="M354" s="162"/>
      <c r="N354" s="162"/>
      <c r="O354" s="162"/>
      <c r="P354" s="162"/>
      <c r="Q354" s="162"/>
      <c r="R354" s="162"/>
    </row>
    <row r="355" spans="1:18" ht="12.75">
      <c r="A355" s="159" t="s">
        <v>732</v>
      </c>
      <c r="B355" s="162">
        <v>7.9406999999999996</v>
      </c>
      <c r="C355" s="162" t="s">
        <v>11</v>
      </c>
      <c r="D355" s="177">
        <f t="shared" si="1"/>
        <v>1191.105</v>
      </c>
      <c r="E355" s="250">
        <f>('Ashamar 56'!$F357)</f>
        <v>0</v>
      </c>
      <c r="F355" s="168" t="s">
        <v>12</v>
      </c>
      <c r="G355" s="162" t="s">
        <v>650</v>
      </c>
      <c r="H355" s="254" t="s">
        <v>733</v>
      </c>
      <c r="I355" s="162"/>
      <c r="J355" s="162"/>
      <c r="K355" s="162"/>
      <c r="L355" s="180"/>
      <c r="M355" s="162"/>
      <c r="N355" s="162"/>
      <c r="O355" s="162"/>
      <c r="P355" s="162"/>
      <c r="Q355" s="162"/>
      <c r="R355" s="162"/>
    </row>
    <row r="356" spans="1:18" ht="12.75">
      <c r="A356" s="162" t="s">
        <v>734</v>
      </c>
      <c r="B356" s="162">
        <v>11.016</v>
      </c>
      <c r="C356" s="162" t="s">
        <v>11</v>
      </c>
      <c r="D356" s="177">
        <f t="shared" si="1"/>
        <v>1652.4</v>
      </c>
      <c r="E356" s="250">
        <f>('Ashamar 56'!$F358)</f>
        <v>0</v>
      </c>
      <c r="F356" s="168" t="s">
        <v>12</v>
      </c>
      <c r="G356" s="162" t="s">
        <v>650</v>
      </c>
      <c r="H356" s="254" t="s">
        <v>735</v>
      </c>
      <c r="I356" s="162"/>
      <c r="J356" s="162"/>
      <c r="K356" s="162"/>
      <c r="L356" s="180"/>
      <c r="M356" s="162"/>
      <c r="N356" s="162"/>
      <c r="O356" s="162"/>
      <c r="P356" s="162"/>
      <c r="Q356" s="162"/>
      <c r="R356" s="162"/>
    </row>
    <row r="357" spans="1:18" ht="12.75">
      <c r="A357" s="159" t="s">
        <v>736</v>
      </c>
      <c r="B357" s="162">
        <v>11.016</v>
      </c>
      <c r="C357" s="162" t="s">
        <v>11</v>
      </c>
      <c r="D357" s="177">
        <f t="shared" si="1"/>
        <v>1652.4</v>
      </c>
      <c r="E357" s="250">
        <f>('Ashamar 56'!$F359)</f>
        <v>0</v>
      </c>
      <c r="F357" s="168" t="s">
        <v>12</v>
      </c>
      <c r="G357" s="162" t="s">
        <v>650</v>
      </c>
      <c r="H357" s="254" t="s">
        <v>737</v>
      </c>
      <c r="I357" s="162"/>
      <c r="J357" s="162"/>
      <c r="K357" s="162"/>
      <c r="L357" s="180"/>
      <c r="M357" s="162"/>
      <c r="N357" s="162"/>
      <c r="O357" s="162"/>
      <c r="P357" s="162"/>
      <c r="Q357" s="162"/>
      <c r="R357" s="162"/>
    </row>
    <row r="358" spans="1:18" ht="12.75">
      <c r="A358" s="162" t="s">
        <v>738</v>
      </c>
      <c r="B358" s="162">
        <v>8.6943000000000001</v>
      </c>
      <c r="C358" s="162" t="s">
        <v>11</v>
      </c>
      <c r="D358" s="177">
        <f t="shared" si="1"/>
        <v>1304.145</v>
      </c>
      <c r="E358" s="250">
        <f>('Ashamar 56'!$F360)</f>
        <v>0</v>
      </c>
      <c r="F358" s="168" t="s">
        <v>12</v>
      </c>
      <c r="G358" s="162" t="s">
        <v>650</v>
      </c>
      <c r="H358" s="254" t="s">
        <v>739</v>
      </c>
      <c r="I358" s="162"/>
      <c r="J358" s="162"/>
      <c r="K358" s="162"/>
      <c r="L358" s="180"/>
      <c r="M358" s="162"/>
      <c r="N358" s="162"/>
      <c r="O358" s="162"/>
      <c r="P358" s="162"/>
      <c r="Q358" s="162"/>
      <c r="R358" s="162"/>
    </row>
    <row r="359" spans="1:18" ht="12.75">
      <c r="A359" s="159" t="s">
        <v>740</v>
      </c>
      <c r="B359" s="162">
        <v>10.608000000000001</v>
      </c>
      <c r="C359" s="162" t="s">
        <v>11</v>
      </c>
      <c r="D359" s="177">
        <f t="shared" si="1"/>
        <v>1591.2</v>
      </c>
      <c r="E359" s="250">
        <f>('Ashamar 56'!$F361)</f>
        <v>0</v>
      </c>
      <c r="F359" s="168" t="s">
        <v>12</v>
      </c>
      <c r="G359" s="162" t="s">
        <v>650</v>
      </c>
      <c r="H359" s="254" t="s">
        <v>741</v>
      </c>
      <c r="I359" s="162"/>
      <c r="J359" s="162"/>
      <c r="K359" s="162"/>
      <c r="L359" s="180"/>
      <c r="M359" s="162"/>
      <c r="N359" s="162"/>
      <c r="O359" s="162"/>
      <c r="P359" s="162"/>
      <c r="Q359" s="162"/>
      <c r="R359" s="162"/>
    </row>
    <row r="360" spans="1:18" ht="12.75">
      <c r="A360" s="162" t="s">
        <v>742</v>
      </c>
      <c r="B360" s="162">
        <v>9.8124000000000002</v>
      </c>
      <c r="C360" s="162" t="s">
        <v>11</v>
      </c>
      <c r="D360" s="177">
        <f t="shared" si="1"/>
        <v>1471.8600000000001</v>
      </c>
      <c r="E360" s="250">
        <f>('Ashamar 56'!$F362)</f>
        <v>0</v>
      </c>
      <c r="F360" s="168" t="s">
        <v>12</v>
      </c>
      <c r="G360" s="162" t="s">
        <v>650</v>
      </c>
      <c r="H360" s="254" t="s">
        <v>743</v>
      </c>
      <c r="I360" s="162"/>
      <c r="J360" s="162"/>
      <c r="K360" s="162"/>
      <c r="L360" s="180"/>
      <c r="M360" s="162"/>
      <c r="N360" s="162"/>
      <c r="O360" s="162"/>
      <c r="P360" s="162"/>
      <c r="Q360" s="162"/>
      <c r="R360" s="162"/>
    </row>
    <row r="361" spans="1:18" ht="12.75">
      <c r="A361" s="159" t="s">
        <v>744</v>
      </c>
      <c r="B361" s="162">
        <v>5.2667999999999999</v>
      </c>
      <c r="C361" s="162" t="s">
        <v>11</v>
      </c>
      <c r="D361" s="177">
        <f t="shared" si="1"/>
        <v>790.02</v>
      </c>
      <c r="E361" s="250">
        <f>('Ashamar 56'!$F363)</f>
        <v>0</v>
      </c>
      <c r="F361" s="168" t="s">
        <v>12</v>
      </c>
      <c r="G361" s="162" t="s">
        <v>650</v>
      </c>
      <c r="H361" s="254" t="s">
        <v>745</v>
      </c>
      <c r="I361" s="162"/>
      <c r="J361" s="162"/>
      <c r="K361" s="162"/>
      <c r="L361" s="180"/>
      <c r="M361" s="162"/>
      <c r="N361" s="162"/>
      <c r="O361" s="162"/>
      <c r="P361" s="162"/>
      <c r="Q361" s="162"/>
      <c r="R361" s="162"/>
    </row>
    <row r="362" spans="1:18" ht="12.75">
      <c r="A362" s="162" t="s">
        <v>746</v>
      </c>
      <c r="B362" s="162">
        <v>5.2667999999999999</v>
      </c>
      <c r="C362" s="162" t="s">
        <v>11</v>
      </c>
      <c r="D362" s="177">
        <f t="shared" si="1"/>
        <v>790.02</v>
      </c>
      <c r="E362" s="250">
        <f>('Ashamar 56'!$F364)</f>
        <v>0</v>
      </c>
      <c r="F362" s="168" t="s">
        <v>12</v>
      </c>
      <c r="G362" s="162" t="s">
        <v>650</v>
      </c>
      <c r="H362" s="254" t="s">
        <v>747</v>
      </c>
      <c r="I362" s="162"/>
      <c r="J362" s="162"/>
      <c r="K362" s="162"/>
      <c r="L362" s="180"/>
      <c r="M362" s="162"/>
      <c r="N362" s="162"/>
      <c r="O362" s="162"/>
      <c r="P362" s="162"/>
      <c r="Q362" s="162"/>
      <c r="R362" s="162"/>
    </row>
    <row r="363" spans="1:18" ht="12.75">
      <c r="A363" s="159" t="s">
        <v>748</v>
      </c>
      <c r="B363" s="162">
        <v>9.5760000000000005</v>
      </c>
      <c r="C363" s="162" t="s">
        <v>11</v>
      </c>
      <c r="D363" s="177">
        <f t="shared" si="1"/>
        <v>1436.4</v>
      </c>
      <c r="E363" s="250">
        <f>('Ashamar 56'!$F365)</f>
        <v>0</v>
      </c>
      <c r="F363" s="168" t="s">
        <v>12</v>
      </c>
      <c r="G363" s="162" t="s">
        <v>650</v>
      </c>
      <c r="H363" s="254" t="s">
        <v>749</v>
      </c>
      <c r="I363" s="162"/>
      <c r="J363" s="162"/>
      <c r="K363" s="162"/>
      <c r="L363" s="180"/>
      <c r="M363" s="162"/>
      <c r="N363" s="162"/>
      <c r="O363" s="162"/>
      <c r="P363" s="162"/>
      <c r="Q363" s="162"/>
      <c r="R363" s="162"/>
    </row>
    <row r="364" spans="1:18" ht="12.75">
      <c r="A364" s="169" t="s">
        <v>750</v>
      </c>
      <c r="B364" s="169">
        <v>8.6943000000000001</v>
      </c>
      <c r="C364" s="169" t="s">
        <v>11</v>
      </c>
      <c r="D364" s="176">
        <f t="shared" si="1"/>
        <v>1304.145</v>
      </c>
      <c r="E364" s="250">
        <f>('Ashamar 56'!$F366)</f>
        <v>0</v>
      </c>
      <c r="F364" s="170" t="s">
        <v>12</v>
      </c>
      <c r="G364" s="169" t="s">
        <v>751</v>
      </c>
      <c r="H364" s="254" t="s">
        <v>752</v>
      </c>
      <c r="I364" s="162"/>
      <c r="J364" s="162"/>
      <c r="K364" s="162"/>
      <c r="L364" s="180"/>
      <c r="M364" s="162"/>
      <c r="N364" s="162"/>
      <c r="O364" s="162"/>
      <c r="P364" s="162"/>
      <c r="Q364" s="162"/>
      <c r="R364" s="162"/>
    </row>
    <row r="365" spans="1:18" ht="12.75">
      <c r="A365" s="159" t="s">
        <v>753</v>
      </c>
      <c r="B365" s="162">
        <v>9.5280000000000005</v>
      </c>
      <c r="C365" s="162" t="s">
        <v>11</v>
      </c>
      <c r="D365" s="177">
        <f t="shared" si="1"/>
        <v>1429.2</v>
      </c>
      <c r="E365" s="250">
        <f>('Ashamar 56'!$F367)</f>
        <v>0</v>
      </c>
      <c r="F365" s="168" t="s">
        <v>12</v>
      </c>
      <c r="G365" s="162" t="s">
        <v>751</v>
      </c>
      <c r="H365" s="254" t="s">
        <v>754</v>
      </c>
      <c r="I365" s="162"/>
      <c r="J365" s="162"/>
      <c r="K365" s="162"/>
      <c r="L365" s="180"/>
      <c r="M365" s="162"/>
      <c r="N365" s="162"/>
      <c r="O365" s="162"/>
      <c r="P365" s="162"/>
      <c r="Q365" s="162"/>
      <c r="R365" s="162"/>
    </row>
    <row r="366" spans="1:18" ht="12.75">
      <c r="A366" s="162" t="s">
        <v>755</v>
      </c>
      <c r="B366" s="162">
        <v>11.016</v>
      </c>
      <c r="C366" s="162" t="s">
        <v>11</v>
      </c>
      <c r="D366" s="177">
        <f t="shared" si="1"/>
        <v>1652.4</v>
      </c>
      <c r="E366" s="250">
        <f>('Ashamar 56'!$F368)</f>
        <v>0</v>
      </c>
      <c r="F366" s="168" t="s">
        <v>12</v>
      </c>
      <c r="G366" s="162" t="s">
        <v>751</v>
      </c>
      <c r="H366" s="254" t="s">
        <v>756</v>
      </c>
      <c r="I366" s="162"/>
      <c r="J366" s="162"/>
      <c r="K366" s="162"/>
      <c r="L366" s="180"/>
      <c r="M366" s="162"/>
      <c r="N366" s="162"/>
      <c r="O366" s="162"/>
      <c r="P366" s="162"/>
      <c r="Q366" s="162"/>
      <c r="R366" s="162"/>
    </row>
    <row r="367" spans="1:18" ht="12.75">
      <c r="A367" s="159" t="s">
        <v>757</v>
      </c>
      <c r="B367" s="162">
        <v>7.9406999999999996</v>
      </c>
      <c r="C367" s="162" t="s">
        <v>11</v>
      </c>
      <c r="D367" s="177">
        <f t="shared" si="1"/>
        <v>1191.105</v>
      </c>
      <c r="E367" s="250">
        <f>('Ashamar 56'!$F369)</f>
        <v>0</v>
      </c>
      <c r="F367" s="168" t="s">
        <v>12</v>
      </c>
      <c r="G367" s="162" t="s">
        <v>751</v>
      </c>
      <c r="H367" s="254" t="s">
        <v>758</v>
      </c>
      <c r="I367" s="162"/>
      <c r="J367" s="162"/>
      <c r="K367" s="162"/>
      <c r="L367" s="180"/>
      <c r="M367" s="162"/>
      <c r="N367" s="162"/>
      <c r="O367" s="162"/>
      <c r="P367" s="162"/>
      <c r="Q367" s="162"/>
      <c r="R367" s="162"/>
    </row>
    <row r="368" spans="1:18" ht="12.75">
      <c r="A368" s="162" t="s">
        <v>759</v>
      </c>
      <c r="B368" s="162">
        <v>11.037599999999999</v>
      </c>
      <c r="C368" s="162" t="s">
        <v>11</v>
      </c>
      <c r="D368" s="177">
        <f t="shared" si="1"/>
        <v>1655.6399999999999</v>
      </c>
      <c r="E368" s="250">
        <f>('Ashamar 56'!$F370)</f>
        <v>0</v>
      </c>
      <c r="F368" s="168" t="s">
        <v>12</v>
      </c>
      <c r="G368" s="162" t="s">
        <v>751</v>
      </c>
      <c r="H368" s="254" t="s">
        <v>760</v>
      </c>
      <c r="I368" s="162"/>
      <c r="J368" s="162"/>
      <c r="K368" s="162"/>
      <c r="L368" s="180"/>
      <c r="M368" s="162"/>
      <c r="N368" s="162"/>
      <c r="O368" s="162"/>
      <c r="P368" s="162"/>
      <c r="Q368" s="162"/>
      <c r="R368" s="162"/>
    </row>
    <row r="369" spans="1:18" ht="12.75">
      <c r="A369" s="159" t="s">
        <v>761</v>
      </c>
      <c r="B369" s="162">
        <v>9.0719999999999992</v>
      </c>
      <c r="C369" s="162" t="s">
        <v>11</v>
      </c>
      <c r="D369" s="177">
        <f t="shared" si="1"/>
        <v>1360.8</v>
      </c>
      <c r="E369" s="250">
        <f>('Ashamar 56'!$F371)</f>
        <v>0</v>
      </c>
      <c r="F369" s="168" t="s">
        <v>12</v>
      </c>
      <c r="G369" s="162" t="s">
        <v>751</v>
      </c>
      <c r="H369" s="254" t="s">
        <v>762</v>
      </c>
      <c r="I369" s="162"/>
      <c r="J369" s="162"/>
      <c r="K369" s="162"/>
      <c r="L369" s="180"/>
      <c r="M369" s="162"/>
      <c r="N369" s="162"/>
      <c r="O369" s="162"/>
      <c r="P369" s="162"/>
      <c r="Q369" s="162"/>
      <c r="R369" s="162"/>
    </row>
    <row r="370" spans="1:18" ht="12.75">
      <c r="A370" s="162" t="s">
        <v>763</v>
      </c>
      <c r="B370" s="162">
        <v>9.8124000000000002</v>
      </c>
      <c r="C370" s="162" t="s">
        <v>11</v>
      </c>
      <c r="D370" s="177">
        <f t="shared" si="1"/>
        <v>1471.8600000000001</v>
      </c>
      <c r="E370" s="250">
        <f>('Ashamar 56'!$F372)</f>
        <v>0</v>
      </c>
      <c r="F370" s="168" t="s">
        <v>12</v>
      </c>
      <c r="G370" s="162" t="s">
        <v>751</v>
      </c>
      <c r="H370" s="254" t="s">
        <v>764</v>
      </c>
      <c r="I370" s="162"/>
      <c r="J370" s="162"/>
      <c r="K370" s="162"/>
      <c r="L370" s="180"/>
      <c r="M370" s="162"/>
      <c r="N370" s="162"/>
      <c r="O370" s="162"/>
      <c r="P370" s="162"/>
      <c r="Q370" s="162"/>
      <c r="R370" s="162"/>
    </row>
    <row r="371" spans="1:18" ht="12.75">
      <c r="A371" s="159" t="s">
        <v>765</v>
      </c>
      <c r="B371" s="162">
        <v>10.608000000000001</v>
      </c>
      <c r="C371" s="162" t="s">
        <v>11</v>
      </c>
      <c r="D371" s="177">
        <f t="shared" si="1"/>
        <v>1591.2</v>
      </c>
      <c r="E371" s="250">
        <f>('Ashamar 56'!$F373)</f>
        <v>0</v>
      </c>
      <c r="F371" s="168" t="s">
        <v>12</v>
      </c>
      <c r="G371" s="162" t="s">
        <v>751</v>
      </c>
      <c r="H371" s="254" t="s">
        <v>766</v>
      </c>
      <c r="I371" s="162"/>
      <c r="J371" s="162"/>
      <c r="K371" s="162"/>
      <c r="L371" s="180"/>
      <c r="M371" s="162"/>
      <c r="N371" s="162"/>
      <c r="O371" s="162"/>
      <c r="P371" s="162"/>
      <c r="Q371" s="162"/>
      <c r="R371" s="162"/>
    </row>
    <row r="372" spans="1:18" ht="12.75">
      <c r="A372" s="162" t="s">
        <v>767</v>
      </c>
      <c r="B372" s="162">
        <v>8.9571000000000005</v>
      </c>
      <c r="C372" s="162" t="s">
        <v>11</v>
      </c>
      <c r="D372" s="177">
        <f t="shared" si="1"/>
        <v>1343.5650000000001</v>
      </c>
      <c r="E372" s="250">
        <f>('Ashamar 56'!$F374)</f>
        <v>0</v>
      </c>
      <c r="F372" s="168" t="s">
        <v>12</v>
      </c>
      <c r="G372" s="162" t="s">
        <v>751</v>
      </c>
      <c r="H372" s="254" t="s">
        <v>768</v>
      </c>
      <c r="I372" s="162"/>
      <c r="J372" s="162"/>
      <c r="K372" s="162"/>
      <c r="L372" s="180"/>
      <c r="M372" s="162"/>
      <c r="N372" s="162"/>
      <c r="O372" s="162"/>
      <c r="P372" s="162"/>
      <c r="Q372" s="162"/>
      <c r="R372" s="162"/>
    </row>
    <row r="373" spans="1:18" ht="12.75">
      <c r="A373" s="159" t="s">
        <v>769</v>
      </c>
      <c r="B373" s="162">
        <v>10.08</v>
      </c>
      <c r="C373" s="162" t="s">
        <v>11</v>
      </c>
      <c r="D373" s="177">
        <f t="shared" si="1"/>
        <v>1512</v>
      </c>
      <c r="E373" s="250">
        <f>('Ashamar 56'!$F375)</f>
        <v>0</v>
      </c>
      <c r="F373" s="168" t="s">
        <v>12</v>
      </c>
      <c r="G373" s="162" t="s">
        <v>751</v>
      </c>
      <c r="H373" s="254" t="s">
        <v>770</v>
      </c>
      <c r="I373" s="162"/>
      <c r="J373" s="162"/>
      <c r="K373" s="162"/>
      <c r="L373" s="180"/>
      <c r="M373" s="162"/>
      <c r="N373" s="162"/>
      <c r="O373" s="162"/>
      <c r="P373" s="162"/>
      <c r="Q373" s="162"/>
      <c r="R373" s="162"/>
    </row>
    <row r="374" spans="1:18" ht="12.75">
      <c r="A374" s="162" t="s">
        <v>771</v>
      </c>
      <c r="B374" s="162">
        <v>9.8160000000000007</v>
      </c>
      <c r="C374" s="162" t="s">
        <v>11</v>
      </c>
      <c r="D374" s="177">
        <f t="shared" si="1"/>
        <v>1472.4</v>
      </c>
      <c r="E374" s="250">
        <f>('Ashamar 56'!$F376)</f>
        <v>0</v>
      </c>
      <c r="F374" s="168" t="s">
        <v>12</v>
      </c>
      <c r="G374" s="162" t="s">
        <v>751</v>
      </c>
      <c r="H374" s="254" t="s">
        <v>772</v>
      </c>
      <c r="I374" s="162"/>
      <c r="J374" s="162"/>
      <c r="K374" s="162"/>
      <c r="L374" s="180"/>
      <c r="M374" s="162"/>
      <c r="N374" s="162"/>
      <c r="O374" s="162"/>
      <c r="P374" s="162"/>
      <c r="Q374" s="162"/>
      <c r="R374" s="162"/>
    </row>
    <row r="375" spans="1:18" ht="12.75">
      <c r="A375" s="159" t="s">
        <v>773</v>
      </c>
      <c r="B375" s="162">
        <v>7.0757000000000003</v>
      </c>
      <c r="C375" s="162" t="s">
        <v>11</v>
      </c>
      <c r="D375" s="177">
        <f t="shared" si="1"/>
        <v>1061.355</v>
      </c>
      <c r="E375" s="250">
        <f>('Ashamar 56'!$F377)</f>
        <v>0</v>
      </c>
      <c r="F375" s="168" t="s">
        <v>12</v>
      </c>
      <c r="G375" s="162" t="s">
        <v>751</v>
      </c>
      <c r="H375" s="254" t="s">
        <v>774</v>
      </c>
      <c r="I375" s="162"/>
      <c r="J375" s="162"/>
      <c r="K375" s="162"/>
      <c r="L375" s="180"/>
      <c r="M375" s="162"/>
      <c r="N375" s="162"/>
      <c r="O375" s="162"/>
      <c r="P375" s="162"/>
      <c r="Q375" s="162"/>
      <c r="R375" s="162"/>
    </row>
    <row r="376" spans="1:18" ht="12.75">
      <c r="A376" s="162" t="s">
        <v>775</v>
      </c>
      <c r="B376" s="162">
        <v>8.5847999999999995</v>
      </c>
      <c r="C376" s="162" t="s">
        <v>11</v>
      </c>
      <c r="D376" s="177">
        <f t="shared" si="1"/>
        <v>1287.72</v>
      </c>
      <c r="E376" s="250">
        <f>('Ashamar 56'!$F378)</f>
        <v>0</v>
      </c>
      <c r="F376" s="168" t="s">
        <v>12</v>
      </c>
      <c r="G376" s="162" t="s">
        <v>751</v>
      </c>
      <c r="H376" s="254" t="s">
        <v>776</v>
      </c>
      <c r="I376" s="162"/>
      <c r="J376" s="162"/>
      <c r="K376" s="162"/>
      <c r="L376" s="180"/>
      <c r="M376" s="162"/>
      <c r="N376" s="162"/>
      <c r="O376" s="162"/>
      <c r="P376" s="162"/>
      <c r="Q376" s="162"/>
      <c r="R376" s="162"/>
    </row>
    <row r="377" spans="1:18" ht="12.75">
      <c r="A377" s="159" t="s">
        <v>777</v>
      </c>
      <c r="B377" s="162">
        <v>6.2720000000000002</v>
      </c>
      <c r="C377" s="162" t="s">
        <v>11</v>
      </c>
      <c r="D377" s="177">
        <f t="shared" si="1"/>
        <v>940.80000000000007</v>
      </c>
      <c r="E377" s="250">
        <f>('Ashamar 56'!$F379)</f>
        <v>0</v>
      </c>
      <c r="F377" s="168" t="s">
        <v>12</v>
      </c>
      <c r="G377" s="162" t="s">
        <v>751</v>
      </c>
      <c r="H377" s="254" t="s">
        <v>778</v>
      </c>
      <c r="I377" s="162"/>
      <c r="J377" s="162"/>
      <c r="K377" s="162"/>
      <c r="L377" s="180"/>
      <c r="M377" s="162"/>
      <c r="N377" s="162"/>
      <c r="O377" s="162"/>
      <c r="P377" s="162"/>
      <c r="Q377" s="162"/>
      <c r="R377" s="162"/>
    </row>
    <row r="378" spans="1:18" ht="12.75">
      <c r="A378" s="162" t="s">
        <v>779</v>
      </c>
      <c r="B378" s="162">
        <v>9.4079999999999995</v>
      </c>
      <c r="C378" s="162" t="s">
        <v>11</v>
      </c>
      <c r="D378" s="177">
        <f t="shared" si="1"/>
        <v>1411.1999999999998</v>
      </c>
      <c r="E378" s="250">
        <f>('Ashamar 56'!$F380)</f>
        <v>0</v>
      </c>
      <c r="F378" s="168" t="s">
        <v>12</v>
      </c>
      <c r="G378" s="162" t="s">
        <v>751</v>
      </c>
      <c r="H378" s="254" t="s">
        <v>780</v>
      </c>
      <c r="I378" s="162"/>
      <c r="J378" s="162"/>
      <c r="K378" s="162"/>
      <c r="L378" s="180"/>
      <c r="M378" s="162"/>
      <c r="N378" s="162"/>
      <c r="O378" s="162"/>
      <c r="P378" s="162"/>
      <c r="Q378" s="162"/>
      <c r="R378" s="162"/>
    </row>
    <row r="379" spans="1:18" ht="12.75">
      <c r="A379" s="159" t="s">
        <v>781</v>
      </c>
      <c r="B379" s="162">
        <v>9.4079999999999995</v>
      </c>
      <c r="C379" s="162" t="s">
        <v>11</v>
      </c>
      <c r="D379" s="177">
        <f t="shared" si="1"/>
        <v>1411.1999999999998</v>
      </c>
      <c r="E379" s="250">
        <f>('Ashamar 56'!$F381)</f>
        <v>0</v>
      </c>
      <c r="F379" s="168" t="s">
        <v>12</v>
      </c>
      <c r="G379" s="162" t="s">
        <v>751</v>
      </c>
      <c r="H379" s="254" t="s">
        <v>782</v>
      </c>
      <c r="I379" s="162"/>
      <c r="J379" s="162"/>
      <c r="K379" s="162"/>
      <c r="L379" s="180"/>
      <c r="M379" s="162"/>
      <c r="N379" s="162"/>
      <c r="O379" s="162"/>
      <c r="P379" s="162"/>
      <c r="Q379" s="162"/>
      <c r="R379" s="162"/>
    </row>
    <row r="380" spans="1:18" ht="12.75">
      <c r="A380" s="162" t="s">
        <v>783</v>
      </c>
      <c r="B380" s="162">
        <v>8.6943000000000001</v>
      </c>
      <c r="C380" s="162" t="s">
        <v>11</v>
      </c>
      <c r="D380" s="177">
        <f t="shared" si="1"/>
        <v>1304.145</v>
      </c>
      <c r="E380" s="250">
        <f>('Ashamar 56'!$F382)</f>
        <v>0</v>
      </c>
      <c r="F380" s="168" t="s">
        <v>12</v>
      </c>
      <c r="G380" s="162" t="s">
        <v>751</v>
      </c>
      <c r="H380" s="254" t="s">
        <v>784</v>
      </c>
      <c r="I380" s="162"/>
      <c r="J380" s="162"/>
      <c r="K380" s="162"/>
      <c r="L380" s="180"/>
      <c r="M380" s="162"/>
      <c r="N380" s="162"/>
      <c r="O380" s="162"/>
      <c r="P380" s="162"/>
      <c r="Q380" s="162"/>
      <c r="R380" s="162"/>
    </row>
    <row r="381" spans="1:18" ht="12.75">
      <c r="A381" s="159" t="s">
        <v>785</v>
      </c>
      <c r="B381" s="162">
        <v>9.5280000000000005</v>
      </c>
      <c r="C381" s="162" t="s">
        <v>11</v>
      </c>
      <c r="D381" s="177">
        <f t="shared" si="1"/>
        <v>1429.2</v>
      </c>
      <c r="E381" s="250">
        <f>('Ashamar 56'!$F383)</f>
        <v>0</v>
      </c>
      <c r="F381" s="168" t="s">
        <v>12</v>
      </c>
      <c r="G381" s="162" t="s">
        <v>751</v>
      </c>
      <c r="H381" s="254" t="s">
        <v>786</v>
      </c>
      <c r="I381" s="162"/>
      <c r="J381" s="162"/>
      <c r="K381" s="162"/>
      <c r="L381" s="180"/>
      <c r="M381" s="162"/>
      <c r="N381" s="162"/>
      <c r="O381" s="162"/>
      <c r="P381" s="162"/>
      <c r="Q381" s="162"/>
      <c r="R381" s="162"/>
    </row>
    <row r="382" spans="1:18" ht="12.75">
      <c r="A382" s="162" t="s">
        <v>787</v>
      </c>
      <c r="B382" s="162">
        <v>11.016</v>
      </c>
      <c r="C382" s="162" t="s">
        <v>11</v>
      </c>
      <c r="D382" s="177">
        <f t="shared" si="1"/>
        <v>1652.4</v>
      </c>
      <c r="E382" s="250">
        <f>('Ashamar 56'!$F384)</f>
        <v>0</v>
      </c>
      <c r="F382" s="168" t="s">
        <v>12</v>
      </c>
      <c r="G382" s="162" t="s">
        <v>751</v>
      </c>
      <c r="H382" s="254" t="s">
        <v>788</v>
      </c>
      <c r="I382" s="162"/>
      <c r="J382" s="162"/>
      <c r="K382" s="162"/>
      <c r="L382" s="180"/>
      <c r="M382" s="162"/>
      <c r="N382" s="162"/>
      <c r="O382" s="162"/>
      <c r="P382" s="162"/>
      <c r="Q382" s="162"/>
      <c r="R382" s="162"/>
    </row>
    <row r="383" spans="1:18" ht="12.75">
      <c r="A383" s="159" t="s">
        <v>789</v>
      </c>
      <c r="B383" s="162">
        <v>7.9406999999999996</v>
      </c>
      <c r="C383" s="162" t="s">
        <v>11</v>
      </c>
      <c r="D383" s="177">
        <f t="shared" si="1"/>
        <v>1191.105</v>
      </c>
      <c r="E383" s="250">
        <f>('Ashamar 56'!$F385)</f>
        <v>0</v>
      </c>
      <c r="F383" s="168" t="s">
        <v>12</v>
      </c>
      <c r="G383" s="162" t="s">
        <v>751</v>
      </c>
      <c r="H383" s="254" t="s">
        <v>790</v>
      </c>
      <c r="I383" s="162"/>
      <c r="J383" s="162"/>
      <c r="K383" s="162"/>
      <c r="L383" s="180"/>
      <c r="M383" s="162"/>
      <c r="N383" s="162"/>
      <c r="O383" s="162"/>
      <c r="P383" s="162"/>
      <c r="Q383" s="162"/>
      <c r="R383" s="162"/>
    </row>
    <row r="384" spans="1:18" ht="12.75">
      <c r="A384" s="162" t="s">
        <v>791</v>
      </c>
      <c r="B384" s="162">
        <v>5.2667999999999999</v>
      </c>
      <c r="C384" s="162" t="s">
        <v>11</v>
      </c>
      <c r="D384" s="177">
        <f t="shared" si="1"/>
        <v>790.02</v>
      </c>
      <c r="E384" s="250">
        <f>('Ashamar 56'!$F386)</f>
        <v>0</v>
      </c>
      <c r="F384" s="168" t="s">
        <v>12</v>
      </c>
      <c r="G384" s="162" t="s">
        <v>751</v>
      </c>
      <c r="H384" s="254" t="s">
        <v>792</v>
      </c>
      <c r="I384" s="162"/>
      <c r="J384" s="162"/>
      <c r="K384" s="162"/>
      <c r="L384" s="180"/>
      <c r="M384" s="162"/>
      <c r="N384" s="162"/>
      <c r="O384" s="162"/>
      <c r="P384" s="162"/>
      <c r="Q384" s="162"/>
      <c r="R384" s="162"/>
    </row>
    <row r="385" spans="1:18" ht="12.75">
      <c r="A385" s="159" t="s">
        <v>793</v>
      </c>
      <c r="B385" s="162">
        <v>5.2667999999999999</v>
      </c>
      <c r="C385" s="162" t="s">
        <v>11</v>
      </c>
      <c r="D385" s="177">
        <f t="shared" si="1"/>
        <v>790.02</v>
      </c>
      <c r="E385" s="250">
        <f>('Ashamar 56'!$F387)</f>
        <v>0</v>
      </c>
      <c r="F385" s="168" t="s">
        <v>12</v>
      </c>
      <c r="G385" s="162" t="s">
        <v>751</v>
      </c>
      <c r="H385" s="254" t="s">
        <v>794</v>
      </c>
      <c r="I385" s="162"/>
      <c r="J385" s="162"/>
      <c r="K385" s="162"/>
      <c r="L385" s="180"/>
      <c r="M385" s="162"/>
      <c r="N385" s="162"/>
      <c r="O385" s="162"/>
      <c r="P385" s="162"/>
      <c r="Q385" s="162"/>
      <c r="R385" s="162"/>
    </row>
    <row r="386" spans="1:18" ht="12.75">
      <c r="A386" s="162" t="s">
        <v>795</v>
      </c>
      <c r="B386" s="162">
        <v>9.5760000000000005</v>
      </c>
      <c r="C386" s="162" t="s">
        <v>11</v>
      </c>
      <c r="D386" s="177">
        <f t="shared" si="1"/>
        <v>1436.4</v>
      </c>
      <c r="E386" s="250">
        <f>('Ashamar 56'!$F388)</f>
        <v>0</v>
      </c>
      <c r="F386" s="168" t="s">
        <v>12</v>
      </c>
      <c r="G386" s="162" t="s">
        <v>751</v>
      </c>
      <c r="H386" s="254" t="s">
        <v>796</v>
      </c>
      <c r="I386" s="162"/>
      <c r="J386" s="162"/>
      <c r="K386" s="162"/>
      <c r="L386" s="180"/>
      <c r="M386" s="162"/>
      <c r="N386" s="162"/>
      <c r="O386" s="162"/>
      <c r="P386" s="162"/>
      <c r="Q386" s="162"/>
      <c r="R386" s="162"/>
    </row>
    <row r="387" spans="1:18" ht="12.75">
      <c r="A387" s="159" t="s">
        <v>797</v>
      </c>
      <c r="B387" s="162">
        <v>9.8124000000000002</v>
      </c>
      <c r="C387" s="162" t="s">
        <v>11</v>
      </c>
      <c r="D387" s="177">
        <f t="shared" si="1"/>
        <v>1471.8600000000001</v>
      </c>
      <c r="E387" s="250">
        <f>('Ashamar 56'!$F389)</f>
        <v>0</v>
      </c>
      <c r="F387" s="168" t="s">
        <v>12</v>
      </c>
      <c r="G387" s="162" t="s">
        <v>751</v>
      </c>
      <c r="H387" s="254" t="s">
        <v>798</v>
      </c>
      <c r="I387" s="162"/>
      <c r="J387" s="162"/>
      <c r="K387" s="162"/>
      <c r="L387" s="180"/>
      <c r="M387" s="162"/>
      <c r="N387" s="162"/>
      <c r="O387" s="162"/>
      <c r="P387" s="162"/>
      <c r="Q387" s="162"/>
      <c r="R387" s="162"/>
    </row>
    <row r="388" spans="1:18" ht="12.75">
      <c r="A388" s="162" t="s">
        <v>799</v>
      </c>
      <c r="B388" s="162">
        <v>10.608000000000001</v>
      </c>
      <c r="C388" s="162" t="s">
        <v>11</v>
      </c>
      <c r="D388" s="177">
        <f t="shared" si="1"/>
        <v>1591.2</v>
      </c>
      <c r="E388" s="250">
        <f>('Ashamar 56'!$F390)</f>
        <v>0</v>
      </c>
      <c r="F388" s="168" t="s">
        <v>12</v>
      </c>
      <c r="G388" s="162" t="s">
        <v>751</v>
      </c>
      <c r="H388" s="254" t="s">
        <v>800</v>
      </c>
      <c r="I388" s="162"/>
      <c r="J388" s="162"/>
      <c r="K388" s="162"/>
      <c r="L388" s="180"/>
      <c r="M388" s="162"/>
      <c r="N388" s="162"/>
      <c r="O388" s="162"/>
      <c r="P388" s="162"/>
      <c r="Q388" s="162"/>
      <c r="R388" s="162"/>
    </row>
    <row r="389" spans="1:18" ht="12.75">
      <c r="A389" s="169" t="s">
        <v>801</v>
      </c>
      <c r="B389" s="169">
        <v>8.7723999999999993</v>
      </c>
      <c r="C389" s="169" t="s">
        <v>11</v>
      </c>
      <c r="D389" s="176">
        <f t="shared" si="1"/>
        <v>1315.86</v>
      </c>
      <c r="E389" s="250">
        <f>('Ashamar 56'!$F391)</f>
        <v>0</v>
      </c>
      <c r="F389" s="170" t="s">
        <v>12</v>
      </c>
      <c r="G389" s="169" t="s">
        <v>802</v>
      </c>
      <c r="H389" s="254" t="s">
        <v>803</v>
      </c>
      <c r="I389" s="162"/>
      <c r="J389" s="162"/>
      <c r="K389" s="162"/>
      <c r="L389" s="180"/>
      <c r="M389" s="162"/>
      <c r="N389" s="162"/>
      <c r="O389" s="162"/>
      <c r="P389" s="162"/>
      <c r="Q389" s="162"/>
      <c r="R389" s="162"/>
    </row>
    <row r="390" spans="1:18" ht="12.75">
      <c r="A390" s="159" t="s">
        <v>804</v>
      </c>
      <c r="B390" s="162">
        <v>11.568</v>
      </c>
      <c r="C390" s="162" t="s">
        <v>11</v>
      </c>
      <c r="D390" s="177">
        <f t="shared" si="1"/>
        <v>1735.2</v>
      </c>
      <c r="E390" s="250">
        <f>('Ashamar 56'!$F392)</f>
        <v>0</v>
      </c>
      <c r="F390" s="168" t="s">
        <v>12</v>
      </c>
      <c r="G390" s="162" t="s">
        <v>802</v>
      </c>
      <c r="H390" s="254" t="s">
        <v>805</v>
      </c>
      <c r="I390" s="162"/>
      <c r="J390" s="162"/>
      <c r="K390" s="162"/>
      <c r="L390" s="180"/>
      <c r="M390" s="162"/>
      <c r="N390" s="162"/>
      <c r="O390" s="162"/>
      <c r="P390" s="162"/>
      <c r="Q390" s="162"/>
      <c r="R390" s="162"/>
    </row>
    <row r="391" spans="1:18" ht="12.75">
      <c r="A391" s="162" t="s">
        <v>806</v>
      </c>
      <c r="B391" s="162">
        <v>11.568</v>
      </c>
      <c r="C391" s="162" t="s">
        <v>11</v>
      </c>
      <c r="D391" s="177">
        <f t="shared" si="1"/>
        <v>1735.2</v>
      </c>
      <c r="E391" s="250">
        <f>('Ashamar 56'!$F393)</f>
        <v>0</v>
      </c>
      <c r="F391" s="168" t="s">
        <v>12</v>
      </c>
      <c r="G391" s="162" t="s">
        <v>802</v>
      </c>
      <c r="H391" s="254" t="s">
        <v>807</v>
      </c>
      <c r="I391" s="162"/>
      <c r="J391" s="162"/>
      <c r="K391" s="162"/>
      <c r="L391" s="180"/>
      <c r="M391" s="162"/>
      <c r="N391" s="162"/>
      <c r="O391" s="162"/>
      <c r="P391" s="162"/>
      <c r="Q391" s="162"/>
      <c r="R391" s="162"/>
    </row>
    <row r="392" spans="1:18" ht="12.75">
      <c r="A392" s="159" t="s">
        <v>808</v>
      </c>
      <c r="B392" s="162">
        <v>11.568</v>
      </c>
      <c r="C392" s="162" t="s">
        <v>11</v>
      </c>
      <c r="D392" s="177">
        <f t="shared" si="1"/>
        <v>1735.2</v>
      </c>
      <c r="E392" s="250">
        <f>('Ashamar 56'!$F394)</f>
        <v>0</v>
      </c>
      <c r="F392" s="168" t="s">
        <v>12</v>
      </c>
      <c r="G392" s="162" t="s">
        <v>802</v>
      </c>
      <c r="H392" s="254" t="s">
        <v>809</v>
      </c>
      <c r="I392" s="162"/>
      <c r="J392" s="162"/>
      <c r="K392" s="162"/>
      <c r="L392" s="180"/>
      <c r="M392" s="162"/>
      <c r="N392" s="162"/>
      <c r="O392" s="162"/>
      <c r="P392" s="162"/>
      <c r="Q392" s="162"/>
      <c r="R392" s="162"/>
    </row>
    <row r="393" spans="1:18" ht="12.75">
      <c r="A393" s="162" t="s">
        <v>810</v>
      </c>
      <c r="B393" s="162">
        <v>5.7838000000000003</v>
      </c>
      <c r="C393" s="162" t="s">
        <v>11</v>
      </c>
      <c r="D393" s="177">
        <f t="shared" si="1"/>
        <v>867.57</v>
      </c>
      <c r="E393" s="250">
        <f>('Ashamar 56'!$F395)</f>
        <v>0</v>
      </c>
      <c r="F393" s="168" t="s">
        <v>12</v>
      </c>
      <c r="G393" s="162" t="s">
        <v>802</v>
      </c>
      <c r="H393" s="254" t="s">
        <v>811</v>
      </c>
      <c r="I393" s="162"/>
      <c r="J393" s="162"/>
      <c r="K393" s="162"/>
      <c r="L393" s="180"/>
      <c r="M393" s="162"/>
      <c r="N393" s="162"/>
      <c r="O393" s="162"/>
      <c r="P393" s="162"/>
      <c r="Q393" s="162"/>
      <c r="R393" s="162"/>
    </row>
    <row r="394" spans="1:18" ht="12.75">
      <c r="A394" s="159" t="s">
        <v>812</v>
      </c>
      <c r="B394" s="162">
        <v>6</v>
      </c>
      <c r="C394" s="162" t="s">
        <v>11</v>
      </c>
      <c r="D394" s="177">
        <f t="shared" si="1"/>
        <v>900</v>
      </c>
      <c r="E394" s="250">
        <f>('Ashamar 56'!$F396)</f>
        <v>0</v>
      </c>
      <c r="F394" s="168" t="s">
        <v>12</v>
      </c>
      <c r="G394" s="162" t="s">
        <v>802</v>
      </c>
      <c r="H394" s="254" t="s">
        <v>813</v>
      </c>
      <c r="I394" s="162"/>
      <c r="J394" s="162"/>
      <c r="K394" s="162"/>
      <c r="L394" s="180"/>
      <c r="M394" s="162"/>
      <c r="N394" s="162"/>
      <c r="O394" s="162"/>
      <c r="P394" s="162"/>
      <c r="Q394" s="162"/>
      <c r="R394" s="162"/>
    </row>
    <row r="395" spans="1:18" ht="12.75">
      <c r="A395" s="162" t="s">
        <v>814</v>
      </c>
      <c r="B395" s="162">
        <v>8.8079999999999998</v>
      </c>
      <c r="C395" s="162" t="s">
        <v>11</v>
      </c>
      <c r="D395" s="177">
        <f t="shared" si="1"/>
        <v>1321.2</v>
      </c>
      <c r="E395" s="250">
        <f>('Ashamar 56'!$F397)</f>
        <v>0</v>
      </c>
      <c r="F395" s="168" t="s">
        <v>12</v>
      </c>
      <c r="G395" s="162" t="s">
        <v>802</v>
      </c>
      <c r="H395" s="254" t="s">
        <v>815</v>
      </c>
      <c r="I395" s="162"/>
      <c r="J395" s="162"/>
      <c r="K395" s="162"/>
      <c r="L395" s="180"/>
      <c r="M395" s="162"/>
      <c r="N395" s="162"/>
      <c r="O395" s="162"/>
      <c r="P395" s="162"/>
      <c r="Q395" s="162"/>
      <c r="R395" s="162"/>
    </row>
    <row r="396" spans="1:18" ht="12.75">
      <c r="A396" s="159" t="s">
        <v>816</v>
      </c>
      <c r="B396" s="162">
        <v>8.8079999999999998</v>
      </c>
      <c r="C396" s="162" t="s">
        <v>11</v>
      </c>
      <c r="D396" s="177">
        <f t="shared" si="1"/>
        <v>1321.2</v>
      </c>
      <c r="E396" s="250">
        <f>('Ashamar 56'!$F398)</f>
        <v>0</v>
      </c>
      <c r="F396" s="168" t="s">
        <v>12</v>
      </c>
      <c r="G396" s="162" t="s">
        <v>802</v>
      </c>
      <c r="H396" s="254" t="s">
        <v>817</v>
      </c>
      <c r="I396" s="162"/>
      <c r="J396" s="162"/>
      <c r="K396" s="162"/>
      <c r="L396" s="180"/>
      <c r="M396" s="162"/>
      <c r="N396" s="162"/>
      <c r="O396" s="162"/>
      <c r="P396" s="162"/>
      <c r="Q396" s="162"/>
      <c r="R396" s="162"/>
    </row>
    <row r="397" spans="1:18" ht="12.75">
      <c r="A397" s="162" t="s">
        <v>818</v>
      </c>
      <c r="B397" s="162">
        <v>8.8079999999999998</v>
      </c>
      <c r="C397" s="162" t="s">
        <v>11</v>
      </c>
      <c r="D397" s="177">
        <f t="shared" si="1"/>
        <v>1321.2</v>
      </c>
      <c r="E397" s="250">
        <f>('Ashamar 56'!$F399)</f>
        <v>0</v>
      </c>
      <c r="F397" s="168" t="s">
        <v>12</v>
      </c>
      <c r="G397" s="162" t="s">
        <v>802</v>
      </c>
      <c r="H397" s="254" t="s">
        <v>819</v>
      </c>
      <c r="I397" s="162"/>
      <c r="J397" s="162"/>
      <c r="K397" s="162"/>
      <c r="L397" s="180"/>
      <c r="M397" s="162"/>
      <c r="N397" s="162"/>
      <c r="O397" s="162"/>
      <c r="P397" s="162"/>
      <c r="Q397" s="162"/>
      <c r="R397" s="162"/>
    </row>
    <row r="398" spans="1:18" ht="12.75">
      <c r="A398" s="159" t="s">
        <v>820</v>
      </c>
      <c r="B398" s="162">
        <v>2.8258999999999999</v>
      </c>
      <c r="C398" s="162" t="s">
        <v>11</v>
      </c>
      <c r="D398" s="177">
        <f t="shared" si="1"/>
        <v>423.88499999999999</v>
      </c>
      <c r="E398" s="250">
        <f>('Ashamar 56'!$F400)</f>
        <v>0</v>
      </c>
      <c r="F398" s="168" t="s">
        <v>12</v>
      </c>
      <c r="G398" s="162" t="s">
        <v>802</v>
      </c>
      <c r="H398" s="254" t="s">
        <v>821</v>
      </c>
      <c r="I398" s="162"/>
      <c r="J398" s="162"/>
      <c r="K398" s="162"/>
      <c r="L398" s="180"/>
      <c r="M398" s="162"/>
      <c r="N398" s="162"/>
      <c r="O398" s="162"/>
      <c r="P398" s="162"/>
      <c r="Q398" s="162"/>
      <c r="R398" s="162"/>
    </row>
    <row r="399" spans="1:18" ht="12.75">
      <c r="A399" s="162" t="s">
        <v>822</v>
      </c>
      <c r="B399" s="162">
        <v>5.0572600000000003</v>
      </c>
      <c r="C399" s="162" t="s">
        <v>11</v>
      </c>
      <c r="D399" s="177">
        <f t="shared" si="1"/>
        <v>758.58900000000006</v>
      </c>
      <c r="E399" s="250">
        <f>('Ashamar 56'!$F401)</f>
        <v>0</v>
      </c>
      <c r="F399" s="168" t="s">
        <v>12</v>
      </c>
      <c r="G399" s="162" t="s">
        <v>802</v>
      </c>
      <c r="H399" s="254" t="s">
        <v>823</v>
      </c>
      <c r="I399" s="162"/>
      <c r="J399" s="162"/>
      <c r="K399" s="162"/>
      <c r="L399" s="180"/>
      <c r="M399" s="162"/>
      <c r="N399" s="162"/>
      <c r="O399" s="162"/>
      <c r="P399" s="162"/>
      <c r="Q399" s="162"/>
      <c r="R399" s="162"/>
    </row>
    <row r="400" spans="1:18" ht="12.75">
      <c r="A400" s="159" t="s">
        <v>824</v>
      </c>
      <c r="B400" s="162">
        <v>8.8079999999999998</v>
      </c>
      <c r="C400" s="162" t="s">
        <v>11</v>
      </c>
      <c r="D400" s="177">
        <f t="shared" si="1"/>
        <v>1321.2</v>
      </c>
      <c r="E400" s="250">
        <f>('Ashamar 56'!$F402)</f>
        <v>0</v>
      </c>
      <c r="F400" s="168" t="s">
        <v>12</v>
      </c>
      <c r="G400" s="162" t="s">
        <v>802</v>
      </c>
      <c r="H400" s="254" t="s">
        <v>825</v>
      </c>
      <c r="I400" s="162"/>
      <c r="J400" s="162"/>
      <c r="K400" s="162"/>
      <c r="L400" s="180"/>
      <c r="M400" s="162"/>
      <c r="N400" s="162"/>
      <c r="O400" s="162"/>
      <c r="P400" s="162"/>
      <c r="Q400" s="162"/>
      <c r="R400" s="162"/>
    </row>
    <row r="401" spans="1:18" ht="12.75">
      <c r="A401" s="162" t="s">
        <v>826</v>
      </c>
      <c r="B401" s="162">
        <v>8.8079999999999998</v>
      </c>
      <c r="C401" s="162" t="s">
        <v>11</v>
      </c>
      <c r="D401" s="177">
        <f t="shared" si="1"/>
        <v>1321.2</v>
      </c>
      <c r="E401" s="250">
        <f>('Ashamar 56'!$F403)</f>
        <v>0</v>
      </c>
      <c r="F401" s="168" t="s">
        <v>12</v>
      </c>
      <c r="G401" s="162" t="s">
        <v>802</v>
      </c>
      <c r="H401" s="254" t="s">
        <v>827</v>
      </c>
      <c r="I401" s="162"/>
      <c r="J401" s="162"/>
      <c r="K401" s="162"/>
      <c r="L401" s="180"/>
      <c r="M401" s="162"/>
      <c r="N401" s="162"/>
      <c r="O401" s="162"/>
      <c r="P401" s="162"/>
      <c r="Q401" s="162"/>
      <c r="R401" s="162"/>
    </row>
    <row r="402" spans="1:18" ht="12.75">
      <c r="A402" s="159" t="s">
        <v>828</v>
      </c>
      <c r="B402" s="162">
        <v>8.8079999999999998</v>
      </c>
      <c r="C402" s="162" t="s">
        <v>11</v>
      </c>
      <c r="D402" s="177">
        <f t="shared" si="1"/>
        <v>1321.2</v>
      </c>
      <c r="E402" s="250">
        <f>('Ashamar 56'!$F404)</f>
        <v>0</v>
      </c>
      <c r="F402" s="168" t="s">
        <v>12</v>
      </c>
      <c r="G402" s="162" t="s">
        <v>802</v>
      </c>
      <c r="H402" s="254" t="s">
        <v>829</v>
      </c>
      <c r="I402" s="162"/>
      <c r="J402" s="162"/>
      <c r="K402" s="162"/>
      <c r="L402" s="180"/>
      <c r="M402" s="162"/>
      <c r="N402" s="162"/>
      <c r="O402" s="162"/>
      <c r="P402" s="162"/>
      <c r="Q402" s="162"/>
      <c r="R402" s="162"/>
    </row>
    <row r="403" spans="1:18" ht="12.75">
      <c r="A403" s="162" t="s">
        <v>830</v>
      </c>
      <c r="B403" s="162">
        <v>6</v>
      </c>
      <c r="C403" s="162" t="s">
        <v>11</v>
      </c>
      <c r="D403" s="177">
        <f t="shared" si="1"/>
        <v>900</v>
      </c>
      <c r="E403" s="250">
        <f>('Ashamar 56'!$F405)</f>
        <v>0</v>
      </c>
      <c r="F403" s="168" t="s">
        <v>12</v>
      </c>
      <c r="G403" s="162" t="s">
        <v>802</v>
      </c>
      <c r="H403" s="254" t="s">
        <v>831</v>
      </c>
      <c r="I403" s="162"/>
      <c r="J403" s="162"/>
      <c r="K403" s="162"/>
      <c r="L403" s="180"/>
      <c r="M403" s="162"/>
      <c r="N403" s="162"/>
      <c r="O403" s="162"/>
      <c r="P403" s="162"/>
      <c r="Q403" s="162"/>
      <c r="R403" s="162"/>
    </row>
    <row r="404" spans="1:18" ht="12.75">
      <c r="A404" s="159" t="s">
        <v>832</v>
      </c>
      <c r="B404" s="162">
        <v>4.3258999999999999</v>
      </c>
      <c r="C404" s="162" t="s">
        <v>11</v>
      </c>
      <c r="D404" s="177">
        <f t="shared" si="1"/>
        <v>648.88499999999999</v>
      </c>
      <c r="E404" s="250">
        <f>('Ashamar 56'!$F406)</f>
        <v>0</v>
      </c>
      <c r="F404" s="168" t="s">
        <v>12</v>
      </c>
      <c r="G404" s="162" t="s">
        <v>802</v>
      </c>
      <c r="H404" s="254" t="s">
        <v>833</v>
      </c>
      <c r="I404" s="162"/>
      <c r="J404" s="162"/>
      <c r="K404" s="162"/>
      <c r="L404" s="180"/>
      <c r="M404" s="162"/>
      <c r="N404" s="162"/>
      <c r="O404" s="162"/>
      <c r="P404" s="162"/>
      <c r="Q404" s="162"/>
      <c r="R404" s="162"/>
    </row>
    <row r="405" spans="1:18" ht="12.75">
      <c r="A405" s="162" t="s">
        <v>834</v>
      </c>
      <c r="B405" s="162">
        <v>11.568</v>
      </c>
      <c r="C405" s="162" t="s">
        <v>11</v>
      </c>
      <c r="D405" s="177">
        <f t="shared" si="1"/>
        <v>1735.2</v>
      </c>
      <c r="E405" s="250">
        <f>('Ashamar 56'!$F407)</f>
        <v>0</v>
      </c>
      <c r="F405" s="168" t="s">
        <v>12</v>
      </c>
      <c r="G405" s="162" t="s">
        <v>802</v>
      </c>
      <c r="H405" s="254" t="s">
        <v>835</v>
      </c>
      <c r="I405" s="162"/>
      <c r="J405" s="162"/>
      <c r="K405" s="162"/>
      <c r="L405" s="180"/>
      <c r="M405" s="162"/>
      <c r="N405" s="162"/>
      <c r="O405" s="162"/>
      <c r="P405" s="162"/>
      <c r="Q405" s="162"/>
      <c r="R405" s="162"/>
    </row>
    <row r="406" spans="1:18" ht="12.75">
      <c r="A406" s="159" t="s">
        <v>836</v>
      </c>
      <c r="B406" s="162">
        <v>11.568</v>
      </c>
      <c r="C406" s="162" t="s">
        <v>11</v>
      </c>
      <c r="D406" s="177">
        <f t="shared" si="1"/>
        <v>1735.2</v>
      </c>
      <c r="E406" s="250">
        <f>('Ashamar 56'!$F408)</f>
        <v>0</v>
      </c>
      <c r="F406" s="168" t="s">
        <v>12</v>
      </c>
      <c r="G406" s="162" t="s">
        <v>802</v>
      </c>
      <c r="H406" s="254" t="s">
        <v>837</v>
      </c>
      <c r="I406" s="162"/>
      <c r="J406" s="162"/>
      <c r="K406" s="162"/>
      <c r="L406" s="180"/>
      <c r="M406" s="162"/>
      <c r="N406" s="162"/>
      <c r="O406" s="162"/>
      <c r="P406" s="162"/>
      <c r="Q406" s="162"/>
      <c r="R406" s="162"/>
    </row>
    <row r="407" spans="1:18" ht="12.75">
      <c r="A407" s="162" t="s">
        <v>838</v>
      </c>
      <c r="B407" s="162">
        <v>9.0134000000000007</v>
      </c>
      <c r="C407" s="162" t="s">
        <v>11</v>
      </c>
      <c r="D407" s="177">
        <f t="shared" si="1"/>
        <v>1352.0100000000002</v>
      </c>
      <c r="E407" s="250">
        <f>('Ashamar 56'!$F409)</f>
        <v>0</v>
      </c>
      <c r="F407" s="168" t="s">
        <v>12</v>
      </c>
      <c r="G407" s="162" t="s">
        <v>802</v>
      </c>
      <c r="H407" s="254" t="s">
        <v>839</v>
      </c>
      <c r="I407" s="162"/>
      <c r="J407" s="162"/>
      <c r="K407" s="162"/>
      <c r="L407" s="180"/>
      <c r="M407" s="162"/>
      <c r="N407" s="162"/>
      <c r="O407" s="162"/>
      <c r="P407" s="162"/>
      <c r="Q407" s="162"/>
      <c r="R407" s="162"/>
    </row>
    <row r="408" spans="1:18" ht="12.75">
      <c r="A408" s="159" t="s">
        <v>840</v>
      </c>
      <c r="B408" s="162">
        <v>8.7723999999999993</v>
      </c>
      <c r="C408" s="162" t="s">
        <v>11</v>
      </c>
      <c r="D408" s="177">
        <f t="shared" si="1"/>
        <v>1315.86</v>
      </c>
      <c r="E408" s="250">
        <f>('Ashamar 56'!$F410)</f>
        <v>0</v>
      </c>
      <c r="F408" s="168" t="s">
        <v>12</v>
      </c>
      <c r="G408" s="162" t="s">
        <v>802</v>
      </c>
      <c r="H408" s="254" t="s">
        <v>841</v>
      </c>
      <c r="I408" s="162"/>
      <c r="J408" s="162"/>
      <c r="K408" s="162"/>
      <c r="L408" s="180"/>
      <c r="M408" s="162"/>
      <c r="N408" s="162"/>
      <c r="O408" s="162"/>
      <c r="P408" s="162"/>
      <c r="Q408" s="162"/>
      <c r="R408" s="162"/>
    </row>
    <row r="409" spans="1:18" ht="12.75">
      <c r="A409" s="162" t="s">
        <v>842</v>
      </c>
      <c r="B409" s="162">
        <v>11.568</v>
      </c>
      <c r="C409" s="162" t="s">
        <v>11</v>
      </c>
      <c r="D409" s="177">
        <f t="shared" si="1"/>
        <v>1735.2</v>
      </c>
      <c r="E409" s="250">
        <f>('Ashamar 56'!$F411)</f>
        <v>0</v>
      </c>
      <c r="F409" s="168" t="s">
        <v>12</v>
      </c>
      <c r="G409" s="162" t="s">
        <v>802</v>
      </c>
      <c r="H409" s="254" t="s">
        <v>843</v>
      </c>
      <c r="I409" s="162"/>
      <c r="J409" s="162"/>
      <c r="K409" s="162"/>
      <c r="L409" s="180"/>
      <c r="M409" s="162"/>
      <c r="N409" s="162"/>
      <c r="O409" s="162"/>
      <c r="P409" s="162"/>
      <c r="Q409" s="162"/>
      <c r="R409" s="162"/>
    </row>
    <row r="410" spans="1:18" ht="12.75">
      <c r="A410" s="159" t="s">
        <v>844</v>
      </c>
      <c r="B410" s="162">
        <v>11.568</v>
      </c>
      <c r="C410" s="162" t="s">
        <v>11</v>
      </c>
      <c r="D410" s="177">
        <f t="shared" si="1"/>
        <v>1735.2</v>
      </c>
      <c r="E410" s="250">
        <f>('Ashamar 56'!$F412)</f>
        <v>0</v>
      </c>
      <c r="F410" s="168" t="s">
        <v>12</v>
      </c>
      <c r="G410" s="162" t="s">
        <v>802</v>
      </c>
      <c r="H410" s="254" t="s">
        <v>845</v>
      </c>
      <c r="I410" s="162"/>
      <c r="J410" s="162"/>
      <c r="K410" s="162"/>
      <c r="L410" s="180"/>
      <c r="M410" s="162"/>
      <c r="N410" s="162"/>
      <c r="O410" s="162"/>
      <c r="P410" s="162"/>
      <c r="Q410" s="162"/>
      <c r="R410" s="162"/>
    </row>
    <row r="411" spans="1:18" ht="12.75">
      <c r="A411" s="162" t="s">
        <v>846</v>
      </c>
      <c r="B411" s="162">
        <v>11.568</v>
      </c>
      <c r="C411" s="162" t="s">
        <v>11</v>
      </c>
      <c r="D411" s="177">
        <f t="shared" si="1"/>
        <v>1735.2</v>
      </c>
      <c r="E411" s="250">
        <f>('Ashamar 56'!$F413)</f>
        <v>0</v>
      </c>
      <c r="F411" s="168" t="s">
        <v>12</v>
      </c>
      <c r="G411" s="162" t="s">
        <v>802</v>
      </c>
      <c r="H411" s="254" t="s">
        <v>847</v>
      </c>
      <c r="I411" s="162"/>
      <c r="J411" s="162"/>
      <c r="K411" s="162"/>
      <c r="L411" s="180"/>
      <c r="M411" s="162"/>
      <c r="N411" s="162"/>
      <c r="O411" s="162"/>
      <c r="P411" s="162"/>
      <c r="Q411" s="162"/>
      <c r="R411" s="162"/>
    </row>
    <row r="412" spans="1:18" ht="12.75">
      <c r="A412" s="159" t="s">
        <v>848</v>
      </c>
      <c r="B412" s="162">
        <v>5.7838000000000003</v>
      </c>
      <c r="C412" s="162" t="s">
        <v>11</v>
      </c>
      <c r="D412" s="177">
        <f t="shared" si="1"/>
        <v>867.57</v>
      </c>
      <c r="E412" s="250">
        <f>('Ashamar 56'!$F414)</f>
        <v>0</v>
      </c>
      <c r="F412" s="168" t="s">
        <v>12</v>
      </c>
      <c r="G412" s="162" t="s">
        <v>802</v>
      </c>
      <c r="H412" s="254" t="s">
        <v>849</v>
      </c>
      <c r="I412" s="162"/>
      <c r="J412" s="162"/>
      <c r="K412" s="162"/>
      <c r="L412" s="180"/>
      <c r="M412" s="162"/>
      <c r="N412" s="162"/>
      <c r="O412" s="162"/>
      <c r="P412" s="162"/>
      <c r="Q412" s="162"/>
      <c r="R412" s="162"/>
    </row>
    <row r="413" spans="1:18" ht="12.75">
      <c r="A413" s="162" t="s">
        <v>850</v>
      </c>
      <c r="B413" s="162">
        <v>6</v>
      </c>
      <c r="C413" s="162" t="s">
        <v>11</v>
      </c>
      <c r="D413" s="177">
        <f t="shared" si="1"/>
        <v>900</v>
      </c>
      <c r="E413" s="250">
        <f>('Ashamar 56'!$F415)</f>
        <v>0</v>
      </c>
      <c r="F413" s="168" t="s">
        <v>12</v>
      </c>
      <c r="G413" s="162" t="s">
        <v>802</v>
      </c>
      <c r="H413" s="254" t="s">
        <v>851</v>
      </c>
      <c r="I413" s="162"/>
      <c r="J413" s="162"/>
      <c r="K413" s="162"/>
      <c r="L413" s="180"/>
      <c r="M413" s="162"/>
      <c r="N413" s="162"/>
      <c r="O413" s="162"/>
      <c r="P413" s="162"/>
      <c r="Q413" s="162"/>
      <c r="R413" s="162"/>
    </row>
    <row r="414" spans="1:18" ht="12.75">
      <c r="A414" s="159" t="s">
        <v>852</v>
      </c>
      <c r="B414" s="162">
        <v>8.8079999999999998</v>
      </c>
      <c r="C414" s="162" t="s">
        <v>11</v>
      </c>
      <c r="D414" s="177">
        <f t="shared" si="1"/>
        <v>1321.2</v>
      </c>
      <c r="E414" s="250">
        <f>('Ashamar 56'!$F416)</f>
        <v>0</v>
      </c>
      <c r="F414" s="168" t="s">
        <v>12</v>
      </c>
      <c r="G414" s="162" t="s">
        <v>802</v>
      </c>
      <c r="H414" s="254" t="s">
        <v>853</v>
      </c>
      <c r="I414" s="162"/>
      <c r="J414" s="162"/>
      <c r="K414" s="162"/>
      <c r="L414" s="180"/>
      <c r="M414" s="162"/>
      <c r="N414" s="162"/>
      <c r="O414" s="162"/>
      <c r="P414" s="162"/>
      <c r="Q414" s="162"/>
      <c r="R414" s="162"/>
    </row>
    <row r="415" spans="1:18" ht="12.75">
      <c r="A415" s="162" t="s">
        <v>854</v>
      </c>
      <c r="B415" s="162">
        <v>8.8079999999999998</v>
      </c>
      <c r="C415" s="162" t="s">
        <v>11</v>
      </c>
      <c r="D415" s="177">
        <f t="shared" si="1"/>
        <v>1321.2</v>
      </c>
      <c r="E415" s="250">
        <f>('Ashamar 56'!$F417)</f>
        <v>0</v>
      </c>
      <c r="F415" s="168" t="s">
        <v>12</v>
      </c>
      <c r="G415" s="162" t="s">
        <v>802</v>
      </c>
      <c r="H415" s="254" t="s">
        <v>855</v>
      </c>
      <c r="I415" s="162"/>
      <c r="J415" s="162"/>
      <c r="K415" s="162"/>
      <c r="L415" s="180"/>
      <c r="M415" s="162"/>
      <c r="N415" s="162"/>
      <c r="O415" s="162"/>
      <c r="P415" s="162"/>
      <c r="Q415" s="162"/>
      <c r="R415" s="162"/>
    </row>
    <row r="416" spans="1:18" ht="12.75">
      <c r="A416" s="159" t="s">
        <v>856</v>
      </c>
      <c r="B416" s="162">
        <v>8.8079999999999998</v>
      </c>
      <c r="C416" s="162" t="s">
        <v>11</v>
      </c>
      <c r="D416" s="177">
        <f t="shared" si="1"/>
        <v>1321.2</v>
      </c>
      <c r="E416" s="250">
        <f>('Ashamar 56'!$F418)</f>
        <v>0</v>
      </c>
      <c r="F416" s="168" t="s">
        <v>12</v>
      </c>
      <c r="G416" s="162" t="s">
        <v>802</v>
      </c>
      <c r="H416" s="254" t="s">
        <v>857</v>
      </c>
      <c r="I416" s="162"/>
      <c r="J416" s="162"/>
      <c r="K416" s="162"/>
      <c r="L416" s="180"/>
      <c r="M416" s="162"/>
      <c r="N416" s="162"/>
      <c r="O416" s="162"/>
      <c r="P416" s="162"/>
      <c r="Q416" s="162"/>
      <c r="R416" s="162"/>
    </row>
    <row r="417" spans="1:18" ht="12.75">
      <c r="A417" s="162" t="s">
        <v>858</v>
      </c>
      <c r="B417" s="162">
        <v>2.8258999999999999</v>
      </c>
      <c r="C417" s="162" t="s">
        <v>11</v>
      </c>
      <c r="D417" s="177">
        <f t="shared" si="1"/>
        <v>423.88499999999999</v>
      </c>
      <c r="E417" s="250">
        <f>('Ashamar 56'!$F419)</f>
        <v>0</v>
      </c>
      <c r="F417" s="168" t="s">
        <v>12</v>
      </c>
      <c r="G417" s="162" t="s">
        <v>802</v>
      </c>
      <c r="H417" s="254" t="s">
        <v>859</v>
      </c>
      <c r="I417" s="162"/>
      <c r="J417" s="162"/>
      <c r="K417" s="162"/>
      <c r="L417" s="180"/>
      <c r="M417" s="162"/>
      <c r="N417" s="162"/>
      <c r="O417" s="162"/>
      <c r="P417" s="162"/>
      <c r="Q417" s="162"/>
      <c r="R417" s="162"/>
    </row>
    <row r="418" spans="1:18" ht="12.75">
      <c r="A418" s="169" t="s">
        <v>860</v>
      </c>
      <c r="B418" s="169">
        <v>11.568</v>
      </c>
      <c r="C418" s="169" t="s">
        <v>11</v>
      </c>
      <c r="D418" s="176">
        <f t="shared" si="1"/>
        <v>1735.2</v>
      </c>
      <c r="E418" s="250">
        <f>('Ashamar 56'!$F420)</f>
        <v>0</v>
      </c>
      <c r="F418" s="170" t="s">
        <v>12</v>
      </c>
      <c r="G418" s="169" t="s">
        <v>861</v>
      </c>
      <c r="H418" s="254" t="s">
        <v>862</v>
      </c>
      <c r="I418" s="162"/>
      <c r="J418" s="162"/>
      <c r="K418" s="162"/>
      <c r="L418" s="180"/>
      <c r="M418" s="162"/>
      <c r="N418" s="162"/>
      <c r="O418" s="162"/>
      <c r="P418" s="162"/>
      <c r="Q418" s="162"/>
      <c r="R418" s="162"/>
    </row>
    <row r="419" spans="1:18" ht="12.75">
      <c r="A419" s="159" t="s">
        <v>863</v>
      </c>
      <c r="B419" s="159">
        <v>11.568</v>
      </c>
      <c r="C419" s="162" t="s">
        <v>11</v>
      </c>
      <c r="D419" s="177">
        <f t="shared" si="1"/>
        <v>1735.2</v>
      </c>
      <c r="E419" s="250">
        <f>('Ashamar 56'!$F421)</f>
        <v>0</v>
      </c>
      <c r="F419" s="168" t="s">
        <v>12</v>
      </c>
      <c r="G419" s="162" t="s">
        <v>861</v>
      </c>
      <c r="H419" s="254" t="s">
        <v>864</v>
      </c>
      <c r="I419" s="162"/>
      <c r="J419" s="162"/>
      <c r="K419" s="162"/>
      <c r="L419" s="180"/>
      <c r="M419" s="162"/>
      <c r="N419" s="162"/>
      <c r="O419" s="162"/>
      <c r="P419" s="162"/>
      <c r="Q419" s="162"/>
      <c r="R419" s="162"/>
    </row>
    <row r="420" spans="1:18" ht="12.75">
      <c r="A420" s="162" t="s">
        <v>865</v>
      </c>
      <c r="B420" s="162">
        <v>11.568</v>
      </c>
      <c r="C420" s="162" t="s">
        <v>11</v>
      </c>
      <c r="D420" s="177">
        <f t="shared" si="1"/>
        <v>1735.2</v>
      </c>
      <c r="E420" s="250">
        <f>('Ashamar 56'!$F422)</f>
        <v>0</v>
      </c>
      <c r="F420" s="168" t="s">
        <v>12</v>
      </c>
      <c r="G420" s="162" t="s">
        <v>861</v>
      </c>
      <c r="H420" s="254" t="s">
        <v>866</v>
      </c>
      <c r="I420" s="162"/>
      <c r="J420" s="162"/>
      <c r="K420" s="162"/>
      <c r="L420" s="180"/>
      <c r="M420" s="162"/>
      <c r="N420" s="162"/>
      <c r="O420" s="162"/>
      <c r="P420" s="162"/>
      <c r="Q420" s="162"/>
      <c r="R420" s="162"/>
    </row>
    <row r="421" spans="1:18" ht="12.75">
      <c r="A421" s="159" t="s">
        <v>867</v>
      </c>
      <c r="B421" s="159">
        <v>7.0853999999999999</v>
      </c>
      <c r="C421" s="162" t="s">
        <v>11</v>
      </c>
      <c r="D421" s="177">
        <f t="shared" si="1"/>
        <v>1062.81</v>
      </c>
      <c r="E421" s="250">
        <f>('Ashamar 56'!$F423)</f>
        <v>0</v>
      </c>
      <c r="F421" s="168" t="s">
        <v>12</v>
      </c>
      <c r="G421" s="162" t="s">
        <v>861</v>
      </c>
      <c r="H421" s="254" t="s">
        <v>868</v>
      </c>
      <c r="I421" s="162"/>
      <c r="J421" s="162"/>
      <c r="K421" s="162"/>
      <c r="L421" s="180"/>
      <c r="M421" s="162"/>
      <c r="N421" s="162"/>
      <c r="O421" s="162"/>
      <c r="P421" s="162"/>
      <c r="Q421" s="162"/>
      <c r="R421" s="162"/>
    </row>
    <row r="422" spans="1:18" ht="12.75">
      <c r="A422" s="162" t="s">
        <v>869</v>
      </c>
      <c r="B422" s="162">
        <v>8.58</v>
      </c>
      <c r="C422" s="162" t="s">
        <v>11</v>
      </c>
      <c r="D422" s="177">
        <f t="shared" si="1"/>
        <v>1287</v>
      </c>
      <c r="E422" s="250">
        <f>('Ashamar 56'!$F424)</f>
        <v>0</v>
      </c>
      <c r="F422" s="168" t="s">
        <v>12</v>
      </c>
      <c r="G422" s="162" t="s">
        <v>861</v>
      </c>
      <c r="H422" s="254" t="s">
        <v>870</v>
      </c>
      <c r="I422" s="162"/>
      <c r="J422" s="162"/>
      <c r="K422" s="162"/>
      <c r="L422" s="180"/>
      <c r="M422" s="162"/>
      <c r="N422" s="162"/>
      <c r="O422" s="162"/>
      <c r="P422" s="162"/>
      <c r="Q422" s="162"/>
      <c r="R422" s="162"/>
    </row>
    <row r="423" spans="1:18" ht="12.75">
      <c r="A423" s="159" t="s">
        <v>871</v>
      </c>
      <c r="B423" s="159">
        <v>9.36</v>
      </c>
      <c r="C423" s="162" t="s">
        <v>11</v>
      </c>
      <c r="D423" s="177">
        <f t="shared" si="1"/>
        <v>1404</v>
      </c>
      <c r="E423" s="250">
        <f>('Ashamar 56'!$F425)</f>
        <v>0</v>
      </c>
      <c r="F423" s="168" t="s">
        <v>12</v>
      </c>
      <c r="G423" s="162" t="s">
        <v>861</v>
      </c>
      <c r="H423" s="254" t="s">
        <v>872</v>
      </c>
      <c r="I423" s="162"/>
      <c r="J423" s="162"/>
      <c r="K423" s="162"/>
      <c r="L423" s="180"/>
      <c r="M423" s="162"/>
      <c r="N423" s="162"/>
      <c r="O423" s="162"/>
      <c r="P423" s="162"/>
      <c r="Q423" s="162"/>
      <c r="R423" s="162"/>
    </row>
    <row r="424" spans="1:18" ht="12.75">
      <c r="A424" s="162" t="s">
        <v>873</v>
      </c>
      <c r="B424" s="162">
        <v>9.8160000000000007</v>
      </c>
      <c r="C424" s="162" t="s">
        <v>11</v>
      </c>
      <c r="D424" s="177">
        <f t="shared" si="1"/>
        <v>1472.4</v>
      </c>
      <c r="E424" s="250">
        <f>('Ashamar 56'!$F426)</f>
        <v>0</v>
      </c>
      <c r="F424" s="168" t="s">
        <v>12</v>
      </c>
      <c r="G424" s="162" t="s">
        <v>861</v>
      </c>
      <c r="H424" s="254" t="s">
        <v>874</v>
      </c>
      <c r="I424" s="162"/>
      <c r="J424" s="162"/>
      <c r="K424" s="162"/>
      <c r="L424" s="180"/>
      <c r="M424" s="162"/>
      <c r="N424" s="162"/>
      <c r="O424" s="162"/>
      <c r="P424" s="162"/>
      <c r="Q424" s="162"/>
      <c r="R424" s="162"/>
    </row>
    <row r="425" spans="1:18" ht="12.75">
      <c r="A425" s="159" t="s">
        <v>875</v>
      </c>
      <c r="B425" s="159">
        <v>7.0347999999999997</v>
      </c>
      <c r="C425" s="162" t="s">
        <v>11</v>
      </c>
      <c r="D425" s="177">
        <f t="shared" si="1"/>
        <v>1055.22</v>
      </c>
      <c r="E425" s="250">
        <f>('Ashamar 56'!$F427)</f>
        <v>0</v>
      </c>
      <c r="F425" s="168" t="s">
        <v>12</v>
      </c>
      <c r="G425" s="162" t="s">
        <v>861</v>
      </c>
      <c r="H425" s="254" t="s">
        <v>876</v>
      </c>
      <c r="I425" s="162"/>
      <c r="J425" s="162"/>
      <c r="K425" s="162"/>
      <c r="L425" s="180"/>
      <c r="M425" s="162"/>
      <c r="N425" s="162"/>
      <c r="O425" s="162"/>
      <c r="P425" s="162"/>
      <c r="Q425" s="162"/>
      <c r="R425" s="162"/>
    </row>
    <row r="426" spans="1:18" ht="12.75">
      <c r="A426" s="162" t="s">
        <v>877</v>
      </c>
      <c r="B426" s="162">
        <v>5.9882</v>
      </c>
      <c r="C426" s="162" t="s">
        <v>11</v>
      </c>
      <c r="D426" s="177">
        <f t="shared" si="1"/>
        <v>898.23</v>
      </c>
      <c r="E426" s="250">
        <f>('Ashamar 56'!$F428)</f>
        <v>0</v>
      </c>
      <c r="F426" s="168" t="s">
        <v>12</v>
      </c>
      <c r="G426" s="162" t="s">
        <v>861</v>
      </c>
      <c r="H426" s="254" t="s">
        <v>878</v>
      </c>
      <c r="I426" s="162"/>
      <c r="J426" s="162"/>
      <c r="K426" s="162"/>
      <c r="L426" s="180"/>
      <c r="M426" s="162"/>
      <c r="N426" s="162"/>
      <c r="O426" s="162"/>
      <c r="P426" s="162"/>
      <c r="Q426" s="162"/>
      <c r="R426" s="162"/>
    </row>
    <row r="427" spans="1:18" ht="12.75">
      <c r="A427" s="159" t="s">
        <v>879</v>
      </c>
      <c r="B427" s="159">
        <v>9.0960000000000001</v>
      </c>
      <c r="C427" s="162" t="s">
        <v>11</v>
      </c>
      <c r="D427" s="177">
        <f t="shared" si="1"/>
        <v>1364.4</v>
      </c>
      <c r="E427" s="250">
        <f>('Ashamar 56'!$F429)</f>
        <v>0</v>
      </c>
      <c r="F427" s="168" t="s">
        <v>12</v>
      </c>
      <c r="G427" s="162" t="s">
        <v>861</v>
      </c>
      <c r="H427" s="254" t="s">
        <v>880</v>
      </c>
      <c r="I427" s="162"/>
      <c r="J427" s="162"/>
      <c r="K427" s="162"/>
      <c r="L427" s="180"/>
      <c r="M427" s="162"/>
      <c r="N427" s="162"/>
      <c r="O427" s="162"/>
      <c r="P427" s="162"/>
      <c r="Q427" s="162"/>
      <c r="R427" s="162"/>
    </row>
    <row r="428" spans="1:18" ht="12.75">
      <c r="A428" s="162" t="s">
        <v>881</v>
      </c>
      <c r="B428" s="162">
        <v>9.0960000000000001</v>
      </c>
      <c r="C428" s="162" t="s">
        <v>11</v>
      </c>
      <c r="D428" s="177">
        <f t="shared" si="1"/>
        <v>1364.4</v>
      </c>
      <c r="E428" s="250">
        <f>('Ashamar 56'!$F430)</f>
        <v>0</v>
      </c>
      <c r="F428" s="168" t="s">
        <v>12</v>
      </c>
      <c r="G428" s="162" t="s">
        <v>861</v>
      </c>
      <c r="H428" s="254" t="s">
        <v>882</v>
      </c>
      <c r="I428" s="162"/>
      <c r="J428" s="162"/>
      <c r="K428" s="162"/>
      <c r="L428" s="180"/>
      <c r="M428" s="162"/>
      <c r="N428" s="162"/>
      <c r="O428" s="162"/>
      <c r="P428" s="162"/>
      <c r="Q428" s="162"/>
      <c r="R428" s="162"/>
    </row>
    <row r="429" spans="1:18" ht="12.75">
      <c r="A429" s="159" t="s">
        <v>883</v>
      </c>
      <c r="B429" s="159">
        <v>9.36</v>
      </c>
      <c r="C429" s="162" t="s">
        <v>11</v>
      </c>
      <c r="D429" s="177">
        <f t="shared" si="1"/>
        <v>1404</v>
      </c>
      <c r="E429" s="250">
        <f>('Ashamar 56'!$F431)</f>
        <v>0</v>
      </c>
      <c r="F429" s="168" t="s">
        <v>12</v>
      </c>
      <c r="G429" s="162" t="s">
        <v>861</v>
      </c>
      <c r="H429" s="254" t="s">
        <v>884</v>
      </c>
      <c r="I429" s="162"/>
      <c r="J429" s="162"/>
      <c r="K429" s="162"/>
      <c r="L429" s="180"/>
      <c r="M429" s="162"/>
      <c r="N429" s="162"/>
      <c r="O429" s="162"/>
      <c r="P429" s="162"/>
      <c r="Q429" s="162"/>
      <c r="R429" s="162"/>
    </row>
    <row r="430" spans="1:18" ht="12.75">
      <c r="A430" s="162" t="s">
        <v>885</v>
      </c>
      <c r="B430" s="162">
        <v>10.608000000000001</v>
      </c>
      <c r="C430" s="162" t="s">
        <v>11</v>
      </c>
      <c r="D430" s="177">
        <f t="shared" si="1"/>
        <v>1591.2</v>
      </c>
      <c r="E430" s="250">
        <f>('Ashamar 56'!$F432)</f>
        <v>0</v>
      </c>
      <c r="F430" s="168" t="s">
        <v>12</v>
      </c>
      <c r="G430" s="162" t="s">
        <v>861</v>
      </c>
      <c r="H430" s="254" t="s">
        <v>886</v>
      </c>
      <c r="I430" s="162"/>
      <c r="J430" s="162"/>
      <c r="K430" s="162"/>
      <c r="L430" s="180"/>
      <c r="M430" s="162"/>
      <c r="N430" s="162"/>
      <c r="O430" s="162"/>
      <c r="P430" s="162"/>
      <c r="Q430" s="162"/>
      <c r="R430" s="162"/>
    </row>
    <row r="431" spans="1:18" ht="12.75">
      <c r="A431" s="159" t="s">
        <v>887</v>
      </c>
      <c r="B431" s="159">
        <v>9.8124000000000002</v>
      </c>
      <c r="C431" s="162" t="s">
        <v>11</v>
      </c>
      <c r="D431" s="177">
        <f t="shared" si="1"/>
        <v>1471.8600000000001</v>
      </c>
      <c r="E431" s="250">
        <f>('Ashamar 56'!$F433)</f>
        <v>0</v>
      </c>
      <c r="F431" s="168" t="s">
        <v>12</v>
      </c>
      <c r="G431" s="162" t="s">
        <v>861</v>
      </c>
      <c r="H431" s="254" t="s">
        <v>888</v>
      </c>
      <c r="I431" s="162"/>
      <c r="J431" s="162"/>
      <c r="K431" s="162"/>
      <c r="L431" s="180"/>
      <c r="M431" s="162"/>
      <c r="N431" s="162"/>
      <c r="O431" s="162"/>
      <c r="P431" s="162"/>
      <c r="Q431" s="162"/>
      <c r="R431" s="162"/>
    </row>
    <row r="432" spans="1:18" ht="12.75">
      <c r="A432" s="162" t="s">
        <v>889</v>
      </c>
      <c r="B432" s="162">
        <v>9.0719999999999992</v>
      </c>
      <c r="C432" s="162" t="s">
        <v>11</v>
      </c>
      <c r="D432" s="177">
        <f t="shared" si="1"/>
        <v>1360.8</v>
      </c>
      <c r="E432" s="250">
        <f>('Ashamar 56'!$F434)</f>
        <v>0</v>
      </c>
      <c r="F432" s="168" t="s">
        <v>12</v>
      </c>
      <c r="G432" s="162" t="s">
        <v>861</v>
      </c>
      <c r="H432" s="254" t="s">
        <v>890</v>
      </c>
      <c r="I432" s="162"/>
      <c r="J432" s="162"/>
      <c r="K432" s="162"/>
      <c r="L432" s="180"/>
      <c r="M432" s="162"/>
      <c r="N432" s="162"/>
      <c r="O432" s="162"/>
      <c r="P432" s="162"/>
      <c r="Q432" s="162"/>
      <c r="R432" s="162"/>
    </row>
    <row r="433" spans="1:18" ht="12.75">
      <c r="A433" s="159" t="s">
        <v>891</v>
      </c>
      <c r="B433" s="159">
        <v>11.037599999999999</v>
      </c>
      <c r="C433" s="162" t="s">
        <v>11</v>
      </c>
      <c r="D433" s="177">
        <f t="shared" si="1"/>
        <v>1655.6399999999999</v>
      </c>
      <c r="E433" s="250">
        <f>('Ashamar 56'!$F435)</f>
        <v>0</v>
      </c>
      <c r="F433" s="168" t="s">
        <v>12</v>
      </c>
      <c r="G433" s="162" t="s">
        <v>861</v>
      </c>
      <c r="H433" s="254" t="s">
        <v>892</v>
      </c>
      <c r="I433" s="162"/>
      <c r="J433" s="162"/>
      <c r="K433" s="162"/>
      <c r="L433" s="180"/>
      <c r="M433" s="162"/>
      <c r="N433" s="162"/>
      <c r="O433" s="162"/>
      <c r="P433" s="162"/>
      <c r="Q433" s="162"/>
      <c r="R433" s="162"/>
    </row>
    <row r="434" spans="1:18" ht="12.75">
      <c r="A434" s="162" t="s">
        <v>893</v>
      </c>
      <c r="B434" s="162">
        <v>7.9406999999999996</v>
      </c>
      <c r="C434" s="162" t="s">
        <v>11</v>
      </c>
      <c r="D434" s="177">
        <f t="shared" si="1"/>
        <v>1191.105</v>
      </c>
      <c r="E434" s="250">
        <f>('Ashamar 56'!$F436)</f>
        <v>0</v>
      </c>
      <c r="F434" s="168" t="s">
        <v>12</v>
      </c>
      <c r="G434" s="162" t="s">
        <v>861</v>
      </c>
      <c r="H434" s="254" t="s">
        <v>894</v>
      </c>
      <c r="I434" s="162"/>
      <c r="J434" s="162"/>
      <c r="K434" s="162"/>
      <c r="L434" s="180"/>
      <c r="M434" s="162"/>
      <c r="N434" s="162"/>
      <c r="O434" s="162"/>
      <c r="P434" s="162"/>
      <c r="Q434" s="162"/>
      <c r="R434" s="162"/>
    </row>
    <row r="435" spans="1:18" ht="12.75">
      <c r="A435" s="159" t="s">
        <v>895</v>
      </c>
      <c r="B435" s="159">
        <v>11.016</v>
      </c>
      <c r="C435" s="162" t="s">
        <v>11</v>
      </c>
      <c r="D435" s="177">
        <f t="shared" si="1"/>
        <v>1652.4</v>
      </c>
      <c r="E435" s="250">
        <f>('Ashamar 56'!$F437)</f>
        <v>0</v>
      </c>
      <c r="F435" s="168" t="s">
        <v>12</v>
      </c>
      <c r="G435" s="162" t="s">
        <v>861</v>
      </c>
      <c r="H435" s="254" t="s">
        <v>896</v>
      </c>
      <c r="I435" s="162"/>
      <c r="J435" s="162"/>
      <c r="K435" s="162"/>
      <c r="L435" s="180"/>
      <c r="M435" s="162"/>
      <c r="N435" s="162"/>
      <c r="O435" s="162"/>
      <c r="P435" s="162"/>
      <c r="Q435" s="162"/>
      <c r="R435" s="162"/>
    </row>
    <row r="436" spans="1:18" ht="12.75">
      <c r="A436" s="162" t="s">
        <v>897</v>
      </c>
      <c r="B436" s="162">
        <v>9.7919999999999998</v>
      </c>
      <c r="C436" s="162" t="s">
        <v>11</v>
      </c>
      <c r="D436" s="177">
        <f t="shared" si="1"/>
        <v>1468.8</v>
      </c>
      <c r="E436" s="250">
        <f>('Ashamar 56'!$F438)</f>
        <v>0</v>
      </c>
      <c r="F436" s="168" t="s">
        <v>12</v>
      </c>
      <c r="G436" s="162" t="s">
        <v>861</v>
      </c>
      <c r="H436" s="254" t="s">
        <v>898</v>
      </c>
      <c r="I436" s="162"/>
      <c r="J436" s="162"/>
      <c r="K436" s="162"/>
      <c r="L436" s="180"/>
      <c r="M436" s="162"/>
      <c r="N436" s="162"/>
      <c r="O436" s="162"/>
      <c r="P436" s="162"/>
      <c r="Q436" s="162"/>
      <c r="R436" s="162"/>
    </row>
    <row r="437" spans="1:18" ht="12.75">
      <c r="A437" s="159" t="s">
        <v>899</v>
      </c>
      <c r="B437" s="159">
        <v>8.6943000000000001</v>
      </c>
      <c r="C437" s="162" t="s">
        <v>11</v>
      </c>
      <c r="D437" s="177">
        <f t="shared" si="1"/>
        <v>1304.145</v>
      </c>
      <c r="E437" s="250">
        <f>('Ashamar 56'!$F439)</f>
        <v>0</v>
      </c>
      <c r="F437" s="168" t="s">
        <v>12</v>
      </c>
      <c r="G437" s="162" t="s">
        <v>861</v>
      </c>
      <c r="H437" s="254" t="s">
        <v>900</v>
      </c>
      <c r="I437" s="162"/>
      <c r="J437" s="162"/>
      <c r="K437" s="162"/>
      <c r="L437" s="180"/>
      <c r="M437" s="162"/>
      <c r="N437" s="162"/>
      <c r="O437" s="162"/>
      <c r="P437" s="162"/>
      <c r="Q437" s="162"/>
      <c r="R437" s="162"/>
    </row>
    <row r="438" spans="1:18" ht="12.75">
      <c r="A438" s="162" t="s">
        <v>901</v>
      </c>
      <c r="B438" s="162">
        <v>7.9406999999999996</v>
      </c>
      <c r="C438" s="162" t="s">
        <v>11</v>
      </c>
      <c r="D438" s="177">
        <f t="shared" si="1"/>
        <v>1191.105</v>
      </c>
      <c r="E438" s="250">
        <f>('Ashamar 56'!$F440)</f>
        <v>0</v>
      </c>
      <c r="F438" s="168" t="s">
        <v>12</v>
      </c>
      <c r="G438" s="162" t="s">
        <v>861</v>
      </c>
      <c r="H438" s="254" t="s">
        <v>902</v>
      </c>
      <c r="I438" s="162"/>
      <c r="J438" s="162"/>
      <c r="K438" s="162"/>
      <c r="L438" s="180"/>
      <c r="M438" s="162"/>
      <c r="N438" s="162"/>
      <c r="O438" s="162"/>
      <c r="P438" s="162"/>
      <c r="Q438" s="162"/>
      <c r="R438" s="162"/>
    </row>
    <row r="439" spans="1:18" ht="12.75">
      <c r="A439" s="159" t="s">
        <v>903</v>
      </c>
      <c r="B439" s="159">
        <v>11.016</v>
      </c>
      <c r="C439" s="162" t="s">
        <v>11</v>
      </c>
      <c r="D439" s="177">
        <f t="shared" si="1"/>
        <v>1652.4</v>
      </c>
      <c r="E439" s="250">
        <f>('Ashamar 56'!$F441)</f>
        <v>0</v>
      </c>
      <c r="F439" s="168" t="s">
        <v>12</v>
      </c>
      <c r="G439" s="162" t="s">
        <v>861</v>
      </c>
      <c r="H439" s="254" t="s">
        <v>904</v>
      </c>
      <c r="I439" s="162"/>
      <c r="J439" s="162"/>
      <c r="K439" s="162"/>
      <c r="L439" s="180"/>
      <c r="M439" s="162"/>
      <c r="N439" s="162"/>
      <c r="O439" s="162"/>
      <c r="P439" s="162"/>
      <c r="Q439" s="162"/>
      <c r="R439" s="162"/>
    </row>
    <row r="440" spans="1:18" ht="12.75">
      <c r="A440" s="162" t="s">
        <v>905</v>
      </c>
      <c r="B440" s="162">
        <v>9.7919999999999998</v>
      </c>
      <c r="C440" s="162" t="s">
        <v>11</v>
      </c>
      <c r="D440" s="177">
        <f t="shared" si="1"/>
        <v>1468.8</v>
      </c>
      <c r="E440" s="250">
        <f>('Ashamar 56'!$F442)</f>
        <v>0</v>
      </c>
      <c r="F440" s="168" t="s">
        <v>12</v>
      </c>
      <c r="G440" s="162" t="s">
        <v>861</v>
      </c>
      <c r="H440" s="254" t="s">
        <v>906</v>
      </c>
      <c r="I440" s="162"/>
      <c r="J440" s="162"/>
      <c r="K440" s="162"/>
      <c r="L440" s="180"/>
      <c r="M440" s="162"/>
      <c r="N440" s="162"/>
      <c r="O440" s="162"/>
      <c r="P440" s="162"/>
      <c r="Q440" s="162"/>
      <c r="R440" s="162"/>
    </row>
    <row r="441" spans="1:18" ht="12.75">
      <c r="A441" s="159" t="s">
        <v>907</v>
      </c>
      <c r="B441" s="159">
        <v>8.6943000000000001</v>
      </c>
      <c r="C441" s="162" t="s">
        <v>11</v>
      </c>
      <c r="D441" s="177">
        <f t="shared" si="1"/>
        <v>1304.145</v>
      </c>
      <c r="E441" s="250">
        <f>('Ashamar 56'!$F443)</f>
        <v>0</v>
      </c>
      <c r="F441" s="168" t="s">
        <v>12</v>
      </c>
      <c r="G441" s="162" t="s">
        <v>861</v>
      </c>
      <c r="H441" s="254" t="s">
        <v>908</v>
      </c>
      <c r="I441" s="162"/>
      <c r="J441" s="162"/>
      <c r="K441" s="162"/>
      <c r="L441" s="180"/>
      <c r="M441" s="162"/>
      <c r="N441" s="162"/>
      <c r="O441" s="162"/>
      <c r="P441" s="162"/>
      <c r="Q441" s="162"/>
      <c r="R441" s="162"/>
    </row>
    <row r="442" spans="1:18" ht="12.75">
      <c r="A442" s="162" t="s">
        <v>909</v>
      </c>
      <c r="B442" s="162">
        <v>10.608000000000001</v>
      </c>
      <c r="C442" s="162" t="s">
        <v>11</v>
      </c>
      <c r="D442" s="177">
        <f t="shared" si="1"/>
        <v>1591.2</v>
      </c>
      <c r="E442" s="250">
        <f>('Ashamar 56'!$F444)</f>
        <v>0</v>
      </c>
      <c r="F442" s="168" t="s">
        <v>12</v>
      </c>
      <c r="G442" s="162" t="s">
        <v>861</v>
      </c>
      <c r="H442" s="254" t="s">
        <v>910</v>
      </c>
      <c r="I442" s="162"/>
      <c r="J442" s="162"/>
      <c r="K442" s="162"/>
      <c r="L442" s="180"/>
      <c r="M442" s="162"/>
      <c r="N442" s="162"/>
      <c r="O442" s="162"/>
      <c r="P442" s="162"/>
      <c r="Q442" s="162"/>
      <c r="R442" s="162"/>
    </row>
    <row r="443" spans="1:18" ht="12.75">
      <c r="A443" s="159" t="s">
        <v>911</v>
      </c>
      <c r="B443" s="159">
        <v>9.8124000000000002</v>
      </c>
      <c r="C443" s="162" t="s">
        <v>11</v>
      </c>
      <c r="D443" s="177">
        <f t="shared" si="1"/>
        <v>1471.8600000000001</v>
      </c>
      <c r="E443" s="250">
        <f>('Ashamar 56'!$F445)</f>
        <v>0</v>
      </c>
      <c r="F443" s="168" t="s">
        <v>12</v>
      </c>
      <c r="G443" s="162" t="s">
        <v>861</v>
      </c>
      <c r="H443" s="254" t="s">
        <v>912</v>
      </c>
      <c r="I443" s="162"/>
      <c r="J443" s="162"/>
      <c r="K443" s="162"/>
      <c r="L443" s="180"/>
      <c r="M443" s="162"/>
      <c r="N443" s="162"/>
      <c r="O443" s="162"/>
      <c r="P443" s="162"/>
      <c r="Q443" s="162"/>
      <c r="R443" s="162"/>
    </row>
    <row r="444" spans="1:18" ht="12.75">
      <c r="A444" s="162" t="s">
        <v>913</v>
      </c>
      <c r="B444" s="162">
        <v>9.0719999999999992</v>
      </c>
      <c r="C444" s="162" t="s">
        <v>11</v>
      </c>
      <c r="D444" s="177">
        <f t="shared" si="1"/>
        <v>1360.8</v>
      </c>
      <c r="E444" s="250">
        <f>('Ashamar 56'!$F446)</f>
        <v>0</v>
      </c>
      <c r="F444" s="168" t="s">
        <v>12</v>
      </c>
      <c r="G444" s="162" t="s">
        <v>861</v>
      </c>
      <c r="H444" s="254" t="s">
        <v>914</v>
      </c>
      <c r="I444" s="162"/>
      <c r="J444" s="162"/>
      <c r="K444" s="162"/>
      <c r="L444" s="180"/>
      <c r="M444" s="162"/>
      <c r="N444" s="162"/>
      <c r="O444" s="162"/>
      <c r="P444" s="162"/>
      <c r="Q444" s="162"/>
      <c r="R444" s="162"/>
    </row>
    <row r="445" spans="1:18" ht="12.75">
      <c r="A445" s="159" t="s">
        <v>915</v>
      </c>
      <c r="B445" s="159">
        <v>11.037599999999999</v>
      </c>
      <c r="C445" s="162" t="s">
        <v>11</v>
      </c>
      <c r="D445" s="177">
        <f t="shared" si="1"/>
        <v>1655.6399999999999</v>
      </c>
      <c r="E445" s="250">
        <f>('Ashamar 56'!$F447)</f>
        <v>0</v>
      </c>
      <c r="F445" s="168" t="s">
        <v>12</v>
      </c>
      <c r="G445" s="162" t="s">
        <v>861</v>
      </c>
      <c r="H445" s="254" t="s">
        <v>916</v>
      </c>
      <c r="I445" s="162"/>
      <c r="J445" s="162"/>
      <c r="K445" s="162"/>
      <c r="L445" s="180"/>
      <c r="M445" s="162"/>
      <c r="N445" s="162"/>
      <c r="O445" s="162"/>
      <c r="P445" s="162"/>
      <c r="Q445" s="162"/>
      <c r="R445" s="162"/>
    </row>
    <row r="446" spans="1:18" ht="12.75">
      <c r="A446" s="162" t="s">
        <v>917</v>
      </c>
      <c r="B446" s="162">
        <v>8.58</v>
      </c>
      <c r="C446" s="162" t="s">
        <v>11</v>
      </c>
      <c r="D446" s="177">
        <f t="shared" si="1"/>
        <v>1287</v>
      </c>
      <c r="E446" s="250">
        <f>('Ashamar 56'!$F448)</f>
        <v>0</v>
      </c>
      <c r="F446" s="168" t="s">
        <v>12</v>
      </c>
      <c r="G446" s="162" t="s">
        <v>861</v>
      </c>
      <c r="H446" s="254" t="s">
        <v>918</v>
      </c>
      <c r="I446" s="162"/>
      <c r="J446" s="162"/>
      <c r="K446" s="162"/>
      <c r="L446" s="180"/>
      <c r="M446" s="162"/>
      <c r="N446" s="162"/>
      <c r="O446" s="162"/>
      <c r="P446" s="162"/>
      <c r="Q446" s="162"/>
      <c r="R446" s="162"/>
    </row>
    <row r="447" spans="1:18" ht="12.75">
      <c r="A447" s="159" t="s">
        <v>919</v>
      </c>
      <c r="B447" s="159">
        <v>9.8160000000000007</v>
      </c>
      <c r="C447" s="162" t="s">
        <v>11</v>
      </c>
      <c r="D447" s="177">
        <f t="shared" si="1"/>
        <v>1472.4</v>
      </c>
      <c r="E447" s="250">
        <f>('Ashamar 56'!$F449)</f>
        <v>0</v>
      </c>
      <c r="F447" s="168" t="s">
        <v>12</v>
      </c>
      <c r="G447" s="162" t="s">
        <v>861</v>
      </c>
      <c r="H447" s="254" t="s">
        <v>920</v>
      </c>
      <c r="I447" s="162"/>
      <c r="J447" s="162"/>
      <c r="K447" s="162"/>
      <c r="L447" s="180"/>
      <c r="M447" s="162"/>
      <c r="N447" s="162"/>
      <c r="O447" s="162"/>
      <c r="P447" s="162"/>
      <c r="Q447" s="162"/>
      <c r="R447" s="162"/>
    </row>
    <row r="448" spans="1:18" ht="12.75">
      <c r="A448" s="162" t="s">
        <v>921</v>
      </c>
      <c r="B448" s="162">
        <v>9.8160000000000007</v>
      </c>
      <c r="C448" s="162" t="s">
        <v>11</v>
      </c>
      <c r="D448" s="177">
        <f t="shared" si="1"/>
        <v>1472.4</v>
      </c>
      <c r="E448" s="250">
        <f>('Ashamar 56'!$F450)</f>
        <v>0</v>
      </c>
      <c r="F448" s="168" t="s">
        <v>12</v>
      </c>
      <c r="G448" s="162" t="s">
        <v>861</v>
      </c>
      <c r="H448" s="254" t="s">
        <v>922</v>
      </c>
      <c r="I448" s="162"/>
      <c r="J448" s="162"/>
      <c r="K448" s="162"/>
      <c r="L448" s="180"/>
      <c r="M448" s="162"/>
      <c r="N448" s="162"/>
      <c r="O448" s="162"/>
      <c r="P448" s="162"/>
      <c r="Q448" s="162"/>
      <c r="R448" s="162"/>
    </row>
    <row r="449" spans="1:18" ht="12.75">
      <c r="A449" s="159" t="s">
        <v>923</v>
      </c>
      <c r="B449" s="159">
        <v>7.0347999999999997</v>
      </c>
      <c r="C449" s="162" t="s">
        <v>11</v>
      </c>
      <c r="D449" s="177">
        <f t="shared" si="1"/>
        <v>1055.22</v>
      </c>
      <c r="E449" s="250">
        <f>('Ashamar 56'!$F451)</f>
        <v>0</v>
      </c>
      <c r="F449" s="168" t="s">
        <v>12</v>
      </c>
      <c r="G449" s="162" t="s">
        <v>861</v>
      </c>
      <c r="H449" s="254" t="s">
        <v>924</v>
      </c>
      <c r="I449" s="162"/>
      <c r="J449" s="162"/>
      <c r="K449" s="162"/>
      <c r="L449" s="180"/>
      <c r="M449" s="162"/>
      <c r="N449" s="162"/>
      <c r="O449" s="162"/>
      <c r="P449" s="162"/>
      <c r="Q449" s="162"/>
      <c r="R449" s="162"/>
    </row>
    <row r="450" spans="1:18" ht="12.75">
      <c r="A450" s="162" t="s">
        <v>925</v>
      </c>
      <c r="B450" s="162">
        <v>5.9882</v>
      </c>
      <c r="C450" s="162" t="s">
        <v>11</v>
      </c>
      <c r="D450" s="177">
        <f t="shared" si="1"/>
        <v>898.23</v>
      </c>
      <c r="E450" s="250">
        <f>('Ashamar 56'!$F452)</f>
        <v>0</v>
      </c>
      <c r="F450" s="168" t="s">
        <v>12</v>
      </c>
      <c r="G450" s="162" t="s">
        <v>861</v>
      </c>
      <c r="H450" s="254" t="s">
        <v>926</v>
      </c>
      <c r="I450" s="162"/>
      <c r="J450" s="162"/>
      <c r="K450" s="162"/>
      <c r="L450" s="180"/>
      <c r="M450" s="162"/>
      <c r="N450" s="162"/>
      <c r="O450" s="162"/>
      <c r="P450" s="162"/>
      <c r="Q450" s="162"/>
      <c r="R450" s="162"/>
    </row>
    <row r="451" spans="1:18" ht="12.75">
      <c r="A451" s="159" t="s">
        <v>927</v>
      </c>
      <c r="B451" s="159">
        <v>9.0960000000000001</v>
      </c>
      <c r="C451" s="162" t="s">
        <v>11</v>
      </c>
      <c r="D451" s="177">
        <f t="shared" si="1"/>
        <v>1364.4</v>
      </c>
      <c r="E451" s="250">
        <f>('Ashamar 56'!$F453)</f>
        <v>0</v>
      </c>
      <c r="F451" s="168" t="s">
        <v>12</v>
      </c>
      <c r="G451" s="162" t="s">
        <v>861</v>
      </c>
      <c r="H451" s="254" t="s">
        <v>928</v>
      </c>
      <c r="I451" s="162"/>
      <c r="J451" s="162"/>
      <c r="K451" s="162"/>
      <c r="L451" s="180"/>
      <c r="M451" s="162"/>
      <c r="N451" s="162"/>
      <c r="O451" s="162"/>
      <c r="P451" s="162"/>
      <c r="Q451" s="162"/>
      <c r="R451" s="162"/>
    </row>
    <row r="452" spans="1:18" ht="12.75">
      <c r="A452" s="162" t="s">
        <v>929</v>
      </c>
      <c r="B452" s="162">
        <v>9.0960000000000001</v>
      </c>
      <c r="C452" s="162" t="s">
        <v>11</v>
      </c>
      <c r="D452" s="177">
        <f t="shared" si="1"/>
        <v>1364.4</v>
      </c>
      <c r="E452" s="250">
        <f>('Ashamar 56'!$F454)</f>
        <v>0</v>
      </c>
      <c r="F452" s="168" t="s">
        <v>12</v>
      </c>
      <c r="G452" s="162" t="s">
        <v>861</v>
      </c>
      <c r="H452" s="254" t="s">
        <v>930</v>
      </c>
      <c r="I452" s="162"/>
      <c r="J452" s="162"/>
      <c r="K452" s="162"/>
      <c r="L452" s="180"/>
      <c r="M452" s="162"/>
      <c r="N452" s="162"/>
      <c r="O452" s="162"/>
      <c r="P452" s="162"/>
      <c r="Q452" s="162"/>
      <c r="R452" s="162"/>
    </row>
    <row r="453" spans="1:18" ht="12.75">
      <c r="A453" s="159" t="s">
        <v>931</v>
      </c>
      <c r="B453" s="159">
        <v>9.36</v>
      </c>
      <c r="C453" s="162" t="s">
        <v>11</v>
      </c>
      <c r="D453" s="177">
        <f t="shared" si="1"/>
        <v>1404</v>
      </c>
      <c r="E453" s="250">
        <f>('Ashamar 56'!$F455)</f>
        <v>0</v>
      </c>
      <c r="F453" s="168" t="s">
        <v>12</v>
      </c>
      <c r="G453" s="162" t="s">
        <v>861</v>
      </c>
      <c r="H453" s="254" t="s">
        <v>932</v>
      </c>
      <c r="I453" s="162"/>
      <c r="J453" s="162"/>
      <c r="K453" s="162"/>
      <c r="L453" s="180"/>
      <c r="M453" s="162"/>
      <c r="N453" s="162"/>
      <c r="O453" s="162"/>
      <c r="P453" s="162"/>
      <c r="Q453" s="162"/>
      <c r="R453" s="162"/>
    </row>
    <row r="454" spans="1:18" ht="12.75">
      <c r="A454" s="162" t="s">
        <v>933</v>
      </c>
      <c r="B454" s="162">
        <v>11.568</v>
      </c>
      <c r="C454" s="162" t="s">
        <v>11</v>
      </c>
      <c r="D454" s="177">
        <f t="shared" si="1"/>
        <v>1735.2</v>
      </c>
      <c r="E454" s="250">
        <f>('Ashamar 56'!$F456)</f>
        <v>0</v>
      </c>
      <c r="F454" s="168" t="s">
        <v>12</v>
      </c>
      <c r="G454" s="162" t="s">
        <v>861</v>
      </c>
      <c r="H454" s="254" t="s">
        <v>934</v>
      </c>
      <c r="I454" s="162"/>
      <c r="J454" s="162"/>
      <c r="K454" s="162"/>
      <c r="L454" s="180"/>
      <c r="M454" s="162"/>
      <c r="N454" s="162"/>
      <c r="O454" s="162"/>
      <c r="P454" s="162"/>
      <c r="Q454" s="162"/>
      <c r="R454" s="162"/>
    </row>
    <row r="455" spans="1:18" ht="12.75">
      <c r="A455" s="159" t="s">
        <v>935</v>
      </c>
      <c r="B455" s="159">
        <v>11.568</v>
      </c>
      <c r="C455" s="162" t="s">
        <v>11</v>
      </c>
      <c r="D455" s="177">
        <f t="shared" si="1"/>
        <v>1735.2</v>
      </c>
      <c r="E455" s="250">
        <f>('Ashamar 56'!$F457)</f>
        <v>0</v>
      </c>
      <c r="F455" s="168" t="s">
        <v>12</v>
      </c>
      <c r="G455" s="162" t="s">
        <v>861</v>
      </c>
      <c r="H455" s="254" t="s">
        <v>936</v>
      </c>
      <c r="I455" s="162"/>
      <c r="J455" s="162"/>
      <c r="K455" s="162"/>
      <c r="L455" s="180"/>
      <c r="M455" s="162"/>
      <c r="N455" s="162"/>
      <c r="O455" s="162"/>
      <c r="P455" s="162"/>
      <c r="Q455" s="162"/>
      <c r="R455" s="162"/>
    </row>
    <row r="456" spans="1:18" ht="12.75">
      <c r="A456" s="162" t="s">
        <v>937</v>
      </c>
      <c r="B456" s="162">
        <v>11.568</v>
      </c>
      <c r="C456" s="162" t="s">
        <v>11</v>
      </c>
      <c r="D456" s="177">
        <f t="shared" si="1"/>
        <v>1735.2</v>
      </c>
      <c r="E456" s="250">
        <f>('Ashamar 56'!$F458)</f>
        <v>0</v>
      </c>
      <c r="F456" s="168" t="s">
        <v>12</v>
      </c>
      <c r="G456" s="162" t="s">
        <v>861</v>
      </c>
      <c r="H456" s="254" t="s">
        <v>938</v>
      </c>
      <c r="I456" s="162"/>
      <c r="J456" s="162"/>
      <c r="K456" s="162"/>
      <c r="L456" s="180"/>
      <c r="M456" s="162"/>
      <c r="N456" s="162"/>
      <c r="O456" s="162"/>
      <c r="P456" s="162"/>
      <c r="Q456" s="162"/>
      <c r="R456" s="162"/>
    </row>
    <row r="457" spans="1:18" ht="12.75">
      <c r="A457" s="159" t="s">
        <v>939</v>
      </c>
      <c r="B457" s="159">
        <v>7.0853999999999999</v>
      </c>
      <c r="C457" s="162" t="s">
        <v>11</v>
      </c>
      <c r="D457" s="177">
        <f t="shared" si="1"/>
        <v>1062.81</v>
      </c>
      <c r="E457" s="250">
        <f>('Ashamar 56'!$F459)</f>
        <v>0</v>
      </c>
      <c r="F457" s="168" t="s">
        <v>12</v>
      </c>
      <c r="G457" s="162" t="s">
        <v>861</v>
      </c>
      <c r="H457" s="254" t="s">
        <v>940</v>
      </c>
      <c r="I457" s="162"/>
      <c r="J457" s="162"/>
      <c r="K457" s="162"/>
      <c r="L457" s="180"/>
      <c r="M457" s="162"/>
      <c r="N457" s="162"/>
      <c r="O457" s="162"/>
      <c r="P457" s="162"/>
      <c r="Q457" s="162"/>
      <c r="R457" s="162"/>
    </row>
    <row r="458" spans="1:18" ht="12.75">
      <c r="A458" s="169" t="s">
        <v>941</v>
      </c>
      <c r="B458" s="169">
        <v>8.6943000000000001</v>
      </c>
      <c r="C458" s="169" t="s">
        <v>11</v>
      </c>
      <c r="D458" s="176">
        <f t="shared" si="1"/>
        <v>1304.145</v>
      </c>
      <c r="E458" s="250">
        <f>('Ashamar 56'!$F460)</f>
        <v>0</v>
      </c>
      <c r="F458" s="170" t="s">
        <v>12</v>
      </c>
      <c r="G458" s="169" t="s">
        <v>942</v>
      </c>
      <c r="H458" s="254" t="s">
        <v>943</v>
      </c>
      <c r="I458" s="162"/>
      <c r="J458" s="162"/>
      <c r="K458" s="162"/>
      <c r="L458" s="180"/>
      <c r="M458" s="162"/>
      <c r="N458" s="162"/>
      <c r="O458" s="162"/>
      <c r="P458" s="162"/>
      <c r="Q458" s="162"/>
      <c r="R458" s="162"/>
    </row>
    <row r="459" spans="1:18" ht="12.75">
      <c r="A459" s="159" t="s">
        <v>944</v>
      </c>
      <c r="B459" s="159">
        <v>9.5280000000000005</v>
      </c>
      <c r="C459" s="162" t="s">
        <v>11</v>
      </c>
      <c r="D459" s="177">
        <f t="shared" si="1"/>
        <v>1429.2</v>
      </c>
      <c r="E459" s="250">
        <f>('Ashamar 56'!$F461)</f>
        <v>0</v>
      </c>
      <c r="F459" s="168" t="s">
        <v>12</v>
      </c>
      <c r="G459" s="162" t="s">
        <v>942</v>
      </c>
      <c r="H459" s="254" t="s">
        <v>945</v>
      </c>
      <c r="I459" s="162"/>
      <c r="J459" s="162"/>
      <c r="K459" s="162"/>
      <c r="L459" s="180"/>
      <c r="M459" s="162"/>
      <c r="N459" s="162"/>
      <c r="O459" s="162"/>
      <c r="P459" s="162"/>
      <c r="Q459" s="162"/>
      <c r="R459" s="162"/>
    </row>
    <row r="460" spans="1:18" ht="12.75">
      <c r="A460" s="162" t="s">
        <v>946</v>
      </c>
      <c r="B460" s="162">
        <v>11.016</v>
      </c>
      <c r="C460" s="162" t="s">
        <v>11</v>
      </c>
      <c r="D460" s="177">
        <f t="shared" si="1"/>
        <v>1652.4</v>
      </c>
      <c r="E460" s="250">
        <f>('Ashamar 56'!$F462)</f>
        <v>0</v>
      </c>
      <c r="F460" s="168" t="s">
        <v>12</v>
      </c>
      <c r="G460" s="162" t="s">
        <v>942</v>
      </c>
      <c r="H460" s="254" t="s">
        <v>947</v>
      </c>
      <c r="I460" s="162"/>
      <c r="J460" s="162"/>
      <c r="K460" s="162"/>
      <c r="L460" s="180"/>
      <c r="M460" s="162"/>
      <c r="N460" s="162"/>
      <c r="O460" s="162"/>
      <c r="P460" s="162"/>
      <c r="Q460" s="162"/>
      <c r="R460" s="162"/>
    </row>
    <row r="461" spans="1:18" ht="12.75">
      <c r="A461" s="159" t="s">
        <v>948</v>
      </c>
      <c r="B461" s="159">
        <v>7.9406999999999996</v>
      </c>
      <c r="C461" s="162" t="s">
        <v>11</v>
      </c>
      <c r="D461" s="177">
        <f t="shared" si="1"/>
        <v>1191.105</v>
      </c>
      <c r="E461" s="250">
        <f>('Ashamar 56'!$F463)</f>
        <v>0</v>
      </c>
      <c r="F461" s="168" t="s">
        <v>12</v>
      </c>
      <c r="G461" s="162" t="s">
        <v>942</v>
      </c>
      <c r="H461" s="254" t="s">
        <v>949</v>
      </c>
      <c r="I461" s="162"/>
      <c r="J461" s="162"/>
      <c r="K461" s="162"/>
      <c r="L461" s="180"/>
      <c r="M461" s="162"/>
      <c r="N461" s="162"/>
      <c r="O461" s="162"/>
      <c r="P461" s="162"/>
      <c r="Q461" s="162"/>
      <c r="R461" s="162"/>
    </row>
    <row r="462" spans="1:18" ht="12.75">
      <c r="A462" s="162" t="s">
        <v>950</v>
      </c>
      <c r="B462" s="162">
        <v>11.037599999999999</v>
      </c>
      <c r="C462" s="162" t="s">
        <v>11</v>
      </c>
      <c r="D462" s="177">
        <f t="shared" si="1"/>
        <v>1655.6399999999999</v>
      </c>
      <c r="E462" s="250">
        <f>('Ashamar 56'!$F464)</f>
        <v>0</v>
      </c>
      <c r="F462" s="168" t="s">
        <v>12</v>
      </c>
      <c r="G462" s="162" t="s">
        <v>942</v>
      </c>
      <c r="H462" s="254" t="s">
        <v>951</v>
      </c>
      <c r="I462" s="162"/>
      <c r="J462" s="162"/>
      <c r="K462" s="162"/>
      <c r="L462" s="180"/>
      <c r="M462" s="162"/>
      <c r="N462" s="162"/>
      <c r="O462" s="162"/>
      <c r="P462" s="162"/>
      <c r="Q462" s="162"/>
      <c r="R462" s="162"/>
    </row>
    <row r="463" spans="1:18" ht="12.75">
      <c r="A463" s="159" t="s">
        <v>952</v>
      </c>
      <c r="B463" s="159">
        <v>9.0719999999999992</v>
      </c>
      <c r="C463" s="162" t="s">
        <v>11</v>
      </c>
      <c r="D463" s="177">
        <f t="shared" si="1"/>
        <v>1360.8</v>
      </c>
      <c r="E463" s="250">
        <f>('Ashamar 56'!$F465)</f>
        <v>0</v>
      </c>
      <c r="F463" s="168" t="s">
        <v>12</v>
      </c>
      <c r="G463" s="162" t="s">
        <v>942</v>
      </c>
      <c r="H463" s="254" t="s">
        <v>953</v>
      </c>
      <c r="I463" s="162"/>
      <c r="J463" s="162"/>
      <c r="K463" s="162"/>
      <c r="L463" s="180"/>
      <c r="M463" s="162"/>
      <c r="N463" s="162"/>
      <c r="O463" s="162"/>
      <c r="P463" s="162"/>
      <c r="Q463" s="162"/>
      <c r="R463" s="162"/>
    </row>
    <row r="464" spans="1:18" ht="12.75">
      <c r="A464" s="162" t="s">
        <v>954</v>
      </c>
      <c r="B464" s="162">
        <v>9.8124000000000002</v>
      </c>
      <c r="C464" s="162" t="s">
        <v>11</v>
      </c>
      <c r="D464" s="177">
        <f t="shared" si="1"/>
        <v>1471.8600000000001</v>
      </c>
      <c r="E464" s="250">
        <f>('Ashamar 56'!$F466)</f>
        <v>0</v>
      </c>
      <c r="F464" s="168" t="s">
        <v>12</v>
      </c>
      <c r="G464" s="162" t="s">
        <v>942</v>
      </c>
      <c r="H464" s="254" t="s">
        <v>955</v>
      </c>
      <c r="I464" s="162"/>
      <c r="J464" s="162"/>
      <c r="K464" s="162"/>
      <c r="L464" s="180"/>
      <c r="M464" s="162"/>
      <c r="N464" s="162"/>
      <c r="O464" s="162"/>
      <c r="P464" s="162"/>
      <c r="Q464" s="162"/>
      <c r="R464" s="162"/>
    </row>
    <row r="465" spans="1:18" ht="12.75">
      <c r="A465" s="159" t="s">
        <v>956</v>
      </c>
      <c r="B465" s="159">
        <v>10.608000000000001</v>
      </c>
      <c r="C465" s="162" t="s">
        <v>11</v>
      </c>
      <c r="D465" s="177">
        <f t="shared" si="1"/>
        <v>1591.2</v>
      </c>
      <c r="E465" s="250">
        <f>('Ashamar 56'!$F467)</f>
        <v>0</v>
      </c>
      <c r="F465" s="168" t="s">
        <v>12</v>
      </c>
      <c r="G465" s="162" t="s">
        <v>942</v>
      </c>
      <c r="H465" s="254" t="s">
        <v>957</v>
      </c>
      <c r="I465" s="162"/>
      <c r="J465" s="162"/>
      <c r="K465" s="162"/>
      <c r="L465" s="180"/>
      <c r="M465" s="162"/>
      <c r="N465" s="162"/>
      <c r="O465" s="162"/>
      <c r="P465" s="162"/>
      <c r="Q465" s="162"/>
      <c r="R465" s="162"/>
    </row>
    <row r="466" spans="1:18" ht="12.75">
      <c r="A466" s="162" t="s">
        <v>958</v>
      </c>
      <c r="B466" s="162">
        <v>7.0347999999999997</v>
      </c>
      <c r="C466" s="162" t="s">
        <v>11</v>
      </c>
      <c r="D466" s="177">
        <f t="shared" si="1"/>
        <v>1055.22</v>
      </c>
      <c r="E466" s="250">
        <f>('Ashamar 56'!$F468)</f>
        <v>0</v>
      </c>
      <c r="F466" s="168" t="s">
        <v>12</v>
      </c>
      <c r="G466" s="162" t="s">
        <v>942</v>
      </c>
      <c r="H466" s="254" t="s">
        <v>959</v>
      </c>
      <c r="I466" s="162"/>
      <c r="J466" s="162"/>
      <c r="K466" s="162"/>
      <c r="L466" s="180"/>
      <c r="M466" s="162"/>
      <c r="N466" s="162"/>
      <c r="O466" s="162"/>
      <c r="P466" s="162"/>
      <c r="Q466" s="162"/>
      <c r="R466" s="162"/>
    </row>
    <row r="467" spans="1:18" ht="12.75">
      <c r="A467" s="159" t="s">
        <v>960</v>
      </c>
      <c r="B467" s="159">
        <v>9.8160000000000007</v>
      </c>
      <c r="C467" s="162" t="s">
        <v>11</v>
      </c>
      <c r="D467" s="177">
        <f t="shared" si="1"/>
        <v>1472.4</v>
      </c>
      <c r="E467" s="250">
        <f>('Ashamar 56'!$F469)</f>
        <v>0</v>
      </c>
      <c r="F467" s="168" t="s">
        <v>12</v>
      </c>
      <c r="G467" s="162" t="s">
        <v>942</v>
      </c>
      <c r="H467" s="254" t="s">
        <v>961</v>
      </c>
      <c r="I467" s="162"/>
      <c r="J467" s="162"/>
      <c r="K467" s="162"/>
      <c r="L467" s="180"/>
      <c r="M467" s="162"/>
      <c r="N467" s="162"/>
      <c r="O467" s="162"/>
      <c r="P467" s="162"/>
      <c r="Q467" s="162"/>
      <c r="R467" s="162"/>
    </row>
    <row r="468" spans="1:18" ht="12.75">
      <c r="A468" s="162" t="s">
        <v>962</v>
      </c>
      <c r="B468" s="162">
        <v>9.8160000000000007</v>
      </c>
      <c r="C468" s="162" t="s">
        <v>11</v>
      </c>
      <c r="D468" s="177">
        <f t="shared" si="1"/>
        <v>1472.4</v>
      </c>
      <c r="E468" s="250">
        <f>('Ashamar 56'!$F470)</f>
        <v>0</v>
      </c>
      <c r="F468" s="168" t="s">
        <v>12</v>
      </c>
      <c r="G468" s="162" t="s">
        <v>942</v>
      </c>
      <c r="H468" s="254" t="s">
        <v>963</v>
      </c>
      <c r="I468" s="162"/>
      <c r="J468" s="162"/>
      <c r="K468" s="162"/>
      <c r="L468" s="180"/>
      <c r="M468" s="162"/>
      <c r="N468" s="162"/>
      <c r="O468" s="162"/>
      <c r="P468" s="162"/>
      <c r="Q468" s="162"/>
      <c r="R468" s="162"/>
    </row>
    <row r="469" spans="1:18" ht="12.75">
      <c r="A469" s="159" t="s">
        <v>964</v>
      </c>
      <c r="B469" s="159">
        <v>8.58</v>
      </c>
      <c r="C469" s="162" t="s">
        <v>11</v>
      </c>
      <c r="D469" s="177">
        <f t="shared" si="1"/>
        <v>1287</v>
      </c>
      <c r="E469" s="250">
        <f>('Ashamar 56'!$F471)</f>
        <v>0</v>
      </c>
      <c r="F469" s="168" t="s">
        <v>12</v>
      </c>
      <c r="G469" s="162" t="s">
        <v>942</v>
      </c>
      <c r="H469" s="254" t="s">
        <v>965</v>
      </c>
      <c r="I469" s="162"/>
      <c r="J469" s="162"/>
      <c r="K469" s="162"/>
      <c r="L469" s="180"/>
      <c r="M469" s="162"/>
      <c r="N469" s="162"/>
      <c r="O469" s="162"/>
      <c r="P469" s="162"/>
      <c r="Q469" s="162"/>
      <c r="R469" s="162"/>
    </row>
    <row r="470" spans="1:18" ht="12.75">
      <c r="A470" s="162" t="s">
        <v>966</v>
      </c>
      <c r="B470" s="162">
        <v>5.5712999999999999</v>
      </c>
      <c r="C470" s="162" t="s">
        <v>11</v>
      </c>
      <c r="D470" s="177">
        <f t="shared" si="1"/>
        <v>835.69499999999994</v>
      </c>
      <c r="E470" s="250">
        <f>('Ashamar 56'!$F472)</f>
        <v>0</v>
      </c>
      <c r="F470" s="168" t="s">
        <v>12</v>
      </c>
      <c r="G470" s="162" t="s">
        <v>942</v>
      </c>
      <c r="H470" s="254" t="s">
        <v>967</v>
      </c>
      <c r="I470" s="162"/>
      <c r="J470" s="162"/>
      <c r="K470" s="162"/>
      <c r="L470" s="180"/>
      <c r="M470" s="162"/>
      <c r="N470" s="162"/>
      <c r="O470" s="162"/>
      <c r="P470" s="162"/>
      <c r="Q470" s="162"/>
      <c r="R470" s="162"/>
    </row>
    <row r="471" spans="1:18" ht="12.75">
      <c r="A471" s="159" t="s">
        <v>968</v>
      </c>
      <c r="B471" s="159">
        <v>9.0960000000000001</v>
      </c>
      <c r="C471" s="162" t="s">
        <v>11</v>
      </c>
      <c r="D471" s="177">
        <f t="shared" si="1"/>
        <v>1364.4</v>
      </c>
      <c r="E471" s="250">
        <f>('Ashamar 56'!$F473)</f>
        <v>0</v>
      </c>
      <c r="F471" s="168" t="s">
        <v>12</v>
      </c>
      <c r="G471" s="162" t="s">
        <v>942</v>
      </c>
      <c r="H471" s="254" t="s">
        <v>969</v>
      </c>
      <c r="I471" s="162"/>
      <c r="J471" s="162"/>
      <c r="K471" s="162"/>
      <c r="L471" s="180"/>
      <c r="M471" s="162"/>
      <c r="N471" s="162"/>
      <c r="O471" s="162"/>
      <c r="P471" s="162"/>
      <c r="Q471" s="162"/>
      <c r="R471" s="162"/>
    </row>
    <row r="472" spans="1:18" ht="12.75">
      <c r="A472" s="162" t="s">
        <v>970</v>
      </c>
      <c r="B472" s="162">
        <v>9.0960000000000001</v>
      </c>
      <c r="C472" s="162" t="s">
        <v>11</v>
      </c>
      <c r="D472" s="177">
        <f t="shared" si="1"/>
        <v>1364.4</v>
      </c>
      <c r="E472" s="250">
        <f>('Ashamar 56'!$F474)</f>
        <v>0</v>
      </c>
      <c r="F472" s="168" t="s">
        <v>12</v>
      </c>
      <c r="G472" s="162" t="s">
        <v>942</v>
      </c>
      <c r="H472" s="254" t="s">
        <v>971</v>
      </c>
      <c r="I472" s="162"/>
      <c r="J472" s="162"/>
      <c r="K472" s="162"/>
      <c r="L472" s="180"/>
      <c r="M472" s="162"/>
      <c r="N472" s="162"/>
      <c r="O472" s="162"/>
      <c r="P472" s="162"/>
      <c r="Q472" s="162"/>
      <c r="R472" s="162"/>
    </row>
    <row r="473" spans="1:18" ht="12.75">
      <c r="A473" s="159" t="s">
        <v>972</v>
      </c>
      <c r="B473" s="159">
        <v>9.0960000000000001</v>
      </c>
      <c r="C473" s="162" t="s">
        <v>11</v>
      </c>
      <c r="D473" s="177">
        <f t="shared" si="1"/>
        <v>1364.4</v>
      </c>
      <c r="E473" s="250">
        <f>('Ashamar 56'!$F475)</f>
        <v>0</v>
      </c>
      <c r="F473" s="168" t="s">
        <v>12</v>
      </c>
      <c r="G473" s="162" t="s">
        <v>942</v>
      </c>
      <c r="H473" s="254" t="s">
        <v>973</v>
      </c>
      <c r="I473" s="162"/>
      <c r="J473" s="162"/>
      <c r="K473" s="162"/>
      <c r="L473" s="180"/>
      <c r="M473" s="162"/>
      <c r="N473" s="162"/>
      <c r="O473" s="162"/>
      <c r="P473" s="162"/>
      <c r="Q473" s="162"/>
      <c r="R473" s="162"/>
    </row>
    <row r="474" spans="1:18" ht="12.75">
      <c r="A474" s="162" t="s">
        <v>974</v>
      </c>
      <c r="B474" s="162">
        <v>11.568</v>
      </c>
      <c r="C474" s="162" t="s">
        <v>11</v>
      </c>
      <c r="D474" s="177">
        <f t="shared" si="1"/>
        <v>1735.2</v>
      </c>
      <c r="E474" s="250">
        <f>('Ashamar 56'!$F476)</f>
        <v>0</v>
      </c>
      <c r="F474" s="168" t="s">
        <v>12</v>
      </c>
      <c r="G474" s="162" t="s">
        <v>942</v>
      </c>
      <c r="H474" s="254" t="s">
        <v>975</v>
      </c>
      <c r="I474" s="162"/>
      <c r="J474" s="162"/>
      <c r="K474" s="162"/>
      <c r="L474" s="180"/>
      <c r="M474" s="162"/>
      <c r="N474" s="162"/>
      <c r="O474" s="162"/>
      <c r="P474" s="162"/>
      <c r="Q474" s="162"/>
      <c r="R474" s="162"/>
    </row>
    <row r="475" spans="1:18" ht="12.75">
      <c r="A475" s="159" t="s">
        <v>976</v>
      </c>
      <c r="B475" s="159">
        <v>11.568</v>
      </c>
      <c r="C475" s="162" t="s">
        <v>11</v>
      </c>
      <c r="D475" s="177">
        <f t="shared" ref="D475:D477" si="2">SUM(B475*150)</f>
        <v>1735.2</v>
      </c>
      <c r="E475" s="250">
        <f>('Ashamar 56'!$F477)</f>
        <v>0</v>
      </c>
      <c r="F475" s="168" t="s">
        <v>12</v>
      </c>
      <c r="G475" s="162" t="s">
        <v>942</v>
      </c>
      <c r="H475" s="254" t="s">
        <v>977</v>
      </c>
      <c r="I475" s="162"/>
      <c r="J475" s="162"/>
      <c r="K475" s="162"/>
      <c r="L475" s="180"/>
      <c r="M475" s="162"/>
      <c r="N475" s="162"/>
      <c r="O475" s="162"/>
      <c r="P475" s="162"/>
      <c r="Q475" s="162"/>
      <c r="R475" s="162"/>
    </row>
    <row r="476" spans="1:18" ht="12.75">
      <c r="A476" s="162" t="s">
        <v>978</v>
      </c>
      <c r="B476" s="162">
        <v>11.568</v>
      </c>
      <c r="C476" s="162" t="s">
        <v>11</v>
      </c>
      <c r="D476" s="177">
        <f t="shared" si="2"/>
        <v>1735.2</v>
      </c>
      <c r="E476" s="250">
        <f>('Ashamar 56'!$F478)</f>
        <v>0</v>
      </c>
      <c r="F476" s="168" t="s">
        <v>12</v>
      </c>
      <c r="G476" s="162" t="s">
        <v>942</v>
      </c>
      <c r="H476" s="254" t="s">
        <v>979</v>
      </c>
      <c r="I476" s="162"/>
      <c r="J476" s="162"/>
      <c r="K476" s="162"/>
      <c r="L476" s="180"/>
      <c r="M476" s="162"/>
      <c r="N476" s="162"/>
      <c r="O476" s="162"/>
      <c r="P476" s="162"/>
      <c r="Q476" s="162"/>
      <c r="R476" s="162"/>
    </row>
    <row r="477" spans="1:18" ht="12.75">
      <c r="A477" s="159" t="s">
        <v>980</v>
      </c>
      <c r="B477" s="159">
        <v>7.0853999999999999</v>
      </c>
      <c r="C477" s="162" t="s">
        <v>11</v>
      </c>
      <c r="D477" s="177">
        <f t="shared" si="2"/>
        <v>1062.81</v>
      </c>
      <c r="E477" s="250">
        <f>('Ashamar 56'!$F479)</f>
        <v>0</v>
      </c>
      <c r="F477" s="168" t="s">
        <v>12</v>
      </c>
      <c r="G477" s="162" t="s">
        <v>942</v>
      </c>
      <c r="H477" s="254" t="s">
        <v>981</v>
      </c>
      <c r="I477" s="162"/>
      <c r="J477" s="162"/>
      <c r="K477" s="162"/>
      <c r="L477" s="180"/>
      <c r="M477" s="162"/>
      <c r="N477" s="162"/>
      <c r="O477" s="162"/>
      <c r="P477" s="162"/>
      <c r="Q477" s="162"/>
      <c r="R477" s="162"/>
    </row>
    <row r="478" spans="1:18" ht="15" customHeight="1">
      <c r="A478" s="169" t="s">
        <v>982</v>
      </c>
      <c r="B478" s="169">
        <v>8.625</v>
      </c>
      <c r="C478" s="169" t="s">
        <v>11</v>
      </c>
      <c r="D478" s="178">
        <v>4100</v>
      </c>
      <c r="E478" s="250">
        <f>('Ashamar 56'!$F480)</f>
        <v>0</v>
      </c>
      <c r="F478" s="170" t="s">
        <v>12</v>
      </c>
      <c r="G478" s="172" t="s">
        <v>983</v>
      </c>
      <c r="H478" s="254" t="s">
        <v>984</v>
      </c>
      <c r="I478" s="162">
        <v>12.05</v>
      </c>
      <c r="J478" s="162"/>
      <c r="K478" s="162"/>
      <c r="L478" s="180"/>
      <c r="M478" s="162"/>
      <c r="N478" s="162"/>
      <c r="O478" s="162"/>
      <c r="P478" s="162"/>
      <c r="Q478" s="162"/>
      <c r="R478" s="162"/>
    </row>
    <row r="479" spans="1:18" ht="15" customHeight="1">
      <c r="A479" s="158" t="s">
        <v>985</v>
      </c>
      <c r="B479" s="162">
        <v>8.625</v>
      </c>
      <c r="C479" s="162" t="s">
        <v>11</v>
      </c>
      <c r="D479" s="177">
        <v>4100</v>
      </c>
      <c r="E479" s="250">
        <f>('Ashamar 56'!$F481)</f>
        <v>0</v>
      </c>
      <c r="F479" s="168" t="s">
        <v>12</v>
      </c>
      <c r="G479" s="173" t="s">
        <v>983</v>
      </c>
      <c r="H479" s="254" t="s">
        <v>986</v>
      </c>
      <c r="I479" s="162">
        <v>12.05</v>
      </c>
      <c r="J479" s="162"/>
      <c r="K479" s="162"/>
      <c r="L479" s="180"/>
      <c r="M479" s="162"/>
      <c r="N479" s="162"/>
      <c r="O479" s="162"/>
      <c r="P479" s="162"/>
      <c r="Q479" s="162"/>
      <c r="R479" s="162"/>
    </row>
    <row r="480" spans="1:18" ht="15" customHeight="1">
      <c r="A480" s="158" t="s">
        <v>987</v>
      </c>
      <c r="B480" s="162">
        <v>8.625</v>
      </c>
      <c r="C480" s="162" t="s">
        <v>11</v>
      </c>
      <c r="D480" s="177">
        <v>4100</v>
      </c>
      <c r="E480" s="250">
        <f>('Ashamar 56'!$F482)</f>
        <v>0</v>
      </c>
      <c r="F480" s="168" t="s">
        <v>12</v>
      </c>
      <c r="G480" s="173" t="s">
        <v>983</v>
      </c>
      <c r="H480" s="254" t="s">
        <v>988</v>
      </c>
      <c r="I480" s="163">
        <v>27.05</v>
      </c>
      <c r="J480" s="162"/>
      <c r="K480" s="162"/>
      <c r="L480" s="180"/>
      <c r="M480" s="162"/>
      <c r="N480" s="162"/>
      <c r="O480" s="162"/>
      <c r="P480" s="162"/>
      <c r="Q480" s="162"/>
      <c r="R480" s="162"/>
    </row>
    <row r="481" spans="1:18" ht="15" customHeight="1">
      <c r="A481" s="158" t="s">
        <v>989</v>
      </c>
      <c r="B481" s="162">
        <v>8.625</v>
      </c>
      <c r="C481" s="162" t="s">
        <v>11</v>
      </c>
      <c r="D481" s="177">
        <v>4100</v>
      </c>
      <c r="E481" s="250">
        <f>('Ashamar 56'!$F483)</f>
        <v>0</v>
      </c>
      <c r="F481" s="168" t="s">
        <v>12</v>
      </c>
      <c r="G481" s="173" t="s">
        <v>983</v>
      </c>
      <c r="H481" s="254" t="s">
        <v>990</v>
      </c>
      <c r="I481" s="162">
        <v>28.05</v>
      </c>
      <c r="J481" s="162"/>
      <c r="K481" s="162"/>
      <c r="L481" s="180"/>
      <c r="M481" s="162"/>
      <c r="N481" s="162"/>
      <c r="O481" s="162"/>
      <c r="P481" s="162"/>
      <c r="Q481" s="162"/>
      <c r="R481" s="162"/>
    </row>
    <row r="482" spans="1:18" ht="15" customHeight="1">
      <c r="A482" s="158" t="s">
        <v>991</v>
      </c>
      <c r="B482" s="162">
        <v>8.625</v>
      </c>
      <c r="C482" s="162" t="s">
        <v>11</v>
      </c>
      <c r="D482" s="177">
        <v>4100</v>
      </c>
      <c r="E482" s="250">
        <f>('Ashamar 56'!$F484)</f>
        <v>0</v>
      </c>
      <c r="F482" s="168" t="s">
        <v>12</v>
      </c>
      <c r="G482" s="173" t="s">
        <v>983</v>
      </c>
      <c r="H482" s="254" t="s">
        <v>992</v>
      </c>
      <c r="I482" s="162" t="s">
        <v>378</v>
      </c>
      <c r="J482" s="162"/>
      <c r="K482" s="162"/>
      <c r="L482" s="180"/>
      <c r="M482" s="162"/>
      <c r="N482" s="162"/>
      <c r="O482" s="162"/>
      <c r="P482" s="162"/>
      <c r="Q482" s="162"/>
      <c r="R482" s="162"/>
    </row>
    <row r="483" spans="1:18" ht="15" customHeight="1">
      <c r="A483" s="158" t="s">
        <v>993</v>
      </c>
      <c r="B483" s="162">
        <v>8.625</v>
      </c>
      <c r="C483" s="162" t="s">
        <v>11</v>
      </c>
      <c r="D483" s="177">
        <v>4100</v>
      </c>
      <c r="E483" s="250">
        <f>('Ashamar 56'!$F485)</f>
        <v>0</v>
      </c>
      <c r="F483" s="168" t="s">
        <v>12</v>
      </c>
      <c r="G483" s="173" t="s">
        <v>983</v>
      </c>
      <c r="H483" s="254" t="s">
        <v>994</v>
      </c>
      <c r="I483" s="162" t="s">
        <v>382</v>
      </c>
      <c r="J483" s="162"/>
      <c r="K483" s="162"/>
      <c r="L483" s="180"/>
      <c r="M483" s="162"/>
      <c r="N483" s="162"/>
      <c r="O483" s="162"/>
      <c r="P483" s="162"/>
      <c r="Q483" s="162"/>
      <c r="R483" s="162"/>
    </row>
    <row r="484" spans="1:18" ht="15" customHeight="1">
      <c r="A484" s="158" t="s">
        <v>995</v>
      </c>
      <c r="B484" s="162">
        <v>8.625</v>
      </c>
      <c r="C484" s="162" t="s">
        <v>11</v>
      </c>
      <c r="D484" s="177">
        <v>4100</v>
      </c>
      <c r="E484" s="250">
        <f>('Ashamar 56'!$F486)</f>
        <v>0</v>
      </c>
      <c r="F484" s="168" t="s">
        <v>12</v>
      </c>
      <c r="G484" s="173" t="s">
        <v>983</v>
      </c>
      <c r="H484" s="254" t="s">
        <v>996</v>
      </c>
      <c r="I484" s="162"/>
      <c r="J484" s="162"/>
      <c r="K484" s="162"/>
      <c r="L484" s="180"/>
      <c r="M484" s="162"/>
      <c r="N484" s="162"/>
      <c r="O484" s="162"/>
      <c r="P484" s="162"/>
      <c r="Q484" s="162"/>
      <c r="R484" s="162"/>
    </row>
    <row r="485" spans="1:18" ht="15" customHeight="1">
      <c r="A485" s="158" t="s">
        <v>997</v>
      </c>
      <c r="B485" s="162">
        <v>8.625</v>
      </c>
      <c r="C485" s="162" t="s">
        <v>11</v>
      </c>
      <c r="D485" s="177">
        <v>4100</v>
      </c>
      <c r="E485" s="250">
        <f>('Ashamar 56'!$F487)</f>
        <v>0</v>
      </c>
      <c r="F485" s="168" t="s">
        <v>12</v>
      </c>
      <c r="G485" s="173" t="s">
        <v>983</v>
      </c>
      <c r="H485" s="254" t="s">
        <v>998</v>
      </c>
      <c r="I485" s="162"/>
      <c r="J485" s="162"/>
      <c r="K485" s="162"/>
      <c r="L485" s="180"/>
      <c r="M485" s="162"/>
      <c r="N485" s="162"/>
      <c r="O485" s="162"/>
      <c r="P485" s="162"/>
      <c r="Q485" s="162"/>
      <c r="R485" s="162"/>
    </row>
    <row r="486" spans="1:18" ht="15" customHeight="1">
      <c r="A486" s="158" t="s">
        <v>999</v>
      </c>
      <c r="B486" s="162">
        <v>8.625</v>
      </c>
      <c r="C486" s="162" t="s">
        <v>11</v>
      </c>
      <c r="D486" s="177">
        <v>4100</v>
      </c>
      <c r="E486" s="250">
        <f>('Ashamar 56'!$F488)</f>
        <v>0</v>
      </c>
      <c r="F486" s="168" t="s">
        <v>12</v>
      </c>
      <c r="G486" s="173" t="s">
        <v>983</v>
      </c>
      <c r="H486" s="254" t="s">
        <v>1000</v>
      </c>
      <c r="I486" s="162"/>
      <c r="J486" s="162"/>
      <c r="K486" s="162"/>
      <c r="L486" s="180"/>
      <c r="M486" s="162"/>
      <c r="N486" s="162"/>
      <c r="O486" s="162"/>
      <c r="P486" s="162"/>
      <c r="Q486" s="162"/>
      <c r="R486" s="162"/>
    </row>
    <row r="487" spans="1:18" ht="15" customHeight="1">
      <c r="A487" s="158" t="s">
        <v>1001</v>
      </c>
      <c r="B487" s="162">
        <v>8.625</v>
      </c>
      <c r="C487" s="162" t="s">
        <v>11</v>
      </c>
      <c r="D487" s="177">
        <v>4100</v>
      </c>
      <c r="E487" s="250">
        <f>('Ashamar 56'!$F489)</f>
        <v>0</v>
      </c>
      <c r="F487" s="168" t="s">
        <v>12</v>
      </c>
      <c r="G487" s="173" t="s">
        <v>983</v>
      </c>
      <c r="H487" s="254" t="s">
        <v>1002</v>
      </c>
      <c r="I487" s="162"/>
      <c r="J487" s="162"/>
      <c r="K487" s="162"/>
      <c r="L487" s="180"/>
      <c r="M487" s="162"/>
      <c r="N487" s="162"/>
      <c r="O487" s="162"/>
      <c r="P487" s="162"/>
      <c r="Q487" s="162"/>
      <c r="R487" s="162"/>
    </row>
    <row r="488" spans="1:18" ht="15" customHeight="1">
      <c r="A488" s="158" t="s">
        <v>1003</v>
      </c>
      <c r="B488" s="162">
        <v>8.625</v>
      </c>
      <c r="C488" s="162" t="s">
        <v>11</v>
      </c>
      <c r="D488" s="177">
        <v>4100</v>
      </c>
      <c r="E488" s="250">
        <f>('Ashamar 56'!$F490)</f>
        <v>0</v>
      </c>
      <c r="F488" s="168" t="s">
        <v>12</v>
      </c>
      <c r="G488" s="173" t="s">
        <v>983</v>
      </c>
      <c r="H488" s="254" t="s">
        <v>1004</v>
      </c>
      <c r="I488" s="162"/>
      <c r="J488" s="162"/>
      <c r="K488" s="162"/>
      <c r="L488" s="180"/>
      <c r="M488" s="162"/>
      <c r="N488" s="162"/>
      <c r="O488" s="162"/>
      <c r="P488" s="162"/>
      <c r="Q488" s="162"/>
      <c r="R488" s="162"/>
    </row>
    <row r="489" spans="1:18" ht="15" customHeight="1">
      <c r="A489" s="158" t="s">
        <v>1005</v>
      </c>
      <c r="B489" s="162">
        <v>8.625</v>
      </c>
      <c r="C489" s="162" t="s">
        <v>11</v>
      </c>
      <c r="D489" s="177">
        <v>4100</v>
      </c>
      <c r="E489" s="250">
        <f>('Ashamar 56'!$F491)</f>
        <v>0</v>
      </c>
      <c r="F489" s="168" t="s">
        <v>12</v>
      </c>
      <c r="G489" s="173" t="s">
        <v>983</v>
      </c>
      <c r="H489" s="254" t="s">
        <v>1006</v>
      </c>
      <c r="I489" s="162"/>
      <c r="J489" s="162"/>
      <c r="K489" s="162"/>
      <c r="L489" s="180"/>
      <c r="M489" s="162"/>
      <c r="N489" s="162"/>
      <c r="O489" s="162"/>
      <c r="P489" s="162"/>
      <c r="Q489" s="162"/>
      <c r="R489" s="162"/>
    </row>
    <row r="490" spans="1:18" ht="15" customHeight="1">
      <c r="A490" s="158" t="s">
        <v>1007</v>
      </c>
      <c r="B490" s="162">
        <v>8.625</v>
      </c>
      <c r="C490" s="162" t="s">
        <v>11</v>
      </c>
      <c r="D490" s="177">
        <v>4100</v>
      </c>
      <c r="E490" s="250">
        <f>('Ashamar 56'!$F492)</f>
        <v>0</v>
      </c>
      <c r="F490" s="168" t="s">
        <v>12</v>
      </c>
      <c r="G490" s="173" t="s">
        <v>983</v>
      </c>
      <c r="H490" s="254" t="s">
        <v>1008</v>
      </c>
      <c r="I490" s="162"/>
      <c r="J490" s="162"/>
      <c r="K490" s="162"/>
      <c r="L490" s="180"/>
      <c r="M490" s="162"/>
      <c r="N490" s="162"/>
      <c r="O490" s="162"/>
      <c r="P490" s="162"/>
      <c r="Q490" s="162"/>
      <c r="R490" s="162"/>
    </row>
    <row r="491" spans="1:18" ht="15" customHeight="1">
      <c r="A491" s="158" t="s">
        <v>1009</v>
      </c>
      <c r="B491" s="162">
        <v>8.625</v>
      </c>
      <c r="C491" s="162" t="s">
        <v>11</v>
      </c>
      <c r="D491" s="177">
        <v>4100</v>
      </c>
      <c r="E491" s="250">
        <f>('Ashamar 56'!$F493)</f>
        <v>0</v>
      </c>
      <c r="F491" s="168" t="s">
        <v>12</v>
      </c>
      <c r="G491" s="173" t="s">
        <v>983</v>
      </c>
      <c r="H491" s="254" t="s">
        <v>1010</v>
      </c>
      <c r="I491" s="162"/>
      <c r="J491" s="162"/>
      <c r="K491" s="162"/>
      <c r="L491" s="180"/>
      <c r="M491" s="162"/>
      <c r="N491" s="162"/>
      <c r="O491" s="162"/>
      <c r="P491" s="162"/>
      <c r="Q491" s="162"/>
      <c r="R491" s="162"/>
    </row>
    <row r="492" spans="1:18" ht="15" customHeight="1">
      <c r="A492" s="158" t="s">
        <v>1011</v>
      </c>
      <c r="B492" s="162">
        <v>8.625</v>
      </c>
      <c r="C492" s="162" t="s">
        <v>11</v>
      </c>
      <c r="D492" s="177">
        <v>4100</v>
      </c>
      <c r="E492" s="250">
        <f>('Ashamar 56'!$F494)</f>
        <v>0</v>
      </c>
      <c r="F492" s="168" t="s">
        <v>12</v>
      </c>
      <c r="G492" s="173" t="s">
        <v>983</v>
      </c>
      <c r="H492" s="254" t="s">
        <v>1012</v>
      </c>
      <c r="I492" s="162"/>
      <c r="J492" s="162"/>
      <c r="K492" s="162"/>
      <c r="L492" s="180"/>
      <c r="M492" s="162"/>
      <c r="N492" s="162"/>
      <c r="O492" s="162"/>
      <c r="P492" s="162"/>
      <c r="Q492" s="162"/>
      <c r="R492" s="162"/>
    </row>
    <row r="493" spans="1:18" ht="15" customHeight="1">
      <c r="A493" s="158" t="s">
        <v>1013</v>
      </c>
      <c r="B493" s="162">
        <v>8.625</v>
      </c>
      <c r="C493" s="162" t="s">
        <v>11</v>
      </c>
      <c r="D493" s="177">
        <v>4100</v>
      </c>
      <c r="E493" s="250">
        <f>('Ashamar 56'!$F495)</f>
        <v>0</v>
      </c>
      <c r="F493" s="168" t="s">
        <v>12</v>
      </c>
      <c r="G493" s="173" t="s">
        <v>983</v>
      </c>
      <c r="H493" s="254" t="s">
        <v>1014</v>
      </c>
      <c r="I493" s="162"/>
      <c r="J493" s="162"/>
      <c r="K493" s="162"/>
      <c r="L493" s="180"/>
      <c r="M493" s="162"/>
      <c r="N493" s="162"/>
      <c r="O493" s="162"/>
      <c r="P493" s="162"/>
      <c r="Q493" s="162"/>
      <c r="R493" s="162"/>
    </row>
    <row r="494" spans="1:18" ht="15" customHeight="1">
      <c r="A494" s="158" t="s">
        <v>1015</v>
      </c>
      <c r="B494" s="162">
        <v>8.625</v>
      </c>
      <c r="C494" s="162" t="s">
        <v>11</v>
      </c>
      <c r="D494" s="177">
        <v>4100</v>
      </c>
      <c r="E494" s="250">
        <f>('Ashamar 56'!$F496)</f>
        <v>0</v>
      </c>
      <c r="F494" s="168" t="s">
        <v>12</v>
      </c>
      <c r="G494" s="173" t="s">
        <v>983</v>
      </c>
      <c r="H494" s="254" t="s">
        <v>1016</v>
      </c>
      <c r="I494" s="162"/>
      <c r="J494" s="162"/>
      <c r="K494" s="162"/>
      <c r="L494" s="180"/>
      <c r="M494" s="162"/>
      <c r="N494" s="162"/>
      <c r="O494" s="162"/>
      <c r="P494" s="162"/>
      <c r="Q494" s="162"/>
      <c r="R494" s="162"/>
    </row>
    <row r="495" spans="1:18" ht="15" customHeight="1">
      <c r="A495" s="158" t="s">
        <v>1017</v>
      </c>
      <c r="B495" s="162">
        <v>8.625</v>
      </c>
      <c r="C495" s="162" t="s">
        <v>11</v>
      </c>
      <c r="D495" s="177">
        <v>4100</v>
      </c>
      <c r="E495" s="250">
        <f>('Ashamar 56'!$F497)</f>
        <v>0</v>
      </c>
      <c r="F495" s="168" t="s">
        <v>12</v>
      </c>
      <c r="G495" s="173" t="s">
        <v>983</v>
      </c>
      <c r="H495" s="254" t="s">
        <v>1018</v>
      </c>
      <c r="I495" s="162"/>
      <c r="J495" s="162"/>
      <c r="K495" s="162"/>
      <c r="L495" s="180"/>
      <c r="M495" s="162"/>
      <c r="N495" s="162"/>
      <c r="O495" s="162"/>
      <c r="P495" s="162"/>
      <c r="Q495" s="162"/>
      <c r="R495" s="162"/>
    </row>
    <row r="496" spans="1:18" ht="15" customHeight="1">
      <c r="A496" s="158" t="s">
        <v>1019</v>
      </c>
      <c r="B496" s="162">
        <v>8.625</v>
      </c>
      <c r="C496" s="162" t="s">
        <v>11</v>
      </c>
      <c r="D496" s="177">
        <v>4100</v>
      </c>
      <c r="E496" s="250">
        <f>('Ashamar 56'!$F498)</f>
        <v>0</v>
      </c>
      <c r="F496" s="168" t="s">
        <v>12</v>
      </c>
      <c r="G496" s="173" t="s">
        <v>983</v>
      </c>
      <c r="H496" s="254" t="s">
        <v>1020</v>
      </c>
      <c r="I496" s="162"/>
      <c r="J496" s="162"/>
      <c r="K496" s="162"/>
      <c r="L496" s="180"/>
      <c r="M496" s="162"/>
      <c r="N496" s="162"/>
      <c r="O496" s="162"/>
      <c r="P496" s="162"/>
      <c r="Q496" s="162"/>
      <c r="R496" s="162"/>
    </row>
    <row r="497" spans="1:18" ht="15" customHeight="1">
      <c r="A497" s="158" t="s">
        <v>1021</v>
      </c>
      <c r="B497" s="162">
        <v>8.625</v>
      </c>
      <c r="C497" s="162" t="s">
        <v>11</v>
      </c>
      <c r="D497" s="177">
        <v>4100</v>
      </c>
      <c r="E497" s="250">
        <f>('Ashamar 56'!$F499)</f>
        <v>0</v>
      </c>
      <c r="F497" s="168" t="s">
        <v>12</v>
      </c>
      <c r="G497" s="173" t="s">
        <v>983</v>
      </c>
      <c r="H497" s="254" t="s">
        <v>1022</v>
      </c>
      <c r="I497" s="162"/>
      <c r="J497" s="162"/>
      <c r="K497" s="162"/>
      <c r="L497" s="180"/>
      <c r="M497" s="162"/>
      <c r="N497" s="162"/>
      <c r="O497" s="162"/>
      <c r="P497" s="162"/>
      <c r="Q497" s="162"/>
      <c r="R497" s="162"/>
    </row>
    <row r="498" spans="1:18" ht="15" customHeight="1">
      <c r="A498" s="158" t="s">
        <v>1023</v>
      </c>
      <c r="B498" s="162">
        <v>8.625</v>
      </c>
      <c r="C498" s="162" t="s">
        <v>11</v>
      </c>
      <c r="D498" s="177">
        <v>4100</v>
      </c>
      <c r="E498" s="250">
        <f>('Ashamar 56'!$F500)</f>
        <v>0</v>
      </c>
      <c r="F498" s="168" t="s">
        <v>12</v>
      </c>
      <c r="G498" s="173" t="s">
        <v>983</v>
      </c>
      <c r="H498" s="254" t="s">
        <v>1024</v>
      </c>
      <c r="I498" s="162"/>
      <c r="J498" s="162"/>
      <c r="K498" s="162"/>
      <c r="L498" s="180"/>
      <c r="M498" s="162"/>
      <c r="N498" s="162"/>
      <c r="O498" s="162"/>
      <c r="P498" s="162"/>
      <c r="Q498" s="162"/>
      <c r="R498" s="162"/>
    </row>
    <row r="499" spans="1:18" ht="15" customHeight="1">
      <c r="A499" s="169" t="s">
        <v>1025</v>
      </c>
      <c r="B499" s="169">
        <v>7.9550000000000001</v>
      </c>
      <c r="C499" s="169" t="s">
        <v>11</v>
      </c>
      <c r="D499" s="169">
        <v>3800</v>
      </c>
      <c r="E499" s="169">
        <f>('Ashamar 56'!$F501)</f>
        <v>0</v>
      </c>
      <c r="F499" s="169" t="s">
        <v>12</v>
      </c>
      <c r="G499" s="169" t="s">
        <v>983</v>
      </c>
      <c r="H499" s="254" t="s">
        <v>1026</v>
      </c>
      <c r="I499" s="162">
        <v>12.05</v>
      </c>
      <c r="J499" s="162"/>
      <c r="K499" s="162"/>
      <c r="L499" s="180"/>
      <c r="M499" s="162"/>
      <c r="N499" s="162"/>
      <c r="O499" s="162"/>
      <c r="P499" s="162"/>
      <c r="Q499" s="162"/>
      <c r="R499" s="162"/>
    </row>
    <row r="500" spans="1:18" ht="15" customHeight="1">
      <c r="A500" s="158" t="s">
        <v>1027</v>
      </c>
      <c r="B500" s="162">
        <v>7.9550000000000001</v>
      </c>
      <c r="C500" s="162" t="s">
        <v>11</v>
      </c>
      <c r="D500" s="177">
        <v>3800</v>
      </c>
      <c r="E500" s="250">
        <f>('Ashamar 56'!$F502)</f>
        <v>0</v>
      </c>
      <c r="F500" s="168" t="s">
        <v>12</v>
      </c>
      <c r="G500" s="173" t="s">
        <v>983</v>
      </c>
      <c r="H500" s="254" t="s">
        <v>1028</v>
      </c>
      <c r="I500" s="162">
        <v>28.05</v>
      </c>
      <c r="J500" s="162"/>
      <c r="K500" s="162"/>
      <c r="L500" s="180"/>
      <c r="M500" s="162"/>
      <c r="N500" s="162"/>
      <c r="O500" s="162"/>
      <c r="P500" s="162"/>
      <c r="Q500" s="162"/>
      <c r="R500" s="162"/>
    </row>
    <row r="501" spans="1:18" ht="15" customHeight="1">
      <c r="A501" s="158" t="s">
        <v>1029</v>
      </c>
      <c r="B501" s="162">
        <v>7.9550000000000001</v>
      </c>
      <c r="C501" s="162" t="s">
        <v>11</v>
      </c>
      <c r="D501" s="177">
        <v>3800</v>
      </c>
      <c r="E501" s="250">
        <f>('Ashamar 56'!$F503)</f>
        <v>0</v>
      </c>
      <c r="F501" s="168" t="s">
        <v>12</v>
      </c>
      <c r="G501" s="173" t="s">
        <v>983</v>
      </c>
      <c r="H501" s="254" t="s">
        <v>1030</v>
      </c>
      <c r="I501" s="162">
        <v>28.05</v>
      </c>
      <c r="J501" s="162"/>
      <c r="K501" s="162"/>
      <c r="L501" s="180"/>
      <c r="M501" s="162"/>
      <c r="N501" s="162"/>
      <c r="O501" s="162"/>
      <c r="P501" s="162"/>
      <c r="Q501" s="162"/>
      <c r="R501" s="162"/>
    </row>
    <row r="502" spans="1:18" ht="15" customHeight="1">
      <c r="A502" s="158" t="s">
        <v>1031</v>
      </c>
      <c r="B502" s="162">
        <v>7.9550000000000001</v>
      </c>
      <c r="C502" s="162" t="s">
        <v>11</v>
      </c>
      <c r="D502" s="177">
        <v>3800</v>
      </c>
      <c r="E502" s="250">
        <f>('Ashamar 56'!$F504)</f>
        <v>0</v>
      </c>
      <c r="F502" s="168" t="s">
        <v>12</v>
      </c>
      <c r="G502" s="173" t="s">
        <v>983</v>
      </c>
      <c r="H502" s="254" t="s">
        <v>1032</v>
      </c>
      <c r="I502" s="162">
        <v>28.05</v>
      </c>
      <c r="J502" s="162"/>
      <c r="K502" s="162"/>
      <c r="L502" s="180"/>
      <c r="M502" s="162"/>
      <c r="N502" s="162"/>
      <c r="O502" s="162"/>
      <c r="P502" s="162"/>
      <c r="Q502" s="162"/>
      <c r="R502" s="162"/>
    </row>
    <row r="503" spans="1:18" ht="15" customHeight="1">
      <c r="A503" s="158" t="s">
        <v>1033</v>
      </c>
      <c r="B503" s="162">
        <v>7.9550000000000001</v>
      </c>
      <c r="C503" s="162" t="s">
        <v>11</v>
      </c>
      <c r="D503" s="177">
        <v>3800</v>
      </c>
      <c r="E503" s="250">
        <f>('Ashamar 56'!$F505)</f>
        <v>0</v>
      </c>
      <c r="F503" s="168" t="s">
        <v>12</v>
      </c>
      <c r="G503" s="173" t="s">
        <v>983</v>
      </c>
      <c r="H503" s="254" t="s">
        <v>1034</v>
      </c>
      <c r="I503" s="162">
        <v>28.05</v>
      </c>
      <c r="J503" s="162"/>
      <c r="K503" s="162"/>
      <c r="L503" s="180"/>
      <c r="M503" s="162"/>
      <c r="N503" s="162"/>
      <c r="O503" s="162"/>
      <c r="P503" s="162"/>
      <c r="Q503" s="162"/>
      <c r="R503" s="162"/>
    </row>
    <row r="504" spans="1:18" ht="15" customHeight="1">
      <c r="A504" s="158" t="s">
        <v>1035</v>
      </c>
      <c r="B504" s="162">
        <v>7.9550000000000001</v>
      </c>
      <c r="C504" s="162" t="s">
        <v>11</v>
      </c>
      <c r="D504" s="177">
        <v>3800</v>
      </c>
      <c r="E504" s="250">
        <f>('Ashamar 56'!$F506)</f>
        <v>0</v>
      </c>
      <c r="F504" s="168" t="s">
        <v>12</v>
      </c>
      <c r="G504" s="173" t="s">
        <v>983</v>
      </c>
      <c r="H504" s="254" t="s">
        <v>1036</v>
      </c>
      <c r="I504" s="162" t="s">
        <v>378</v>
      </c>
      <c r="J504" s="162"/>
      <c r="K504" s="162"/>
      <c r="L504" s="180"/>
      <c r="M504" s="162"/>
      <c r="N504" s="162"/>
      <c r="O504" s="162"/>
      <c r="P504" s="162"/>
      <c r="Q504" s="162"/>
      <c r="R504" s="162"/>
    </row>
    <row r="505" spans="1:18" ht="15" customHeight="1">
      <c r="A505" s="158" t="s">
        <v>1037</v>
      </c>
      <c r="B505" s="162">
        <v>7.9550000000000001</v>
      </c>
      <c r="C505" s="162" t="s">
        <v>11</v>
      </c>
      <c r="D505" s="177">
        <v>3800</v>
      </c>
      <c r="E505" s="250">
        <f>('Ashamar 56'!$F507)</f>
        <v>0</v>
      </c>
      <c r="F505" s="168" t="s">
        <v>12</v>
      </c>
      <c r="G505" s="173" t="s">
        <v>983</v>
      </c>
      <c r="H505" s="254" t="s">
        <v>1038</v>
      </c>
      <c r="I505" s="162" t="s">
        <v>382</v>
      </c>
      <c r="J505" s="162"/>
      <c r="K505" s="162"/>
      <c r="L505" s="180"/>
      <c r="M505" s="162"/>
      <c r="N505" s="162"/>
      <c r="O505" s="162"/>
      <c r="P505" s="162"/>
      <c r="Q505" s="162"/>
      <c r="R505" s="162"/>
    </row>
    <row r="506" spans="1:18" ht="15" customHeight="1">
      <c r="A506" s="158" t="s">
        <v>1039</v>
      </c>
      <c r="B506" s="162">
        <v>7.9550000000000001</v>
      </c>
      <c r="C506" s="162" t="s">
        <v>11</v>
      </c>
      <c r="D506" s="177">
        <v>3800</v>
      </c>
      <c r="E506" s="250">
        <f>('Ashamar 56'!$F508)</f>
        <v>0</v>
      </c>
      <c r="F506" s="168" t="s">
        <v>12</v>
      </c>
      <c r="G506" s="173" t="s">
        <v>983</v>
      </c>
      <c r="H506" s="254" t="s">
        <v>1040</v>
      </c>
      <c r="I506" s="162"/>
      <c r="J506" s="162"/>
      <c r="K506" s="162"/>
      <c r="L506" s="180"/>
      <c r="M506" s="162"/>
      <c r="N506" s="162"/>
      <c r="O506" s="162"/>
      <c r="P506" s="162"/>
      <c r="Q506" s="162"/>
      <c r="R506" s="162"/>
    </row>
    <row r="507" spans="1:18" ht="15" customHeight="1">
      <c r="A507" s="158" t="s">
        <v>1041</v>
      </c>
      <c r="B507" s="162">
        <v>7.9550000000000001</v>
      </c>
      <c r="C507" s="162" t="s">
        <v>11</v>
      </c>
      <c r="D507" s="177">
        <v>3800</v>
      </c>
      <c r="E507" s="250">
        <f>('Ashamar 56'!$F509)</f>
        <v>0</v>
      </c>
      <c r="F507" s="168" t="s">
        <v>12</v>
      </c>
      <c r="G507" s="173" t="s">
        <v>983</v>
      </c>
      <c r="H507" s="254" t="s">
        <v>1042</v>
      </c>
      <c r="I507" s="162"/>
      <c r="J507" s="162"/>
      <c r="K507" s="162"/>
      <c r="L507" s="180"/>
      <c r="M507" s="162"/>
      <c r="N507" s="162"/>
      <c r="O507" s="162"/>
      <c r="P507" s="162"/>
      <c r="Q507" s="162"/>
      <c r="R507" s="162"/>
    </row>
    <row r="508" spans="1:18" ht="15" customHeight="1">
      <c r="A508" s="158" t="s">
        <v>1043</v>
      </c>
      <c r="B508" s="162">
        <v>7.9550000000000001</v>
      </c>
      <c r="C508" s="162" t="s">
        <v>11</v>
      </c>
      <c r="D508" s="177">
        <v>3800</v>
      </c>
      <c r="E508" s="250">
        <f>('Ashamar 56'!$F510)</f>
        <v>0</v>
      </c>
      <c r="F508" s="168" t="s">
        <v>12</v>
      </c>
      <c r="G508" s="173" t="s">
        <v>983</v>
      </c>
      <c r="H508" s="254" t="s">
        <v>1044</v>
      </c>
      <c r="I508" s="162"/>
      <c r="J508" s="162"/>
      <c r="K508" s="162"/>
      <c r="L508" s="180"/>
      <c r="M508" s="162"/>
      <c r="N508" s="162"/>
      <c r="O508" s="162"/>
      <c r="P508" s="162"/>
      <c r="Q508" s="162"/>
      <c r="R508" s="162"/>
    </row>
    <row r="509" spans="1:18" ht="15" customHeight="1">
      <c r="A509" s="158" t="s">
        <v>1045</v>
      </c>
      <c r="B509" s="162">
        <v>7.9550000000000001</v>
      </c>
      <c r="C509" s="162" t="s">
        <v>11</v>
      </c>
      <c r="D509" s="177">
        <v>3800</v>
      </c>
      <c r="E509" s="250">
        <f>('Ashamar 56'!$F511)</f>
        <v>0</v>
      </c>
      <c r="F509" s="168" t="s">
        <v>12</v>
      </c>
      <c r="G509" s="173" t="s">
        <v>983</v>
      </c>
      <c r="H509" s="254" t="s">
        <v>1046</v>
      </c>
      <c r="I509" s="162"/>
      <c r="J509" s="162"/>
      <c r="K509" s="162"/>
      <c r="L509" s="180"/>
      <c r="M509" s="162"/>
      <c r="N509" s="162"/>
      <c r="O509" s="162"/>
      <c r="P509" s="162"/>
      <c r="Q509" s="162"/>
      <c r="R509" s="162"/>
    </row>
    <row r="510" spans="1:18" ht="15" customHeight="1">
      <c r="A510" s="158" t="s">
        <v>1047</v>
      </c>
      <c r="B510" s="162">
        <v>7.9550000000000001</v>
      </c>
      <c r="C510" s="162" t="s">
        <v>11</v>
      </c>
      <c r="D510" s="177">
        <v>3800</v>
      </c>
      <c r="E510" s="250">
        <f>('Ashamar 56'!$F512)</f>
        <v>0</v>
      </c>
      <c r="F510" s="168" t="s">
        <v>12</v>
      </c>
      <c r="G510" s="173" t="s">
        <v>983</v>
      </c>
      <c r="H510" s="254" t="s">
        <v>1048</v>
      </c>
      <c r="I510" s="162"/>
      <c r="J510" s="162"/>
      <c r="K510" s="162"/>
      <c r="L510" s="180"/>
      <c r="M510" s="162"/>
      <c r="N510" s="162"/>
      <c r="P510" s="162"/>
      <c r="Q510" s="162"/>
      <c r="R510" s="162"/>
    </row>
    <row r="511" spans="1:18" ht="15" customHeight="1">
      <c r="A511" s="169" t="s">
        <v>1049</v>
      </c>
      <c r="B511" s="169">
        <v>24.161999999999999</v>
      </c>
      <c r="C511" s="169"/>
      <c r="D511" s="178">
        <v>4700</v>
      </c>
      <c r="E511" s="250">
        <f>('Ashamar 56'!$F513)</f>
        <v>0</v>
      </c>
      <c r="F511" s="170" t="s">
        <v>12</v>
      </c>
      <c r="G511" s="172" t="s">
        <v>983</v>
      </c>
      <c r="H511" s="254" t="s">
        <v>1050</v>
      </c>
      <c r="I511" s="162">
        <v>18.059999999999999</v>
      </c>
      <c r="J511" s="162"/>
      <c r="K511" s="162"/>
      <c r="L511" s="180"/>
      <c r="M511" s="162"/>
      <c r="N511" s="162"/>
      <c r="P511" s="162"/>
      <c r="Q511" s="162"/>
      <c r="R511" s="162"/>
    </row>
    <row r="512" spans="1:18" ht="15" customHeight="1">
      <c r="A512" s="164" t="s">
        <v>1049</v>
      </c>
      <c r="B512" s="162">
        <v>24.161999999999999</v>
      </c>
      <c r="C512" s="162" t="s">
        <v>11</v>
      </c>
      <c r="D512" s="177">
        <v>4700</v>
      </c>
      <c r="E512" s="250">
        <f>('Ashamar 56'!$F514)</f>
        <v>0</v>
      </c>
      <c r="F512" s="168" t="s">
        <v>12</v>
      </c>
      <c r="G512" s="173" t="s">
        <v>983</v>
      </c>
      <c r="H512" s="254" t="s">
        <v>1051</v>
      </c>
      <c r="I512" s="162">
        <v>18.059999999999999</v>
      </c>
      <c r="J512" s="162"/>
      <c r="K512" s="162"/>
      <c r="L512" s="180"/>
      <c r="M512" s="162"/>
      <c r="N512" s="162"/>
      <c r="P512" s="162"/>
      <c r="Q512" s="162"/>
      <c r="R512" s="162"/>
    </row>
    <row r="513" spans="1:18" ht="15" customHeight="1">
      <c r="A513" s="164" t="s">
        <v>1049</v>
      </c>
      <c r="B513" s="162">
        <v>24.161999999999999</v>
      </c>
      <c r="C513" s="162" t="s">
        <v>11</v>
      </c>
      <c r="D513" s="177">
        <v>4700</v>
      </c>
      <c r="E513" s="250">
        <f>('Ashamar 56'!$F515)</f>
        <v>0</v>
      </c>
      <c r="F513" s="168" t="s">
        <v>12</v>
      </c>
      <c r="G513" s="173" t="s">
        <v>983</v>
      </c>
      <c r="H513" s="254" t="s">
        <v>1052</v>
      </c>
      <c r="I513" s="162">
        <v>18.059999999999999</v>
      </c>
      <c r="J513" s="162"/>
      <c r="K513" s="162"/>
      <c r="L513" s="180"/>
      <c r="M513" s="162"/>
      <c r="N513" s="162"/>
      <c r="P513" s="162"/>
      <c r="Q513" s="162"/>
      <c r="R513" s="162"/>
    </row>
    <row r="514" spans="1:18" ht="15" customHeight="1">
      <c r="A514" s="164" t="s">
        <v>1053</v>
      </c>
      <c r="B514" s="162">
        <v>18.600000000000001</v>
      </c>
      <c r="C514" s="162" t="s">
        <v>11</v>
      </c>
      <c r="D514" s="177">
        <v>3300</v>
      </c>
      <c r="E514" s="250">
        <f>('Ashamar 56'!$F516)</f>
        <v>0</v>
      </c>
      <c r="F514" s="168" t="s">
        <v>12</v>
      </c>
      <c r="G514" s="173" t="s">
        <v>983</v>
      </c>
      <c r="H514" s="254" t="s">
        <v>1054</v>
      </c>
      <c r="I514" s="162">
        <v>18.059999999999999</v>
      </c>
      <c r="J514" s="162"/>
      <c r="K514" s="162"/>
      <c r="L514" s="180"/>
      <c r="M514" s="162"/>
      <c r="N514" s="162"/>
      <c r="P514" s="162"/>
      <c r="Q514" s="162"/>
      <c r="R514" s="162"/>
    </row>
    <row r="515" spans="1:18" ht="15" customHeight="1">
      <c r="A515" s="164" t="s">
        <v>1053</v>
      </c>
      <c r="B515" s="162">
        <v>18.600000000000001</v>
      </c>
      <c r="C515" s="162" t="s">
        <v>11</v>
      </c>
      <c r="D515" s="177">
        <v>3300</v>
      </c>
      <c r="E515" s="250">
        <f>('Ashamar 56'!$F517)</f>
        <v>0</v>
      </c>
      <c r="F515" s="168" t="s">
        <v>12</v>
      </c>
      <c r="G515" s="173" t="s">
        <v>983</v>
      </c>
      <c r="H515" s="254" t="s">
        <v>1055</v>
      </c>
      <c r="I515" s="162">
        <v>18.059999999999999</v>
      </c>
      <c r="J515" s="162"/>
      <c r="K515" s="162"/>
      <c r="L515" s="180"/>
      <c r="M515" s="162"/>
      <c r="N515" s="162"/>
      <c r="P515" s="162"/>
      <c r="Q515" s="162"/>
      <c r="R515" s="162"/>
    </row>
    <row r="516" spans="1:18" ht="15" customHeight="1">
      <c r="A516" s="164" t="s">
        <v>1053</v>
      </c>
      <c r="B516" s="162">
        <v>18.600000000000001</v>
      </c>
      <c r="C516" s="162" t="s">
        <v>11</v>
      </c>
      <c r="D516" s="177">
        <v>3300</v>
      </c>
      <c r="E516" s="250">
        <f>('Ashamar 56'!$F518)</f>
        <v>0</v>
      </c>
      <c r="F516" s="168" t="s">
        <v>12</v>
      </c>
      <c r="G516" s="173" t="s">
        <v>983</v>
      </c>
      <c r="H516" s="254" t="s">
        <v>1056</v>
      </c>
      <c r="I516" s="162"/>
      <c r="J516" s="162"/>
      <c r="K516" s="162"/>
      <c r="L516" s="180"/>
      <c r="M516" s="162"/>
      <c r="N516" s="162"/>
      <c r="P516" s="162"/>
      <c r="Q516" s="162"/>
      <c r="R516" s="162"/>
    </row>
    <row r="517" spans="1:18" ht="15" customHeight="1">
      <c r="A517" s="164" t="s">
        <v>1057</v>
      </c>
      <c r="B517" s="162">
        <v>17.16</v>
      </c>
      <c r="C517" s="162" t="s">
        <v>11</v>
      </c>
      <c r="D517" s="177">
        <v>3000</v>
      </c>
      <c r="E517" s="250">
        <f>('Ashamar 56'!$F519)</f>
        <v>0</v>
      </c>
      <c r="F517" s="168" t="s">
        <v>12</v>
      </c>
      <c r="G517" s="173" t="s">
        <v>983</v>
      </c>
      <c r="H517" s="254" t="s">
        <v>1058</v>
      </c>
      <c r="I517" s="162">
        <v>18.059999999999999</v>
      </c>
      <c r="J517" s="162"/>
      <c r="K517" s="162"/>
      <c r="L517" s="180"/>
      <c r="M517" s="162"/>
      <c r="N517" s="162"/>
      <c r="P517" s="162"/>
      <c r="Q517" s="162"/>
      <c r="R517" s="162"/>
    </row>
    <row r="518" spans="1:18" ht="15" customHeight="1">
      <c r="A518" s="164" t="s">
        <v>1057</v>
      </c>
      <c r="B518" s="162">
        <v>17.16</v>
      </c>
      <c r="C518" s="162" t="s">
        <v>11</v>
      </c>
      <c r="D518" s="177">
        <v>3000</v>
      </c>
      <c r="E518" s="250">
        <f>('Ashamar 56'!$F520)</f>
        <v>0</v>
      </c>
      <c r="F518" s="168" t="s">
        <v>12</v>
      </c>
      <c r="G518" s="173" t="s">
        <v>983</v>
      </c>
      <c r="H518" s="254" t="s">
        <v>1059</v>
      </c>
      <c r="I518" s="162"/>
      <c r="J518" s="162"/>
      <c r="K518" s="162"/>
      <c r="L518" s="180"/>
      <c r="M518" s="162"/>
      <c r="N518" s="162"/>
      <c r="P518" s="162"/>
      <c r="Q518" s="162"/>
      <c r="R518" s="162"/>
    </row>
    <row r="519" spans="1:18" ht="15" customHeight="1">
      <c r="A519" s="164" t="s">
        <v>1057</v>
      </c>
      <c r="B519" s="162">
        <v>17.16</v>
      </c>
      <c r="C519" s="162" t="s">
        <v>11</v>
      </c>
      <c r="D519" s="177">
        <v>3000</v>
      </c>
      <c r="E519" s="250">
        <f>('Ashamar 56'!$F521)</f>
        <v>0</v>
      </c>
      <c r="F519" s="168" t="s">
        <v>12</v>
      </c>
      <c r="G519" s="173" t="s">
        <v>983</v>
      </c>
      <c r="H519" s="254" t="s">
        <v>1060</v>
      </c>
      <c r="I519" s="162"/>
      <c r="J519" s="162"/>
      <c r="K519" s="162"/>
      <c r="L519" s="180"/>
      <c r="M519" s="162"/>
      <c r="N519" s="162"/>
      <c r="O519" s="162"/>
      <c r="P519" s="180"/>
      <c r="Q519" s="162"/>
      <c r="R519" s="162"/>
    </row>
    <row r="520" spans="1:18" ht="15" customHeight="1">
      <c r="A520" s="164" t="s">
        <v>1061</v>
      </c>
      <c r="B520" s="162">
        <v>23.68</v>
      </c>
      <c r="C520" s="162" t="s">
        <v>11</v>
      </c>
      <c r="D520" s="177">
        <v>3100</v>
      </c>
      <c r="E520" s="250">
        <f>('Ashamar 56'!$F522)</f>
        <v>0</v>
      </c>
      <c r="F520" s="168" t="s">
        <v>12</v>
      </c>
      <c r="G520" s="173" t="s">
        <v>983</v>
      </c>
      <c r="H520" s="254" t="s">
        <v>1062</v>
      </c>
      <c r="I520" s="162"/>
      <c r="J520" s="162"/>
      <c r="K520" s="162"/>
      <c r="L520" s="180"/>
      <c r="M520" s="162"/>
      <c r="N520" s="162"/>
      <c r="P520" s="162"/>
      <c r="Q520" s="162"/>
      <c r="R520" s="162"/>
    </row>
    <row r="521" spans="1:18" ht="15" customHeight="1">
      <c r="A521" s="164" t="s">
        <v>1061</v>
      </c>
      <c r="B521" s="162">
        <v>23.68</v>
      </c>
      <c r="C521" s="162" t="s">
        <v>11</v>
      </c>
      <c r="D521" s="177">
        <v>3100</v>
      </c>
      <c r="E521" s="250">
        <f>('Ashamar 56'!$F523)</f>
        <v>0</v>
      </c>
      <c r="F521" s="168" t="s">
        <v>12</v>
      </c>
      <c r="G521" s="173" t="s">
        <v>983</v>
      </c>
      <c r="H521" s="254" t="s">
        <v>1063</v>
      </c>
      <c r="I521" s="162"/>
      <c r="J521" s="162"/>
      <c r="K521" s="162"/>
      <c r="L521" s="180"/>
      <c r="M521" s="162"/>
      <c r="N521" s="162"/>
      <c r="P521" s="162"/>
      <c r="Q521" s="162"/>
      <c r="R521" s="162"/>
    </row>
    <row r="522" spans="1:18" ht="15" customHeight="1">
      <c r="A522" s="164" t="s">
        <v>1061</v>
      </c>
      <c r="B522" s="162">
        <v>23.68</v>
      </c>
      <c r="C522" s="162" t="s">
        <v>11</v>
      </c>
      <c r="D522" s="177">
        <v>3100</v>
      </c>
      <c r="E522" s="250">
        <f>('Ashamar 56'!$F524)</f>
        <v>0</v>
      </c>
      <c r="F522" s="168" t="s">
        <v>12</v>
      </c>
      <c r="G522" s="173" t="s">
        <v>983</v>
      </c>
      <c r="H522" s="254" t="s">
        <v>1064</v>
      </c>
      <c r="I522" s="162"/>
      <c r="J522" s="162"/>
      <c r="K522" s="162"/>
      <c r="L522" s="180"/>
      <c r="M522" s="162"/>
      <c r="N522" s="162"/>
      <c r="P522" s="162"/>
      <c r="Q522" s="162"/>
      <c r="R522" s="162"/>
    </row>
    <row r="523" spans="1:18" ht="15" customHeight="1">
      <c r="A523" s="164" t="s">
        <v>1061</v>
      </c>
      <c r="B523" s="162">
        <v>23.68</v>
      </c>
      <c r="C523" s="162" t="s">
        <v>11</v>
      </c>
      <c r="D523" s="177">
        <v>3100</v>
      </c>
      <c r="E523" s="250">
        <f>('Ashamar 56'!$F525)</f>
        <v>0</v>
      </c>
      <c r="F523" s="168" t="s">
        <v>12</v>
      </c>
      <c r="G523" s="173" t="s">
        <v>983</v>
      </c>
      <c r="H523" s="254" t="s">
        <v>1065</v>
      </c>
      <c r="I523" s="162"/>
      <c r="J523" s="162"/>
      <c r="K523" s="162"/>
      <c r="L523" s="180"/>
      <c r="M523" s="162"/>
      <c r="N523" s="162"/>
      <c r="P523" s="162"/>
      <c r="Q523" s="162"/>
      <c r="R523" s="162"/>
    </row>
    <row r="524" spans="1:18" ht="15" customHeight="1">
      <c r="A524" s="164" t="s">
        <v>1066</v>
      </c>
      <c r="B524" s="162">
        <v>14.156000000000001</v>
      </c>
      <c r="C524" s="162" t="s">
        <v>11</v>
      </c>
      <c r="D524" s="177">
        <v>1500</v>
      </c>
      <c r="E524" s="250">
        <f>('Ashamar 56'!$F526)</f>
        <v>0</v>
      </c>
      <c r="F524" s="168" t="s">
        <v>12</v>
      </c>
      <c r="G524" s="173" t="s">
        <v>983</v>
      </c>
      <c r="H524" s="254" t="s">
        <v>1067</v>
      </c>
      <c r="I524" s="162"/>
      <c r="J524" s="162"/>
      <c r="K524" s="162"/>
      <c r="L524" s="180"/>
      <c r="M524" s="162"/>
      <c r="N524" s="162"/>
      <c r="P524" s="162"/>
      <c r="Q524" s="162"/>
      <c r="R524" s="162"/>
    </row>
    <row r="525" spans="1:18" ht="15" customHeight="1">
      <c r="A525" s="164" t="s">
        <v>1066</v>
      </c>
      <c r="B525" s="162">
        <v>14.156000000000001</v>
      </c>
      <c r="C525" s="162" t="s">
        <v>11</v>
      </c>
      <c r="D525" s="177">
        <v>1500</v>
      </c>
      <c r="E525" s="250">
        <f>('Ashamar 56'!$F527)</f>
        <v>0</v>
      </c>
      <c r="F525" s="168" t="s">
        <v>12</v>
      </c>
      <c r="G525" s="173" t="s">
        <v>983</v>
      </c>
      <c r="H525" s="254" t="s">
        <v>1068</v>
      </c>
      <c r="I525" s="162"/>
      <c r="J525" s="162"/>
      <c r="K525" s="162"/>
      <c r="L525" s="180"/>
      <c r="M525" s="162"/>
      <c r="N525" s="162"/>
      <c r="P525" s="162"/>
      <c r="Q525" s="162"/>
      <c r="R525" s="162"/>
    </row>
    <row r="526" spans="1:18" ht="15" customHeight="1">
      <c r="A526" s="164" t="s">
        <v>1066</v>
      </c>
      <c r="B526" s="162">
        <v>14.156000000000001</v>
      </c>
      <c r="C526" s="162" t="s">
        <v>11</v>
      </c>
      <c r="D526" s="177">
        <v>1500</v>
      </c>
      <c r="E526" s="250">
        <f>('Ashamar 56'!$F528)</f>
        <v>0</v>
      </c>
      <c r="F526" s="168" t="s">
        <v>12</v>
      </c>
      <c r="G526" s="173" t="s">
        <v>983</v>
      </c>
      <c r="H526" s="254" t="s">
        <v>1069</v>
      </c>
      <c r="I526" s="162"/>
      <c r="J526" s="162"/>
      <c r="K526" s="162"/>
      <c r="L526" s="180"/>
      <c r="M526" s="162"/>
      <c r="N526" s="162"/>
      <c r="P526" s="162"/>
      <c r="Q526" s="162"/>
      <c r="R526" s="162"/>
    </row>
    <row r="527" spans="1:18" ht="15" customHeight="1">
      <c r="A527" s="164" t="s">
        <v>1066</v>
      </c>
      <c r="B527" s="162">
        <v>14.156000000000001</v>
      </c>
      <c r="C527" s="162" t="s">
        <v>11</v>
      </c>
      <c r="D527" s="177">
        <v>1500</v>
      </c>
      <c r="E527" s="250">
        <f>('Ashamar 56'!$F529)</f>
        <v>0</v>
      </c>
      <c r="F527" s="168" t="s">
        <v>12</v>
      </c>
      <c r="G527" s="173" t="s">
        <v>983</v>
      </c>
      <c r="H527" s="254" t="s">
        <v>1070</v>
      </c>
      <c r="I527" s="162"/>
      <c r="J527" s="162"/>
      <c r="K527" s="162"/>
      <c r="L527" s="180"/>
      <c r="M527" s="162"/>
      <c r="N527" s="162"/>
      <c r="P527" s="162"/>
      <c r="Q527" s="162"/>
      <c r="R527" s="162"/>
    </row>
    <row r="528" spans="1:18" ht="15" customHeight="1">
      <c r="A528" s="164" t="s">
        <v>1071</v>
      </c>
      <c r="B528" s="162">
        <v>15.705</v>
      </c>
      <c r="C528" s="162" t="s">
        <v>11</v>
      </c>
      <c r="D528" s="177">
        <v>2600</v>
      </c>
      <c r="E528" s="250">
        <f>('Ashamar 56'!$F530)</f>
        <v>0</v>
      </c>
      <c r="F528" s="168" t="s">
        <v>12</v>
      </c>
      <c r="G528" s="173" t="s">
        <v>983</v>
      </c>
      <c r="H528" s="254" t="s">
        <v>1072</v>
      </c>
      <c r="I528" s="162"/>
      <c r="J528" s="162"/>
      <c r="K528" s="162"/>
      <c r="L528" s="180"/>
      <c r="M528" s="162"/>
      <c r="N528" s="162"/>
      <c r="P528" s="162"/>
      <c r="Q528" s="162"/>
      <c r="R528" s="162"/>
    </row>
    <row r="529" spans="1:18" ht="15" customHeight="1">
      <c r="A529" s="164" t="s">
        <v>1071</v>
      </c>
      <c r="B529" s="162">
        <v>15.705</v>
      </c>
      <c r="C529" s="162" t="s">
        <v>11</v>
      </c>
      <c r="D529" s="177">
        <v>2600</v>
      </c>
      <c r="E529" s="250">
        <f>('Ashamar 56'!$F531)</f>
        <v>0</v>
      </c>
      <c r="F529" s="168" t="s">
        <v>12</v>
      </c>
      <c r="G529" s="173" t="s">
        <v>983</v>
      </c>
      <c r="H529" s="254" t="s">
        <v>1073</v>
      </c>
      <c r="I529" s="162"/>
      <c r="J529" s="162"/>
      <c r="K529" s="162"/>
      <c r="L529" s="180"/>
      <c r="M529" s="162"/>
      <c r="N529" s="162"/>
      <c r="P529" s="162"/>
      <c r="Q529" s="162"/>
      <c r="R529" s="162"/>
    </row>
    <row r="530" spans="1:18" ht="15" customHeight="1">
      <c r="A530" s="164" t="s">
        <v>1071</v>
      </c>
      <c r="B530" s="162">
        <v>15.705</v>
      </c>
      <c r="C530" s="162" t="s">
        <v>11</v>
      </c>
      <c r="D530" s="177">
        <v>2600</v>
      </c>
      <c r="E530" s="250">
        <f>('Ashamar 56'!$F532)</f>
        <v>0</v>
      </c>
      <c r="F530" s="168" t="s">
        <v>12</v>
      </c>
      <c r="G530" s="173" t="s">
        <v>983</v>
      </c>
      <c r="H530" s="254" t="s">
        <v>1074</v>
      </c>
      <c r="I530" s="162"/>
      <c r="J530" s="162"/>
      <c r="K530" s="162"/>
      <c r="L530" s="180"/>
      <c r="M530" s="162"/>
      <c r="N530" s="162"/>
      <c r="P530" s="162"/>
      <c r="Q530" s="162"/>
      <c r="R530" s="162"/>
    </row>
    <row r="531" spans="1:18" ht="15" customHeight="1">
      <c r="A531" s="164" t="s">
        <v>1075</v>
      </c>
      <c r="B531" s="162">
        <v>16.32</v>
      </c>
      <c r="C531" s="162" t="s">
        <v>11</v>
      </c>
      <c r="D531" s="177">
        <v>2800</v>
      </c>
      <c r="E531" s="250">
        <f>('Ashamar 56'!$F533)</f>
        <v>0</v>
      </c>
      <c r="F531" s="168" t="s">
        <v>12</v>
      </c>
      <c r="G531" s="173" t="s">
        <v>983</v>
      </c>
      <c r="H531" s="254" t="s">
        <v>1076</v>
      </c>
      <c r="I531" s="162"/>
      <c r="J531" s="162"/>
      <c r="K531" s="162"/>
      <c r="L531" s="180"/>
      <c r="M531" s="162"/>
      <c r="N531" s="162"/>
      <c r="P531" s="162"/>
      <c r="Q531" s="162"/>
      <c r="R531" s="162"/>
    </row>
    <row r="532" spans="1:18" ht="15" customHeight="1">
      <c r="A532" s="164" t="s">
        <v>1075</v>
      </c>
      <c r="B532" s="162">
        <v>16.32</v>
      </c>
      <c r="C532" s="162" t="s">
        <v>11</v>
      </c>
      <c r="D532" s="177">
        <v>2800</v>
      </c>
      <c r="E532" s="250">
        <f>('Ashamar 56'!$F534)</f>
        <v>0</v>
      </c>
      <c r="F532" s="168" t="s">
        <v>12</v>
      </c>
      <c r="G532" s="173" t="s">
        <v>983</v>
      </c>
      <c r="H532" s="254" t="s">
        <v>1077</v>
      </c>
      <c r="I532" s="162"/>
      <c r="J532" s="162"/>
      <c r="K532" s="162"/>
      <c r="L532" s="180"/>
      <c r="M532" s="162"/>
      <c r="N532" s="162"/>
      <c r="P532" s="162"/>
      <c r="Q532" s="162"/>
      <c r="R532" s="162"/>
    </row>
    <row r="533" spans="1:18" ht="15" customHeight="1">
      <c r="A533" s="164" t="s">
        <v>1075</v>
      </c>
      <c r="B533" s="162">
        <v>16.32</v>
      </c>
      <c r="C533" s="162" t="s">
        <v>11</v>
      </c>
      <c r="D533" s="177">
        <v>2800</v>
      </c>
      <c r="E533" s="250">
        <f>('Ashamar 56'!$F535)</f>
        <v>0</v>
      </c>
      <c r="F533" s="168" t="s">
        <v>12</v>
      </c>
      <c r="G533" s="173" t="s">
        <v>983</v>
      </c>
      <c r="H533" s="254" t="s">
        <v>1078</v>
      </c>
      <c r="I533" s="162"/>
      <c r="J533" s="162"/>
      <c r="K533" s="162"/>
      <c r="L533" s="180"/>
      <c r="M533" s="162"/>
      <c r="N533" s="162"/>
      <c r="P533" s="162"/>
      <c r="Q533" s="162"/>
      <c r="R533" s="162"/>
    </row>
    <row r="534" spans="1:18" ht="15" customHeight="1">
      <c r="A534" s="174" t="s">
        <v>1079</v>
      </c>
      <c r="B534" s="162">
        <v>17.82</v>
      </c>
      <c r="C534" s="162" t="s">
        <v>11</v>
      </c>
      <c r="D534" s="177">
        <v>3100</v>
      </c>
      <c r="E534" s="250">
        <f>('Ashamar 56'!$F536)</f>
        <v>0</v>
      </c>
      <c r="F534" s="168" t="s">
        <v>12</v>
      </c>
      <c r="G534" s="173" t="s">
        <v>983</v>
      </c>
      <c r="H534" s="254" t="s">
        <v>1080</v>
      </c>
      <c r="I534" s="162"/>
      <c r="J534" s="162"/>
      <c r="K534" s="162"/>
      <c r="L534" s="180"/>
      <c r="M534" s="162"/>
      <c r="N534" s="162"/>
      <c r="P534" s="162"/>
      <c r="Q534" s="162"/>
      <c r="R534" s="162"/>
    </row>
    <row r="535" spans="1:18" ht="15" customHeight="1">
      <c r="A535" s="174" t="s">
        <v>1079</v>
      </c>
      <c r="B535" s="162">
        <v>17.82</v>
      </c>
      <c r="C535" s="162" t="s">
        <v>11</v>
      </c>
      <c r="D535" s="177">
        <v>3100</v>
      </c>
      <c r="E535" s="250">
        <f>('Ashamar 56'!$F537)</f>
        <v>0</v>
      </c>
      <c r="F535" s="168" t="s">
        <v>12</v>
      </c>
      <c r="G535" s="173" t="s">
        <v>983</v>
      </c>
      <c r="H535" s="254" t="s">
        <v>1081</v>
      </c>
      <c r="I535" s="162"/>
      <c r="J535" s="162"/>
      <c r="K535" s="162"/>
      <c r="L535" s="180"/>
      <c r="M535" s="162"/>
      <c r="N535" s="162"/>
      <c r="P535" s="162"/>
      <c r="Q535" s="162"/>
      <c r="R535" s="162"/>
    </row>
    <row r="536" spans="1:18" ht="15" customHeight="1">
      <c r="A536" s="174" t="s">
        <v>1079</v>
      </c>
      <c r="B536" s="162">
        <v>17.82</v>
      </c>
      <c r="C536" s="162" t="s">
        <v>11</v>
      </c>
      <c r="D536" s="177">
        <v>3100</v>
      </c>
      <c r="E536" s="250">
        <f>('Ashamar 56'!$F538)</f>
        <v>0</v>
      </c>
      <c r="F536" s="168" t="s">
        <v>12</v>
      </c>
      <c r="G536" s="173" t="s">
        <v>983</v>
      </c>
      <c r="H536" s="254" t="s">
        <v>1082</v>
      </c>
      <c r="I536" s="162"/>
      <c r="J536" s="162"/>
      <c r="K536" s="162"/>
      <c r="L536" s="180"/>
      <c r="M536" s="162"/>
      <c r="N536" s="162"/>
      <c r="P536" s="162"/>
      <c r="Q536" s="162"/>
      <c r="R536" s="162"/>
    </row>
    <row r="537" spans="1:18" ht="15" customHeight="1">
      <c r="A537" s="174" t="s">
        <v>1083</v>
      </c>
      <c r="B537" s="162">
        <v>18.375</v>
      </c>
      <c r="C537" s="162" t="s">
        <v>11</v>
      </c>
      <c r="D537" s="177">
        <v>3300</v>
      </c>
      <c r="E537" s="250">
        <f>('Ashamar 56'!$F539)</f>
        <v>0</v>
      </c>
      <c r="F537" s="168" t="s">
        <v>12</v>
      </c>
      <c r="G537" s="173" t="s">
        <v>983</v>
      </c>
      <c r="H537" s="254" t="s">
        <v>1084</v>
      </c>
      <c r="I537" s="162"/>
      <c r="J537" s="162"/>
      <c r="K537" s="162"/>
      <c r="L537" s="180"/>
      <c r="M537" s="162"/>
      <c r="N537" s="162"/>
      <c r="P537" s="162"/>
      <c r="Q537" s="162"/>
      <c r="R537" s="162"/>
    </row>
    <row r="538" spans="1:18" ht="15" customHeight="1">
      <c r="A538" s="174" t="s">
        <v>1083</v>
      </c>
      <c r="B538" s="162">
        <v>18.375</v>
      </c>
      <c r="C538" s="162" t="s">
        <v>11</v>
      </c>
      <c r="D538" s="177">
        <v>3300</v>
      </c>
      <c r="E538" s="250">
        <f>('Ashamar 56'!$F540)</f>
        <v>0</v>
      </c>
      <c r="F538" s="168" t="s">
        <v>12</v>
      </c>
      <c r="G538" s="173" t="s">
        <v>983</v>
      </c>
      <c r="H538" s="254" t="s">
        <v>1085</v>
      </c>
      <c r="I538" s="162"/>
      <c r="J538" s="162"/>
      <c r="K538" s="162"/>
      <c r="L538" s="180"/>
      <c r="M538" s="162"/>
      <c r="N538" s="162"/>
      <c r="P538" s="162"/>
      <c r="Q538" s="162"/>
      <c r="R538" s="162"/>
    </row>
    <row r="539" spans="1:18" ht="15" customHeight="1">
      <c r="A539" s="174" t="s">
        <v>1083</v>
      </c>
      <c r="B539" s="162">
        <v>18.375</v>
      </c>
      <c r="C539" s="162" t="s">
        <v>11</v>
      </c>
      <c r="D539" s="177">
        <v>3300</v>
      </c>
      <c r="E539" s="250">
        <f>('Ashamar 56'!$F541)</f>
        <v>0</v>
      </c>
      <c r="F539" s="168" t="s">
        <v>12</v>
      </c>
      <c r="G539" s="173" t="s">
        <v>983</v>
      </c>
      <c r="H539" s="254" t="s">
        <v>1086</v>
      </c>
      <c r="I539" s="162"/>
      <c r="J539" s="162"/>
      <c r="K539" s="162"/>
      <c r="L539" s="180"/>
      <c r="M539" s="162"/>
      <c r="N539" s="162"/>
      <c r="P539" s="162"/>
      <c r="Q539" s="162"/>
      <c r="R539" s="162"/>
    </row>
    <row r="540" spans="1:18" ht="15" customHeight="1">
      <c r="A540" s="174" t="s">
        <v>1087</v>
      </c>
      <c r="B540" s="162">
        <v>23.148</v>
      </c>
      <c r="C540" s="162" t="s">
        <v>11</v>
      </c>
      <c r="D540" s="177">
        <v>3000</v>
      </c>
      <c r="E540" s="250">
        <f>('Ashamar 56'!$F542)</f>
        <v>0</v>
      </c>
      <c r="F540" s="168" t="s">
        <v>12</v>
      </c>
      <c r="G540" s="173" t="s">
        <v>983</v>
      </c>
      <c r="H540" s="254" t="s">
        <v>1088</v>
      </c>
      <c r="I540" s="162"/>
      <c r="J540" s="162"/>
      <c r="K540" s="162"/>
      <c r="L540" s="180"/>
      <c r="M540" s="162"/>
      <c r="N540" s="162"/>
      <c r="P540" s="162"/>
      <c r="Q540" s="162"/>
      <c r="R540" s="162"/>
    </row>
    <row r="541" spans="1:18" ht="15" customHeight="1">
      <c r="A541" s="174" t="s">
        <v>1087</v>
      </c>
      <c r="B541" s="162">
        <v>23.148</v>
      </c>
      <c r="C541" s="162" t="s">
        <v>11</v>
      </c>
      <c r="D541" s="177">
        <v>3000</v>
      </c>
      <c r="E541" s="250">
        <f>('Ashamar 56'!$F543)</f>
        <v>0</v>
      </c>
      <c r="F541" s="168" t="s">
        <v>12</v>
      </c>
      <c r="G541" s="173" t="s">
        <v>983</v>
      </c>
      <c r="H541" s="254" t="s">
        <v>1089</v>
      </c>
      <c r="I541" s="162"/>
      <c r="J541" s="162"/>
      <c r="K541" s="162"/>
      <c r="L541" s="180"/>
      <c r="M541" s="162"/>
      <c r="N541" s="162"/>
      <c r="P541" s="162"/>
      <c r="Q541" s="162"/>
      <c r="R541" s="162"/>
    </row>
    <row r="542" spans="1:18" ht="15" customHeight="1">
      <c r="A542" s="174" t="s">
        <v>1087</v>
      </c>
      <c r="B542" s="162">
        <v>23.148</v>
      </c>
      <c r="C542" s="162" t="s">
        <v>11</v>
      </c>
      <c r="D542" s="177">
        <v>3000</v>
      </c>
      <c r="E542" s="250">
        <f>('Ashamar 56'!$F544)</f>
        <v>0</v>
      </c>
      <c r="F542" s="168" t="s">
        <v>12</v>
      </c>
      <c r="G542" s="173" t="s">
        <v>983</v>
      </c>
      <c r="H542" s="254" t="s">
        <v>1090</v>
      </c>
      <c r="I542" s="162"/>
      <c r="J542" s="162"/>
      <c r="K542" s="162"/>
      <c r="L542" s="180"/>
      <c r="M542" s="162"/>
      <c r="N542" s="162"/>
      <c r="P542" s="162"/>
      <c r="Q542" s="162"/>
      <c r="R542" s="162"/>
    </row>
    <row r="543" spans="1:18" ht="15" customHeight="1">
      <c r="A543" s="174" t="s">
        <v>1087</v>
      </c>
      <c r="B543" s="162">
        <v>23.148</v>
      </c>
      <c r="C543" s="162" t="s">
        <v>11</v>
      </c>
      <c r="D543" s="177">
        <v>3000</v>
      </c>
      <c r="E543" s="250">
        <f>('Ashamar 56'!$F545)</f>
        <v>0</v>
      </c>
      <c r="F543" s="168" t="s">
        <v>12</v>
      </c>
      <c r="G543" s="173" t="s">
        <v>983</v>
      </c>
      <c r="H543" s="254" t="s">
        <v>1091</v>
      </c>
      <c r="I543" s="162"/>
      <c r="J543" s="162"/>
      <c r="K543" s="162"/>
      <c r="L543" s="180"/>
      <c r="M543" s="162"/>
      <c r="N543" s="162"/>
      <c r="P543" s="162"/>
      <c r="Q543" s="162"/>
      <c r="R543" s="162"/>
    </row>
    <row r="544" spans="1:18" ht="15" customHeight="1">
      <c r="A544" s="174" t="s">
        <v>1092</v>
      </c>
      <c r="B544" s="162">
        <v>20.456</v>
      </c>
      <c r="C544" s="162" t="s">
        <v>11</v>
      </c>
      <c r="D544" s="177">
        <v>2600</v>
      </c>
      <c r="E544" s="250">
        <f>('Ashamar 56'!$F546)</f>
        <v>0</v>
      </c>
      <c r="F544" s="168" t="s">
        <v>12</v>
      </c>
      <c r="G544" s="173" t="s">
        <v>983</v>
      </c>
      <c r="H544" s="254" t="s">
        <v>1093</v>
      </c>
      <c r="I544" s="162"/>
      <c r="J544" s="162"/>
      <c r="K544" s="162"/>
      <c r="L544" s="180"/>
      <c r="M544" s="162"/>
      <c r="N544" s="162"/>
      <c r="P544" s="162"/>
      <c r="Q544" s="162"/>
      <c r="R544" s="162"/>
    </row>
    <row r="545" spans="1:18" ht="15" customHeight="1">
      <c r="A545" s="174" t="s">
        <v>1092</v>
      </c>
      <c r="B545" s="162">
        <v>20.456</v>
      </c>
      <c r="C545" s="162" t="s">
        <v>11</v>
      </c>
      <c r="D545" s="177">
        <v>2600</v>
      </c>
      <c r="E545" s="250">
        <f>('Ashamar 56'!$F547)</f>
        <v>0</v>
      </c>
      <c r="F545" s="168" t="s">
        <v>12</v>
      </c>
      <c r="G545" s="173" t="s">
        <v>983</v>
      </c>
      <c r="H545" s="254" t="s">
        <v>1094</v>
      </c>
      <c r="I545" s="162"/>
      <c r="J545" s="162"/>
      <c r="K545" s="162"/>
      <c r="L545" s="180"/>
      <c r="M545" s="162"/>
      <c r="N545" s="162"/>
      <c r="P545" s="162"/>
      <c r="Q545" s="162"/>
      <c r="R545" s="162"/>
    </row>
    <row r="546" spans="1:18" ht="15" customHeight="1">
      <c r="A546" s="174" t="s">
        <v>1092</v>
      </c>
      <c r="B546" s="162">
        <v>20.456</v>
      </c>
      <c r="C546" s="162" t="s">
        <v>11</v>
      </c>
      <c r="D546" s="177">
        <v>2600</v>
      </c>
      <c r="E546" s="250">
        <f>('Ashamar 56'!$F548)</f>
        <v>0</v>
      </c>
      <c r="F546" s="168" t="s">
        <v>12</v>
      </c>
      <c r="G546" s="173" t="s">
        <v>983</v>
      </c>
      <c r="H546" s="254" t="s">
        <v>1095</v>
      </c>
      <c r="I546" s="162"/>
      <c r="J546" s="162"/>
      <c r="K546" s="162"/>
      <c r="L546" s="180"/>
      <c r="M546" s="162"/>
      <c r="N546" s="162"/>
      <c r="P546" s="162"/>
      <c r="Q546" s="162"/>
      <c r="R546" s="162"/>
    </row>
    <row r="547" spans="1:18" ht="15" customHeight="1">
      <c r="A547" s="174" t="s">
        <v>1092</v>
      </c>
      <c r="B547" s="162">
        <v>20.456</v>
      </c>
      <c r="C547" s="162" t="s">
        <v>11</v>
      </c>
      <c r="D547" s="177">
        <v>2600</v>
      </c>
      <c r="E547" s="250">
        <f>('Ashamar 56'!$F549)</f>
        <v>0</v>
      </c>
      <c r="F547" s="168" t="s">
        <v>12</v>
      </c>
      <c r="G547" s="173" t="s">
        <v>983</v>
      </c>
      <c r="H547" s="254" t="s">
        <v>1096</v>
      </c>
      <c r="I547" s="162"/>
      <c r="J547" s="162"/>
      <c r="K547" s="162"/>
      <c r="L547" s="180"/>
      <c r="M547" s="162"/>
      <c r="N547" s="162"/>
      <c r="P547" s="162"/>
      <c r="Q547" s="162"/>
      <c r="R547" s="162"/>
    </row>
    <row r="548" spans="1:18" ht="15" customHeight="1">
      <c r="A548" s="174" t="s">
        <v>1097</v>
      </c>
      <c r="B548" s="162">
        <v>20.58</v>
      </c>
      <c r="C548" s="162" t="s">
        <v>11</v>
      </c>
      <c r="D548" s="177">
        <v>2600</v>
      </c>
      <c r="E548" s="250">
        <f>('Ashamar 56'!$F550)</f>
        <v>0</v>
      </c>
      <c r="F548" s="168" t="s">
        <v>12</v>
      </c>
      <c r="G548" s="173" t="s">
        <v>983</v>
      </c>
      <c r="H548" s="254" t="s">
        <v>1098</v>
      </c>
      <c r="I548" s="162"/>
      <c r="J548" s="162"/>
      <c r="K548" s="162"/>
      <c r="L548" s="180"/>
      <c r="M548" s="162"/>
      <c r="N548" s="162"/>
      <c r="P548" s="162"/>
      <c r="Q548" s="162"/>
      <c r="R548" s="162"/>
    </row>
    <row r="549" spans="1:18" ht="15" customHeight="1">
      <c r="A549" s="174" t="s">
        <v>1097</v>
      </c>
      <c r="B549" s="162">
        <v>20.58</v>
      </c>
      <c r="C549" s="162" t="s">
        <v>11</v>
      </c>
      <c r="D549" s="177">
        <v>2600</v>
      </c>
      <c r="E549" s="250">
        <f>('Ashamar 56'!$F551)</f>
        <v>0</v>
      </c>
      <c r="F549" s="168" t="s">
        <v>12</v>
      </c>
      <c r="G549" s="173" t="s">
        <v>983</v>
      </c>
      <c r="H549" s="254" t="s">
        <v>1099</v>
      </c>
      <c r="I549" s="162"/>
      <c r="J549" s="162"/>
      <c r="K549" s="162"/>
      <c r="L549" s="180"/>
      <c r="M549" s="162"/>
      <c r="N549" s="162"/>
      <c r="P549" s="162"/>
      <c r="Q549" s="162"/>
      <c r="R549" s="162"/>
    </row>
    <row r="550" spans="1:18" ht="15" customHeight="1">
      <c r="A550" s="174" t="s">
        <v>1097</v>
      </c>
      <c r="B550" s="162">
        <v>20.58</v>
      </c>
      <c r="C550" s="162" t="s">
        <v>11</v>
      </c>
      <c r="D550" s="177">
        <v>2600</v>
      </c>
      <c r="E550" s="250">
        <f>('Ashamar 56'!$F552)</f>
        <v>0</v>
      </c>
      <c r="F550" s="168" t="s">
        <v>12</v>
      </c>
      <c r="G550" s="173" t="s">
        <v>983</v>
      </c>
      <c r="H550" s="254" t="s">
        <v>1100</v>
      </c>
      <c r="I550" s="162"/>
      <c r="J550" s="162"/>
      <c r="K550" s="162"/>
      <c r="L550" s="180"/>
      <c r="M550" s="162"/>
      <c r="N550" s="162"/>
      <c r="P550" s="162"/>
      <c r="Q550" s="162"/>
      <c r="R550" s="162"/>
    </row>
    <row r="551" spans="1:18" ht="15" customHeight="1">
      <c r="A551" s="174" t="s">
        <v>1097</v>
      </c>
      <c r="B551" s="162">
        <v>20.58</v>
      </c>
      <c r="C551" s="162" t="s">
        <v>11</v>
      </c>
      <c r="D551" s="177">
        <v>2600</v>
      </c>
      <c r="E551" s="250">
        <f>('Ashamar 56'!$F553)</f>
        <v>0</v>
      </c>
      <c r="F551" s="168" t="s">
        <v>12</v>
      </c>
      <c r="G551" s="173" t="s">
        <v>983</v>
      </c>
      <c r="H551" s="254" t="s">
        <v>1101</v>
      </c>
      <c r="I551" s="162"/>
      <c r="J551" s="162"/>
      <c r="K551" s="162"/>
      <c r="L551" s="180"/>
      <c r="M551" s="162"/>
      <c r="N551" s="162"/>
      <c r="P551" s="162"/>
      <c r="Q551" s="162"/>
      <c r="R551" s="162"/>
    </row>
    <row r="552" spans="1:18" ht="15" customHeight="1">
      <c r="A552" s="174" t="s">
        <v>1102</v>
      </c>
      <c r="B552" s="162">
        <v>19.658999999999999</v>
      </c>
      <c r="C552" s="162" t="s">
        <v>11</v>
      </c>
      <c r="D552" s="177">
        <v>3500</v>
      </c>
      <c r="E552" s="250">
        <f>('Ashamar 56'!$F554)</f>
        <v>0</v>
      </c>
      <c r="F552" s="168" t="s">
        <v>12</v>
      </c>
      <c r="G552" s="173" t="s">
        <v>983</v>
      </c>
      <c r="H552" s="254" t="s">
        <v>1103</v>
      </c>
      <c r="I552" s="162"/>
      <c r="J552" s="162"/>
      <c r="K552" s="162"/>
      <c r="L552" s="180"/>
      <c r="M552" s="162"/>
      <c r="N552" s="162"/>
      <c r="P552" s="162"/>
      <c r="Q552" s="162"/>
      <c r="R552" s="162"/>
    </row>
    <row r="553" spans="1:18" ht="15" customHeight="1">
      <c r="A553" s="174" t="s">
        <v>1102</v>
      </c>
      <c r="B553" s="162">
        <v>19.658999999999999</v>
      </c>
      <c r="C553" s="162" t="s">
        <v>11</v>
      </c>
      <c r="D553" s="177">
        <v>3500</v>
      </c>
      <c r="E553" s="250">
        <f>('Ashamar 56'!$F555)</f>
        <v>0</v>
      </c>
      <c r="F553" s="168" t="s">
        <v>12</v>
      </c>
      <c r="G553" s="173" t="s">
        <v>983</v>
      </c>
      <c r="H553" s="254" t="s">
        <v>1104</v>
      </c>
      <c r="I553" s="162"/>
      <c r="J553" s="162"/>
      <c r="K553" s="162"/>
      <c r="L553" s="180"/>
      <c r="M553" s="162"/>
      <c r="N553" s="162"/>
      <c r="P553" s="162"/>
      <c r="Q553" s="162"/>
      <c r="R553" s="162"/>
    </row>
    <row r="554" spans="1:18" ht="15" customHeight="1">
      <c r="A554" s="174" t="s">
        <v>1102</v>
      </c>
      <c r="B554" s="162">
        <v>19.658999999999999</v>
      </c>
      <c r="C554" s="162" t="s">
        <v>11</v>
      </c>
      <c r="D554" s="177">
        <v>3500</v>
      </c>
      <c r="E554" s="250">
        <f>('Ashamar 56'!$F556)</f>
        <v>0</v>
      </c>
      <c r="F554" s="168" t="s">
        <v>12</v>
      </c>
      <c r="G554" s="173" t="s">
        <v>983</v>
      </c>
      <c r="H554" s="254" t="s">
        <v>1105</v>
      </c>
      <c r="I554" s="162"/>
      <c r="J554" s="162"/>
      <c r="K554" s="162"/>
      <c r="L554" s="180"/>
      <c r="M554" s="162"/>
      <c r="N554" s="162"/>
      <c r="P554" s="162"/>
      <c r="Q554" s="162"/>
      <c r="R554" s="162"/>
    </row>
    <row r="555" spans="1:18" ht="15" customHeight="1">
      <c r="A555" s="174" t="s">
        <v>1106</v>
      </c>
      <c r="B555" s="162">
        <v>21.356999999999999</v>
      </c>
      <c r="C555" s="162" t="s">
        <v>11</v>
      </c>
      <c r="D555" s="177">
        <v>4000</v>
      </c>
      <c r="E555" s="250">
        <f>('Ashamar 56'!$F557)</f>
        <v>0</v>
      </c>
      <c r="F555" s="168" t="s">
        <v>12</v>
      </c>
      <c r="G555" s="173" t="s">
        <v>983</v>
      </c>
      <c r="H555" s="254" t="s">
        <v>1107</v>
      </c>
      <c r="I555" s="162"/>
      <c r="J555" s="162"/>
      <c r="K555" s="162"/>
      <c r="L555" s="180"/>
      <c r="M555" s="162"/>
      <c r="N555" s="162"/>
      <c r="P555" s="162"/>
      <c r="Q555" s="162"/>
      <c r="R555" s="162"/>
    </row>
    <row r="556" spans="1:18" ht="15" customHeight="1">
      <c r="A556" s="174" t="s">
        <v>1106</v>
      </c>
      <c r="B556" s="162">
        <v>21.356999999999999</v>
      </c>
      <c r="C556" s="162" t="s">
        <v>11</v>
      </c>
      <c r="D556" s="177">
        <v>4000</v>
      </c>
      <c r="E556" s="250">
        <f>('Ashamar 56'!$F558)</f>
        <v>0</v>
      </c>
      <c r="F556" s="168" t="s">
        <v>12</v>
      </c>
      <c r="G556" s="173" t="s">
        <v>983</v>
      </c>
      <c r="H556" s="254" t="s">
        <v>1108</v>
      </c>
      <c r="I556" s="162"/>
      <c r="J556" s="162"/>
      <c r="K556" s="162"/>
      <c r="L556" s="180"/>
      <c r="M556" s="162"/>
      <c r="N556" s="162"/>
      <c r="P556" s="162"/>
      <c r="Q556" s="162"/>
      <c r="R556" s="162"/>
    </row>
    <row r="557" spans="1:18" ht="15" customHeight="1">
      <c r="A557" s="174" t="s">
        <v>1106</v>
      </c>
      <c r="B557" s="162">
        <v>21.356999999999999</v>
      </c>
      <c r="C557" s="162" t="s">
        <v>11</v>
      </c>
      <c r="D557" s="177">
        <v>4000</v>
      </c>
      <c r="E557" s="250">
        <f>('Ashamar 56'!$F559)</f>
        <v>0</v>
      </c>
      <c r="F557" s="168" t="s">
        <v>12</v>
      </c>
      <c r="G557" s="173" t="s">
        <v>983</v>
      </c>
      <c r="H557" s="254" t="s">
        <v>1109</v>
      </c>
      <c r="I557" s="162"/>
      <c r="J557" s="162"/>
      <c r="K557" s="162"/>
      <c r="L557" s="180"/>
      <c r="M557" s="162"/>
      <c r="N557" s="162"/>
      <c r="P557" s="162"/>
      <c r="Q557" s="162"/>
      <c r="R557" s="162"/>
    </row>
    <row r="558" spans="1:18" ht="15" customHeight="1">
      <c r="A558" s="174" t="s">
        <v>1110</v>
      </c>
      <c r="B558" s="162">
        <v>17.16</v>
      </c>
      <c r="C558" s="162" t="s">
        <v>11</v>
      </c>
      <c r="D558" s="177">
        <v>1850</v>
      </c>
      <c r="E558" s="250">
        <f>('Ashamar 56'!$F560)</f>
        <v>0</v>
      </c>
      <c r="F558" s="168" t="s">
        <v>12</v>
      </c>
      <c r="G558" s="173" t="s">
        <v>983</v>
      </c>
      <c r="H558" s="254" t="s">
        <v>1111</v>
      </c>
      <c r="I558" s="162"/>
      <c r="J558" s="162"/>
      <c r="K558" s="162"/>
      <c r="L558" s="180"/>
      <c r="M558" s="162"/>
      <c r="N558" s="162"/>
      <c r="P558" s="162"/>
      <c r="Q558" s="162"/>
      <c r="R558" s="162"/>
    </row>
    <row r="559" spans="1:18" ht="15" customHeight="1">
      <c r="A559" s="174" t="s">
        <v>1110</v>
      </c>
      <c r="B559" s="162">
        <v>17.16</v>
      </c>
      <c r="C559" s="162" t="s">
        <v>11</v>
      </c>
      <c r="D559" s="177">
        <v>1850</v>
      </c>
      <c r="E559" s="250">
        <f>('Ashamar 56'!$F561)</f>
        <v>0</v>
      </c>
      <c r="F559" s="168" t="s">
        <v>12</v>
      </c>
      <c r="G559" s="173" t="s">
        <v>983</v>
      </c>
      <c r="H559" s="254" t="s">
        <v>1112</v>
      </c>
      <c r="I559" s="162"/>
      <c r="J559" s="162"/>
      <c r="K559" s="162"/>
      <c r="L559" s="180"/>
      <c r="M559" s="162"/>
      <c r="N559" s="162"/>
      <c r="P559" s="162"/>
      <c r="Q559" s="162"/>
      <c r="R559" s="162"/>
    </row>
    <row r="560" spans="1:18" ht="15" customHeight="1">
      <c r="A560" s="174" t="s">
        <v>1110</v>
      </c>
      <c r="B560" s="162">
        <v>17.16</v>
      </c>
      <c r="C560" s="162" t="s">
        <v>11</v>
      </c>
      <c r="D560" s="177">
        <v>1850</v>
      </c>
      <c r="E560" s="250">
        <f>('Ashamar 56'!$F562)</f>
        <v>0</v>
      </c>
      <c r="F560" s="168" t="s">
        <v>12</v>
      </c>
      <c r="G560" s="173" t="s">
        <v>983</v>
      </c>
      <c r="H560" s="254" t="s">
        <v>1113</v>
      </c>
      <c r="I560" s="162"/>
      <c r="J560" s="162"/>
      <c r="K560" s="162"/>
      <c r="L560" s="180"/>
      <c r="M560" s="162"/>
      <c r="N560" s="162"/>
      <c r="P560" s="162"/>
      <c r="Q560" s="162"/>
      <c r="R560" s="162"/>
    </row>
    <row r="561" spans="1:18" ht="15" customHeight="1">
      <c r="A561" s="174" t="s">
        <v>1110</v>
      </c>
      <c r="B561" s="162">
        <v>17.16</v>
      </c>
      <c r="C561" s="162" t="s">
        <v>11</v>
      </c>
      <c r="D561" s="177">
        <v>1850</v>
      </c>
      <c r="E561" s="250">
        <f>('Ashamar 56'!$F563)</f>
        <v>0</v>
      </c>
      <c r="F561" s="168" t="s">
        <v>12</v>
      </c>
      <c r="G561" s="173" t="s">
        <v>983</v>
      </c>
      <c r="H561" s="254" t="s">
        <v>1114</v>
      </c>
      <c r="I561" s="162"/>
      <c r="J561" s="162"/>
      <c r="K561" s="162"/>
      <c r="L561" s="180"/>
      <c r="M561" s="162"/>
      <c r="N561" s="201"/>
      <c r="P561" s="162"/>
      <c r="Q561" s="162"/>
      <c r="R561" s="162"/>
    </row>
    <row r="562" spans="1:18" ht="15" customHeight="1">
      <c r="A562" s="174" t="s">
        <v>1115</v>
      </c>
      <c r="B562" s="162">
        <v>22.244</v>
      </c>
      <c r="C562" s="162" t="s">
        <v>11</v>
      </c>
      <c r="D562" s="177">
        <v>2800</v>
      </c>
      <c r="E562" s="250">
        <f>('Ashamar 56'!$F564)</f>
        <v>0</v>
      </c>
      <c r="F562" s="168" t="s">
        <v>12</v>
      </c>
      <c r="G562" s="173" t="s">
        <v>983</v>
      </c>
      <c r="H562" s="254" t="s">
        <v>1116</v>
      </c>
      <c r="I562" s="162"/>
      <c r="J562" s="162"/>
      <c r="K562" s="162"/>
      <c r="L562" s="180"/>
      <c r="M562" s="162"/>
      <c r="N562" s="162"/>
      <c r="P562" s="162"/>
      <c r="Q562" s="162"/>
      <c r="R562" s="162"/>
    </row>
    <row r="563" spans="1:18" ht="15" customHeight="1">
      <c r="A563" s="174" t="s">
        <v>1115</v>
      </c>
      <c r="B563" s="162">
        <v>22.244</v>
      </c>
      <c r="C563" s="162" t="s">
        <v>11</v>
      </c>
      <c r="D563" s="177">
        <v>2800</v>
      </c>
      <c r="E563" s="250">
        <f>('Ashamar 56'!$F565)</f>
        <v>0</v>
      </c>
      <c r="F563" s="168" t="s">
        <v>12</v>
      </c>
      <c r="G563" s="173" t="s">
        <v>983</v>
      </c>
      <c r="H563" s="254" t="s">
        <v>1117</v>
      </c>
      <c r="I563" s="162"/>
      <c r="J563" s="162"/>
      <c r="K563" s="162"/>
      <c r="L563" s="180"/>
      <c r="M563" s="162"/>
      <c r="N563" s="201"/>
      <c r="P563" s="162"/>
      <c r="Q563" s="162"/>
      <c r="R563" s="162"/>
    </row>
    <row r="564" spans="1:18" ht="15" customHeight="1">
      <c r="A564" s="174" t="s">
        <v>1115</v>
      </c>
      <c r="B564" s="162">
        <v>22.244</v>
      </c>
      <c r="C564" s="162" t="s">
        <v>11</v>
      </c>
      <c r="D564" s="177">
        <v>2800</v>
      </c>
      <c r="E564" s="250">
        <f>('Ashamar 56'!$F566)</f>
        <v>0</v>
      </c>
      <c r="F564" s="168" t="s">
        <v>12</v>
      </c>
      <c r="G564" s="173" t="s">
        <v>983</v>
      </c>
      <c r="H564" s="254" t="s">
        <v>1118</v>
      </c>
      <c r="I564" s="162"/>
      <c r="J564" s="162"/>
      <c r="K564" s="162"/>
      <c r="L564" s="180"/>
      <c r="M564" s="162"/>
      <c r="N564" s="162"/>
      <c r="P564" s="162"/>
      <c r="Q564" s="162"/>
      <c r="R564" s="162"/>
    </row>
    <row r="565" spans="1:18" ht="15" customHeight="1">
      <c r="A565" s="174" t="s">
        <v>1115</v>
      </c>
      <c r="B565" s="162">
        <v>22.244</v>
      </c>
      <c r="C565" s="162" t="s">
        <v>11</v>
      </c>
      <c r="D565" s="177">
        <v>2800</v>
      </c>
      <c r="E565" s="250">
        <f>('Ashamar 56'!$F567)</f>
        <v>0</v>
      </c>
      <c r="F565" s="168" t="s">
        <v>12</v>
      </c>
      <c r="G565" s="173" t="s">
        <v>983</v>
      </c>
      <c r="H565" s="254" t="s">
        <v>1119</v>
      </c>
      <c r="I565" s="162"/>
      <c r="J565" s="162"/>
      <c r="K565" s="162"/>
      <c r="L565" s="180"/>
      <c r="M565" s="162"/>
      <c r="N565" s="162"/>
      <c r="P565" s="162"/>
      <c r="Q565" s="162"/>
      <c r="R565" s="162"/>
    </row>
    <row r="566" spans="1:18" ht="15" customHeight="1">
      <c r="A566" s="174" t="s">
        <v>1120</v>
      </c>
      <c r="B566" s="162">
        <v>19.971</v>
      </c>
      <c r="C566" s="162" t="s">
        <v>11</v>
      </c>
      <c r="D566" s="177">
        <v>3550</v>
      </c>
      <c r="E566" s="250">
        <f>('Ashamar 56'!$F568)</f>
        <v>0</v>
      </c>
      <c r="F566" s="168" t="s">
        <v>12</v>
      </c>
      <c r="G566" s="173" t="s">
        <v>983</v>
      </c>
      <c r="H566" s="254" t="s">
        <v>1121</v>
      </c>
      <c r="I566" s="162"/>
      <c r="J566" s="162"/>
      <c r="K566" s="162"/>
      <c r="L566" s="180"/>
      <c r="M566" s="162"/>
      <c r="N566" s="162"/>
      <c r="P566" s="162"/>
      <c r="Q566" s="162"/>
      <c r="R566" s="162"/>
    </row>
    <row r="567" spans="1:18" ht="15" customHeight="1">
      <c r="A567" s="174" t="s">
        <v>1120</v>
      </c>
      <c r="B567" s="162">
        <v>19.971</v>
      </c>
      <c r="C567" s="162" t="s">
        <v>11</v>
      </c>
      <c r="D567" s="177">
        <v>3550</v>
      </c>
      <c r="E567" s="250">
        <f>('Ashamar 56'!$F569)</f>
        <v>0</v>
      </c>
      <c r="F567" s="168" t="s">
        <v>12</v>
      </c>
      <c r="G567" s="173" t="s">
        <v>983</v>
      </c>
      <c r="H567" s="254" t="s">
        <v>1122</v>
      </c>
      <c r="I567" s="162"/>
      <c r="J567" s="162"/>
      <c r="K567" s="162"/>
      <c r="L567" s="180"/>
      <c r="M567" s="162"/>
      <c r="N567" s="162"/>
      <c r="P567" s="162"/>
      <c r="Q567" s="162"/>
      <c r="R567" s="162"/>
    </row>
    <row r="568" spans="1:18" ht="15" customHeight="1">
      <c r="A568" s="174" t="s">
        <v>1120</v>
      </c>
      <c r="B568" s="162">
        <v>19.971</v>
      </c>
      <c r="C568" s="162" t="s">
        <v>11</v>
      </c>
      <c r="D568" s="177">
        <v>3550</v>
      </c>
      <c r="E568" s="250">
        <f>('Ashamar 56'!$F570)</f>
        <v>0</v>
      </c>
      <c r="F568" s="168" t="s">
        <v>12</v>
      </c>
      <c r="G568" s="173" t="s">
        <v>983</v>
      </c>
      <c r="H568" s="254" t="s">
        <v>1123</v>
      </c>
      <c r="I568" s="162"/>
      <c r="J568" s="162"/>
      <c r="K568" s="162"/>
      <c r="L568" s="180"/>
      <c r="M568" s="162"/>
      <c r="N568" s="162"/>
      <c r="P568" s="162"/>
      <c r="Q568" s="162"/>
      <c r="R568" s="162"/>
    </row>
    <row r="569" spans="1:18" ht="15" customHeight="1">
      <c r="A569" s="174" t="s">
        <v>1124</v>
      </c>
      <c r="B569" s="162">
        <v>6.4470000000000001</v>
      </c>
      <c r="C569" s="162" t="s">
        <v>11</v>
      </c>
      <c r="D569" s="177">
        <v>3500</v>
      </c>
      <c r="E569" s="250">
        <f>('Ashamar 56'!$F571)</f>
        <v>0</v>
      </c>
      <c r="F569" s="168" t="s">
        <v>12</v>
      </c>
      <c r="G569" s="173" t="s">
        <v>983</v>
      </c>
      <c r="H569" s="254" t="s">
        <v>1125</v>
      </c>
      <c r="I569" s="162"/>
      <c r="J569" s="162"/>
      <c r="K569" s="162"/>
      <c r="L569" s="180"/>
      <c r="M569" s="162"/>
      <c r="N569" s="162"/>
      <c r="P569" s="162"/>
      <c r="Q569" s="162"/>
      <c r="R569" s="162"/>
    </row>
    <row r="570" spans="1:18" ht="15" customHeight="1">
      <c r="A570" s="174" t="s">
        <v>1126</v>
      </c>
      <c r="B570" s="162">
        <v>3.91</v>
      </c>
      <c r="C570" s="162" t="s">
        <v>11</v>
      </c>
      <c r="D570" s="177">
        <v>1700</v>
      </c>
      <c r="E570" s="250">
        <f>('Ashamar 56'!$F572)</f>
        <v>0</v>
      </c>
      <c r="F570" s="168" t="s">
        <v>12</v>
      </c>
      <c r="G570" s="173" t="s">
        <v>983</v>
      </c>
      <c r="H570" s="254" t="s">
        <v>1127</v>
      </c>
      <c r="I570" s="162"/>
      <c r="J570" s="162"/>
      <c r="K570" s="162"/>
      <c r="L570" s="180"/>
      <c r="M570" s="162"/>
      <c r="N570" s="162"/>
      <c r="P570" s="162"/>
      <c r="Q570" s="162"/>
      <c r="R570" s="162"/>
    </row>
    <row r="571" spans="1:18" ht="15" customHeight="1">
      <c r="A571" s="174" t="s">
        <v>1128</v>
      </c>
      <c r="B571" s="162">
        <v>7.3579999999999997</v>
      </c>
      <c r="C571" s="162" t="s">
        <v>11</v>
      </c>
      <c r="D571" s="177">
        <v>3500</v>
      </c>
      <c r="E571" s="250">
        <f>('Ashamar 56'!$F573)</f>
        <v>0</v>
      </c>
      <c r="F571" s="168" t="s">
        <v>12</v>
      </c>
      <c r="G571" s="173" t="s">
        <v>983</v>
      </c>
      <c r="H571" s="254" t="s">
        <v>1129</v>
      </c>
      <c r="I571" s="162"/>
      <c r="J571" s="162"/>
      <c r="K571" s="162"/>
      <c r="L571" s="180"/>
      <c r="M571" s="162"/>
      <c r="N571" s="162"/>
      <c r="P571" s="162"/>
      <c r="Q571" s="162"/>
      <c r="R571" s="162"/>
    </row>
    <row r="572" spans="1:18" ht="15" customHeight="1">
      <c r="A572" s="169" t="s">
        <v>1130</v>
      </c>
      <c r="B572" s="169">
        <v>9</v>
      </c>
      <c r="C572" s="169" t="s">
        <v>1131</v>
      </c>
      <c r="D572" s="178">
        <v>1500</v>
      </c>
      <c r="E572" s="250">
        <f>('Ashamar 56'!$F574)</f>
        <v>0</v>
      </c>
      <c r="F572" s="170" t="s">
        <v>12</v>
      </c>
      <c r="G572" s="172" t="s">
        <v>983</v>
      </c>
      <c r="H572" s="254" t="s">
        <v>1132</v>
      </c>
      <c r="I572" s="162"/>
      <c r="J572" s="162"/>
      <c r="K572" s="162"/>
      <c r="L572" s="180"/>
      <c r="M572" s="162"/>
      <c r="N572" s="162"/>
      <c r="P572" s="162"/>
      <c r="Q572" s="162"/>
      <c r="R572" s="162"/>
    </row>
    <row r="573" spans="1:18" ht="15" customHeight="1">
      <c r="A573" s="162" t="s">
        <v>1133</v>
      </c>
      <c r="B573" s="162">
        <v>9</v>
      </c>
      <c r="C573" s="162" t="s">
        <v>1131</v>
      </c>
      <c r="D573" s="177">
        <v>1500</v>
      </c>
      <c r="E573" s="250">
        <f>('Ashamar 56'!$F575)</f>
        <v>0</v>
      </c>
      <c r="F573" s="168" t="s">
        <v>12</v>
      </c>
      <c r="G573" s="173" t="s">
        <v>983</v>
      </c>
      <c r="H573" s="254" t="s">
        <v>1134</v>
      </c>
      <c r="I573" s="162"/>
      <c r="J573" s="162"/>
      <c r="K573" s="162"/>
      <c r="L573" s="180"/>
      <c r="M573" s="162"/>
      <c r="N573" s="162"/>
      <c r="P573" s="162"/>
      <c r="Q573" s="162"/>
      <c r="R573" s="162"/>
    </row>
    <row r="574" spans="1:18" ht="15" customHeight="1">
      <c r="A574" s="162" t="s">
        <v>1135</v>
      </c>
      <c r="B574" s="162">
        <v>9</v>
      </c>
      <c r="C574" s="162" t="s">
        <v>1131</v>
      </c>
      <c r="D574" s="177">
        <v>1500</v>
      </c>
      <c r="E574" s="250">
        <f>('Ashamar 56'!$F576)</f>
        <v>0</v>
      </c>
      <c r="F574" s="168" t="s">
        <v>12</v>
      </c>
      <c r="G574" s="173" t="s">
        <v>983</v>
      </c>
      <c r="H574" s="254" t="s">
        <v>1136</v>
      </c>
      <c r="I574" s="162"/>
      <c r="J574" s="162"/>
      <c r="K574" s="162"/>
      <c r="L574" s="180"/>
      <c r="M574" s="162"/>
      <c r="N574" s="162"/>
      <c r="P574" s="162"/>
      <c r="Q574" s="162"/>
      <c r="R574" s="162"/>
    </row>
    <row r="575" spans="1:18" ht="15" customHeight="1">
      <c r="A575" s="162" t="s">
        <v>1137</v>
      </c>
      <c r="B575" s="162">
        <v>9</v>
      </c>
      <c r="C575" s="162" t="s">
        <v>1131</v>
      </c>
      <c r="D575" s="177">
        <v>1500</v>
      </c>
      <c r="E575" s="250">
        <f>('Ashamar 56'!$F577)</f>
        <v>0</v>
      </c>
      <c r="F575" s="168" t="s">
        <v>12</v>
      </c>
      <c r="G575" s="173" t="s">
        <v>983</v>
      </c>
      <c r="H575" s="254" t="s">
        <v>1138</v>
      </c>
      <c r="I575" s="162"/>
      <c r="J575" s="162"/>
      <c r="K575" s="162"/>
      <c r="L575" s="180"/>
      <c r="M575" s="162"/>
      <c r="N575" s="162"/>
      <c r="P575" s="162"/>
      <c r="Q575" s="162"/>
      <c r="R575" s="162"/>
    </row>
    <row r="576" spans="1:18" ht="15" customHeight="1">
      <c r="A576" s="162" t="s">
        <v>1139</v>
      </c>
      <c r="B576" s="162">
        <v>9</v>
      </c>
      <c r="C576" s="162" t="s">
        <v>1131</v>
      </c>
      <c r="D576" s="177">
        <v>1500</v>
      </c>
      <c r="E576" s="250">
        <f>('Ashamar 56'!$F578)</f>
        <v>0</v>
      </c>
      <c r="F576" s="168" t="s">
        <v>12</v>
      </c>
      <c r="G576" s="173" t="s">
        <v>983</v>
      </c>
      <c r="H576" s="254" t="s">
        <v>1140</v>
      </c>
      <c r="I576" s="162"/>
      <c r="J576" s="162"/>
      <c r="K576" s="162"/>
      <c r="L576" s="180"/>
      <c r="M576" s="162"/>
      <c r="N576" s="162"/>
      <c r="P576" s="162"/>
      <c r="Q576" s="162"/>
      <c r="R576" s="162"/>
    </row>
    <row r="577" spans="1:18" ht="15" customHeight="1">
      <c r="A577" s="162" t="s">
        <v>1141</v>
      </c>
      <c r="B577" s="162">
        <v>9</v>
      </c>
      <c r="C577" s="162" t="s">
        <v>1131</v>
      </c>
      <c r="D577" s="177">
        <v>1500</v>
      </c>
      <c r="E577" s="250">
        <f>('Ashamar 56'!$F579)</f>
        <v>0</v>
      </c>
      <c r="F577" s="168" t="s">
        <v>12</v>
      </c>
      <c r="G577" s="173" t="s">
        <v>983</v>
      </c>
      <c r="H577" s="254" t="s">
        <v>1142</v>
      </c>
      <c r="I577" s="162"/>
      <c r="J577" s="162"/>
      <c r="K577" s="162"/>
      <c r="L577" s="180"/>
      <c r="M577" s="162"/>
      <c r="N577" s="162"/>
      <c r="P577" s="162"/>
      <c r="Q577" s="162"/>
      <c r="R577" s="162"/>
    </row>
    <row r="578" spans="1:18" ht="15" customHeight="1">
      <c r="A578" s="162" t="s">
        <v>1143</v>
      </c>
      <c r="B578" s="162">
        <v>9</v>
      </c>
      <c r="C578" s="162" t="s">
        <v>1131</v>
      </c>
      <c r="D578" s="177">
        <v>1500</v>
      </c>
      <c r="E578" s="250">
        <f>('Ashamar 56'!$F580)</f>
        <v>0</v>
      </c>
      <c r="F578" s="168" t="s">
        <v>12</v>
      </c>
      <c r="G578" s="173" t="s">
        <v>983</v>
      </c>
      <c r="H578" s="254" t="s">
        <v>1144</v>
      </c>
      <c r="I578" s="162"/>
      <c r="J578" s="162"/>
      <c r="K578" s="162"/>
      <c r="L578" s="180"/>
      <c r="M578" s="162"/>
      <c r="N578" s="162"/>
      <c r="P578" s="162"/>
      <c r="Q578" s="162"/>
      <c r="R578" s="162"/>
    </row>
    <row r="579" spans="1:18" ht="15" customHeight="1">
      <c r="A579" s="162" t="s">
        <v>1145</v>
      </c>
      <c r="B579" s="162">
        <v>9</v>
      </c>
      <c r="C579" s="162" t="s">
        <v>1131</v>
      </c>
      <c r="D579" s="177">
        <v>1500</v>
      </c>
      <c r="E579" s="250">
        <f>('Ashamar 56'!$F581)</f>
        <v>0</v>
      </c>
      <c r="F579" s="168" t="s">
        <v>12</v>
      </c>
      <c r="G579" s="173" t="s">
        <v>983</v>
      </c>
      <c r="H579" s="254" t="s">
        <v>1146</v>
      </c>
      <c r="I579" s="162"/>
      <c r="J579" s="162"/>
      <c r="K579" s="162"/>
      <c r="L579" s="180"/>
      <c r="M579" s="162"/>
      <c r="N579" s="162"/>
      <c r="O579" s="162"/>
      <c r="P579" s="162"/>
      <c r="Q579" s="162"/>
      <c r="R579" s="162"/>
    </row>
    <row r="580" spans="1:18" ht="15" customHeight="1">
      <c r="A580" s="162" t="s">
        <v>1147</v>
      </c>
      <c r="B580" s="162">
        <v>9</v>
      </c>
      <c r="C580" s="162" t="s">
        <v>1131</v>
      </c>
      <c r="D580" s="177">
        <v>1500</v>
      </c>
      <c r="E580" s="250">
        <f>('Ashamar 56'!$F582)</f>
        <v>0</v>
      </c>
      <c r="F580" s="168" t="s">
        <v>12</v>
      </c>
      <c r="G580" s="173" t="s">
        <v>983</v>
      </c>
      <c r="H580" s="254" t="s">
        <v>1148</v>
      </c>
      <c r="I580" s="162"/>
      <c r="J580" s="162"/>
      <c r="K580" s="162"/>
      <c r="L580" s="180"/>
      <c r="M580" s="162"/>
      <c r="N580" s="162"/>
      <c r="O580" s="162"/>
      <c r="P580" s="162"/>
      <c r="Q580" s="162"/>
      <c r="R580" s="162"/>
    </row>
    <row r="581" spans="1:18" ht="15" customHeight="1">
      <c r="A581" s="162" t="s">
        <v>1149</v>
      </c>
      <c r="B581" s="162">
        <v>9</v>
      </c>
      <c r="C581" s="162" t="s">
        <v>1131</v>
      </c>
      <c r="D581" s="177">
        <v>1500</v>
      </c>
      <c r="E581" s="250">
        <f>('Ashamar 56'!$F583)</f>
        <v>0</v>
      </c>
      <c r="F581" s="168" t="s">
        <v>12</v>
      </c>
      <c r="G581" s="173" t="s">
        <v>983</v>
      </c>
      <c r="H581" s="254" t="s">
        <v>1150</v>
      </c>
      <c r="I581" s="162"/>
      <c r="J581" s="162"/>
      <c r="K581" s="162"/>
      <c r="L581" s="180"/>
      <c r="M581" s="162"/>
      <c r="N581" s="162"/>
      <c r="O581" s="162"/>
      <c r="P581" s="162"/>
      <c r="Q581" s="162"/>
      <c r="R581" s="162"/>
    </row>
    <row r="582" spans="1:18" ht="15" customHeight="1">
      <c r="A582" s="162"/>
      <c r="B582" s="162"/>
      <c r="C582" s="162"/>
      <c r="D582" s="177"/>
      <c r="E582" s="250"/>
      <c r="F582" s="168"/>
      <c r="G582" s="173"/>
      <c r="H582" s="254"/>
      <c r="I582" s="162"/>
      <c r="J582" s="162"/>
      <c r="K582" s="162"/>
      <c r="L582" s="180"/>
      <c r="M582" s="162"/>
      <c r="N582" s="162"/>
      <c r="O582" s="162"/>
      <c r="P582" s="162"/>
      <c r="Q582" s="162"/>
      <c r="R582" s="162"/>
    </row>
    <row r="583" spans="1:18" ht="15" customHeight="1">
      <c r="A583" s="174"/>
      <c r="B583" s="162"/>
      <c r="C583" s="162"/>
      <c r="D583" s="177"/>
      <c r="E583" s="250"/>
      <c r="F583" s="168"/>
      <c r="G583" s="173"/>
      <c r="I583" s="162"/>
      <c r="J583" s="162"/>
      <c r="K583" s="162"/>
      <c r="L583" s="180"/>
      <c r="M583" s="162"/>
      <c r="N583" s="162"/>
      <c r="O583" s="162"/>
      <c r="P583" s="162"/>
      <c r="Q583" s="162"/>
      <c r="R583" s="162"/>
    </row>
    <row r="584" spans="1:18" ht="15" customHeight="1">
      <c r="A584" s="174"/>
      <c r="B584" s="162"/>
      <c r="C584" s="162"/>
      <c r="D584" s="177"/>
      <c r="E584" s="250"/>
      <c r="F584" s="168"/>
      <c r="G584" s="173"/>
      <c r="I584" s="162"/>
      <c r="J584" s="162"/>
      <c r="K584" s="162"/>
      <c r="L584" s="180"/>
      <c r="M584" s="162"/>
      <c r="N584" s="162"/>
      <c r="O584" s="162"/>
      <c r="P584" s="162"/>
      <c r="Q584" s="162"/>
      <c r="R584" s="162"/>
    </row>
    <row r="585" spans="1:18" ht="12.75">
      <c r="A585" s="162"/>
      <c r="B585" s="162"/>
      <c r="C585" s="162"/>
      <c r="E585" s="250"/>
      <c r="F585" s="162"/>
      <c r="G585" s="162"/>
      <c r="I585" s="162"/>
      <c r="J585" s="162"/>
      <c r="K585" s="162"/>
      <c r="L585" s="180"/>
      <c r="M585" s="162"/>
      <c r="N585" s="162"/>
      <c r="O585" s="162"/>
      <c r="P585" s="162"/>
      <c r="Q585" s="162"/>
      <c r="R585" s="162"/>
    </row>
    <row r="586" spans="1:18" ht="12.75">
      <c r="A586" s="159"/>
      <c r="B586" s="159"/>
      <c r="C586" s="162"/>
      <c r="D586" s="177"/>
      <c r="E586" s="250"/>
      <c r="F586" s="168"/>
      <c r="G586" s="162"/>
      <c r="I586" s="162"/>
      <c r="J586" s="162"/>
      <c r="K586" s="162"/>
      <c r="L586" s="180"/>
      <c r="M586" s="162"/>
      <c r="N586" s="162"/>
      <c r="O586" s="162"/>
      <c r="P586" s="162"/>
      <c r="Q586" s="162"/>
      <c r="R586" s="162"/>
    </row>
    <row r="587" spans="1:18" ht="12.75">
      <c r="A587" s="162"/>
      <c r="B587" s="162"/>
      <c r="C587" s="162"/>
      <c r="D587" s="177"/>
      <c r="E587" s="250"/>
      <c r="F587" s="168"/>
      <c r="G587" s="162"/>
      <c r="I587" s="162"/>
      <c r="J587" s="162"/>
      <c r="K587" s="162"/>
      <c r="L587" s="180"/>
      <c r="M587" s="162"/>
      <c r="N587" s="162"/>
      <c r="O587" s="162"/>
      <c r="P587" s="162"/>
      <c r="Q587" s="162"/>
      <c r="R587" s="162"/>
    </row>
    <row r="588" spans="1:18" ht="12.75">
      <c r="A588" s="159"/>
      <c r="B588" s="159"/>
      <c r="C588" s="162"/>
      <c r="D588" s="177"/>
      <c r="E588" s="250"/>
      <c r="F588" s="168"/>
      <c r="G588" s="162"/>
      <c r="I588" s="162"/>
      <c r="J588" s="162"/>
      <c r="K588" s="162"/>
      <c r="L588" s="180"/>
      <c r="M588" s="162"/>
      <c r="N588" s="162"/>
      <c r="O588" s="162"/>
      <c r="P588" s="162"/>
      <c r="Q588" s="162"/>
      <c r="R588" s="162"/>
    </row>
    <row r="589" spans="1:18" ht="12.75">
      <c r="A589" s="162"/>
      <c r="B589" s="162"/>
      <c r="C589" s="162"/>
      <c r="D589" s="177"/>
      <c r="E589" s="250"/>
      <c r="F589" s="168"/>
      <c r="G589" s="162"/>
      <c r="I589" s="162"/>
      <c r="J589" s="162"/>
      <c r="K589" s="162"/>
      <c r="L589" s="180"/>
      <c r="M589" s="162"/>
      <c r="N589" s="162"/>
      <c r="O589" s="162"/>
      <c r="P589" s="162"/>
      <c r="Q589" s="162"/>
      <c r="R589" s="162"/>
    </row>
    <row r="590" spans="1:18" ht="12.75">
      <c r="A590" s="159"/>
      <c r="B590" s="159"/>
      <c r="C590" s="162"/>
      <c r="D590" s="177"/>
      <c r="E590" s="250"/>
      <c r="F590" s="168"/>
      <c r="G590" s="162"/>
      <c r="I590" s="162"/>
      <c r="J590" s="162"/>
      <c r="K590" s="162"/>
      <c r="L590" s="180"/>
      <c r="M590" s="162"/>
      <c r="N590" s="162"/>
      <c r="O590" s="162"/>
      <c r="P590" s="162"/>
      <c r="Q590" s="162"/>
      <c r="R590" s="162"/>
    </row>
    <row r="591" spans="1:18" ht="12.75">
      <c r="A591" s="162"/>
      <c r="B591" s="162"/>
      <c r="C591" s="162"/>
      <c r="D591" s="177"/>
      <c r="E591" s="250"/>
      <c r="F591" s="168"/>
      <c r="G591" s="162"/>
      <c r="I591" s="162"/>
      <c r="J591" s="162"/>
      <c r="K591" s="162"/>
      <c r="L591" s="180"/>
      <c r="M591" s="162"/>
      <c r="N591" s="162"/>
      <c r="O591" s="162"/>
      <c r="P591" s="162"/>
      <c r="Q591" s="162"/>
      <c r="R591" s="162"/>
    </row>
    <row r="592" spans="1:18" ht="12.75">
      <c r="A592" s="159"/>
      <c r="B592" s="159"/>
      <c r="C592" s="162"/>
      <c r="D592" s="177"/>
      <c r="E592" s="250"/>
      <c r="F592" s="168"/>
      <c r="G592" s="162"/>
      <c r="I592" s="162"/>
      <c r="J592" s="162"/>
      <c r="K592" s="162"/>
      <c r="L592" s="180"/>
      <c r="M592" s="162"/>
      <c r="N592" s="162"/>
      <c r="O592" s="162"/>
      <c r="P592" s="162"/>
      <c r="Q592" s="162"/>
      <c r="R592" s="162"/>
    </row>
    <row r="593" spans="1:18" ht="12.75">
      <c r="A593" s="162"/>
      <c r="B593" s="162"/>
      <c r="C593" s="162"/>
      <c r="D593" s="177"/>
      <c r="E593" s="250"/>
      <c r="F593" s="168"/>
      <c r="G593" s="162"/>
      <c r="I593" s="162"/>
      <c r="J593" s="162"/>
      <c r="K593" s="162"/>
      <c r="L593" s="180"/>
      <c r="M593" s="162"/>
      <c r="N593" s="162"/>
      <c r="O593" s="162"/>
      <c r="P593" s="162"/>
      <c r="Q593" s="162"/>
      <c r="R593" s="162"/>
    </row>
    <row r="594" spans="1:18" ht="12.75">
      <c r="A594" s="159"/>
      <c r="B594" s="159"/>
      <c r="C594" s="162"/>
      <c r="D594" s="177"/>
      <c r="E594" s="250"/>
      <c r="F594" s="168"/>
      <c r="G594" s="162"/>
      <c r="I594" s="162"/>
      <c r="J594" s="162"/>
      <c r="K594" s="162"/>
      <c r="L594" s="180"/>
      <c r="M594" s="162"/>
      <c r="N594" s="162"/>
      <c r="O594" s="162"/>
      <c r="P594" s="162"/>
      <c r="Q594" s="162"/>
      <c r="R594" s="162"/>
    </row>
    <row r="595" spans="1:18" ht="12.75">
      <c r="A595" s="162"/>
      <c r="B595" s="162"/>
      <c r="C595" s="162"/>
      <c r="D595" s="177"/>
      <c r="E595" s="250"/>
      <c r="F595" s="168"/>
      <c r="G595" s="162"/>
      <c r="I595" s="162"/>
      <c r="J595" s="162"/>
      <c r="K595" s="162"/>
      <c r="L595" s="180"/>
      <c r="M595" s="162"/>
      <c r="N595" s="162"/>
      <c r="O595" s="162"/>
      <c r="P595" s="162"/>
      <c r="Q595" s="162"/>
      <c r="R595" s="162"/>
    </row>
    <row r="596" spans="1:18" ht="12.75">
      <c r="A596" s="159"/>
      <c r="B596" s="159"/>
      <c r="C596" s="162"/>
      <c r="D596" s="177"/>
      <c r="E596" s="250"/>
      <c r="F596" s="168"/>
      <c r="G596" s="162"/>
      <c r="I596" s="162"/>
      <c r="J596" s="162"/>
      <c r="K596" s="162"/>
      <c r="L596" s="180"/>
      <c r="M596" s="162"/>
      <c r="N596" s="162"/>
      <c r="O596" s="162"/>
      <c r="P596" s="162"/>
      <c r="Q596" s="162"/>
      <c r="R596" s="162"/>
    </row>
    <row r="597" spans="1:18" ht="12.75">
      <c r="A597" s="162"/>
      <c r="B597" s="162"/>
      <c r="C597" s="162"/>
      <c r="D597" s="177"/>
      <c r="E597" s="250"/>
      <c r="F597" s="168"/>
      <c r="G597" s="162"/>
      <c r="I597" s="162"/>
      <c r="J597" s="162"/>
      <c r="K597" s="162"/>
      <c r="L597" s="180"/>
      <c r="M597" s="162"/>
      <c r="N597" s="162"/>
      <c r="O597" s="162"/>
      <c r="P597" s="162"/>
      <c r="Q597" s="162"/>
      <c r="R597" s="162"/>
    </row>
    <row r="598" spans="1:18" ht="12.75">
      <c r="A598" s="159"/>
      <c r="B598" s="159"/>
      <c r="C598" s="162"/>
      <c r="D598" s="177"/>
      <c r="E598" s="250"/>
      <c r="F598" s="168"/>
      <c r="G598" s="162"/>
      <c r="I598" s="162"/>
      <c r="J598" s="162"/>
      <c r="K598" s="162"/>
      <c r="L598" s="180"/>
      <c r="M598" s="162"/>
      <c r="N598" s="162"/>
      <c r="O598" s="162"/>
      <c r="P598" s="162"/>
      <c r="Q598" s="162"/>
      <c r="R598" s="162"/>
    </row>
    <row r="599" spans="1:18" ht="12.75">
      <c r="A599" s="162"/>
      <c r="B599" s="162"/>
      <c r="C599" s="162"/>
      <c r="D599" s="177"/>
      <c r="E599" s="250"/>
      <c r="F599" s="168"/>
      <c r="G599" s="162"/>
      <c r="I599" s="162"/>
      <c r="J599" s="162"/>
      <c r="K599" s="162"/>
      <c r="L599" s="180"/>
      <c r="M599" s="162"/>
      <c r="N599" s="162"/>
      <c r="O599" s="162"/>
      <c r="P599" s="162"/>
      <c r="Q599" s="162"/>
      <c r="R599" s="162"/>
    </row>
    <row r="600" spans="1:18" ht="12.75">
      <c r="A600" s="159"/>
      <c r="B600" s="159"/>
      <c r="C600" s="162"/>
      <c r="D600" s="177"/>
      <c r="E600" s="250"/>
      <c r="F600" s="168"/>
      <c r="G600" s="162"/>
      <c r="I600" s="162"/>
      <c r="J600" s="162"/>
      <c r="K600" s="162"/>
      <c r="L600" s="180"/>
      <c r="M600" s="162"/>
      <c r="N600" s="162"/>
      <c r="O600" s="162"/>
      <c r="P600" s="162"/>
      <c r="Q600" s="162"/>
      <c r="R600" s="162"/>
    </row>
    <row r="601" spans="1:18" ht="12.75">
      <c r="A601" s="162"/>
      <c r="B601" s="162"/>
      <c r="C601" s="162"/>
      <c r="D601" s="177"/>
      <c r="E601" s="250"/>
      <c r="F601" s="168"/>
      <c r="G601" s="162"/>
      <c r="I601" s="162"/>
      <c r="J601" s="162"/>
      <c r="K601" s="162"/>
      <c r="L601" s="180"/>
      <c r="M601" s="162"/>
      <c r="N601" s="162"/>
      <c r="O601" s="162"/>
      <c r="P601" s="162"/>
      <c r="Q601" s="162"/>
      <c r="R601" s="162"/>
    </row>
    <row r="602" spans="1:18" ht="12.75">
      <c r="A602" s="159"/>
      <c r="B602" s="159"/>
      <c r="C602" s="162"/>
      <c r="D602" s="177"/>
      <c r="E602" s="250"/>
      <c r="F602" s="168"/>
      <c r="G602" s="162"/>
      <c r="I602" s="162"/>
      <c r="J602" s="162"/>
      <c r="K602" s="162"/>
      <c r="L602" s="180"/>
      <c r="M602" s="162"/>
      <c r="N602" s="162"/>
      <c r="O602" s="162"/>
      <c r="P602" s="162"/>
      <c r="Q602" s="162"/>
      <c r="R602" s="162"/>
    </row>
    <row r="603" spans="1:18" ht="12.75">
      <c r="A603" s="162"/>
      <c r="B603" s="162"/>
      <c r="C603" s="162"/>
      <c r="D603" s="177"/>
      <c r="E603" s="250"/>
      <c r="F603" s="168"/>
      <c r="G603" s="162"/>
      <c r="I603" s="162"/>
      <c r="J603" s="162"/>
      <c r="K603" s="162"/>
      <c r="L603" s="180"/>
      <c r="M603" s="162"/>
      <c r="N603" s="162"/>
      <c r="O603" s="162"/>
      <c r="P603" s="162"/>
      <c r="Q603" s="162"/>
      <c r="R603" s="162"/>
    </row>
    <row r="604" spans="1:18" ht="12.75">
      <c r="A604" s="159"/>
      <c r="B604" s="159"/>
      <c r="C604" s="162"/>
      <c r="D604" s="177"/>
      <c r="E604" s="250"/>
      <c r="F604" s="168"/>
      <c r="G604" s="162"/>
      <c r="I604" s="162"/>
      <c r="J604" s="162"/>
      <c r="K604" s="162"/>
      <c r="L604" s="180"/>
      <c r="M604" s="162"/>
      <c r="N604" s="162"/>
      <c r="O604" s="162"/>
      <c r="P604" s="162"/>
      <c r="Q604" s="162"/>
      <c r="R604" s="162"/>
    </row>
    <row r="605" spans="1:18" ht="12.75">
      <c r="A605" s="162"/>
      <c r="B605" s="162"/>
      <c r="C605" s="162"/>
      <c r="D605" s="177"/>
      <c r="E605" s="250"/>
      <c r="F605" s="168"/>
      <c r="G605" s="162"/>
      <c r="I605" s="162"/>
      <c r="J605" s="162"/>
      <c r="K605" s="162"/>
      <c r="L605" s="180"/>
      <c r="M605" s="162"/>
      <c r="N605" s="162"/>
      <c r="O605" s="162"/>
      <c r="P605" s="162"/>
      <c r="Q605" s="162"/>
      <c r="R605" s="162"/>
    </row>
    <row r="606" spans="1:18" ht="12.75">
      <c r="A606" s="159"/>
      <c r="B606" s="159"/>
      <c r="C606" s="162"/>
      <c r="D606" s="177"/>
      <c r="E606" s="250"/>
      <c r="F606" s="168"/>
      <c r="G606" s="162"/>
      <c r="I606" s="162"/>
      <c r="J606" s="162"/>
      <c r="K606" s="162"/>
      <c r="L606" s="180"/>
      <c r="M606" s="162"/>
      <c r="N606" s="162"/>
      <c r="O606" s="162"/>
      <c r="P606" s="162"/>
      <c r="Q606" s="162"/>
      <c r="R606" s="162"/>
    </row>
    <row r="607" spans="1:18" ht="12.75">
      <c r="A607" s="162"/>
      <c r="B607" s="162"/>
      <c r="C607" s="162"/>
      <c r="D607" s="177"/>
      <c r="E607" s="250"/>
      <c r="F607" s="168"/>
      <c r="G607" s="162"/>
      <c r="I607" s="162"/>
      <c r="J607" s="162"/>
      <c r="K607" s="162"/>
      <c r="L607" s="180"/>
      <c r="M607" s="162"/>
      <c r="N607" s="162"/>
      <c r="O607" s="162"/>
      <c r="P607" s="162"/>
      <c r="Q607" s="162"/>
      <c r="R607" s="162"/>
    </row>
    <row r="608" spans="1:18" ht="12.75">
      <c r="A608" s="159"/>
      <c r="B608" s="159"/>
      <c r="C608" s="162"/>
      <c r="D608" s="177"/>
      <c r="E608" s="250"/>
      <c r="F608" s="168"/>
      <c r="G608" s="162"/>
      <c r="I608" s="162"/>
      <c r="J608" s="162"/>
      <c r="K608" s="162"/>
      <c r="L608" s="180"/>
      <c r="M608" s="162"/>
      <c r="N608" s="162"/>
      <c r="O608" s="162"/>
      <c r="P608" s="162"/>
      <c r="Q608" s="162"/>
      <c r="R608" s="162"/>
    </row>
    <row r="609" spans="1:18" ht="12.75">
      <c r="A609" s="162"/>
      <c r="B609" s="162"/>
      <c r="C609" s="162"/>
      <c r="D609" s="177"/>
      <c r="E609" s="250"/>
      <c r="F609" s="168"/>
      <c r="G609" s="162"/>
      <c r="I609" s="162"/>
      <c r="J609" s="162"/>
      <c r="K609" s="162"/>
      <c r="L609" s="180"/>
      <c r="M609" s="162"/>
      <c r="N609" s="162"/>
      <c r="O609" s="162"/>
      <c r="P609" s="162"/>
      <c r="Q609" s="162"/>
      <c r="R609" s="162"/>
    </row>
    <row r="610" spans="1:18" ht="12.75">
      <c r="A610" s="159"/>
      <c r="B610" s="159"/>
      <c r="C610" s="162"/>
      <c r="D610" s="177"/>
      <c r="E610" s="250"/>
      <c r="F610" s="168"/>
      <c r="G610" s="162"/>
      <c r="I610" s="162"/>
      <c r="J610" s="162"/>
      <c r="K610" s="162"/>
      <c r="L610" s="180"/>
      <c r="M610" s="162"/>
      <c r="N610" s="162"/>
      <c r="O610" s="162"/>
      <c r="P610" s="162"/>
      <c r="Q610" s="162"/>
      <c r="R610" s="162"/>
    </row>
    <row r="611" spans="1:18" ht="12.75">
      <c r="A611" s="162"/>
      <c r="B611" s="162"/>
      <c r="C611" s="162"/>
      <c r="D611" s="177"/>
      <c r="E611" s="250"/>
      <c r="F611" s="168"/>
      <c r="G611" s="162"/>
      <c r="I611" s="162"/>
      <c r="J611" s="162"/>
      <c r="K611" s="162"/>
      <c r="L611" s="180"/>
      <c r="M611" s="162"/>
      <c r="N611" s="162"/>
      <c r="O611" s="162"/>
      <c r="P611" s="162"/>
      <c r="Q611" s="162"/>
      <c r="R611" s="162"/>
    </row>
    <row r="612" spans="1:18" ht="12.75">
      <c r="A612" s="159"/>
      <c r="B612" s="159"/>
      <c r="C612" s="162"/>
      <c r="D612" s="177"/>
      <c r="E612" s="250"/>
      <c r="F612" s="168"/>
      <c r="G612" s="162"/>
      <c r="I612" s="162"/>
      <c r="J612" s="162"/>
      <c r="K612" s="162"/>
      <c r="L612" s="180"/>
      <c r="M612" s="162"/>
      <c r="N612" s="162"/>
      <c r="O612" s="162"/>
      <c r="P612" s="162"/>
      <c r="Q612" s="162"/>
      <c r="R612" s="162"/>
    </row>
    <row r="613" spans="1:18" ht="12.75">
      <c r="A613" s="162"/>
      <c r="B613" s="162"/>
      <c r="C613" s="162"/>
      <c r="D613" s="177"/>
      <c r="E613" s="250"/>
      <c r="F613" s="168"/>
      <c r="G613" s="162"/>
      <c r="I613" s="162"/>
      <c r="J613" s="162"/>
      <c r="K613" s="162"/>
      <c r="L613" s="180"/>
      <c r="M613" s="162"/>
      <c r="N613" s="162"/>
      <c r="O613" s="162"/>
      <c r="P613" s="162"/>
      <c r="Q613" s="162"/>
      <c r="R613" s="162"/>
    </row>
    <row r="614" spans="1:18" ht="12.75">
      <c r="A614" s="159"/>
      <c r="B614" s="159"/>
      <c r="C614" s="162"/>
      <c r="D614" s="177"/>
      <c r="E614" s="250"/>
      <c r="F614" s="168"/>
      <c r="G614" s="162"/>
      <c r="I614" s="162"/>
      <c r="J614" s="162"/>
      <c r="K614" s="162"/>
      <c r="L614" s="180"/>
      <c r="M614" s="162"/>
      <c r="N614" s="162"/>
      <c r="O614" s="162"/>
      <c r="P614" s="162"/>
      <c r="Q614" s="162"/>
      <c r="R614" s="162"/>
    </row>
    <row r="615" spans="1:18" ht="12.75">
      <c r="A615" s="162"/>
      <c r="B615" s="162"/>
      <c r="C615" s="162"/>
      <c r="D615" s="177"/>
      <c r="E615" s="250"/>
      <c r="F615" s="168"/>
      <c r="G615" s="162"/>
      <c r="I615" s="162"/>
      <c r="J615" s="162"/>
      <c r="K615" s="162"/>
      <c r="L615" s="180"/>
      <c r="M615" s="162"/>
      <c r="N615" s="162"/>
      <c r="O615" s="162"/>
      <c r="P615" s="162"/>
      <c r="Q615" s="162"/>
      <c r="R615" s="162"/>
    </row>
    <row r="616" spans="1:18" ht="12.75">
      <c r="A616" s="159"/>
      <c r="B616" s="159"/>
      <c r="C616" s="162"/>
      <c r="D616" s="177"/>
      <c r="E616" s="250"/>
      <c r="F616" s="168"/>
      <c r="G616" s="162"/>
      <c r="I616" s="162"/>
      <c r="J616" s="162"/>
      <c r="K616" s="162"/>
      <c r="L616" s="180"/>
      <c r="M616" s="162"/>
      <c r="N616" s="162"/>
      <c r="O616" s="162"/>
      <c r="P616" s="162"/>
      <c r="Q616" s="162"/>
      <c r="R616" s="162"/>
    </row>
    <row r="617" spans="1:18" ht="12.75">
      <c r="A617" s="162"/>
      <c r="B617" s="162"/>
      <c r="C617" s="162"/>
      <c r="D617" s="177"/>
      <c r="E617" s="250"/>
      <c r="F617" s="168"/>
      <c r="G617" s="162"/>
      <c r="I617" s="162"/>
      <c r="J617" s="162"/>
      <c r="K617" s="162"/>
      <c r="L617" s="180"/>
      <c r="M617" s="162"/>
      <c r="N617" s="162"/>
      <c r="O617" s="162"/>
      <c r="P617" s="162"/>
      <c r="Q617" s="162"/>
      <c r="R617" s="162"/>
    </row>
    <row r="618" spans="1:18" ht="12.75">
      <c r="A618" s="159"/>
      <c r="B618" s="159"/>
      <c r="C618" s="162"/>
      <c r="D618" s="177"/>
      <c r="E618" s="250"/>
      <c r="F618" s="168"/>
      <c r="G618" s="162"/>
      <c r="I618" s="162"/>
      <c r="J618" s="162"/>
      <c r="K618" s="162"/>
      <c r="L618" s="180"/>
      <c r="M618" s="162"/>
      <c r="N618" s="162"/>
      <c r="O618" s="162"/>
      <c r="P618" s="162"/>
      <c r="Q618" s="162"/>
      <c r="R618" s="162"/>
    </row>
    <row r="619" spans="1:18" ht="12.75">
      <c r="A619" s="162"/>
      <c r="B619" s="162"/>
      <c r="C619" s="162"/>
      <c r="D619" s="177"/>
      <c r="E619" s="250"/>
      <c r="F619" s="168"/>
      <c r="G619" s="162"/>
      <c r="I619" s="162"/>
      <c r="J619" s="162"/>
      <c r="K619" s="162"/>
      <c r="L619" s="180"/>
      <c r="M619" s="162"/>
      <c r="N619" s="162"/>
      <c r="O619" s="162"/>
      <c r="P619" s="162"/>
      <c r="Q619" s="162"/>
      <c r="R619" s="162"/>
    </row>
    <row r="620" spans="1:18" ht="12.75">
      <c r="A620" s="159"/>
      <c r="B620" s="159"/>
      <c r="C620" s="162"/>
      <c r="D620" s="177"/>
      <c r="E620" s="250"/>
      <c r="F620" s="168"/>
      <c r="G620" s="162"/>
      <c r="I620" s="162"/>
      <c r="J620" s="162"/>
      <c r="K620" s="162"/>
      <c r="L620" s="180"/>
      <c r="M620" s="162"/>
      <c r="N620" s="162"/>
      <c r="O620" s="162"/>
      <c r="P620" s="162"/>
      <c r="Q620" s="162"/>
      <c r="R620" s="162"/>
    </row>
    <row r="621" spans="1:18" ht="12.75">
      <c r="A621" s="162"/>
      <c r="B621" s="162"/>
      <c r="C621" s="162"/>
      <c r="D621" s="177"/>
      <c r="E621" s="250"/>
      <c r="F621" s="168"/>
      <c r="G621" s="162"/>
      <c r="I621" s="162"/>
      <c r="J621" s="162"/>
      <c r="K621" s="162"/>
      <c r="L621" s="180"/>
      <c r="M621" s="162"/>
      <c r="N621" s="162"/>
      <c r="O621" s="162"/>
      <c r="P621" s="162"/>
      <c r="Q621" s="162"/>
      <c r="R621" s="162"/>
    </row>
    <row r="622" spans="1:18" ht="12.75">
      <c r="A622" s="159"/>
      <c r="B622" s="159"/>
      <c r="C622" s="162"/>
      <c r="D622" s="177"/>
      <c r="E622" s="250"/>
      <c r="F622" s="168"/>
      <c r="G622" s="162"/>
      <c r="I622" s="162"/>
      <c r="J622" s="162"/>
      <c r="K622" s="162"/>
      <c r="L622" s="180"/>
      <c r="M622" s="162"/>
      <c r="N622" s="162"/>
      <c r="O622" s="162"/>
      <c r="P622" s="162"/>
      <c r="Q622" s="162"/>
      <c r="R622" s="162"/>
    </row>
    <row r="623" spans="1:18" ht="12.75">
      <c r="A623" s="162"/>
      <c r="B623" s="162"/>
      <c r="C623" s="162"/>
      <c r="D623" s="177"/>
      <c r="E623" s="250"/>
      <c r="F623" s="168"/>
      <c r="G623" s="162"/>
      <c r="I623" s="162"/>
      <c r="J623" s="162"/>
      <c r="K623" s="162"/>
      <c r="L623" s="180"/>
      <c r="M623" s="162"/>
      <c r="N623" s="162"/>
      <c r="O623" s="162"/>
      <c r="P623" s="162"/>
      <c r="Q623" s="162"/>
      <c r="R623" s="162"/>
    </row>
    <row r="624" spans="1:18" ht="12.75">
      <c r="A624" s="159"/>
      <c r="B624" s="159"/>
      <c r="C624" s="162"/>
      <c r="D624" s="177"/>
      <c r="E624" s="250"/>
      <c r="F624" s="168"/>
      <c r="G624" s="162"/>
      <c r="I624" s="162"/>
      <c r="J624" s="162"/>
      <c r="K624" s="162"/>
      <c r="L624" s="180"/>
      <c r="M624" s="162"/>
      <c r="N624" s="162"/>
      <c r="O624" s="162"/>
      <c r="P624" s="162"/>
      <c r="Q624" s="162"/>
      <c r="R624" s="162"/>
    </row>
    <row r="625" spans="1:18" ht="15" customHeight="1">
      <c r="A625" s="174"/>
      <c r="B625" s="162"/>
      <c r="C625" s="162"/>
      <c r="D625" s="177"/>
      <c r="E625" s="250"/>
      <c r="F625" s="168"/>
      <c r="G625" s="173"/>
      <c r="I625" s="162"/>
      <c r="J625" s="162"/>
      <c r="K625" s="162"/>
      <c r="L625" s="180"/>
      <c r="M625" s="162"/>
      <c r="N625" s="162"/>
      <c r="O625" s="162"/>
      <c r="P625" s="162"/>
      <c r="Q625" s="162"/>
      <c r="R625" s="162"/>
    </row>
    <row r="626" spans="1:18" ht="13.15" customHeight="1">
      <c r="A626" s="162"/>
      <c r="B626" s="162"/>
      <c r="C626" s="162"/>
      <c r="D626" s="177"/>
      <c r="E626" s="250"/>
      <c r="F626" s="168"/>
      <c r="G626" s="173"/>
      <c r="I626" s="162"/>
      <c r="J626" s="162"/>
      <c r="K626" s="162"/>
      <c r="L626" s="180"/>
      <c r="M626" s="162"/>
      <c r="N626" s="162"/>
      <c r="O626" s="162"/>
      <c r="P626" s="162"/>
      <c r="Q626" s="162"/>
      <c r="R626" s="162"/>
    </row>
    <row r="627" spans="1:18" ht="12.75">
      <c r="B627" s="162"/>
      <c r="E627" s="250"/>
      <c r="F627" s="1"/>
      <c r="L627" s="180"/>
    </row>
    <row r="628" spans="1:18" ht="12.75">
      <c r="B628" s="162"/>
      <c r="E628" s="250"/>
      <c r="F628" s="1"/>
      <c r="L628" s="180"/>
    </row>
    <row r="629" spans="1:18" ht="12.75">
      <c r="B629" s="162"/>
      <c r="E629" s="250"/>
      <c r="F629" s="1"/>
      <c r="L629" s="180"/>
    </row>
    <row r="630" spans="1:18" ht="12.75">
      <c r="B630" s="162"/>
      <c r="E630" s="250"/>
      <c r="F630" s="1"/>
      <c r="L630" s="180"/>
    </row>
    <row r="631" spans="1:18" ht="12.75">
      <c r="B631" s="162"/>
      <c r="E631" s="167"/>
      <c r="F631" s="1"/>
      <c r="L631" s="180"/>
    </row>
    <row r="632" spans="1:18" ht="12.75">
      <c r="B632" s="162"/>
      <c r="E632" s="167"/>
      <c r="F632" s="1"/>
      <c r="L632" s="180"/>
    </row>
    <row r="633" spans="1:18" ht="12.75">
      <c r="B633" s="162"/>
      <c r="E633" s="167"/>
      <c r="F633" s="1"/>
      <c r="L633" s="180"/>
    </row>
    <row r="634" spans="1:18" ht="12.75">
      <c r="B634" s="162"/>
      <c r="E634" s="167"/>
      <c r="F634" s="1"/>
      <c r="L634" s="180"/>
    </row>
    <row r="635" spans="1:18" ht="12.75">
      <c r="B635" s="162"/>
      <c r="E635" s="167"/>
      <c r="F635" s="1"/>
      <c r="L635" s="180"/>
    </row>
    <row r="636" spans="1:18" ht="12.75">
      <c r="B636" s="162"/>
      <c r="E636" s="167"/>
      <c r="F636" s="1"/>
      <c r="L636" s="180"/>
    </row>
    <row r="637" spans="1:18" ht="12.75">
      <c r="B637" s="162"/>
      <c r="E637" s="167"/>
      <c r="F637" s="1"/>
      <c r="L637" s="180"/>
    </row>
    <row r="638" spans="1:18" ht="12.75">
      <c r="B638" s="162"/>
      <c r="E638" s="167"/>
      <c r="F638" s="1"/>
      <c r="L638" s="180"/>
    </row>
    <row r="639" spans="1:18" ht="12.75">
      <c r="B639" s="162"/>
      <c r="E639" s="167"/>
      <c r="F639" s="1"/>
      <c r="L639" s="180"/>
    </row>
    <row r="640" spans="1:18" ht="12.75">
      <c r="B640" s="162"/>
      <c r="E640" s="167"/>
      <c r="F640" s="1"/>
      <c r="L640" s="180"/>
    </row>
    <row r="641" spans="2:12" ht="12.75">
      <c r="B641" s="162"/>
      <c r="E641" s="167"/>
      <c r="F641" s="1"/>
      <c r="L641" s="180"/>
    </row>
    <row r="642" spans="2:12" ht="12.75">
      <c r="B642" s="162"/>
      <c r="E642" s="167"/>
      <c r="F642" s="1"/>
      <c r="L642" s="180"/>
    </row>
    <row r="643" spans="2:12" ht="12.75">
      <c r="B643" s="162"/>
      <c r="E643" s="167"/>
      <c r="F643" s="1"/>
      <c r="L643" s="180"/>
    </row>
    <row r="644" spans="2:12" ht="12.75">
      <c r="B644" s="162"/>
      <c r="E644" s="167"/>
      <c r="F644" s="1"/>
      <c r="L644" s="180"/>
    </row>
    <row r="645" spans="2:12" ht="12.75">
      <c r="B645" s="162"/>
      <c r="E645" s="167"/>
      <c r="F645" s="1"/>
    </row>
    <row r="646" spans="2:12" ht="12.75">
      <c r="B646" s="162"/>
      <c r="E646" s="167"/>
      <c r="F646" s="1"/>
    </row>
    <row r="647" spans="2:12" ht="12.75">
      <c r="B647" s="162"/>
      <c r="E647" s="167"/>
      <c r="F647" s="1"/>
    </row>
    <row r="648" spans="2:12" ht="12.75">
      <c r="B648" s="162"/>
      <c r="E648" s="167"/>
      <c r="F648" s="1"/>
    </row>
    <row r="649" spans="2:12" ht="12.75">
      <c r="B649" s="162"/>
      <c r="E649" s="167"/>
      <c r="F649" s="1"/>
    </row>
    <row r="650" spans="2:12" ht="12.75">
      <c r="B650" s="162"/>
      <c r="E650" s="167"/>
      <c r="F650" s="1"/>
    </row>
    <row r="651" spans="2:12" ht="12.75">
      <c r="B651" s="162"/>
      <c r="E651" s="167"/>
      <c r="F651" s="1"/>
    </row>
    <row r="652" spans="2:12" ht="12.75">
      <c r="B652" s="162"/>
      <c r="E652" s="167"/>
      <c r="F652" s="1"/>
    </row>
    <row r="653" spans="2:12" ht="12.75">
      <c r="B653" s="162"/>
      <c r="E653" s="167"/>
      <c r="F653" s="1"/>
    </row>
    <row r="654" spans="2:12" ht="12.75">
      <c r="B654" s="162"/>
      <c r="E654" s="167"/>
      <c r="F654" s="1"/>
    </row>
    <row r="655" spans="2:12" ht="12.75">
      <c r="B655" s="162"/>
      <c r="E655" s="167"/>
      <c r="F655" s="1"/>
    </row>
    <row r="656" spans="2:12" ht="12.75">
      <c r="B656" s="162"/>
      <c r="E656" s="167"/>
      <c r="F656" s="1"/>
    </row>
    <row r="657" spans="2:6" ht="12.75">
      <c r="B657" s="162"/>
      <c r="E657" s="167"/>
      <c r="F657" s="1"/>
    </row>
    <row r="658" spans="2:6" ht="12.75">
      <c r="B658" s="162"/>
      <c r="E658" s="167"/>
      <c r="F658" s="1"/>
    </row>
    <row r="659" spans="2:6" ht="12.75">
      <c r="B659" s="162"/>
      <c r="E659" s="167"/>
      <c r="F659" s="1"/>
    </row>
    <row r="660" spans="2:6" ht="12.75">
      <c r="B660" s="162"/>
      <c r="E660" s="167"/>
      <c r="F660" s="1"/>
    </row>
    <row r="661" spans="2:6" ht="12.75">
      <c r="B661" s="162"/>
      <c r="E661" s="167"/>
      <c r="F661" s="1"/>
    </row>
    <row r="662" spans="2:6" ht="12.75">
      <c r="B662" s="162"/>
      <c r="E662" s="167"/>
      <c r="F662" s="1"/>
    </row>
    <row r="663" spans="2:6" ht="12.75">
      <c r="B663" s="162"/>
      <c r="E663" s="167"/>
      <c r="F663" s="1"/>
    </row>
    <row r="664" spans="2:6" ht="12.75">
      <c r="B664" s="162"/>
      <c r="E664" s="167"/>
      <c r="F664" s="1"/>
    </row>
    <row r="665" spans="2:6" ht="12.75">
      <c r="B665" s="162"/>
      <c r="E665" s="167"/>
      <c r="F665" s="1"/>
    </row>
    <row r="666" spans="2:6" ht="12.75">
      <c r="B666" s="162"/>
      <c r="E666" s="167"/>
      <c r="F666" s="1"/>
    </row>
    <row r="667" spans="2:6" ht="12.75">
      <c r="B667" s="162"/>
      <c r="E667" s="167"/>
      <c r="F667" s="1"/>
    </row>
    <row r="668" spans="2:6" ht="12.75">
      <c r="B668" s="162"/>
      <c r="E668" s="167"/>
      <c r="F668" s="1"/>
    </row>
    <row r="669" spans="2:6" ht="12.75">
      <c r="B669" s="162"/>
      <c r="E669" s="167"/>
      <c r="F669" s="1"/>
    </row>
    <row r="670" spans="2:6" ht="12.75">
      <c r="B670" s="162"/>
      <c r="E670" s="167"/>
      <c r="F670" s="1"/>
    </row>
    <row r="671" spans="2:6" ht="12.75">
      <c r="B671" s="162"/>
      <c r="E671" s="167"/>
      <c r="F671" s="1"/>
    </row>
    <row r="672" spans="2:6" ht="12.75">
      <c r="B672" s="162"/>
      <c r="E672" s="167"/>
      <c r="F672" s="1"/>
    </row>
    <row r="673" spans="2:6" ht="12.75">
      <c r="B673" s="162"/>
      <c r="E673" s="167"/>
      <c r="F673" s="1"/>
    </row>
    <row r="674" spans="2:6" ht="12.75">
      <c r="B674" s="162"/>
      <c r="E674" s="167"/>
      <c r="F674" s="1"/>
    </row>
    <row r="675" spans="2:6" ht="12.75">
      <c r="B675" s="162"/>
      <c r="E675" s="167"/>
      <c r="F675" s="1"/>
    </row>
    <row r="676" spans="2:6" ht="12.75">
      <c r="B676" s="162"/>
      <c r="E676" s="167"/>
      <c r="F676" s="1"/>
    </row>
    <row r="677" spans="2:6" ht="12.75">
      <c r="B677" s="162"/>
      <c r="E677" s="167"/>
      <c r="F677" s="1"/>
    </row>
    <row r="678" spans="2:6" ht="12.75">
      <c r="B678" s="162"/>
      <c r="E678" s="167"/>
      <c r="F678" s="1"/>
    </row>
    <row r="679" spans="2:6" ht="12.75">
      <c r="B679" s="162"/>
      <c r="E679" s="167"/>
      <c r="F679" s="1"/>
    </row>
    <row r="680" spans="2:6" ht="12.75">
      <c r="B680" s="162"/>
      <c r="E680" s="167"/>
      <c r="F680" s="1"/>
    </row>
    <row r="681" spans="2:6" ht="12.75">
      <c r="B681" s="162"/>
      <c r="E681" s="167"/>
      <c r="F681" s="1"/>
    </row>
    <row r="682" spans="2:6" ht="12.75">
      <c r="B682" s="162"/>
      <c r="E682" s="167"/>
      <c r="F682" s="1"/>
    </row>
    <row r="683" spans="2:6" ht="12.75">
      <c r="B683" s="162"/>
      <c r="E683" s="167"/>
      <c r="F683" s="1"/>
    </row>
    <row r="684" spans="2:6" ht="12.75">
      <c r="B684" s="162"/>
      <c r="E684" s="167"/>
      <c r="F684" s="1"/>
    </row>
    <row r="685" spans="2:6" ht="12.75">
      <c r="B685" s="162"/>
      <c r="E685" s="167"/>
      <c r="F685" s="1"/>
    </row>
    <row r="686" spans="2:6" ht="12.75">
      <c r="B686" s="162"/>
      <c r="E686" s="167"/>
      <c r="F686" s="1"/>
    </row>
    <row r="687" spans="2:6" ht="12.75">
      <c r="B687" s="162"/>
      <c r="E687" s="167"/>
      <c r="F687" s="1"/>
    </row>
    <row r="688" spans="2:6" ht="12.75">
      <c r="B688" s="162"/>
      <c r="E688" s="167"/>
      <c r="F688" s="1"/>
    </row>
    <row r="689" spans="2:6" ht="12.75">
      <c r="B689" s="162"/>
      <c r="E689" s="167"/>
      <c r="F689" s="1"/>
    </row>
    <row r="690" spans="2:6" ht="12.75">
      <c r="B690" s="162"/>
      <c r="E690" s="167"/>
      <c r="F690" s="1"/>
    </row>
    <row r="691" spans="2:6" ht="12.75">
      <c r="B691" s="162"/>
      <c r="E691" s="167"/>
      <c r="F691" s="1"/>
    </row>
    <row r="692" spans="2:6" ht="12.75">
      <c r="B692" s="162"/>
      <c r="E692" s="167"/>
      <c r="F692" s="1"/>
    </row>
    <row r="693" spans="2:6" ht="12.75">
      <c r="B693" s="162"/>
      <c r="E693" s="167"/>
      <c r="F693" s="1"/>
    </row>
    <row r="694" spans="2:6" ht="12.75">
      <c r="B694" s="162"/>
      <c r="E694" s="167"/>
      <c r="F694" s="1"/>
    </row>
    <row r="695" spans="2:6" ht="12.75">
      <c r="B695" s="162"/>
      <c r="E695" s="167"/>
      <c r="F695" s="1"/>
    </row>
    <row r="696" spans="2:6" ht="12.75">
      <c r="B696" s="162"/>
      <c r="E696" s="167"/>
      <c r="F696" s="1"/>
    </row>
    <row r="697" spans="2:6" ht="12.75">
      <c r="B697" s="162"/>
      <c r="E697" s="167"/>
      <c r="F697" s="1"/>
    </row>
    <row r="698" spans="2:6" ht="12.75">
      <c r="B698" s="162"/>
      <c r="E698" s="167"/>
      <c r="F698" s="1"/>
    </row>
    <row r="699" spans="2:6" ht="12.75">
      <c r="B699" s="162"/>
      <c r="E699" s="167"/>
      <c r="F699" s="1"/>
    </row>
    <row r="700" spans="2:6" ht="12.75">
      <c r="B700" s="162"/>
      <c r="E700" s="167"/>
      <c r="F700" s="1"/>
    </row>
    <row r="701" spans="2:6" ht="12.75">
      <c r="B701" s="162"/>
      <c r="E701" s="167"/>
      <c r="F701" s="1"/>
    </row>
    <row r="702" spans="2:6" ht="12.75">
      <c r="B702" s="162"/>
      <c r="E702" s="167"/>
      <c r="F702" s="1"/>
    </row>
    <row r="703" spans="2:6" ht="12.75">
      <c r="B703" s="162"/>
      <c r="E703" s="167"/>
      <c r="F703" s="1"/>
    </row>
    <row r="704" spans="2:6" ht="12.75">
      <c r="B704" s="162"/>
      <c r="E704" s="167"/>
      <c r="F704" s="1"/>
    </row>
    <row r="705" spans="2:6" ht="12.75">
      <c r="B705" s="162"/>
      <c r="E705" s="167"/>
      <c r="F705" s="1"/>
    </row>
    <row r="706" spans="2:6" ht="12.75">
      <c r="B706" s="162"/>
      <c r="E706" s="167"/>
      <c r="F706" s="1"/>
    </row>
    <row r="707" spans="2:6" ht="12.75">
      <c r="B707" s="162"/>
      <c r="E707" s="167"/>
      <c r="F707" s="1"/>
    </row>
    <row r="708" spans="2:6" ht="12.75">
      <c r="B708" s="162"/>
      <c r="E708" s="167"/>
      <c r="F708" s="1"/>
    </row>
    <row r="709" spans="2:6" ht="12.75">
      <c r="B709" s="162"/>
      <c r="E709" s="167"/>
      <c r="F709" s="1"/>
    </row>
    <row r="710" spans="2:6" ht="12.75">
      <c r="B710" s="162"/>
      <c r="E710" s="167"/>
      <c r="F710" s="1"/>
    </row>
    <row r="711" spans="2:6" ht="12.75">
      <c r="B711" s="162"/>
      <c r="E711" s="167"/>
      <c r="F711" s="1"/>
    </row>
    <row r="712" spans="2:6" ht="12.75">
      <c r="B712" s="162"/>
      <c r="E712" s="167"/>
      <c r="F712" s="1"/>
    </row>
    <row r="713" spans="2:6" ht="12.75">
      <c r="B713" s="162"/>
      <c r="E713" s="167"/>
      <c r="F713" s="1"/>
    </row>
    <row r="714" spans="2:6" ht="12.75">
      <c r="B714" s="162"/>
      <c r="E714" s="167"/>
      <c r="F714" s="1"/>
    </row>
    <row r="715" spans="2:6" ht="12.75">
      <c r="B715" s="162"/>
      <c r="E715" s="167"/>
      <c r="F715" s="1"/>
    </row>
    <row r="716" spans="2:6" ht="12.75">
      <c r="B716" s="162"/>
      <c r="E716" s="167"/>
      <c r="F716" s="1"/>
    </row>
    <row r="717" spans="2:6" ht="12.75">
      <c r="B717" s="162"/>
      <c r="E717" s="167"/>
      <c r="F717" s="1"/>
    </row>
    <row r="718" spans="2:6" ht="12.75">
      <c r="B718" s="162"/>
      <c r="E718" s="167"/>
      <c r="F718" s="1"/>
    </row>
    <row r="719" spans="2:6" ht="12.75">
      <c r="B719" s="162"/>
      <c r="E719" s="167"/>
      <c r="F719" s="1"/>
    </row>
    <row r="720" spans="2:6" ht="12.75">
      <c r="B720" s="162"/>
      <c r="E720" s="167"/>
      <c r="F720" s="1"/>
    </row>
    <row r="721" spans="2:6" ht="12.75">
      <c r="B721" s="162"/>
      <c r="E721" s="167"/>
      <c r="F721" s="1"/>
    </row>
    <row r="722" spans="2:6" ht="12.75">
      <c r="B722" s="162"/>
      <c r="E722" s="167"/>
      <c r="F722" s="1"/>
    </row>
    <row r="723" spans="2:6" ht="12.75">
      <c r="B723" s="162"/>
      <c r="E723" s="167"/>
      <c r="F723" s="1"/>
    </row>
    <row r="724" spans="2:6" ht="12.75">
      <c r="B724" s="162"/>
      <c r="E724" s="167"/>
      <c r="F724" s="1"/>
    </row>
    <row r="725" spans="2:6" ht="12.75">
      <c r="B725" s="162"/>
      <c r="E725" s="167"/>
      <c r="F725" s="1"/>
    </row>
    <row r="726" spans="2:6" ht="12.75">
      <c r="B726" s="162"/>
      <c r="E726" s="167"/>
      <c r="F726" s="1"/>
    </row>
    <row r="727" spans="2:6" ht="12.75">
      <c r="B727" s="162"/>
      <c r="E727" s="167"/>
      <c r="F727" s="1"/>
    </row>
    <row r="728" spans="2:6" ht="12.75">
      <c r="B728" s="162"/>
      <c r="E728" s="167"/>
      <c r="F728" s="1"/>
    </row>
    <row r="729" spans="2:6" ht="12.75">
      <c r="B729" s="162"/>
      <c r="E729" s="167"/>
      <c r="F729" s="1"/>
    </row>
    <row r="730" spans="2:6" ht="12.75">
      <c r="B730" s="162"/>
      <c r="E730" s="167"/>
      <c r="F730" s="1"/>
    </row>
    <row r="731" spans="2:6" ht="12.75">
      <c r="B731" s="162"/>
      <c r="E731" s="167"/>
      <c r="F731" s="1"/>
    </row>
    <row r="732" spans="2:6" ht="12.75">
      <c r="B732" s="162"/>
      <c r="E732" s="167"/>
      <c r="F732" s="1"/>
    </row>
    <row r="733" spans="2:6" ht="12.75">
      <c r="B733" s="162"/>
      <c r="E733" s="167"/>
      <c r="F733" s="1"/>
    </row>
    <row r="734" spans="2:6" ht="12.75">
      <c r="B734" s="162"/>
      <c r="E734" s="167"/>
      <c r="F734" s="1"/>
    </row>
    <row r="735" spans="2:6" ht="12.75">
      <c r="B735" s="162"/>
      <c r="E735" s="167"/>
      <c r="F735" s="1"/>
    </row>
    <row r="736" spans="2:6" ht="12.75">
      <c r="B736" s="162"/>
      <c r="E736" s="167"/>
      <c r="F736" s="1"/>
    </row>
    <row r="737" spans="2:6" ht="12.75">
      <c r="B737" s="162"/>
      <c r="E737" s="167"/>
      <c r="F737" s="1"/>
    </row>
    <row r="738" spans="2:6" ht="12.75">
      <c r="B738" s="162"/>
      <c r="E738" s="167"/>
      <c r="F738" s="1"/>
    </row>
    <row r="739" spans="2:6" ht="12.75">
      <c r="B739" s="162"/>
      <c r="E739" s="167"/>
      <c r="F739" s="1"/>
    </row>
    <row r="740" spans="2:6" ht="12.75">
      <c r="B740" s="162"/>
      <c r="E740" s="167"/>
      <c r="F740" s="1"/>
    </row>
    <row r="741" spans="2:6" ht="12.75">
      <c r="B741" s="162"/>
      <c r="E741" s="167"/>
      <c r="F741" s="1"/>
    </row>
    <row r="742" spans="2:6" ht="12.75">
      <c r="B742" s="162"/>
      <c r="E742" s="167"/>
      <c r="F742" s="1"/>
    </row>
    <row r="743" spans="2:6" ht="12.75">
      <c r="B743" s="162"/>
      <c r="E743" s="167"/>
      <c r="F743" s="1"/>
    </row>
    <row r="744" spans="2:6" ht="12.75">
      <c r="B744" s="162"/>
      <c r="E744" s="167"/>
      <c r="F744" s="1"/>
    </row>
    <row r="745" spans="2:6" ht="12.75">
      <c r="B745" s="162"/>
      <c r="E745" s="167"/>
      <c r="F745" s="1"/>
    </row>
    <row r="746" spans="2:6" ht="12.75">
      <c r="B746" s="162"/>
      <c r="E746" s="167"/>
      <c r="F746" s="1"/>
    </row>
    <row r="747" spans="2:6" ht="12.75">
      <c r="B747" s="162"/>
      <c r="E747" s="167"/>
      <c r="F747" s="1"/>
    </row>
    <row r="748" spans="2:6" ht="12.75">
      <c r="B748" s="162"/>
      <c r="E748" s="167"/>
      <c r="F748" s="1"/>
    </row>
    <row r="749" spans="2:6" ht="12.75">
      <c r="B749" s="162"/>
      <c r="E749" s="167"/>
      <c r="F749" s="1"/>
    </row>
    <row r="750" spans="2:6" ht="12.75">
      <c r="B750" s="162"/>
      <c r="E750" s="167"/>
      <c r="F750" s="1"/>
    </row>
    <row r="751" spans="2:6" ht="12.75">
      <c r="B751" s="162"/>
      <c r="E751" s="167"/>
      <c r="F751" s="1"/>
    </row>
    <row r="752" spans="2:6" ht="12.75">
      <c r="B752" s="162"/>
      <c r="E752" s="167"/>
      <c r="F752" s="1"/>
    </row>
    <row r="753" spans="2:6" ht="12.75">
      <c r="B753" s="162"/>
      <c r="E753" s="167"/>
      <c r="F753" s="1"/>
    </row>
    <row r="754" spans="2:6" ht="12.75">
      <c r="B754" s="162"/>
      <c r="E754" s="167"/>
      <c r="F754" s="1"/>
    </row>
    <row r="755" spans="2:6" ht="12.75">
      <c r="B755" s="162"/>
      <c r="E755" s="167"/>
      <c r="F755" s="1"/>
    </row>
    <row r="756" spans="2:6" ht="12.75">
      <c r="B756" s="162"/>
      <c r="E756" s="167"/>
      <c r="F756" s="1"/>
    </row>
    <row r="757" spans="2:6" ht="12.75">
      <c r="B757" s="162"/>
      <c r="E757" s="167"/>
      <c r="F757" s="1"/>
    </row>
    <row r="758" spans="2:6" ht="12.75">
      <c r="B758" s="162"/>
      <c r="E758" s="167"/>
      <c r="F758" s="1"/>
    </row>
    <row r="759" spans="2:6" ht="12.75">
      <c r="B759" s="162"/>
      <c r="E759" s="167"/>
      <c r="F759" s="1"/>
    </row>
    <row r="760" spans="2:6" ht="12.75">
      <c r="B760" s="162"/>
      <c r="E760" s="167"/>
      <c r="F760" s="1"/>
    </row>
    <row r="761" spans="2:6" ht="12.75">
      <c r="B761" s="162"/>
      <c r="E761" s="167"/>
      <c r="F761" s="1"/>
    </row>
    <row r="762" spans="2:6" ht="12.75">
      <c r="B762" s="162"/>
      <c r="E762" s="167"/>
      <c r="F762" s="1"/>
    </row>
    <row r="763" spans="2:6" ht="12.75">
      <c r="B763" s="162"/>
      <c r="E763" s="167"/>
      <c r="F763" s="1"/>
    </row>
    <row r="764" spans="2:6" ht="12.75">
      <c r="B764" s="162"/>
      <c r="E764" s="167"/>
      <c r="F764" s="1"/>
    </row>
    <row r="765" spans="2:6" ht="12.75">
      <c r="B765" s="162"/>
      <c r="E765" s="167"/>
      <c r="F765" s="1"/>
    </row>
    <row r="766" spans="2:6" ht="12.75">
      <c r="B766" s="162"/>
      <c r="E766" s="167"/>
      <c r="F766" s="1"/>
    </row>
    <row r="767" spans="2:6" ht="12.75">
      <c r="B767" s="162"/>
      <c r="E767" s="167"/>
      <c r="F767" s="1"/>
    </row>
    <row r="768" spans="2:6" ht="12.75">
      <c r="B768" s="162"/>
      <c r="E768" s="167"/>
      <c r="F768" s="1"/>
    </row>
    <row r="769" spans="2:6" ht="12.75">
      <c r="B769" s="162"/>
      <c r="E769" s="167"/>
      <c r="F769" s="1"/>
    </row>
    <row r="770" spans="2:6" ht="12.75">
      <c r="B770" s="162"/>
      <c r="E770" s="167"/>
      <c r="F770" s="1"/>
    </row>
    <row r="771" spans="2:6" ht="12.75">
      <c r="B771" s="162"/>
      <c r="E771" s="167"/>
      <c r="F771" s="1"/>
    </row>
    <row r="772" spans="2:6" ht="12.75">
      <c r="B772" s="162"/>
      <c r="E772" s="167"/>
      <c r="F772" s="1"/>
    </row>
    <row r="773" spans="2:6" ht="12.75">
      <c r="B773" s="162"/>
      <c r="E773" s="167"/>
      <c r="F773" s="1"/>
    </row>
    <row r="774" spans="2:6" ht="12.75">
      <c r="B774" s="162"/>
      <c r="E774" s="167"/>
      <c r="F774" s="1"/>
    </row>
    <row r="775" spans="2:6" ht="12.75">
      <c r="B775" s="162"/>
      <c r="E775" s="167"/>
      <c r="F775" s="1"/>
    </row>
    <row r="776" spans="2:6" ht="12.75">
      <c r="B776" s="162"/>
      <c r="E776" s="167"/>
      <c r="F776" s="1"/>
    </row>
    <row r="777" spans="2:6" ht="12.75">
      <c r="B777" s="162"/>
      <c r="E777" s="167"/>
      <c r="F777" s="1"/>
    </row>
    <row r="778" spans="2:6" ht="12.75">
      <c r="B778" s="162"/>
      <c r="E778" s="167"/>
      <c r="F778" s="1"/>
    </row>
    <row r="779" spans="2:6" ht="12.75">
      <c r="B779" s="162"/>
      <c r="E779" s="167"/>
      <c r="F779" s="1"/>
    </row>
    <row r="780" spans="2:6" ht="12.75">
      <c r="B780" s="162"/>
      <c r="E780" s="167"/>
      <c r="F780" s="1"/>
    </row>
    <row r="781" spans="2:6" ht="12.75">
      <c r="B781" s="162"/>
      <c r="E781" s="167"/>
      <c r="F781" s="1"/>
    </row>
    <row r="782" spans="2:6" ht="12.75">
      <c r="B782" s="162"/>
      <c r="E782" s="167"/>
      <c r="F782" s="1"/>
    </row>
    <row r="783" spans="2:6" ht="12.75">
      <c r="B783" s="162"/>
      <c r="E783" s="167"/>
      <c r="F783" s="1"/>
    </row>
    <row r="784" spans="2:6" ht="12.75">
      <c r="B784" s="162"/>
      <c r="E784" s="167"/>
      <c r="F784" s="1"/>
    </row>
    <row r="785" spans="2:6" ht="12.75">
      <c r="B785" s="162"/>
      <c r="E785" s="167"/>
      <c r="F785" s="1"/>
    </row>
    <row r="786" spans="2:6" ht="12.75">
      <c r="B786" s="162"/>
      <c r="E786" s="167"/>
      <c r="F786" s="1"/>
    </row>
    <row r="787" spans="2:6" ht="12.75">
      <c r="B787" s="162"/>
      <c r="E787" s="167"/>
      <c r="F787" s="1"/>
    </row>
    <row r="788" spans="2:6" ht="12.75">
      <c r="B788" s="162"/>
      <c r="E788" s="167"/>
      <c r="F788" s="1"/>
    </row>
    <row r="789" spans="2:6" ht="12.75">
      <c r="B789" s="162"/>
      <c r="E789" s="167"/>
      <c r="F789" s="1"/>
    </row>
    <row r="790" spans="2:6" ht="12.75">
      <c r="B790" s="162"/>
      <c r="E790" s="167"/>
      <c r="F790" s="1"/>
    </row>
    <row r="791" spans="2:6" ht="12.75">
      <c r="B791" s="162"/>
      <c r="E791" s="167"/>
      <c r="F791" s="1"/>
    </row>
    <row r="792" spans="2:6" ht="12.75">
      <c r="B792" s="162"/>
      <c r="E792" s="167"/>
      <c r="F792" s="1"/>
    </row>
    <row r="793" spans="2:6" ht="12.75">
      <c r="B793" s="162"/>
      <c r="E793" s="167"/>
      <c r="F793" s="1"/>
    </row>
    <row r="794" spans="2:6" ht="12.75">
      <c r="B794" s="162"/>
      <c r="E794" s="167"/>
      <c r="F794" s="1"/>
    </row>
    <row r="795" spans="2:6" ht="12.75">
      <c r="B795" s="162"/>
      <c r="E795" s="167"/>
      <c r="F795" s="1"/>
    </row>
    <row r="796" spans="2:6" ht="12.75">
      <c r="B796" s="162"/>
      <c r="E796" s="167"/>
      <c r="F796" s="1"/>
    </row>
    <row r="797" spans="2:6" ht="12.75">
      <c r="B797" s="162"/>
      <c r="E797" s="167"/>
      <c r="F797" s="1"/>
    </row>
    <row r="798" spans="2:6" ht="12.75">
      <c r="B798" s="162"/>
      <c r="E798" s="167"/>
      <c r="F798" s="1"/>
    </row>
    <row r="799" spans="2:6" ht="12.75">
      <c r="B799" s="162"/>
      <c r="E799" s="167"/>
      <c r="F799" s="1"/>
    </row>
    <row r="800" spans="2:6" ht="12.75">
      <c r="B800" s="162"/>
      <c r="E800" s="167"/>
      <c r="F800" s="1"/>
    </row>
    <row r="801" spans="2:6" ht="12.75">
      <c r="B801" s="162"/>
      <c r="E801" s="167"/>
      <c r="F801" s="1"/>
    </row>
    <row r="802" spans="2:6" ht="12.75">
      <c r="B802" s="162"/>
      <c r="E802" s="167"/>
      <c r="F802" s="1"/>
    </row>
    <row r="803" spans="2:6" ht="12.75">
      <c r="B803" s="162"/>
      <c r="E803" s="167"/>
      <c r="F803" s="1"/>
    </row>
    <row r="804" spans="2:6" ht="12.75">
      <c r="B804" s="162"/>
      <c r="E804" s="167"/>
      <c r="F804" s="1"/>
    </row>
    <row r="805" spans="2:6" ht="12.75">
      <c r="B805" s="162"/>
      <c r="E805" s="167"/>
      <c r="F805" s="1"/>
    </row>
    <row r="806" spans="2:6" ht="12.75">
      <c r="B806" s="162"/>
      <c r="E806" s="167"/>
      <c r="F806" s="1"/>
    </row>
    <row r="807" spans="2:6" ht="12.75">
      <c r="B807" s="162"/>
      <c r="E807" s="167"/>
      <c r="F807" s="1"/>
    </row>
    <row r="808" spans="2:6" ht="12.75">
      <c r="B808" s="162"/>
      <c r="E808" s="167"/>
      <c r="F808" s="1"/>
    </row>
    <row r="809" spans="2:6" ht="12.75">
      <c r="B809" s="162"/>
      <c r="E809" s="167"/>
      <c r="F809" s="1"/>
    </row>
    <row r="810" spans="2:6" ht="12.75">
      <c r="B810" s="162"/>
      <c r="E810" s="167"/>
      <c r="F810" s="1"/>
    </row>
    <row r="811" spans="2:6" ht="12.75">
      <c r="B811" s="162"/>
      <c r="E811" s="167"/>
      <c r="F811" s="1"/>
    </row>
    <row r="812" spans="2:6" ht="12.75">
      <c r="B812" s="162"/>
      <c r="E812" s="167"/>
      <c r="F812" s="1"/>
    </row>
    <row r="813" spans="2:6" ht="12.75">
      <c r="B813" s="162"/>
      <c r="E813" s="167"/>
      <c r="F813" s="1"/>
    </row>
    <row r="814" spans="2:6" ht="12.75">
      <c r="B814" s="162"/>
      <c r="E814" s="167"/>
      <c r="F814" s="1"/>
    </row>
    <row r="815" spans="2:6" ht="12.75">
      <c r="B815" s="162"/>
      <c r="E815" s="167"/>
      <c r="F815" s="1"/>
    </row>
    <row r="816" spans="2:6" ht="12.75">
      <c r="B816" s="162"/>
      <c r="E816" s="167"/>
      <c r="F816" s="1"/>
    </row>
    <row r="817" spans="2:6" ht="12.75">
      <c r="B817" s="162"/>
      <c r="E817" s="167"/>
      <c r="F817" s="1"/>
    </row>
    <row r="818" spans="2:6" ht="12.75">
      <c r="B818" s="162"/>
      <c r="E818" s="167"/>
      <c r="F818" s="1"/>
    </row>
    <row r="819" spans="2:6" ht="12.75">
      <c r="B819" s="162"/>
      <c r="E819" s="167"/>
      <c r="F819" s="1"/>
    </row>
    <row r="820" spans="2:6" ht="12.75">
      <c r="B820" s="162"/>
      <c r="E820" s="167"/>
      <c r="F820" s="1"/>
    </row>
    <row r="821" spans="2:6" ht="12.75">
      <c r="B821" s="162"/>
      <c r="E821" s="167"/>
      <c r="F821" s="1"/>
    </row>
    <row r="822" spans="2:6" ht="12.75">
      <c r="B822" s="162"/>
      <c r="E822" s="167"/>
      <c r="F822" s="1"/>
    </row>
    <row r="823" spans="2:6" ht="12.75">
      <c r="B823" s="162"/>
      <c r="E823" s="167"/>
      <c r="F823" s="1"/>
    </row>
    <row r="824" spans="2:6" ht="12.75">
      <c r="B824" s="162"/>
      <c r="E824" s="167"/>
      <c r="F824" s="1"/>
    </row>
    <row r="825" spans="2:6" ht="12.75">
      <c r="B825" s="162"/>
      <c r="E825" s="167"/>
      <c r="F825" s="1"/>
    </row>
    <row r="826" spans="2:6" ht="12.75">
      <c r="B826" s="162"/>
      <c r="E826" s="167"/>
      <c r="F826" s="1"/>
    </row>
    <row r="827" spans="2:6" ht="12.75">
      <c r="B827" s="162"/>
      <c r="E827" s="167"/>
      <c r="F827" s="1"/>
    </row>
    <row r="828" spans="2:6" ht="12.75">
      <c r="B828" s="162"/>
      <c r="E828" s="167"/>
      <c r="F828" s="1"/>
    </row>
    <row r="829" spans="2:6" ht="12.75">
      <c r="B829" s="162"/>
      <c r="E829" s="167"/>
      <c r="F829" s="1"/>
    </row>
    <row r="830" spans="2:6" ht="12.75">
      <c r="B830" s="162"/>
      <c r="E830" s="167"/>
      <c r="F830" s="1"/>
    </row>
    <row r="831" spans="2:6" ht="12.75">
      <c r="B831" s="162"/>
      <c r="E831" s="167"/>
      <c r="F831" s="1"/>
    </row>
    <row r="832" spans="2:6" ht="12.75">
      <c r="B832" s="162"/>
      <c r="E832" s="167"/>
      <c r="F832" s="1"/>
    </row>
    <row r="833" spans="2:6" ht="12.75">
      <c r="B833" s="162"/>
      <c r="E833" s="167"/>
      <c r="F833" s="1"/>
    </row>
    <row r="834" spans="2:6" ht="12.75">
      <c r="B834" s="162"/>
      <c r="E834" s="167"/>
      <c r="F834" s="1"/>
    </row>
    <row r="835" spans="2:6" ht="12.75">
      <c r="B835" s="162"/>
      <c r="E835" s="167"/>
      <c r="F835" s="1"/>
    </row>
    <row r="836" spans="2:6" ht="12.75">
      <c r="B836" s="162"/>
      <c r="E836" s="167"/>
      <c r="F836" s="1"/>
    </row>
    <row r="837" spans="2:6" ht="12.75">
      <c r="B837" s="162"/>
      <c r="E837" s="167"/>
      <c r="F837" s="1"/>
    </row>
    <row r="838" spans="2:6" ht="12.75">
      <c r="B838" s="162"/>
      <c r="E838" s="167"/>
      <c r="F838" s="1"/>
    </row>
    <row r="839" spans="2:6" ht="12.75">
      <c r="B839" s="162"/>
      <c r="E839" s="167"/>
      <c r="F839" s="1"/>
    </row>
    <row r="840" spans="2:6" ht="12.75">
      <c r="B840" s="162"/>
      <c r="E840" s="167"/>
      <c r="F840" s="1"/>
    </row>
    <row r="841" spans="2:6" ht="12.75">
      <c r="B841" s="162"/>
      <c r="E841" s="167"/>
      <c r="F841" s="1"/>
    </row>
    <row r="842" spans="2:6" ht="12.75">
      <c r="B842" s="162"/>
      <c r="E842" s="167"/>
      <c r="F842" s="1"/>
    </row>
    <row r="843" spans="2:6" ht="12.75">
      <c r="B843" s="162"/>
      <c r="E843" s="167"/>
      <c r="F843" s="1"/>
    </row>
    <row r="844" spans="2:6" ht="12.75">
      <c r="B844" s="162"/>
      <c r="E844" s="167"/>
      <c r="F844" s="1"/>
    </row>
    <row r="845" spans="2:6" ht="12.75">
      <c r="B845" s="162"/>
      <c r="E845" s="167"/>
      <c r="F845" s="1"/>
    </row>
    <row r="846" spans="2:6" ht="12.75">
      <c r="B846" s="162"/>
      <c r="E846" s="167"/>
      <c r="F846" s="1"/>
    </row>
    <row r="847" spans="2:6" ht="12.75">
      <c r="B847" s="162"/>
      <c r="E847" s="167"/>
      <c r="F847" s="1"/>
    </row>
    <row r="848" spans="2:6" ht="12.75">
      <c r="B848" s="162"/>
      <c r="E848" s="167"/>
      <c r="F848" s="1"/>
    </row>
    <row r="849" spans="2:6" ht="12.75">
      <c r="B849" s="162"/>
      <c r="E849" s="167"/>
      <c r="F849" s="1"/>
    </row>
    <row r="850" spans="2:6" ht="12.75">
      <c r="B850" s="162"/>
      <c r="E850" s="167"/>
      <c r="F850" s="1"/>
    </row>
    <row r="851" spans="2:6" ht="12.75">
      <c r="B851" s="162"/>
      <c r="E851" s="167"/>
      <c r="F851" s="1"/>
    </row>
    <row r="852" spans="2:6" ht="12.75">
      <c r="B852" s="162"/>
      <c r="E852" s="167"/>
      <c r="F852" s="1"/>
    </row>
    <row r="853" spans="2:6" ht="12.75">
      <c r="B853" s="162"/>
      <c r="E853" s="167"/>
      <c r="F853" s="1"/>
    </row>
    <row r="854" spans="2:6" ht="12.75">
      <c r="B854" s="162"/>
      <c r="E854" s="167"/>
      <c r="F854" s="1"/>
    </row>
    <row r="855" spans="2:6" ht="12.75">
      <c r="B855" s="162"/>
      <c r="E855" s="167"/>
      <c r="F855" s="1"/>
    </row>
    <row r="856" spans="2:6" ht="12.75">
      <c r="B856" s="162"/>
      <c r="E856" s="167"/>
      <c r="F856" s="1"/>
    </row>
    <row r="857" spans="2:6" ht="12.75">
      <c r="B857" s="162"/>
      <c r="E857" s="167"/>
      <c r="F857" s="1"/>
    </row>
    <row r="858" spans="2:6" ht="12.75">
      <c r="B858" s="162"/>
      <c r="E858" s="167"/>
      <c r="F858" s="1"/>
    </row>
    <row r="859" spans="2:6" ht="12.75">
      <c r="B859" s="162"/>
      <c r="E859" s="167"/>
      <c r="F859" s="1"/>
    </row>
    <row r="860" spans="2:6" ht="12.75">
      <c r="B860" s="162"/>
      <c r="E860" s="167"/>
      <c r="F860" s="1"/>
    </row>
    <row r="861" spans="2:6" ht="12.75">
      <c r="B861" s="162"/>
      <c r="E861" s="167"/>
      <c r="F861" s="1"/>
    </row>
    <row r="862" spans="2:6" ht="12.75">
      <c r="B862" s="162"/>
      <c r="E862" s="167"/>
      <c r="F862" s="1"/>
    </row>
    <row r="863" spans="2:6" ht="12.75">
      <c r="B863" s="162"/>
      <c r="E863" s="167"/>
      <c r="F863" s="1"/>
    </row>
    <row r="864" spans="2:6" ht="12.75">
      <c r="B864" s="162"/>
      <c r="E864" s="167"/>
      <c r="F864" s="1"/>
    </row>
    <row r="865" spans="2:6" ht="12.75">
      <c r="B865" s="162"/>
      <c r="E865" s="167"/>
      <c r="F865" s="1"/>
    </row>
    <row r="866" spans="2:6" ht="12.75">
      <c r="B866" s="162"/>
      <c r="E866" s="167"/>
      <c r="F866" s="1"/>
    </row>
    <row r="867" spans="2:6" ht="12.75">
      <c r="B867" s="162"/>
      <c r="E867" s="167"/>
      <c r="F867" s="1"/>
    </row>
    <row r="868" spans="2:6" ht="12.75">
      <c r="B868" s="162"/>
      <c r="E868" s="167"/>
      <c r="F868" s="1"/>
    </row>
    <row r="869" spans="2:6" ht="12.75">
      <c r="B869" s="162"/>
      <c r="E869" s="167"/>
      <c r="F869" s="1"/>
    </row>
    <row r="870" spans="2:6" ht="12.75">
      <c r="B870" s="162"/>
      <c r="E870" s="167"/>
      <c r="F870" s="1"/>
    </row>
    <row r="871" spans="2:6" ht="12.75">
      <c r="B871" s="162"/>
      <c r="E871" s="167"/>
      <c r="F871" s="1"/>
    </row>
    <row r="872" spans="2:6" ht="12.75">
      <c r="B872" s="162"/>
      <c r="E872" s="167"/>
      <c r="F872" s="1"/>
    </row>
    <row r="873" spans="2:6" ht="12.75">
      <c r="B873" s="162"/>
      <c r="E873" s="167"/>
      <c r="F873" s="1"/>
    </row>
    <row r="874" spans="2:6" ht="12.75">
      <c r="B874" s="162"/>
      <c r="E874" s="167"/>
      <c r="F874" s="1"/>
    </row>
    <row r="875" spans="2:6" ht="12.75">
      <c r="B875" s="162"/>
      <c r="E875" s="167"/>
      <c r="F875" s="1"/>
    </row>
    <row r="876" spans="2:6" ht="12.75">
      <c r="B876" s="162"/>
      <c r="E876" s="167"/>
      <c r="F876" s="1"/>
    </row>
    <row r="877" spans="2:6" ht="12.75">
      <c r="B877" s="162"/>
      <c r="E877" s="167"/>
      <c r="F877" s="1"/>
    </row>
    <row r="878" spans="2:6" ht="12.75">
      <c r="B878" s="162"/>
      <c r="E878" s="167"/>
      <c r="F878" s="1"/>
    </row>
    <row r="879" spans="2:6" ht="12.75">
      <c r="B879" s="162"/>
      <c r="E879" s="167"/>
      <c r="F879" s="1"/>
    </row>
    <row r="880" spans="2:6" ht="12.75">
      <c r="B880" s="162"/>
      <c r="E880" s="167"/>
      <c r="F880" s="1"/>
    </row>
    <row r="881" spans="2:6" ht="12.75">
      <c r="B881" s="162"/>
      <c r="E881" s="167"/>
      <c r="F881" s="1"/>
    </row>
    <row r="882" spans="2:6" ht="12.75">
      <c r="B882" s="162"/>
      <c r="E882" s="167"/>
      <c r="F882" s="1"/>
    </row>
    <row r="883" spans="2:6" ht="12.75">
      <c r="B883" s="162"/>
      <c r="E883" s="167"/>
      <c r="F883" s="1"/>
    </row>
    <row r="884" spans="2:6" ht="12.75">
      <c r="B884" s="162"/>
      <c r="E884" s="167"/>
      <c r="F884" s="1"/>
    </row>
    <row r="885" spans="2:6" ht="12.75">
      <c r="B885" s="162"/>
      <c r="E885" s="167"/>
      <c r="F885" s="1"/>
    </row>
    <row r="886" spans="2:6" ht="12.75">
      <c r="B886" s="162"/>
      <c r="E886" s="167"/>
      <c r="F886" s="1"/>
    </row>
    <row r="887" spans="2:6" ht="12.75">
      <c r="B887" s="162"/>
      <c r="E887" s="167"/>
      <c r="F887" s="1"/>
    </row>
    <row r="888" spans="2:6" ht="12.75">
      <c r="B888" s="162"/>
      <c r="E888" s="167"/>
      <c r="F888" s="1"/>
    </row>
    <row r="889" spans="2:6" ht="12.75">
      <c r="B889" s="162"/>
      <c r="E889" s="167"/>
      <c r="F889" s="1"/>
    </row>
    <row r="890" spans="2:6" ht="12.75">
      <c r="B890" s="162"/>
      <c r="E890" s="167"/>
      <c r="F890" s="1"/>
    </row>
    <row r="891" spans="2:6" ht="12.75">
      <c r="B891" s="162"/>
      <c r="E891" s="167"/>
      <c r="F891" s="1"/>
    </row>
    <row r="892" spans="2:6" ht="12.75">
      <c r="B892" s="162"/>
      <c r="E892" s="167"/>
      <c r="F892" s="1"/>
    </row>
    <row r="893" spans="2:6" ht="12.75">
      <c r="B893" s="162"/>
      <c r="E893" s="167"/>
      <c r="F893" s="1"/>
    </row>
    <row r="894" spans="2:6" ht="12.75">
      <c r="B894" s="162"/>
      <c r="E894" s="167"/>
      <c r="F894" s="1"/>
    </row>
    <row r="895" spans="2:6" ht="12.75">
      <c r="B895" s="162"/>
      <c r="E895" s="167"/>
      <c r="F895" s="1"/>
    </row>
    <row r="896" spans="2:6" ht="12.75">
      <c r="B896" s="162"/>
      <c r="E896" s="167"/>
      <c r="F896" s="1"/>
    </row>
    <row r="897" spans="2:6" ht="12.75">
      <c r="B897" s="162"/>
      <c r="E897" s="167"/>
      <c r="F897" s="1"/>
    </row>
    <row r="898" spans="2:6" ht="12.75">
      <c r="B898" s="162"/>
      <c r="E898" s="167"/>
      <c r="F898" s="1"/>
    </row>
    <row r="899" spans="2:6" ht="12.75">
      <c r="B899" s="162"/>
      <c r="E899" s="167"/>
      <c r="F899" s="1"/>
    </row>
    <row r="900" spans="2:6" ht="12.75">
      <c r="B900" s="162"/>
      <c r="E900" s="167"/>
      <c r="F900" s="1"/>
    </row>
    <row r="901" spans="2:6" ht="12.75">
      <c r="B901" s="162"/>
      <c r="E901" s="167"/>
      <c r="F901" s="1"/>
    </row>
    <row r="902" spans="2:6" ht="12.75">
      <c r="B902" s="162"/>
      <c r="E902" s="167"/>
      <c r="F902" s="1"/>
    </row>
    <row r="903" spans="2:6" ht="12.75">
      <c r="B903" s="162"/>
      <c r="E903" s="167"/>
      <c r="F903" s="1"/>
    </row>
    <row r="904" spans="2:6" ht="12.75">
      <c r="B904" s="162"/>
      <c r="E904" s="167"/>
      <c r="F904" s="1"/>
    </row>
    <row r="905" spans="2:6" ht="12.75">
      <c r="B905" s="162"/>
      <c r="E905" s="167"/>
      <c r="F905" s="1"/>
    </row>
    <row r="906" spans="2:6" ht="12.75">
      <c r="B906" s="162"/>
      <c r="E906" s="167"/>
      <c r="F906" s="1"/>
    </row>
    <row r="907" spans="2:6" ht="12.75">
      <c r="B907" s="162"/>
      <c r="E907" s="167"/>
      <c r="F907" s="1"/>
    </row>
    <row r="908" spans="2:6" ht="12.75">
      <c r="B908" s="162"/>
      <c r="E908" s="167"/>
      <c r="F908" s="1"/>
    </row>
    <row r="909" spans="2:6" ht="12.75">
      <c r="B909" s="162"/>
      <c r="E909" s="167"/>
      <c r="F909" s="1"/>
    </row>
    <row r="910" spans="2:6" ht="12.75">
      <c r="B910" s="162"/>
      <c r="E910" s="167"/>
      <c r="F910" s="1"/>
    </row>
    <row r="911" spans="2:6" ht="12.75">
      <c r="B911" s="162"/>
      <c r="E911" s="167"/>
      <c r="F911" s="1"/>
    </row>
    <row r="912" spans="2:6" ht="12.75">
      <c r="B912" s="162"/>
      <c r="E912" s="167"/>
      <c r="F912" s="1"/>
    </row>
    <row r="913" spans="2:6" ht="12.75">
      <c r="B913" s="162"/>
      <c r="E913" s="167"/>
      <c r="F913" s="1"/>
    </row>
    <row r="914" spans="2:6" ht="12.75">
      <c r="B914" s="162"/>
      <c r="E914" s="167"/>
      <c r="F914" s="1"/>
    </row>
    <row r="915" spans="2:6" ht="12.75">
      <c r="B915" s="162"/>
      <c r="E915" s="167"/>
      <c r="F915" s="1"/>
    </row>
    <row r="916" spans="2:6" ht="12.75">
      <c r="B916" s="162"/>
      <c r="E916" s="167"/>
      <c r="F916" s="1"/>
    </row>
    <row r="917" spans="2:6" ht="12.75">
      <c r="B917" s="162"/>
      <c r="E917" s="167"/>
      <c r="F917" s="1"/>
    </row>
    <row r="918" spans="2:6" ht="12.75">
      <c r="B918" s="162"/>
      <c r="E918" s="167"/>
      <c r="F918" s="1"/>
    </row>
    <row r="919" spans="2:6" ht="12.75">
      <c r="B919" s="162"/>
      <c r="E919" s="167"/>
      <c r="F919" s="1"/>
    </row>
    <row r="920" spans="2:6" ht="12.75">
      <c r="B920" s="162"/>
      <c r="E920" s="167"/>
      <c r="F920" s="1"/>
    </row>
    <row r="921" spans="2:6" ht="12.75">
      <c r="B921" s="162"/>
      <c r="E921" s="167"/>
      <c r="F921" s="1"/>
    </row>
    <row r="922" spans="2:6" ht="12.75">
      <c r="B922" s="162"/>
      <c r="E922" s="167"/>
      <c r="F922" s="1"/>
    </row>
    <row r="923" spans="2:6" ht="12.75">
      <c r="B923" s="162"/>
      <c r="E923" s="167"/>
      <c r="F923" s="1"/>
    </row>
    <row r="924" spans="2:6" ht="12.75">
      <c r="B924" s="162"/>
      <c r="E924" s="167"/>
      <c r="F924" s="1"/>
    </row>
    <row r="925" spans="2:6" ht="12.75">
      <c r="B925" s="162"/>
      <c r="E925" s="167"/>
      <c r="F925" s="1"/>
    </row>
    <row r="926" spans="2:6" ht="12.75">
      <c r="B926" s="162"/>
      <c r="E926" s="167"/>
      <c r="F926" s="1"/>
    </row>
    <row r="927" spans="2:6" ht="12.75">
      <c r="B927" s="162"/>
      <c r="E927" s="167"/>
      <c r="F927" s="1"/>
    </row>
    <row r="928" spans="2:6" ht="12.75">
      <c r="B928" s="162"/>
      <c r="E928" s="167"/>
      <c r="F928" s="1"/>
    </row>
    <row r="929" spans="2:6" ht="12.75">
      <c r="B929" s="162"/>
      <c r="E929" s="167"/>
      <c r="F929" s="1"/>
    </row>
    <row r="930" spans="2:6" ht="12.75">
      <c r="B930" s="162"/>
      <c r="E930" s="167"/>
      <c r="F930" s="1"/>
    </row>
    <row r="931" spans="2:6" ht="15" customHeight="1">
      <c r="B931" s="16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1:BB1000"/>
  <sheetViews>
    <sheetView topLeftCell="A34" workbookViewId="0">
      <selection activeCell="G76" sqref="G76"/>
    </sheetView>
  </sheetViews>
  <sheetFormatPr defaultColWidth="12.5703125" defaultRowHeight="15" customHeight="1"/>
  <cols>
    <col min="46" max="48" width="12.5703125" style="59"/>
    <col min="49" max="55" width="0" style="59" hidden="1" customWidth="1"/>
    <col min="56" max="16384" width="12.5703125" style="59"/>
  </cols>
  <sheetData>
    <row r="1" spans="1:45" ht="15.75" customHeight="1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ht="15.75" customHeight="1">
      <c r="A2" s="324" t="s">
        <v>1151</v>
      </c>
      <c r="B2" s="325"/>
      <c r="C2" s="326"/>
      <c r="D2" s="324" t="s">
        <v>1152</v>
      </c>
      <c r="E2" s="325"/>
      <c r="F2" s="326"/>
      <c r="G2" s="324" t="s">
        <v>1153</v>
      </c>
      <c r="H2" s="325"/>
      <c r="I2" s="326"/>
      <c r="J2" s="324" t="s">
        <v>1154</v>
      </c>
      <c r="K2" s="325"/>
      <c r="L2" s="326"/>
      <c r="M2" s="324" t="s">
        <v>1155</v>
      </c>
      <c r="N2" s="325"/>
      <c r="O2" s="326"/>
      <c r="P2" s="324" t="s">
        <v>1156</v>
      </c>
      <c r="Q2" s="325"/>
      <c r="R2" s="326"/>
      <c r="S2" s="324" t="s">
        <v>1157</v>
      </c>
      <c r="T2" s="325"/>
      <c r="U2" s="326"/>
      <c r="V2" s="324" t="s">
        <v>1158</v>
      </c>
      <c r="W2" s="325"/>
      <c r="X2" s="326"/>
      <c r="Y2" s="324" t="s">
        <v>1159</v>
      </c>
      <c r="Z2" s="325"/>
      <c r="AA2" s="326"/>
      <c r="AB2" s="324" t="s">
        <v>1160</v>
      </c>
      <c r="AC2" s="325"/>
      <c r="AD2" s="326"/>
      <c r="AE2" s="324" t="s">
        <v>1161</v>
      </c>
      <c r="AF2" s="325"/>
      <c r="AG2" s="326"/>
      <c r="AH2" s="324" t="s">
        <v>1162</v>
      </c>
      <c r="AI2" s="325"/>
      <c r="AJ2" s="326"/>
      <c r="AK2" s="324" t="s">
        <v>1163</v>
      </c>
      <c r="AL2" s="325"/>
      <c r="AM2" s="326"/>
      <c r="AN2" s="324" t="s">
        <v>1164</v>
      </c>
      <c r="AO2" s="325"/>
      <c r="AP2" s="326"/>
      <c r="AQ2" s="324" t="s">
        <v>1165</v>
      </c>
      <c r="AR2" s="325"/>
      <c r="AS2" s="326"/>
    </row>
    <row r="3" spans="1:45" ht="15.75" customHeight="1">
      <c r="A3" s="4" t="s">
        <v>1166</v>
      </c>
      <c r="B3" s="183" t="s">
        <v>11</v>
      </c>
      <c r="C3" s="5" t="s">
        <v>4</v>
      </c>
      <c r="D3" s="4" t="s">
        <v>1166</v>
      </c>
      <c r="E3" s="183" t="s">
        <v>11</v>
      </c>
      <c r="F3" s="5" t="s">
        <v>4</v>
      </c>
      <c r="G3" s="4" t="s">
        <v>1166</v>
      </c>
      <c r="H3" s="183" t="s">
        <v>11</v>
      </c>
      <c r="I3" s="5" t="s">
        <v>4</v>
      </c>
      <c r="J3" s="4" t="s">
        <v>1166</v>
      </c>
      <c r="K3" s="183" t="s">
        <v>11</v>
      </c>
      <c r="L3" s="5" t="s">
        <v>4</v>
      </c>
      <c r="M3" s="4" t="s">
        <v>1166</v>
      </c>
      <c r="N3" s="183" t="s">
        <v>11</v>
      </c>
      <c r="O3" s="5" t="s">
        <v>4</v>
      </c>
      <c r="P3" s="4" t="s">
        <v>1166</v>
      </c>
      <c r="Q3" s="183" t="s">
        <v>11</v>
      </c>
      <c r="R3" s="5" t="s">
        <v>4</v>
      </c>
      <c r="S3" s="4" t="s">
        <v>1166</v>
      </c>
      <c r="T3" s="184" t="s">
        <v>11</v>
      </c>
      <c r="U3" s="5" t="s">
        <v>4</v>
      </c>
      <c r="V3" s="4" t="s">
        <v>1166</v>
      </c>
      <c r="W3" s="184" t="s">
        <v>11</v>
      </c>
      <c r="X3" s="5" t="s">
        <v>4</v>
      </c>
      <c r="Y3" s="4" t="s">
        <v>1166</v>
      </c>
      <c r="Z3" s="184" t="s">
        <v>11</v>
      </c>
      <c r="AA3" s="5" t="s">
        <v>4</v>
      </c>
      <c r="AB3" s="4" t="s">
        <v>1166</v>
      </c>
      <c r="AC3" s="184" t="s">
        <v>11</v>
      </c>
      <c r="AD3" s="5" t="s">
        <v>4</v>
      </c>
      <c r="AE3" s="4" t="s">
        <v>1166</v>
      </c>
      <c r="AF3" s="184" t="s">
        <v>11</v>
      </c>
      <c r="AG3" s="5" t="s">
        <v>4</v>
      </c>
      <c r="AH3" s="4" t="s">
        <v>1166</v>
      </c>
      <c r="AI3" s="184" t="s">
        <v>11</v>
      </c>
      <c r="AJ3" s="5" t="s">
        <v>4</v>
      </c>
      <c r="AK3" s="4" t="s">
        <v>1166</v>
      </c>
      <c r="AL3" s="184" t="s">
        <v>11</v>
      </c>
      <c r="AM3" s="5" t="s">
        <v>4</v>
      </c>
      <c r="AN3" s="4" t="s">
        <v>1166</v>
      </c>
      <c r="AO3" s="184" t="s">
        <v>11</v>
      </c>
      <c r="AP3" s="5" t="s">
        <v>4</v>
      </c>
      <c r="AQ3" s="4" t="s">
        <v>1166</v>
      </c>
      <c r="AR3" s="184" t="s">
        <v>11</v>
      </c>
      <c r="AS3" s="5" t="s">
        <v>4</v>
      </c>
    </row>
    <row r="4" spans="1:45" ht="15.75" customHeight="1">
      <c r="A4" s="6"/>
      <c r="B4" s="7"/>
      <c r="C4" s="8"/>
      <c r="D4" s="6" t="s">
        <v>1167</v>
      </c>
      <c r="E4" s="7">
        <v>10.608000000000001</v>
      </c>
      <c r="F4" s="8">
        <v>45411</v>
      </c>
      <c r="G4" s="6" t="s">
        <v>1168</v>
      </c>
      <c r="H4" s="7">
        <v>8.6943000000000001</v>
      </c>
      <c r="I4" s="8">
        <v>45428</v>
      </c>
      <c r="J4" s="6" t="s">
        <v>1169</v>
      </c>
      <c r="K4" s="7">
        <v>8.7723999999999993</v>
      </c>
      <c r="L4" s="8">
        <v>45387</v>
      </c>
      <c r="M4" s="6" t="s">
        <v>1170</v>
      </c>
      <c r="N4" s="7">
        <v>10.608000000000001</v>
      </c>
      <c r="O4" s="8">
        <v>45434</v>
      </c>
      <c r="P4" s="6" t="s">
        <v>1171</v>
      </c>
      <c r="Q4" s="7">
        <v>8.6943000000000001</v>
      </c>
      <c r="R4" s="252"/>
      <c r="S4" s="6" t="s">
        <v>1172</v>
      </c>
      <c r="T4" s="7">
        <v>8.7723999999999993</v>
      </c>
      <c r="U4" s="8">
        <v>45391</v>
      </c>
      <c r="V4" s="6" t="s">
        <v>1173</v>
      </c>
      <c r="W4" s="7">
        <v>10.608000000000001</v>
      </c>
      <c r="X4" s="8"/>
      <c r="Y4" s="6" t="s">
        <v>1174</v>
      </c>
      <c r="Z4" s="7">
        <v>8.6943000000000001</v>
      </c>
      <c r="AA4" s="8"/>
      <c r="AB4" s="6" t="s">
        <v>1175</v>
      </c>
      <c r="AC4" s="7">
        <v>8.7723999999999993</v>
      </c>
      <c r="AD4" s="8"/>
      <c r="AE4" s="6" t="s">
        <v>1176</v>
      </c>
      <c r="AF4" s="7">
        <v>10.608000000000001</v>
      </c>
      <c r="AG4" s="8"/>
      <c r="AH4" s="6" t="s">
        <v>1177</v>
      </c>
      <c r="AI4" s="7">
        <v>8.6943000000000001</v>
      </c>
      <c r="AJ4" s="8"/>
      <c r="AK4" s="6" t="s">
        <v>1178</v>
      </c>
      <c r="AL4" s="7">
        <v>8.7723999999999993</v>
      </c>
      <c r="AM4" s="8"/>
      <c r="AN4" s="6" t="s">
        <v>1179</v>
      </c>
      <c r="AO4" s="7">
        <v>11.568</v>
      </c>
      <c r="AP4" s="8"/>
      <c r="AQ4" s="6" t="s">
        <v>1180</v>
      </c>
      <c r="AR4" s="7">
        <v>8.6943000000000001</v>
      </c>
      <c r="AS4" s="8"/>
    </row>
    <row r="5" spans="1:45" ht="15.75" customHeight="1">
      <c r="A5" s="6"/>
      <c r="B5" s="7"/>
      <c r="C5" s="8"/>
      <c r="D5" s="6" t="s">
        <v>1181</v>
      </c>
      <c r="E5" s="7">
        <v>9.7240000000000002</v>
      </c>
      <c r="F5" s="8">
        <v>45411</v>
      </c>
      <c r="G5" s="6" t="s">
        <v>1182</v>
      </c>
      <c r="H5" s="7">
        <v>9.5280000000000005</v>
      </c>
      <c r="I5" s="8">
        <v>45428</v>
      </c>
      <c r="J5" s="6" t="s">
        <v>1183</v>
      </c>
      <c r="K5" s="7">
        <v>11.568</v>
      </c>
      <c r="L5" s="8">
        <v>45387</v>
      </c>
      <c r="M5" s="9" t="s">
        <v>1184</v>
      </c>
      <c r="N5" s="7">
        <v>9.7240000000000002</v>
      </c>
      <c r="O5" s="8">
        <v>45434</v>
      </c>
      <c r="P5" s="9" t="s">
        <v>1185</v>
      </c>
      <c r="Q5" s="7">
        <v>9.5280000000000005</v>
      </c>
      <c r="R5" s="252"/>
      <c r="S5" s="9" t="s">
        <v>1186</v>
      </c>
      <c r="T5" s="7">
        <v>11.568</v>
      </c>
      <c r="U5" s="8">
        <v>45394</v>
      </c>
      <c r="V5" s="9" t="s">
        <v>1187</v>
      </c>
      <c r="W5" s="7">
        <v>9.7240000000000002</v>
      </c>
      <c r="X5" s="8"/>
      <c r="Y5" s="9" t="s">
        <v>1188</v>
      </c>
      <c r="Z5" s="7">
        <v>9.5280000000000005</v>
      </c>
      <c r="AA5" s="8"/>
      <c r="AB5" s="9" t="s">
        <v>1189</v>
      </c>
      <c r="AC5" s="7">
        <v>11.568</v>
      </c>
      <c r="AD5" s="8"/>
      <c r="AE5" s="9" t="s">
        <v>1190</v>
      </c>
      <c r="AF5" s="7">
        <v>9.7240000000000002</v>
      </c>
      <c r="AG5" s="8"/>
      <c r="AH5" s="9" t="s">
        <v>1191</v>
      </c>
      <c r="AI5" s="7">
        <v>9.5280000000000005</v>
      </c>
      <c r="AJ5" s="8"/>
      <c r="AK5" s="9" t="s">
        <v>1192</v>
      </c>
      <c r="AL5" s="7">
        <v>11.568</v>
      </c>
      <c r="AM5" s="8"/>
      <c r="AN5" s="9" t="s">
        <v>1193</v>
      </c>
      <c r="AO5" s="185">
        <v>11.568</v>
      </c>
      <c r="AP5" s="8"/>
      <c r="AQ5" s="9" t="s">
        <v>1194</v>
      </c>
      <c r="AR5" s="185">
        <v>9.5280000000000005</v>
      </c>
      <c r="AS5" s="8"/>
    </row>
    <row r="6" spans="1:45" ht="15.75" customHeight="1">
      <c r="A6" s="6"/>
      <c r="B6" s="7"/>
      <c r="C6" s="8"/>
      <c r="D6" s="6" t="s">
        <v>1195</v>
      </c>
      <c r="E6" s="7">
        <v>5.2667999999999999</v>
      </c>
      <c r="F6" s="8">
        <v>45411</v>
      </c>
      <c r="G6" s="6" t="s">
        <v>1196</v>
      </c>
      <c r="H6" s="7">
        <v>11.016</v>
      </c>
      <c r="I6" s="8">
        <v>45428</v>
      </c>
      <c r="J6" s="6" t="s">
        <v>1197</v>
      </c>
      <c r="K6" s="7">
        <v>11.568</v>
      </c>
      <c r="L6" s="8">
        <v>45387</v>
      </c>
      <c r="M6" s="6" t="s">
        <v>1198</v>
      </c>
      <c r="N6" s="7">
        <v>5.2667999999999999</v>
      </c>
      <c r="O6" s="8">
        <v>45434</v>
      </c>
      <c r="P6" s="6" t="s">
        <v>1199</v>
      </c>
      <c r="Q6" s="7">
        <v>11.016</v>
      </c>
      <c r="R6" s="252"/>
      <c r="S6" s="6" t="s">
        <v>1200</v>
      </c>
      <c r="T6" s="7">
        <v>11.568</v>
      </c>
      <c r="U6" s="8">
        <v>45394</v>
      </c>
      <c r="V6" s="6" t="s">
        <v>1201</v>
      </c>
      <c r="W6" s="7">
        <v>5.2667999999999999</v>
      </c>
      <c r="X6" s="8"/>
      <c r="Y6" s="6" t="s">
        <v>1202</v>
      </c>
      <c r="Z6" s="7">
        <v>11.016</v>
      </c>
      <c r="AA6" s="8"/>
      <c r="AB6" s="6" t="s">
        <v>1203</v>
      </c>
      <c r="AC6" s="7">
        <v>11.568</v>
      </c>
      <c r="AD6" s="8"/>
      <c r="AE6" s="6" t="s">
        <v>1204</v>
      </c>
      <c r="AF6" s="7">
        <v>5.2667999999999999</v>
      </c>
      <c r="AG6" s="8"/>
      <c r="AH6" s="6" t="s">
        <v>1205</v>
      </c>
      <c r="AI6" s="7">
        <v>11.016</v>
      </c>
      <c r="AJ6" s="8"/>
      <c r="AK6" s="6" t="s">
        <v>1206</v>
      </c>
      <c r="AL6" s="7">
        <v>11.568</v>
      </c>
      <c r="AM6" s="8"/>
      <c r="AN6" s="6" t="s">
        <v>1207</v>
      </c>
      <c r="AO6" s="7">
        <v>11.568</v>
      </c>
      <c r="AP6" s="8"/>
      <c r="AQ6" s="6" t="s">
        <v>1208</v>
      </c>
      <c r="AR6" s="7">
        <v>11.016</v>
      </c>
      <c r="AS6" s="8"/>
    </row>
    <row r="7" spans="1:45" ht="15.75" customHeight="1">
      <c r="A7" s="6"/>
      <c r="B7" s="7"/>
      <c r="C7" s="8"/>
      <c r="D7" s="6" t="s">
        <v>1209</v>
      </c>
      <c r="E7" s="7">
        <v>5.2667999999999999</v>
      </c>
      <c r="F7" s="8">
        <v>45411</v>
      </c>
      <c r="G7" s="6" t="s">
        <v>1210</v>
      </c>
      <c r="H7" s="7">
        <v>7.9406999999999996</v>
      </c>
      <c r="I7" s="8">
        <v>45428</v>
      </c>
      <c r="J7" s="6" t="s">
        <v>1211</v>
      </c>
      <c r="K7" s="7">
        <v>11.568</v>
      </c>
      <c r="L7" s="8">
        <v>45387</v>
      </c>
      <c r="M7" s="9" t="s">
        <v>1212</v>
      </c>
      <c r="N7" s="7">
        <v>5.2667999999999999</v>
      </c>
      <c r="O7" s="8">
        <v>45434</v>
      </c>
      <c r="P7" s="9" t="s">
        <v>1213</v>
      </c>
      <c r="Q7" s="7">
        <v>7.9406999999999996</v>
      </c>
      <c r="R7" s="252"/>
      <c r="S7" s="9" t="s">
        <v>1214</v>
      </c>
      <c r="T7" s="7">
        <v>11.568</v>
      </c>
      <c r="U7" s="8">
        <v>45394</v>
      </c>
      <c r="V7" s="9" t="s">
        <v>1215</v>
      </c>
      <c r="W7" s="7">
        <v>5.2667999999999999</v>
      </c>
      <c r="X7" s="8"/>
      <c r="Y7" s="9" t="s">
        <v>1216</v>
      </c>
      <c r="Z7" s="7">
        <v>7.9406999999999996</v>
      </c>
      <c r="AA7" s="8"/>
      <c r="AB7" s="9" t="s">
        <v>1217</v>
      </c>
      <c r="AC7" s="7">
        <v>11.568</v>
      </c>
      <c r="AD7" s="8"/>
      <c r="AE7" s="9" t="s">
        <v>1218</v>
      </c>
      <c r="AF7" s="7">
        <v>5.2667999999999999</v>
      </c>
      <c r="AG7" s="8"/>
      <c r="AH7" s="9" t="s">
        <v>1219</v>
      </c>
      <c r="AI7" s="7">
        <v>7.9406999999999996</v>
      </c>
      <c r="AJ7" s="8"/>
      <c r="AK7" s="9" t="s">
        <v>1220</v>
      </c>
      <c r="AL7" s="7">
        <v>11.568</v>
      </c>
      <c r="AM7" s="8"/>
      <c r="AN7" s="9" t="s">
        <v>1221</v>
      </c>
      <c r="AO7" s="185">
        <v>7.0853999999999999</v>
      </c>
      <c r="AP7" s="8"/>
      <c r="AQ7" s="9" t="s">
        <v>1222</v>
      </c>
      <c r="AR7" s="185">
        <v>7.9406999999999996</v>
      </c>
      <c r="AS7" s="8"/>
    </row>
    <row r="8" spans="1:45" ht="15.75" customHeight="1">
      <c r="A8" s="6"/>
      <c r="B8" s="7"/>
      <c r="C8" s="8"/>
      <c r="D8" s="6" t="s">
        <v>1223</v>
      </c>
      <c r="E8" s="7">
        <v>8.1359999999999992</v>
      </c>
      <c r="F8" s="8">
        <v>45411</v>
      </c>
      <c r="G8" s="6" t="s">
        <v>1224</v>
      </c>
      <c r="H8" s="7">
        <v>11.037599999999999</v>
      </c>
      <c r="I8" s="8">
        <v>45428</v>
      </c>
      <c r="J8" s="6" t="s">
        <v>1225</v>
      </c>
      <c r="K8" s="7">
        <v>5.7838000000000003</v>
      </c>
      <c r="L8" s="8">
        <v>45387</v>
      </c>
      <c r="M8" s="6" t="s">
        <v>1226</v>
      </c>
      <c r="N8" s="7">
        <v>8.1359999999999992</v>
      </c>
      <c r="O8" s="8">
        <v>45434</v>
      </c>
      <c r="P8" s="6" t="s">
        <v>1227</v>
      </c>
      <c r="Q8" s="7">
        <v>11.037599999999999</v>
      </c>
      <c r="R8" s="252"/>
      <c r="S8" s="6" t="s">
        <v>1228</v>
      </c>
      <c r="T8" s="7">
        <v>5.7838000000000003</v>
      </c>
      <c r="U8" s="8">
        <v>45394</v>
      </c>
      <c r="V8" s="6" t="s">
        <v>1229</v>
      </c>
      <c r="W8" s="7">
        <v>8.1359999999999992</v>
      </c>
      <c r="X8" s="8"/>
      <c r="Y8" s="6" t="s">
        <v>1230</v>
      </c>
      <c r="Z8" s="7">
        <v>11.037599999999999</v>
      </c>
      <c r="AA8" s="8"/>
      <c r="AB8" s="6" t="s">
        <v>1231</v>
      </c>
      <c r="AC8" s="7">
        <v>5.7838000000000003</v>
      </c>
      <c r="AD8" s="8"/>
      <c r="AE8" s="6" t="s">
        <v>1232</v>
      </c>
      <c r="AF8" s="7">
        <v>8.1359999999999992</v>
      </c>
      <c r="AG8" s="8"/>
      <c r="AH8" s="6" t="s">
        <v>1233</v>
      </c>
      <c r="AI8" s="7">
        <v>11.037599999999999</v>
      </c>
      <c r="AJ8" s="8"/>
      <c r="AK8" s="6" t="s">
        <v>1234</v>
      </c>
      <c r="AL8" s="7">
        <v>5.7838000000000003</v>
      </c>
      <c r="AM8" s="8"/>
      <c r="AN8" s="6" t="s">
        <v>1235</v>
      </c>
      <c r="AO8" s="7">
        <v>8.58</v>
      </c>
      <c r="AP8" s="8"/>
      <c r="AQ8" s="6" t="s">
        <v>1236</v>
      </c>
      <c r="AR8" s="7">
        <v>11.037599999999999</v>
      </c>
      <c r="AS8" s="8"/>
    </row>
    <row r="9" spans="1:45" ht="15.75" customHeight="1">
      <c r="A9" s="6"/>
      <c r="B9" s="7"/>
      <c r="C9" s="8"/>
      <c r="D9" s="6" t="s">
        <v>1237</v>
      </c>
      <c r="E9" s="7">
        <v>7.9406999999999996</v>
      </c>
      <c r="F9" s="8">
        <v>45411</v>
      </c>
      <c r="G9" s="6" t="s">
        <v>1238</v>
      </c>
      <c r="H9" s="7">
        <v>9.0719999999999992</v>
      </c>
      <c r="I9" s="8">
        <v>45428</v>
      </c>
      <c r="J9" s="6" t="s">
        <v>1239</v>
      </c>
      <c r="K9" s="7">
        <v>6</v>
      </c>
      <c r="L9" s="8">
        <v>45387</v>
      </c>
      <c r="M9" s="9" t="s">
        <v>1240</v>
      </c>
      <c r="N9" s="7">
        <v>7.9406999999999996</v>
      </c>
      <c r="O9" s="8">
        <v>45434</v>
      </c>
      <c r="P9" s="9" t="s">
        <v>1241</v>
      </c>
      <c r="Q9" s="7">
        <v>9.0719999999999992</v>
      </c>
      <c r="R9" s="252"/>
      <c r="S9" s="9" t="s">
        <v>1242</v>
      </c>
      <c r="T9" s="7">
        <v>6</v>
      </c>
      <c r="U9" s="8">
        <v>45391</v>
      </c>
      <c r="V9" s="9" t="s">
        <v>1243</v>
      </c>
      <c r="W9" s="7">
        <v>7.9406999999999996</v>
      </c>
      <c r="X9" s="8"/>
      <c r="Y9" s="9" t="s">
        <v>1244</v>
      </c>
      <c r="Z9" s="7">
        <v>9.0719999999999992</v>
      </c>
      <c r="AA9" s="8"/>
      <c r="AB9" s="9" t="s">
        <v>1245</v>
      </c>
      <c r="AC9" s="7">
        <v>6</v>
      </c>
      <c r="AD9" s="8"/>
      <c r="AE9" s="9" t="s">
        <v>1246</v>
      </c>
      <c r="AF9" s="7">
        <v>7.9406999999999996</v>
      </c>
      <c r="AG9" s="8"/>
      <c r="AH9" s="9" t="s">
        <v>1247</v>
      </c>
      <c r="AI9" s="7">
        <v>9.0719999999999992</v>
      </c>
      <c r="AJ9" s="8"/>
      <c r="AK9" s="9" t="s">
        <v>1248</v>
      </c>
      <c r="AL9" s="7">
        <v>6</v>
      </c>
      <c r="AM9" s="8"/>
      <c r="AN9" s="9" t="s">
        <v>1249</v>
      </c>
      <c r="AO9" s="185">
        <v>9.36</v>
      </c>
      <c r="AP9" s="8"/>
      <c r="AQ9" s="9" t="s">
        <v>1250</v>
      </c>
      <c r="AR9" s="185">
        <v>9.0719999999999992</v>
      </c>
      <c r="AS9" s="8"/>
    </row>
    <row r="10" spans="1:45" ht="15.75" customHeight="1">
      <c r="A10" s="6"/>
      <c r="B10" s="7"/>
      <c r="C10" s="8"/>
      <c r="D10" s="6" t="s">
        <v>1251</v>
      </c>
      <c r="E10" s="7">
        <v>11.016</v>
      </c>
      <c r="F10" s="8">
        <v>45411</v>
      </c>
      <c r="G10" s="6" t="s">
        <v>1252</v>
      </c>
      <c r="H10" s="7">
        <v>9.8124000000000002</v>
      </c>
      <c r="I10" s="8">
        <v>45428</v>
      </c>
      <c r="J10" s="6" t="s">
        <v>1253</v>
      </c>
      <c r="K10" s="7">
        <v>8.8079999999999998</v>
      </c>
      <c r="L10" s="8">
        <v>45387</v>
      </c>
      <c r="M10" s="6" t="s">
        <v>1254</v>
      </c>
      <c r="N10" s="7">
        <v>11.016</v>
      </c>
      <c r="O10" s="8">
        <v>45434</v>
      </c>
      <c r="P10" s="6" t="s">
        <v>1255</v>
      </c>
      <c r="Q10" s="7">
        <v>9.8124000000000002</v>
      </c>
      <c r="R10" s="252"/>
      <c r="S10" s="6" t="s">
        <v>1256</v>
      </c>
      <c r="T10" s="7">
        <v>8.8079999999999998</v>
      </c>
      <c r="U10" s="8">
        <v>45394</v>
      </c>
      <c r="V10" s="6" t="s">
        <v>1257</v>
      </c>
      <c r="W10" s="7">
        <v>11.016</v>
      </c>
      <c r="X10" s="8"/>
      <c r="Y10" s="6" t="s">
        <v>1258</v>
      </c>
      <c r="Z10" s="7">
        <v>9.8124000000000002</v>
      </c>
      <c r="AA10" s="8"/>
      <c r="AB10" s="6" t="s">
        <v>1259</v>
      </c>
      <c r="AC10" s="7">
        <v>8.8079999999999998</v>
      </c>
      <c r="AD10" s="8"/>
      <c r="AE10" s="6" t="s">
        <v>1260</v>
      </c>
      <c r="AF10" s="7">
        <v>11.016</v>
      </c>
      <c r="AG10" s="8"/>
      <c r="AH10" s="6" t="s">
        <v>1261</v>
      </c>
      <c r="AI10" s="7">
        <v>9.8124000000000002</v>
      </c>
      <c r="AJ10" s="8"/>
      <c r="AK10" s="6" t="s">
        <v>1262</v>
      </c>
      <c r="AL10" s="7">
        <v>8.8079999999999998</v>
      </c>
      <c r="AM10" s="8"/>
      <c r="AN10" s="6" t="s">
        <v>1263</v>
      </c>
      <c r="AO10" s="7">
        <v>9.8160000000000007</v>
      </c>
      <c r="AP10" s="8"/>
      <c r="AQ10" s="6" t="s">
        <v>1264</v>
      </c>
      <c r="AR10" s="7">
        <v>9.8124000000000002</v>
      </c>
      <c r="AS10" s="8"/>
    </row>
    <row r="11" spans="1:45" ht="15.75" customHeight="1">
      <c r="A11" s="6"/>
      <c r="B11" s="7"/>
      <c r="C11" s="8"/>
      <c r="D11" s="6" t="s">
        <v>1265</v>
      </c>
      <c r="E11" s="7">
        <v>11.016</v>
      </c>
      <c r="F11" s="8">
        <v>45411</v>
      </c>
      <c r="G11" s="6" t="s">
        <v>1266</v>
      </c>
      <c r="H11" s="7">
        <v>10.608000000000001</v>
      </c>
      <c r="I11" s="8">
        <v>45428</v>
      </c>
      <c r="J11" s="6" t="s">
        <v>1267</v>
      </c>
      <c r="K11" s="7">
        <v>8.8079999999999998</v>
      </c>
      <c r="L11" s="8">
        <v>45387</v>
      </c>
      <c r="M11" s="9" t="s">
        <v>1268</v>
      </c>
      <c r="N11" s="7">
        <v>11.016</v>
      </c>
      <c r="O11" s="8">
        <v>45434</v>
      </c>
      <c r="P11" s="9" t="s">
        <v>1269</v>
      </c>
      <c r="Q11" s="7">
        <v>10.608000000000001</v>
      </c>
      <c r="R11" s="252"/>
      <c r="S11" s="9" t="s">
        <v>1270</v>
      </c>
      <c r="T11" s="7">
        <v>8.8079999999999998</v>
      </c>
      <c r="U11" s="8">
        <v>45394</v>
      </c>
      <c r="V11" s="9" t="s">
        <v>1271</v>
      </c>
      <c r="W11" s="7">
        <v>11.016</v>
      </c>
      <c r="X11" s="8"/>
      <c r="Y11" s="9" t="s">
        <v>1272</v>
      </c>
      <c r="Z11" s="7">
        <v>10.608000000000001</v>
      </c>
      <c r="AA11" s="8"/>
      <c r="AB11" s="9" t="s">
        <v>1273</v>
      </c>
      <c r="AC11" s="7">
        <v>8.8079999999999998</v>
      </c>
      <c r="AD11" s="8"/>
      <c r="AE11" s="9" t="s">
        <v>1274</v>
      </c>
      <c r="AF11" s="7">
        <v>11.016</v>
      </c>
      <c r="AG11" s="8"/>
      <c r="AH11" s="9" t="s">
        <v>1275</v>
      </c>
      <c r="AI11" s="7">
        <v>10.608000000000001</v>
      </c>
      <c r="AJ11" s="8"/>
      <c r="AK11" s="9" t="s">
        <v>1276</v>
      </c>
      <c r="AL11" s="7">
        <v>8.8079999999999998</v>
      </c>
      <c r="AM11" s="8"/>
      <c r="AN11" s="9" t="s">
        <v>1277</v>
      </c>
      <c r="AO11" s="185">
        <v>7.0347999999999997</v>
      </c>
      <c r="AP11" s="8"/>
      <c r="AQ11" s="9" t="s">
        <v>1278</v>
      </c>
      <c r="AR11" s="185">
        <v>10.608000000000001</v>
      </c>
      <c r="AS11" s="8"/>
    </row>
    <row r="12" spans="1:45" ht="15.75" customHeight="1">
      <c r="A12" s="6"/>
      <c r="B12" s="7"/>
      <c r="C12" s="8"/>
      <c r="D12" s="6" t="s">
        <v>1279</v>
      </c>
      <c r="E12" s="7">
        <v>8.6943000000000001</v>
      </c>
      <c r="F12" s="8">
        <v>45411</v>
      </c>
      <c r="G12" s="6" t="s">
        <v>1280</v>
      </c>
      <c r="H12" s="7">
        <v>8.9571000000000005</v>
      </c>
      <c r="I12" s="8">
        <v>45429</v>
      </c>
      <c r="J12" s="6" t="s">
        <v>1281</v>
      </c>
      <c r="K12" s="7">
        <v>8.8079999999999998</v>
      </c>
      <c r="L12" s="8">
        <v>45387</v>
      </c>
      <c r="M12" s="6" t="s">
        <v>1282</v>
      </c>
      <c r="N12" s="7">
        <v>8.6943000000000001</v>
      </c>
      <c r="O12" s="8">
        <v>45434</v>
      </c>
      <c r="P12" s="6" t="s">
        <v>1283</v>
      </c>
      <c r="Q12" s="7">
        <v>8.9571000000000005</v>
      </c>
      <c r="R12" s="252"/>
      <c r="S12" s="6" t="s">
        <v>1284</v>
      </c>
      <c r="T12" s="7">
        <v>8.8079999999999998</v>
      </c>
      <c r="U12" s="8">
        <v>45394</v>
      </c>
      <c r="V12" s="6" t="s">
        <v>1285</v>
      </c>
      <c r="W12" s="7">
        <v>8.6943000000000001</v>
      </c>
      <c r="X12" s="8"/>
      <c r="Y12" s="6" t="s">
        <v>1286</v>
      </c>
      <c r="Z12" s="7">
        <v>8.9571000000000005</v>
      </c>
      <c r="AA12" s="8"/>
      <c r="AB12" s="6" t="s">
        <v>1287</v>
      </c>
      <c r="AC12" s="7">
        <v>8.8079999999999998</v>
      </c>
      <c r="AD12" s="8"/>
      <c r="AE12" s="6" t="s">
        <v>1288</v>
      </c>
      <c r="AF12" s="7">
        <v>8.6943000000000001</v>
      </c>
      <c r="AG12" s="8"/>
      <c r="AH12" s="6" t="s">
        <v>1289</v>
      </c>
      <c r="AI12" s="7">
        <v>8.9571000000000005</v>
      </c>
      <c r="AJ12" s="8"/>
      <c r="AK12" s="6" t="s">
        <v>1290</v>
      </c>
      <c r="AL12" s="7">
        <v>8.8079999999999998</v>
      </c>
      <c r="AM12" s="8"/>
      <c r="AN12" s="6" t="s">
        <v>1291</v>
      </c>
      <c r="AO12" s="7">
        <v>5.9882</v>
      </c>
      <c r="AP12" s="8"/>
      <c r="AQ12" s="6" t="s">
        <v>1292</v>
      </c>
      <c r="AR12" s="7">
        <v>7.0347999999999997</v>
      </c>
      <c r="AS12" s="8"/>
    </row>
    <row r="13" spans="1:45" ht="15.75" customHeight="1">
      <c r="A13" s="6"/>
      <c r="B13" s="7"/>
      <c r="C13" s="8"/>
      <c r="D13" s="6" t="s">
        <v>1293</v>
      </c>
      <c r="E13" s="7">
        <v>9.4079999999999995</v>
      </c>
      <c r="F13" s="8">
        <v>45411</v>
      </c>
      <c r="G13" s="6" t="s">
        <v>1294</v>
      </c>
      <c r="H13" s="7">
        <v>10.08</v>
      </c>
      <c r="I13" s="8">
        <v>45429</v>
      </c>
      <c r="J13" s="6" t="s">
        <v>1295</v>
      </c>
      <c r="K13" s="7">
        <v>2.8258999999999999</v>
      </c>
      <c r="L13" s="8">
        <v>45387</v>
      </c>
      <c r="M13" s="9" t="s">
        <v>1296</v>
      </c>
      <c r="N13" s="7">
        <v>9.4079999999999995</v>
      </c>
      <c r="O13" s="8">
        <v>45434</v>
      </c>
      <c r="P13" s="9" t="s">
        <v>1297</v>
      </c>
      <c r="Q13" s="7">
        <v>10.08</v>
      </c>
      <c r="R13" s="252"/>
      <c r="S13" s="9" t="s">
        <v>1298</v>
      </c>
      <c r="T13" s="7">
        <v>2.8258999999999999</v>
      </c>
      <c r="U13" s="8">
        <v>45391</v>
      </c>
      <c r="V13" s="9" t="s">
        <v>1299</v>
      </c>
      <c r="W13" s="7">
        <v>9.4079999999999995</v>
      </c>
      <c r="X13" s="8"/>
      <c r="Y13" s="9" t="s">
        <v>1300</v>
      </c>
      <c r="Z13" s="7">
        <v>10.08</v>
      </c>
      <c r="AA13" s="8"/>
      <c r="AB13" s="9" t="s">
        <v>1301</v>
      </c>
      <c r="AC13" s="7">
        <v>2.8258999999999999</v>
      </c>
      <c r="AD13" s="8"/>
      <c r="AE13" s="9" t="s">
        <v>1302</v>
      </c>
      <c r="AF13" s="7">
        <v>9.4079999999999995</v>
      </c>
      <c r="AG13" s="8"/>
      <c r="AH13" s="9" t="s">
        <v>1303</v>
      </c>
      <c r="AI13" s="7">
        <v>10.08</v>
      </c>
      <c r="AJ13" s="8"/>
      <c r="AK13" s="9" t="s">
        <v>1304</v>
      </c>
      <c r="AL13" s="7">
        <v>2.8258999999999999</v>
      </c>
      <c r="AM13" s="8"/>
      <c r="AN13" s="9" t="s">
        <v>1305</v>
      </c>
      <c r="AO13" s="185">
        <v>9.0960000000000001</v>
      </c>
      <c r="AP13" s="8"/>
      <c r="AQ13" s="9" t="s">
        <v>1306</v>
      </c>
      <c r="AR13" s="185">
        <v>9.8160000000000007</v>
      </c>
      <c r="AS13" s="8"/>
    </row>
    <row r="14" spans="1:45" ht="15.75" customHeight="1">
      <c r="A14" s="6"/>
      <c r="B14" s="7"/>
      <c r="C14" s="8"/>
      <c r="D14" s="6" t="s">
        <v>1307</v>
      </c>
      <c r="E14" s="7">
        <v>9.4079999999999995</v>
      </c>
      <c r="F14" s="8">
        <v>45411</v>
      </c>
      <c r="G14" s="6" t="s">
        <v>1308</v>
      </c>
      <c r="H14" s="7">
        <v>9.8160000000000007</v>
      </c>
      <c r="I14" s="8">
        <v>45429</v>
      </c>
      <c r="J14" s="6" t="s">
        <v>1309</v>
      </c>
      <c r="K14" s="7">
        <v>5.0572600000000003</v>
      </c>
      <c r="L14" s="8">
        <v>45387</v>
      </c>
      <c r="M14" s="6" t="s">
        <v>1310</v>
      </c>
      <c r="N14" s="7">
        <v>9.4079999999999995</v>
      </c>
      <c r="O14" s="8">
        <v>45434</v>
      </c>
      <c r="P14" s="6" t="s">
        <v>1311</v>
      </c>
      <c r="Q14" s="7">
        <v>9.8160000000000007</v>
      </c>
      <c r="R14" s="252"/>
      <c r="S14" s="6" t="s">
        <v>1312</v>
      </c>
      <c r="T14" s="7">
        <v>5.0572600000000003</v>
      </c>
      <c r="U14" s="8">
        <v>45394</v>
      </c>
      <c r="V14" s="6" t="s">
        <v>1313</v>
      </c>
      <c r="W14" s="7">
        <v>9.4079999999999995</v>
      </c>
      <c r="X14" s="8"/>
      <c r="Y14" s="6" t="s">
        <v>1314</v>
      </c>
      <c r="Z14" s="7">
        <v>9.8160000000000007</v>
      </c>
      <c r="AA14" s="8"/>
      <c r="AB14" s="6" t="s">
        <v>1315</v>
      </c>
      <c r="AC14" s="7">
        <v>5.0572600000000003</v>
      </c>
      <c r="AD14" s="8"/>
      <c r="AE14" s="6" t="s">
        <v>1316</v>
      </c>
      <c r="AF14" s="7">
        <v>9.4079999999999995</v>
      </c>
      <c r="AG14" s="8"/>
      <c r="AH14" s="6" t="s">
        <v>1317</v>
      </c>
      <c r="AI14" s="7">
        <v>9.8160000000000007</v>
      </c>
      <c r="AJ14" s="8"/>
      <c r="AK14" s="6" t="s">
        <v>1318</v>
      </c>
      <c r="AL14" s="7">
        <v>5.0572600000000003</v>
      </c>
      <c r="AM14" s="8"/>
      <c r="AN14" s="6" t="s">
        <v>1319</v>
      </c>
      <c r="AO14" s="7">
        <v>9.0960000000000001</v>
      </c>
      <c r="AP14" s="8"/>
      <c r="AQ14" s="6" t="s">
        <v>1320</v>
      </c>
      <c r="AR14" s="7">
        <v>9.8160000000000007</v>
      </c>
      <c r="AS14" s="8"/>
    </row>
    <row r="15" spans="1:45" ht="15.75" customHeight="1">
      <c r="A15" s="6"/>
      <c r="B15" s="7"/>
      <c r="C15" s="8"/>
      <c r="D15" s="6" t="s">
        <v>1321</v>
      </c>
      <c r="E15" s="7">
        <v>6.2720000000000002</v>
      </c>
      <c r="F15" s="8">
        <v>45411</v>
      </c>
      <c r="G15" s="6" t="s">
        <v>1322</v>
      </c>
      <c r="H15" s="7">
        <v>7.0757000000000003</v>
      </c>
      <c r="I15" s="8">
        <v>45429</v>
      </c>
      <c r="J15" s="6" t="s">
        <v>1323</v>
      </c>
      <c r="K15" s="7">
        <v>8.8079999999999998</v>
      </c>
      <c r="L15" s="8">
        <v>45387</v>
      </c>
      <c r="M15" s="9" t="s">
        <v>1324</v>
      </c>
      <c r="N15" s="7">
        <v>6.2720000000000002</v>
      </c>
      <c r="O15" s="8">
        <v>45434</v>
      </c>
      <c r="P15" s="9" t="s">
        <v>1325</v>
      </c>
      <c r="Q15" s="7">
        <v>7.0757000000000003</v>
      </c>
      <c r="R15" s="252"/>
      <c r="S15" s="9" t="s">
        <v>1326</v>
      </c>
      <c r="T15" s="7">
        <v>8.8079999999999998</v>
      </c>
      <c r="U15" s="8">
        <v>45394</v>
      </c>
      <c r="V15" s="9" t="s">
        <v>1327</v>
      </c>
      <c r="W15" s="7">
        <v>6.2720000000000002</v>
      </c>
      <c r="X15" s="8"/>
      <c r="Y15" s="9" t="s">
        <v>1328</v>
      </c>
      <c r="Z15" s="7">
        <v>7.0757000000000003</v>
      </c>
      <c r="AA15" s="8"/>
      <c r="AB15" s="9" t="s">
        <v>1329</v>
      </c>
      <c r="AC15" s="7">
        <v>8.8079999999999998</v>
      </c>
      <c r="AD15" s="8"/>
      <c r="AE15" s="9" t="s">
        <v>1330</v>
      </c>
      <c r="AF15" s="7">
        <v>6.2720000000000002</v>
      </c>
      <c r="AG15" s="8"/>
      <c r="AH15" s="9" t="s">
        <v>1331</v>
      </c>
      <c r="AI15" s="7">
        <v>7.0757000000000003</v>
      </c>
      <c r="AJ15" s="8"/>
      <c r="AK15" s="9" t="s">
        <v>1332</v>
      </c>
      <c r="AL15" s="7">
        <v>8.8079999999999998</v>
      </c>
      <c r="AM15" s="8"/>
      <c r="AN15" s="9" t="s">
        <v>1333</v>
      </c>
      <c r="AO15" s="185">
        <v>9.36</v>
      </c>
      <c r="AP15" s="8"/>
      <c r="AQ15" s="9" t="s">
        <v>1334</v>
      </c>
      <c r="AR15" s="185">
        <v>8.58</v>
      </c>
      <c r="AS15" s="8"/>
    </row>
    <row r="16" spans="1:45" ht="15.75" customHeight="1">
      <c r="A16" s="6"/>
      <c r="B16" s="7"/>
      <c r="C16" s="8"/>
      <c r="D16" s="6" t="s">
        <v>1335</v>
      </c>
      <c r="E16" s="7">
        <v>8.5847999999999995</v>
      </c>
      <c r="F16" s="8">
        <v>45411</v>
      </c>
      <c r="G16" s="6" t="s">
        <v>1336</v>
      </c>
      <c r="H16" s="7">
        <v>8.5847999999999995</v>
      </c>
      <c r="I16" s="8">
        <v>45433</v>
      </c>
      <c r="J16" s="6" t="s">
        <v>1337</v>
      </c>
      <c r="K16" s="7">
        <v>8.8079999999999998</v>
      </c>
      <c r="L16" s="8">
        <v>45387</v>
      </c>
      <c r="M16" s="6" t="s">
        <v>1338</v>
      </c>
      <c r="N16" s="7">
        <v>8.5847999999999995</v>
      </c>
      <c r="O16" s="8">
        <v>45434</v>
      </c>
      <c r="P16" s="6" t="s">
        <v>1339</v>
      </c>
      <c r="Q16" s="7">
        <v>8.5847999999999995</v>
      </c>
      <c r="R16" s="252"/>
      <c r="S16" s="6" t="s">
        <v>1340</v>
      </c>
      <c r="T16" s="7">
        <v>8.8079999999999998</v>
      </c>
      <c r="U16" s="8">
        <v>45394</v>
      </c>
      <c r="V16" s="6" t="s">
        <v>1341</v>
      </c>
      <c r="W16" s="7">
        <v>8.5847999999999995</v>
      </c>
      <c r="X16" s="8"/>
      <c r="Y16" s="6" t="s">
        <v>1342</v>
      </c>
      <c r="Z16" s="7">
        <v>8.5847999999999995</v>
      </c>
      <c r="AA16" s="8"/>
      <c r="AB16" s="6" t="s">
        <v>1343</v>
      </c>
      <c r="AC16" s="7">
        <v>8.8079999999999998</v>
      </c>
      <c r="AD16" s="8"/>
      <c r="AE16" s="6" t="s">
        <v>1344</v>
      </c>
      <c r="AF16" s="7">
        <v>8.5847999999999995</v>
      </c>
      <c r="AG16" s="8"/>
      <c r="AH16" s="6" t="s">
        <v>1345</v>
      </c>
      <c r="AI16" s="7">
        <v>8.5847999999999995</v>
      </c>
      <c r="AJ16" s="8"/>
      <c r="AK16" s="6" t="s">
        <v>1346</v>
      </c>
      <c r="AL16" s="7">
        <v>8.8079999999999998</v>
      </c>
      <c r="AM16" s="8"/>
      <c r="AN16" s="6" t="s">
        <v>1347</v>
      </c>
      <c r="AO16" s="7">
        <v>10.608000000000001</v>
      </c>
      <c r="AP16" s="8"/>
      <c r="AQ16" s="6" t="s">
        <v>1348</v>
      </c>
      <c r="AR16" s="7">
        <v>5.5712999999999999</v>
      </c>
      <c r="AS16" s="8"/>
    </row>
    <row r="17" spans="1:45" ht="15.75" customHeight="1">
      <c r="A17" s="6"/>
      <c r="B17" s="7"/>
      <c r="C17" s="8"/>
      <c r="D17" s="6" t="s">
        <v>1349</v>
      </c>
      <c r="E17" s="7">
        <v>7.0757000000000003</v>
      </c>
      <c r="F17" s="8">
        <v>45411</v>
      </c>
      <c r="G17" s="6" t="s">
        <v>1350</v>
      </c>
      <c r="H17" s="7">
        <v>6.2720000000000002</v>
      </c>
      <c r="I17" s="8">
        <v>45433</v>
      </c>
      <c r="J17" s="6" t="s">
        <v>1351</v>
      </c>
      <c r="K17" s="7">
        <v>8.8079999999999998</v>
      </c>
      <c r="L17" s="8">
        <v>45387</v>
      </c>
      <c r="M17" s="9" t="s">
        <v>1352</v>
      </c>
      <c r="N17" s="7">
        <v>7.0757000000000003</v>
      </c>
      <c r="O17" s="8">
        <v>45457</v>
      </c>
      <c r="P17" s="9" t="s">
        <v>1353</v>
      </c>
      <c r="Q17" s="7">
        <v>6.2720000000000002</v>
      </c>
      <c r="R17" s="252"/>
      <c r="S17" s="9" t="s">
        <v>1354</v>
      </c>
      <c r="T17" s="7">
        <v>8.8079999999999998</v>
      </c>
      <c r="U17" s="8">
        <v>45394</v>
      </c>
      <c r="V17" s="9" t="s">
        <v>1355</v>
      </c>
      <c r="W17" s="7">
        <v>7.0757000000000003</v>
      </c>
      <c r="X17" s="8"/>
      <c r="Y17" s="9" t="s">
        <v>1356</v>
      </c>
      <c r="Z17" s="7">
        <v>6.2720000000000002</v>
      </c>
      <c r="AA17" s="8"/>
      <c r="AB17" s="9" t="s">
        <v>1357</v>
      </c>
      <c r="AC17" s="7">
        <v>8.8079999999999998</v>
      </c>
      <c r="AD17" s="8"/>
      <c r="AE17" s="9" t="s">
        <v>1358</v>
      </c>
      <c r="AF17" s="7">
        <v>7.0757000000000003</v>
      </c>
      <c r="AG17" s="8"/>
      <c r="AH17" s="9" t="s">
        <v>1359</v>
      </c>
      <c r="AI17" s="7">
        <v>6.2720000000000002</v>
      </c>
      <c r="AJ17" s="8"/>
      <c r="AK17" s="9" t="s">
        <v>1360</v>
      </c>
      <c r="AL17" s="7">
        <v>8.8079999999999998</v>
      </c>
      <c r="AM17" s="8"/>
      <c r="AN17" s="9" t="s">
        <v>1361</v>
      </c>
      <c r="AO17" s="185">
        <v>9.8124000000000002</v>
      </c>
      <c r="AP17" s="8"/>
      <c r="AQ17" s="9" t="s">
        <v>1362</v>
      </c>
      <c r="AR17" s="185">
        <v>9.0960000000000001</v>
      </c>
      <c r="AS17" s="8"/>
    </row>
    <row r="18" spans="1:45" ht="15.75" customHeight="1">
      <c r="A18" s="6"/>
      <c r="B18" s="7"/>
      <c r="C18" s="8"/>
      <c r="D18" s="6" t="s">
        <v>1363</v>
      </c>
      <c r="E18" s="7">
        <v>9.8160000000000007</v>
      </c>
      <c r="F18" s="8">
        <v>45411</v>
      </c>
      <c r="G18" s="6" t="s">
        <v>1364</v>
      </c>
      <c r="H18" s="7">
        <v>9.4079999999999995</v>
      </c>
      <c r="I18" s="8">
        <v>45433</v>
      </c>
      <c r="J18" s="6" t="s">
        <v>1365</v>
      </c>
      <c r="K18" s="7">
        <v>6</v>
      </c>
      <c r="L18" s="8">
        <v>45391</v>
      </c>
      <c r="M18" s="6" t="s">
        <v>1366</v>
      </c>
      <c r="N18" s="7">
        <v>9.8160000000000007</v>
      </c>
      <c r="O18" s="8">
        <v>45457</v>
      </c>
      <c r="P18" s="6" t="s">
        <v>1367</v>
      </c>
      <c r="Q18" s="7">
        <v>9.4079999999999995</v>
      </c>
      <c r="R18" s="252"/>
      <c r="S18" s="6" t="s">
        <v>1368</v>
      </c>
      <c r="T18" s="7">
        <v>6</v>
      </c>
      <c r="U18" s="8">
        <v>45397</v>
      </c>
      <c r="V18" s="6" t="s">
        <v>1369</v>
      </c>
      <c r="W18" s="7">
        <v>9.8160000000000007</v>
      </c>
      <c r="X18" s="8"/>
      <c r="Y18" s="6" t="s">
        <v>1370</v>
      </c>
      <c r="Z18" s="7">
        <v>9.4079999999999995</v>
      </c>
      <c r="AA18" s="8"/>
      <c r="AB18" s="6" t="s">
        <v>1371</v>
      </c>
      <c r="AC18" s="7">
        <v>6</v>
      </c>
      <c r="AD18" s="8"/>
      <c r="AE18" s="6" t="s">
        <v>1372</v>
      </c>
      <c r="AF18" s="7">
        <v>9.8160000000000007</v>
      </c>
      <c r="AG18" s="8"/>
      <c r="AH18" s="6" t="s">
        <v>1373</v>
      </c>
      <c r="AI18" s="7">
        <v>9.4079999999999995</v>
      </c>
      <c r="AJ18" s="8"/>
      <c r="AK18" s="6" t="s">
        <v>1374</v>
      </c>
      <c r="AL18" s="7">
        <v>6</v>
      </c>
      <c r="AM18" s="8"/>
      <c r="AN18" s="6" t="s">
        <v>1375</v>
      </c>
      <c r="AO18" s="7">
        <v>9.0719999999999992</v>
      </c>
      <c r="AP18" s="8"/>
      <c r="AQ18" s="6" t="s">
        <v>1376</v>
      </c>
      <c r="AR18" s="7">
        <v>9.0960000000000001</v>
      </c>
      <c r="AS18" s="8"/>
    </row>
    <row r="19" spans="1:45" ht="15.75" customHeight="1">
      <c r="A19" s="6"/>
      <c r="B19" s="7"/>
      <c r="C19" s="8"/>
      <c r="D19" s="6" t="s">
        <v>1377</v>
      </c>
      <c r="E19" s="7">
        <v>9.8160000000000007</v>
      </c>
      <c r="F19" s="8">
        <v>45415</v>
      </c>
      <c r="G19" s="6" t="s">
        <v>1378</v>
      </c>
      <c r="H19" s="7">
        <v>9.4079999999999995</v>
      </c>
      <c r="I19" s="8">
        <v>45433</v>
      </c>
      <c r="J19" s="6" t="s">
        <v>1379</v>
      </c>
      <c r="K19" s="7">
        <v>4.3258999999999999</v>
      </c>
      <c r="L19" s="8">
        <v>45387</v>
      </c>
      <c r="M19" s="9" t="s">
        <v>1380</v>
      </c>
      <c r="N19" s="7">
        <v>9.8160000000000007</v>
      </c>
      <c r="O19" s="8">
        <v>45457</v>
      </c>
      <c r="P19" s="9" t="s">
        <v>1381</v>
      </c>
      <c r="Q19" s="7">
        <v>9.4079999999999995</v>
      </c>
      <c r="R19" s="252"/>
      <c r="S19" s="9" t="s">
        <v>1382</v>
      </c>
      <c r="T19" s="7">
        <v>4.3258999999999999</v>
      </c>
      <c r="U19" s="8">
        <v>45394</v>
      </c>
      <c r="V19" s="9" t="s">
        <v>1383</v>
      </c>
      <c r="W19" s="7">
        <v>9.8160000000000007</v>
      </c>
      <c r="X19" s="8"/>
      <c r="Y19" s="9" t="s">
        <v>1384</v>
      </c>
      <c r="Z19" s="7">
        <v>9.4079999999999995</v>
      </c>
      <c r="AA19" s="8"/>
      <c r="AB19" s="9" t="s">
        <v>1385</v>
      </c>
      <c r="AC19" s="7">
        <v>4.3258999999999999</v>
      </c>
      <c r="AD19" s="8"/>
      <c r="AE19" s="9" t="s">
        <v>1386</v>
      </c>
      <c r="AF19" s="7">
        <v>9.8160000000000007</v>
      </c>
      <c r="AG19" s="8"/>
      <c r="AH19" s="9" t="s">
        <v>1387</v>
      </c>
      <c r="AI19" s="7">
        <v>9.4079999999999995</v>
      </c>
      <c r="AJ19" s="8"/>
      <c r="AK19" s="9" t="s">
        <v>1388</v>
      </c>
      <c r="AL19" s="7">
        <v>4.3258999999999999</v>
      </c>
      <c r="AM19" s="8"/>
      <c r="AN19" s="9" t="s">
        <v>1389</v>
      </c>
      <c r="AO19" s="185">
        <v>11.037599999999999</v>
      </c>
      <c r="AP19" s="8"/>
      <c r="AQ19" s="9" t="s">
        <v>1390</v>
      </c>
      <c r="AR19" s="185">
        <v>9.0960000000000001</v>
      </c>
      <c r="AS19" s="8"/>
    </row>
    <row r="20" spans="1:45" ht="15.75" customHeight="1">
      <c r="A20" s="6"/>
      <c r="B20" s="7"/>
      <c r="C20" s="8"/>
      <c r="D20" s="6" t="s">
        <v>1391</v>
      </c>
      <c r="E20" s="7">
        <v>8.9571000000000005</v>
      </c>
      <c r="F20" s="8">
        <v>45415</v>
      </c>
      <c r="G20" s="6" t="s">
        <v>1392</v>
      </c>
      <c r="H20" s="7">
        <v>8.6943000000000001</v>
      </c>
      <c r="I20" s="8">
        <v>45433</v>
      </c>
      <c r="J20" s="6" t="s">
        <v>1393</v>
      </c>
      <c r="K20" s="7">
        <v>11.568</v>
      </c>
      <c r="L20" s="8">
        <v>45391</v>
      </c>
      <c r="M20" s="6" t="s">
        <v>1394</v>
      </c>
      <c r="N20" s="7">
        <v>8.9571000000000005</v>
      </c>
      <c r="O20" s="8">
        <v>45457</v>
      </c>
      <c r="P20" s="6" t="s">
        <v>1395</v>
      </c>
      <c r="Q20" s="7">
        <v>8.6943000000000001</v>
      </c>
      <c r="R20" s="8"/>
      <c r="S20" s="6" t="s">
        <v>1396</v>
      </c>
      <c r="T20" s="7">
        <v>11.568</v>
      </c>
      <c r="U20" s="8">
        <v>45393</v>
      </c>
      <c r="V20" s="6" t="s">
        <v>1397</v>
      </c>
      <c r="W20" s="7">
        <v>8.9571000000000005</v>
      </c>
      <c r="X20" s="8"/>
      <c r="Y20" s="6" t="s">
        <v>1398</v>
      </c>
      <c r="Z20" s="7">
        <v>8.6943000000000001</v>
      </c>
      <c r="AA20" s="8"/>
      <c r="AB20" s="6" t="s">
        <v>1399</v>
      </c>
      <c r="AC20" s="7">
        <v>11.568</v>
      </c>
      <c r="AD20" s="8"/>
      <c r="AE20" s="6" t="s">
        <v>1400</v>
      </c>
      <c r="AF20" s="7">
        <v>8.9571000000000005</v>
      </c>
      <c r="AG20" s="8"/>
      <c r="AH20" s="6" t="s">
        <v>1401</v>
      </c>
      <c r="AI20" s="7">
        <v>8.6943000000000001</v>
      </c>
      <c r="AJ20" s="8"/>
      <c r="AK20" s="6" t="s">
        <v>1402</v>
      </c>
      <c r="AL20" s="7">
        <v>11.568</v>
      </c>
      <c r="AM20" s="8"/>
      <c r="AN20" s="6" t="s">
        <v>1403</v>
      </c>
      <c r="AO20" s="7">
        <v>7.9406999999999996</v>
      </c>
      <c r="AP20" s="8"/>
      <c r="AQ20" s="6" t="s">
        <v>1404</v>
      </c>
      <c r="AR20" s="7">
        <v>11.568</v>
      </c>
      <c r="AS20" s="8"/>
    </row>
    <row r="21" spans="1:45" ht="15.75" customHeight="1">
      <c r="A21" s="6"/>
      <c r="B21" s="7"/>
      <c r="C21" s="8"/>
      <c r="D21" s="6" t="s">
        <v>1405</v>
      </c>
      <c r="E21" s="7">
        <v>10.608000000000001</v>
      </c>
      <c r="F21" s="8">
        <v>45415</v>
      </c>
      <c r="G21" s="6" t="s">
        <v>1406</v>
      </c>
      <c r="H21" s="7">
        <v>9.5280000000000005</v>
      </c>
      <c r="I21" s="8">
        <v>45433</v>
      </c>
      <c r="J21" s="6" t="s">
        <v>1407</v>
      </c>
      <c r="K21" s="7">
        <v>11.568</v>
      </c>
      <c r="L21" s="8">
        <v>45391</v>
      </c>
      <c r="M21" s="9" t="s">
        <v>1408</v>
      </c>
      <c r="N21" s="7">
        <v>10.608000000000001</v>
      </c>
      <c r="O21" s="8">
        <v>45457</v>
      </c>
      <c r="P21" s="9" t="s">
        <v>1409</v>
      </c>
      <c r="Q21" s="7">
        <v>9.5280000000000005</v>
      </c>
      <c r="R21" s="8"/>
      <c r="S21" s="9" t="s">
        <v>1410</v>
      </c>
      <c r="T21" s="7">
        <v>11.568</v>
      </c>
      <c r="U21" s="8">
        <v>45393</v>
      </c>
      <c r="V21" s="9" t="s">
        <v>1411</v>
      </c>
      <c r="W21" s="7">
        <v>10.608000000000001</v>
      </c>
      <c r="X21" s="8"/>
      <c r="Y21" s="9" t="s">
        <v>1412</v>
      </c>
      <c r="Z21" s="7">
        <v>9.5280000000000005</v>
      </c>
      <c r="AA21" s="8"/>
      <c r="AB21" s="9" t="s">
        <v>1413</v>
      </c>
      <c r="AC21" s="7">
        <v>11.568</v>
      </c>
      <c r="AD21" s="8"/>
      <c r="AE21" s="9" t="s">
        <v>1414</v>
      </c>
      <c r="AF21" s="7">
        <v>10.608000000000001</v>
      </c>
      <c r="AG21" s="8"/>
      <c r="AH21" s="9" t="s">
        <v>1415</v>
      </c>
      <c r="AI21" s="7">
        <v>9.5280000000000005</v>
      </c>
      <c r="AJ21" s="8"/>
      <c r="AK21" s="9" t="s">
        <v>1416</v>
      </c>
      <c r="AL21" s="7">
        <v>11.568</v>
      </c>
      <c r="AM21" s="8"/>
      <c r="AN21" s="9" t="s">
        <v>1417</v>
      </c>
      <c r="AO21" s="185">
        <v>11.016</v>
      </c>
      <c r="AP21" s="8"/>
      <c r="AQ21" s="9" t="s">
        <v>1418</v>
      </c>
      <c r="AR21" s="185">
        <v>11.568</v>
      </c>
      <c r="AS21" s="8"/>
    </row>
    <row r="22" spans="1:45" ht="15.75" customHeight="1">
      <c r="A22" s="6"/>
      <c r="B22" s="7"/>
      <c r="C22" s="8"/>
      <c r="D22" s="6" t="s">
        <v>1419</v>
      </c>
      <c r="E22" s="7">
        <v>9.8124000000000002</v>
      </c>
      <c r="F22" s="8">
        <v>45415</v>
      </c>
      <c r="G22" s="6" t="s">
        <v>1420</v>
      </c>
      <c r="H22" s="7">
        <v>11.016</v>
      </c>
      <c r="I22" s="8">
        <v>45433</v>
      </c>
      <c r="J22" s="6" t="s">
        <v>1421</v>
      </c>
      <c r="K22" s="7">
        <v>9.0134000000000007</v>
      </c>
      <c r="L22" s="8">
        <v>45387</v>
      </c>
      <c r="M22" s="6" t="s">
        <v>1422</v>
      </c>
      <c r="N22" s="7">
        <v>9.8124000000000002</v>
      </c>
      <c r="O22" s="8">
        <v>45457</v>
      </c>
      <c r="P22" s="6" t="s">
        <v>1423</v>
      </c>
      <c r="Q22" s="7">
        <v>11.016</v>
      </c>
      <c r="R22" s="8"/>
      <c r="S22" s="6" t="s">
        <v>1424</v>
      </c>
      <c r="T22" s="7">
        <v>9.0134000000000007</v>
      </c>
      <c r="U22" s="8">
        <v>45391</v>
      </c>
      <c r="V22" s="6" t="s">
        <v>1425</v>
      </c>
      <c r="W22" s="7">
        <v>9.8124000000000002</v>
      </c>
      <c r="X22" s="8"/>
      <c r="Y22" s="6" t="s">
        <v>1426</v>
      </c>
      <c r="Z22" s="7">
        <v>11.016</v>
      </c>
      <c r="AA22" s="8"/>
      <c r="AB22" s="6" t="s">
        <v>1427</v>
      </c>
      <c r="AC22" s="7">
        <v>9.0134000000000007</v>
      </c>
      <c r="AD22" s="8"/>
      <c r="AE22" s="6" t="s">
        <v>1428</v>
      </c>
      <c r="AF22" s="7">
        <v>9.8124000000000002</v>
      </c>
      <c r="AG22" s="8"/>
      <c r="AH22" s="6" t="s">
        <v>1429</v>
      </c>
      <c r="AI22" s="7">
        <v>11.016</v>
      </c>
      <c r="AJ22" s="8"/>
      <c r="AK22" s="6" t="s">
        <v>1430</v>
      </c>
      <c r="AL22" s="7">
        <v>9.0134000000000007</v>
      </c>
      <c r="AM22" s="8"/>
      <c r="AN22" s="6" t="s">
        <v>1431</v>
      </c>
      <c r="AO22" s="7">
        <v>9.7919999999999998</v>
      </c>
      <c r="AP22" s="8"/>
      <c r="AQ22" s="6" t="s">
        <v>1432</v>
      </c>
      <c r="AR22" s="7">
        <v>11.568</v>
      </c>
      <c r="AS22" s="8"/>
    </row>
    <row r="23" spans="1:45" ht="15.75" customHeight="1">
      <c r="A23" s="6"/>
      <c r="B23" s="7"/>
      <c r="C23" s="8"/>
      <c r="D23" s="6" t="s">
        <v>1433</v>
      </c>
      <c r="E23" s="7">
        <v>9.0719999999999992</v>
      </c>
      <c r="F23" s="8">
        <v>45415</v>
      </c>
      <c r="G23" s="6" t="s">
        <v>1434</v>
      </c>
      <c r="H23" s="7">
        <v>7.9406999999999996</v>
      </c>
      <c r="I23" s="8">
        <v>45433</v>
      </c>
      <c r="J23" s="6" t="s">
        <v>1435</v>
      </c>
      <c r="K23" s="7">
        <v>8.7723999999999993</v>
      </c>
      <c r="L23" s="8">
        <v>45387</v>
      </c>
      <c r="M23" s="9" t="s">
        <v>1436</v>
      </c>
      <c r="N23" s="7">
        <v>9.0719999999999992</v>
      </c>
      <c r="O23" s="8">
        <v>45457</v>
      </c>
      <c r="P23" s="9" t="s">
        <v>1437</v>
      </c>
      <c r="Q23" s="7">
        <v>7.9406999999999996</v>
      </c>
      <c r="R23" s="8"/>
      <c r="S23" s="9" t="s">
        <v>1438</v>
      </c>
      <c r="T23" s="7">
        <v>8.7723999999999993</v>
      </c>
      <c r="U23" s="8">
        <v>45391</v>
      </c>
      <c r="V23" s="9" t="s">
        <v>1439</v>
      </c>
      <c r="W23" s="7">
        <v>9.0719999999999992</v>
      </c>
      <c r="X23" s="8"/>
      <c r="Y23" s="9" t="s">
        <v>1440</v>
      </c>
      <c r="Z23" s="7">
        <v>7.9406999999999996</v>
      </c>
      <c r="AA23" s="8"/>
      <c r="AB23" s="9" t="s">
        <v>1441</v>
      </c>
      <c r="AC23" s="7">
        <v>8.7723999999999993</v>
      </c>
      <c r="AD23" s="8"/>
      <c r="AE23" s="9" t="s">
        <v>1442</v>
      </c>
      <c r="AF23" s="7">
        <v>9.0719999999999992</v>
      </c>
      <c r="AG23" s="8"/>
      <c r="AH23" s="9" t="s">
        <v>1443</v>
      </c>
      <c r="AI23" s="7">
        <v>7.9406999999999996</v>
      </c>
      <c r="AJ23" s="8"/>
      <c r="AK23" s="9" t="s">
        <v>1444</v>
      </c>
      <c r="AL23" s="7">
        <v>8.7723999999999993</v>
      </c>
      <c r="AM23" s="8"/>
      <c r="AN23" s="9" t="s">
        <v>1445</v>
      </c>
      <c r="AO23" s="185">
        <v>8.6943000000000001</v>
      </c>
      <c r="AP23" s="8"/>
      <c r="AQ23" s="9" t="s">
        <v>1446</v>
      </c>
      <c r="AR23" s="185">
        <v>7.0853999999999999</v>
      </c>
      <c r="AS23" s="8"/>
    </row>
    <row r="24" spans="1:45" ht="15.75" customHeight="1">
      <c r="A24" s="6"/>
      <c r="B24" s="7"/>
      <c r="C24" s="8"/>
      <c r="D24" s="6" t="s">
        <v>1447</v>
      </c>
      <c r="E24" s="7">
        <v>11.037599999999999</v>
      </c>
      <c r="F24" s="8">
        <v>45415</v>
      </c>
      <c r="G24" s="6" t="s">
        <v>1448</v>
      </c>
      <c r="H24" s="7">
        <v>5.2667999999999999</v>
      </c>
      <c r="I24" s="8">
        <v>45433</v>
      </c>
      <c r="J24" s="6" t="s">
        <v>1449</v>
      </c>
      <c r="K24" s="7">
        <v>11.568</v>
      </c>
      <c r="L24" s="8">
        <v>45391</v>
      </c>
      <c r="M24" s="6" t="s">
        <v>1450</v>
      </c>
      <c r="N24" s="7">
        <v>11.037599999999999</v>
      </c>
      <c r="O24" s="8">
        <v>45457</v>
      </c>
      <c r="P24" s="6" t="s">
        <v>1451</v>
      </c>
      <c r="Q24" s="7">
        <v>5.2667999999999999</v>
      </c>
      <c r="R24" s="8"/>
      <c r="S24" s="6" t="s">
        <v>1452</v>
      </c>
      <c r="T24" s="7">
        <v>11.568</v>
      </c>
      <c r="U24" s="8">
        <v>45393</v>
      </c>
      <c r="V24" s="6" t="s">
        <v>1453</v>
      </c>
      <c r="W24" s="7">
        <v>11.037599999999999</v>
      </c>
      <c r="X24" s="8"/>
      <c r="Y24" s="6" t="s">
        <v>1454</v>
      </c>
      <c r="Z24" s="7">
        <v>5.2667999999999999</v>
      </c>
      <c r="AA24" s="8"/>
      <c r="AB24" s="6" t="s">
        <v>1455</v>
      </c>
      <c r="AC24" s="7">
        <v>11.568</v>
      </c>
      <c r="AD24" s="8"/>
      <c r="AE24" s="6" t="s">
        <v>1456</v>
      </c>
      <c r="AF24" s="7">
        <v>11.037599999999999</v>
      </c>
      <c r="AG24" s="8"/>
      <c r="AH24" s="6" t="s">
        <v>1457</v>
      </c>
      <c r="AI24" s="7">
        <v>5.2667999999999999</v>
      </c>
      <c r="AJ24" s="8"/>
      <c r="AK24" s="6" t="s">
        <v>1458</v>
      </c>
      <c r="AL24" s="7">
        <v>11.568</v>
      </c>
      <c r="AM24" s="8"/>
      <c r="AN24" s="6" t="s">
        <v>1459</v>
      </c>
      <c r="AO24" s="7">
        <v>7.9406999999999996</v>
      </c>
      <c r="AP24" s="8"/>
      <c r="AQ24" s="6"/>
      <c r="AR24" s="7"/>
      <c r="AS24" s="8"/>
    </row>
    <row r="25" spans="1:45" ht="15.75" customHeight="1">
      <c r="A25" s="6"/>
      <c r="B25" s="7"/>
      <c r="C25" s="8"/>
      <c r="D25" s="6" t="s">
        <v>1460</v>
      </c>
      <c r="E25" s="7">
        <v>7.9406999999999996</v>
      </c>
      <c r="F25" s="8">
        <v>45415</v>
      </c>
      <c r="G25" s="6" t="s">
        <v>1461</v>
      </c>
      <c r="H25" s="7">
        <v>5.2667999999999999</v>
      </c>
      <c r="I25" s="8">
        <v>45433</v>
      </c>
      <c r="J25" s="6" t="s">
        <v>1462</v>
      </c>
      <c r="K25" s="7">
        <v>11.568</v>
      </c>
      <c r="L25" s="8">
        <v>45391</v>
      </c>
      <c r="M25" s="9" t="s">
        <v>1463</v>
      </c>
      <c r="N25" s="7">
        <v>7.9406999999999996</v>
      </c>
      <c r="O25" s="8">
        <v>45457</v>
      </c>
      <c r="P25" s="9" t="s">
        <v>1464</v>
      </c>
      <c r="Q25" s="7">
        <v>5.2667999999999999</v>
      </c>
      <c r="R25" s="8"/>
      <c r="S25" s="9" t="s">
        <v>1465</v>
      </c>
      <c r="T25" s="7">
        <v>11.568</v>
      </c>
      <c r="U25" s="8">
        <v>45393</v>
      </c>
      <c r="V25" s="9" t="s">
        <v>1466</v>
      </c>
      <c r="W25" s="7">
        <v>7.9406999999999996</v>
      </c>
      <c r="X25" s="8"/>
      <c r="Y25" s="9" t="s">
        <v>1467</v>
      </c>
      <c r="Z25" s="7">
        <v>5.2667999999999999</v>
      </c>
      <c r="AA25" s="8"/>
      <c r="AB25" s="9" t="s">
        <v>1468</v>
      </c>
      <c r="AC25" s="7">
        <v>11.568</v>
      </c>
      <c r="AD25" s="8"/>
      <c r="AE25" s="9" t="s">
        <v>1469</v>
      </c>
      <c r="AF25" s="7">
        <v>7.9406999999999996</v>
      </c>
      <c r="AG25" s="8"/>
      <c r="AH25" s="9" t="s">
        <v>1470</v>
      </c>
      <c r="AI25" s="7">
        <v>5.2667999999999999</v>
      </c>
      <c r="AJ25" s="8"/>
      <c r="AK25" s="9" t="s">
        <v>1471</v>
      </c>
      <c r="AL25" s="7">
        <v>11.568</v>
      </c>
      <c r="AM25" s="8"/>
      <c r="AN25" s="9" t="s">
        <v>1472</v>
      </c>
      <c r="AO25" s="185">
        <v>11.016</v>
      </c>
      <c r="AP25" s="8"/>
      <c r="AQ25" s="9"/>
      <c r="AR25" s="185"/>
      <c r="AS25" s="8"/>
    </row>
    <row r="26" spans="1:45" ht="15.75" customHeight="1">
      <c r="A26" s="6"/>
      <c r="B26" s="7"/>
      <c r="C26" s="8"/>
      <c r="D26" s="6" t="s">
        <v>1473</v>
      </c>
      <c r="E26" s="7">
        <v>11.016</v>
      </c>
      <c r="F26" s="8">
        <v>45415</v>
      </c>
      <c r="G26" s="6" t="s">
        <v>1474</v>
      </c>
      <c r="H26" s="7">
        <v>9.5760000000000005</v>
      </c>
      <c r="I26" s="8">
        <v>45433</v>
      </c>
      <c r="J26" s="6" t="s">
        <v>1475</v>
      </c>
      <c r="K26" s="7">
        <v>11.568</v>
      </c>
      <c r="L26" s="8">
        <v>45391</v>
      </c>
      <c r="M26" s="6" t="s">
        <v>1476</v>
      </c>
      <c r="N26" s="7">
        <v>11.016</v>
      </c>
      <c r="O26" s="8">
        <v>45457</v>
      </c>
      <c r="P26" s="6" t="s">
        <v>1477</v>
      </c>
      <c r="Q26" s="7">
        <v>9.5760000000000005</v>
      </c>
      <c r="R26" s="8"/>
      <c r="S26" s="6" t="s">
        <v>1478</v>
      </c>
      <c r="T26" s="7">
        <v>11.568</v>
      </c>
      <c r="U26" s="8">
        <v>45397</v>
      </c>
      <c r="V26" s="6" t="s">
        <v>1479</v>
      </c>
      <c r="W26" s="7">
        <v>11.016</v>
      </c>
      <c r="X26" s="8"/>
      <c r="Y26" s="6" t="s">
        <v>1480</v>
      </c>
      <c r="Z26" s="7">
        <v>9.5760000000000005</v>
      </c>
      <c r="AA26" s="8"/>
      <c r="AB26" s="6" t="s">
        <v>1481</v>
      </c>
      <c r="AC26" s="7">
        <v>11.568</v>
      </c>
      <c r="AD26" s="8"/>
      <c r="AE26" s="6" t="s">
        <v>1482</v>
      </c>
      <c r="AF26" s="7">
        <v>11.016</v>
      </c>
      <c r="AG26" s="8"/>
      <c r="AH26" s="6" t="s">
        <v>1483</v>
      </c>
      <c r="AI26" s="7">
        <v>9.5760000000000005</v>
      </c>
      <c r="AJ26" s="8"/>
      <c r="AK26" s="6" t="s">
        <v>1484</v>
      </c>
      <c r="AL26" s="7">
        <v>11.568</v>
      </c>
      <c r="AM26" s="8"/>
      <c r="AN26" s="6" t="s">
        <v>1485</v>
      </c>
      <c r="AO26" s="7">
        <v>9.7919999999999998</v>
      </c>
      <c r="AP26" s="8"/>
      <c r="AQ26" s="6"/>
      <c r="AR26" s="7"/>
      <c r="AS26" s="8"/>
    </row>
    <row r="27" spans="1:45" ht="15.75" customHeight="1">
      <c r="A27" s="6"/>
      <c r="B27" s="7"/>
      <c r="C27" s="8"/>
      <c r="D27" s="6" t="s">
        <v>1486</v>
      </c>
      <c r="E27" s="7">
        <v>11.016</v>
      </c>
      <c r="F27" s="8">
        <v>45415</v>
      </c>
      <c r="G27" s="6" t="s">
        <v>1487</v>
      </c>
      <c r="H27" s="7">
        <v>9.8124000000000002</v>
      </c>
      <c r="I27" s="8">
        <v>45433</v>
      </c>
      <c r="J27" s="6" t="s">
        <v>1488</v>
      </c>
      <c r="K27" s="7">
        <v>5.7838000000000003</v>
      </c>
      <c r="L27" s="8">
        <v>45391</v>
      </c>
      <c r="M27" s="9" t="s">
        <v>1489</v>
      </c>
      <c r="N27" s="7">
        <v>11.016</v>
      </c>
      <c r="O27" s="8">
        <v>45457</v>
      </c>
      <c r="P27" s="9" t="s">
        <v>1490</v>
      </c>
      <c r="Q27" s="7">
        <v>9.8124000000000002</v>
      </c>
      <c r="R27" s="8"/>
      <c r="S27" s="9" t="s">
        <v>1491</v>
      </c>
      <c r="T27" s="7">
        <v>5.7838000000000003</v>
      </c>
      <c r="U27" s="8">
        <v>45397</v>
      </c>
      <c r="V27" s="9" t="s">
        <v>1492</v>
      </c>
      <c r="W27" s="7">
        <v>11.016</v>
      </c>
      <c r="X27" s="8"/>
      <c r="Y27" s="9" t="s">
        <v>1493</v>
      </c>
      <c r="Z27" s="7">
        <v>9.8124000000000002</v>
      </c>
      <c r="AA27" s="8"/>
      <c r="AB27" s="9" t="s">
        <v>1494</v>
      </c>
      <c r="AC27" s="7">
        <v>5.7838000000000003</v>
      </c>
      <c r="AD27" s="8"/>
      <c r="AE27" s="9" t="s">
        <v>1495</v>
      </c>
      <c r="AF27" s="7">
        <v>11.016</v>
      </c>
      <c r="AG27" s="8"/>
      <c r="AH27" s="9" t="s">
        <v>1496</v>
      </c>
      <c r="AI27" s="7">
        <v>9.8124000000000002</v>
      </c>
      <c r="AJ27" s="8"/>
      <c r="AK27" s="9" t="s">
        <v>1497</v>
      </c>
      <c r="AL27" s="7">
        <v>5.7838000000000003</v>
      </c>
      <c r="AM27" s="8"/>
      <c r="AN27" s="9" t="s">
        <v>1498</v>
      </c>
      <c r="AO27" s="185">
        <v>8.6943000000000001</v>
      </c>
      <c r="AP27" s="8"/>
      <c r="AQ27" s="9"/>
      <c r="AR27" s="185"/>
      <c r="AS27" s="8"/>
    </row>
    <row r="28" spans="1:45" ht="15.75" customHeight="1">
      <c r="A28" s="6"/>
      <c r="B28" s="7"/>
      <c r="C28" s="8"/>
      <c r="D28" s="6" t="s">
        <v>1499</v>
      </c>
      <c r="E28" s="7">
        <v>8.6943000000000001</v>
      </c>
      <c r="F28" s="8">
        <v>45415</v>
      </c>
      <c r="G28" s="6" t="s">
        <v>1500</v>
      </c>
      <c r="H28" s="7">
        <v>10.608000000000001</v>
      </c>
      <c r="I28" s="8">
        <v>45433</v>
      </c>
      <c r="J28" s="6" t="s">
        <v>1501</v>
      </c>
      <c r="K28" s="7">
        <v>6</v>
      </c>
      <c r="L28" s="8">
        <v>45391</v>
      </c>
      <c r="M28" s="6" t="s">
        <v>1502</v>
      </c>
      <c r="N28" s="7">
        <v>8.6943000000000001</v>
      </c>
      <c r="O28" s="8">
        <v>45457</v>
      </c>
      <c r="P28" s="6" t="s">
        <v>1503</v>
      </c>
      <c r="Q28" s="7">
        <v>10.608000000000001</v>
      </c>
      <c r="R28" s="8"/>
      <c r="S28" s="6" t="s">
        <v>1504</v>
      </c>
      <c r="T28" s="7">
        <v>6</v>
      </c>
      <c r="U28" s="8">
        <v>45397</v>
      </c>
      <c r="V28" s="6" t="s">
        <v>1505</v>
      </c>
      <c r="W28" s="7">
        <v>8.6943000000000001</v>
      </c>
      <c r="X28" s="8"/>
      <c r="Y28" s="6" t="s">
        <v>1506</v>
      </c>
      <c r="Z28" s="7">
        <v>10.608000000000001</v>
      </c>
      <c r="AA28" s="8"/>
      <c r="AB28" s="6" t="s">
        <v>1507</v>
      </c>
      <c r="AC28" s="7">
        <v>6</v>
      </c>
      <c r="AD28" s="8"/>
      <c r="AE28" s="6" t="s">
        <v>1508</v>
      </c>
      <c r="AF28" s="7">
        <v>8.6943000000000001</v>
      </c>
      <c r="AG28" s="8"/>
      <c r="AH28" s="6" t="s">
        <v>1509</v>
      </c>
      <c r="AI28" s="7">
        <v>10.608000000000001</v>
      </c>
      <c r="AJ28" s="8"/>
      <c r="AK28" s="6" t="s">
        <v>1510</v>
      </c>
      <c r="AL28" s="7">
        <v>6</v>
      </c>
      <c r="AM28" s="8"/>
      <c r="AN28" s="6" t="s">
        <v>1511</v>
      </c>
      <c r="AO28" s="7">
        <v>10.608000000000001</v>
      </c>
      <c r="AP28" s="8"/>
      <c r="AQ28" s="6"/>
      <c r="AR28" s="7"/>
      <c r="AS28" s="8"/>
    </row>
    <row r="29" spans="1:45" ht="15.75" customHeight="1">
      <c r="A29" s="6"/>
      <c r="B29" s="7"/>
      <c r="C29" s="8"/>
      <c r="D29" s="6" t="s">
        <v>1512</v>
      </c>
      <c r="E29" s="7">
        <v>7.9406999999999996</v>
      </c>
      <c r="F29" s="8">
        <v>45415</v>
      </c>
      <c r="G29" s="9"/>
      <c r="H29" s="185"/>
      <c r="I29" s="8"/>
      <c r="J29" s="6" t="s">
        <v>1513</v>
      </c>
      <c r="K29" s="7">
        <v>8.8079999999999998</v>
      </c>
      <c r="L29" s="8">
        <v>45391</v>
      </c>
      <c r="M29" s="9" t="s">
        <v>1514</v>
      </c>
      <c r="N29" s="7">
        <v>7.9406999999999996</v>
      </c>
      <c r="O29" s="252"/>
      <c r="P29" s="9"/>
      <c r="Q29" s="185"/>
      <c r="R29" s="8"/>
      <c r="S29" s="9" t="s">
        <v>1515</v>
      </c>
      <c r="T29" s="7">
        <v>8.8079999999999998</v>
      </c>
      <c r="U29" s="8">
        <v>45394</v>
      </c>
      <c r="V29" s="9" t="s">
        <v>1516</v>
      </c>
      <c r="W29" s="7">
        <v>7.9406999999999996</v>
      </c>
      <c r="X29" s="8"/>
      <c r="Y29" s="9"/>
      <c r="Z29" s="185"/>
      <c r="AA29" s="8"/>
      <c r="AB29" s="9" t="s">
        <v>1517</v>
      </c>
      <c r="AC29" s="7">
        <v>8.8079999999999998</v>
      </c>
      <c r="AD29" s="8"/>
      <c r="AE29" s="9" t="s">
        <v>1518</v>
      </c>
      <c r="AF29" s="7">
        <v>7.9406999999999996</v>
      </c>
      <c r="AG29" s="8"/>
      <c r="AH29" s="9"/>
      <c r="AI29" s="185"/>
      <c r="AJ29" s="8"/>
      <c r="AK29" s="9" t="s">
        <v>1519</v>
      </c>
      <c r="AL29" s="7">
        <v>8.8079999999999998</v>
      </c>
      <c r="AM29" s="8"/>
      <c r="AN29" s="9" t="s">
        <v>1520</v>
      </c>
      <c r="AO29" s="185">
        <v>9.8124000000000002</v>
      </c>
      <c r="AP29" s="8"/>
      <c r="AQ29" s="9"/>
      <c r="AR29" s="185"/>
      <c r="AS29" s="8"/>
    </row>
    <row r="30" spans="1:45" ht="15.75" customHeight="1">
      <c r="A30" s="6"/>
      <c r="B30" s="7"/>
      <c r="C30" s="8"/>
      <c r="D30" s="6" t="s">
        <v>1521</v>
      </c>
      <c r="E30" s="7">
        <v>11.016</v>
      </c>
      <c r="F30" s="8">
        <v>45415</v>
      </c>
      <c r="G30" s="6"/>
      <c r="H30" s="7"/>
      <c r="I30" s="8"/>
      <c r="J30" s="6" t="s">
        <v>1522</v>
      </c>
      <c r="K30" s="7">
        <v>8.8079999999999998</v>
      </c>
      <c r="L30" s="8">
        <v>45391</v>
      </c>
      <c r="M30" s="6" t="s">
        <v>1523</v>
      </c>
      <c r="N30" s="7">
        <v>11.016</v>
      </c>
      <c r="O30" s="252"/>
      <c r="P30" s="6"/>
      <c r="Q30" s="7"/>
      <c r="R30" s="8"/>
      <c r="S30" s="6" t="s">
        <v>1524</v>
      </c>
      <c r="T30" s="7">
        <v>8.8079999999999998</v>
      </c>
      <c r="U30" s="8">
        <v>45394</v>
      </c>
      <c r="V30" s="6" t="s">
        <v>1525</v>
      </c>
      <c r="W30" s="7">
        <v>11.016</v>
      </c>
      <c r="X30" s="8"/>
      <c r="Y30" s="6"/>
      <c r="Z30" s="7"/>
      <c r="AA30" s="8"/>
      <c r="AB30" s="6" t="s">
        <v>1526</v>
      </c>
      <c r="AC30" s="7">
        <v>8.8079999999999998</v>
      </c>
      <c r="AD30" s="8"/>
      <c r="AE30" s="6" t="s">
        <v>1527</v>
      </c>
      <c r="AF30" s="7">
        <v>11.016</v>
      </c>
      <c r="AG30" s="8"/>
      <c r="AH30" s="6"/>
      <c r="AI30" s="7"/>
      <c r="AJ30" s="8"/>
      <c r="AK30" s="6" t="s">
        <v>1528</v>
      </c>
      <c r="AL30" s="7">
        <v>8.8079999999999998</v>
      </c>
      <c r="AM30" s="8"/>
      <c r="AN30" s="6" t="s">
        <v>1529</v>
      </c>
      <c r="AO30" s="7">
        <v>9.0719999999999992</v>
      </c>
      <c r="AP30" s="8"/>
      <c r="AQ30" s="6"/>
      <c r="AR30" s="7"/>
      <c r="AS30" s="8"/>
    </row>
    <row r="31" spans="1:45" ht="15.75" customHeight="1">
      <c r="A31" s="6"/>
      <c r="B31" s="7"/>
      <c r="C31" s="8"/>
      <c r="D31" s="6" t="s">
        <v>1530</v>
      </c>
      <c r="E31" s="7">
        <v>11.016</v>
      </c>
      <c r="F31" s="8">
        <v>45415</v>
      </c>
      <c r="G31" s="9"/>
      <c r="H31" s="185"/>
      <c r="I31" s="8"/>
      <c r="J31" s="6" t="s">
        <v>1531</v>
      </c>
      <c r="K31" s="7">
        <v>8.8079999999999998</v>
      </c>
      <c r="L31" s="8">
        <v>45391</v>
      </c>
      <c r="M31" s="9" t="s">
        <v>1532</v>
      </c>
      <c r="N31" s="7">
        <v>11.016</v>
      </c>
      <c r="O31" s="252"/>
      <c r="P31" s="9"/>
      <c r="Q31" s="185"/>
      <c r="R31" s="8"/>
      <c r="S31" s="9" t="s">
        <v>1533</v>
      </c>
      <c r="T31" s="7">
        <v>8.8079999999999998</v>
      </c>
      <c r="U31" s="8">
        <v>45397</v>
      </c>
      <c r="V31" s="9" t="s">
        <v>1534</v>
      </c>
      <c r="W31" s="7">
        <v>11.016</v>
      </c>
      <c r="X31" s="8"/>
      <c r="Y31" s="9"/>
      <c r="Z31" s="185"/>
      <c r="AA31" s="8"/>
      <c r="AB31" s="9" t="s">
        <v>1535</v>
      </c>
      <c r="AC31" s="7">
        <v>8.8079999999999998</v>
      </c>
      <c r="AD31" s="8"/>
      <c r="AE31" s="9" t="s">
        <v>1536</v>
      </c>
      <c r="AF31" s="7">
        <v>11.016</v>
      </c>
      <c r="AG31" s="8"/>
      <c r="AH31" s="9"/>
      <c r="AI31" s="185"/>
      <c r="AJ31" s="8"/>
      <c r="AK31" s="9" t="s">
        <v>1537</v>
      </c>
      <c r="AL31" s="7">
        <v>8.8079999999999998</v>
      </c>
      <c r="AM31" s="8"/>
      <c r="AN31" s="9" t="s">
        <v>1538</v>
      </c>
      <c r="AO31" s="185">
        <v>11.037599999999999</v>
      </c>
      <c r="AP31" s="8"/>
      <c r="AQ31" s="9"/>
      <c r="AR31" s="185"/>
      <c r="AS31" s="8"/>
    </row>
    <row r="32" spans="1:45" ht="15.75" customHeight="1">
      <c r="A32" s="6"/>
      <c r="B32" s="7"/>
      <c r="C32" s="8"/>
      <c r="D32" s="6" t="s">
        <v>1539</v>
      </c>
      <c r="E32" s="7">
        <v>8.6943000000000001</v>
      </c>
      <c r="F32" s="8">
        <v>45422</v>
      </c>
      <c r="G32" s="6"/>
      <c r="H32" s="7"/>
      <c r="I32" s="8"/>
      <c r="J32" s="6" t="s">
        <v>1540</v>
      </c>
      <c r="K32" s="7">
        <v>2.8258999999999999</v>
      </c>
      <c r="L32" s="8">
        <v>45387</v>
      </c>
      <c r="M32" s="6" t="s">
        <v>1541</v>
      </c>
      <c r="N32" s="7">
        <v>8.6943000000000001</v>
      </c>
      <c r="O32" s="252"/>
      <c r="P32" s="6"/>
      <c r="Q32" s="7"/>
      <c r="R32" s="8"/>
      <c r="S32" s="6" t="s">
        <v>1542</v>
      </c>
      <c r="T32" s="7">
        <v>2.8258999999999999</v>
      </c>
      <c r="U32" s="8">
        <v>45391</v>
      </c>
      <c r="V32" s="6" t="s">
        <v>1543</v>
      </c>
      <c r="W32" s="7">
        <v>8.6943000000000001</v>
      </c>
      <c r="X32" s="8"/>
      <c r="Y32" s="6"/>
      <c r="Z32" s="7"/>
      <c r="AA32" s="8"/>
      <c r="AB32" s="6" t="s">
        <v>1544</v>
      </c>
      <c r="AC32" s="7">
        <v>2.8258999999999999</v>
      </c>
      <c r="AD32" s="8"/>
      <c r="AE32" s="6" t="s">
        <v>1545</v>
      </c>
      <c r="AF32" s="7">
        <v>8.6943000000000001</v>
      </c>
      <c r="AG32" s="8"/>
      <c r="AH32" s="6"/>
      <c r="AI32" s="7"/>
      <c r="AJ32" s="8"/>
      <c r="AK32" s="6" t="s">
        <v>1546</v>
      </c>
      <c r="AL32" s="7">
        <v>2.8258999999999999</v>
      </c>
      <c r="AM32" s="8"/>
      <c r="AN32" s="6" t="s">
        <v>1547</v>
      </c>
      <c r="AO32" s="7">
        <v>8.58</v>
      </c>
      <c r="AP32" s="8"/>
      <c r="AQ32" s="6"/>
      <c r="AR32" s="7"/>
      <c r="AS32" s="8"/>
    </row>
    <row r="33" spans="1:45" ht="15.75" customHeight="1">
      <c r="A33" s="6"/>
      <c r="B33" s="7"/>
      <c r="C33" s="8"/>
      <c r="D33" s="6" t="s">
        <v>1548</v>
      </c>
      <c r="E33" s="7">
        <v>10.608000000000001</v>
      </c>
      <c r="F33" s="8">
        <v>45422</v>
      </c>
      <c r="G33" s="9"/>
      <c r="H33" s="185"/>
      <c r="I33" s="8"/>
      <c r="J33" s="9"/>
      <c r="K33" s="185"/>
      <c r="L33" s="8"/>
      <c r="M33" s="9" t="s">
        <v>1549</v>
      </c>
      <c r="N33" s="7">
        <v>10.608000000000001</v>
      </c>
      <c r="O33" s="252"/>
      <c r="P33" s="9"/>
      <c r="Q33" s="185"/>
      <c r="R33" s="8"/>
      <c r="S33" s="9"/>
      <c r="T33" s="185"/>
      <c r="U33" s="8"/>
      <c r="V33" s="9" t="s">
        <v>1550</v>
      </c>
      <c r="W33" s="7">
        <v>10.608000000000001</v>
      </c>
      <c r="X33" s="8"/>
      <c r="Y33" s="9"/>
      <c r="Z33" s="185"/>
      <c r="AA33" s="8"/>
      <c r="AB33" s="9"/>
      <c r="AC33" s="185"/>
      <c r="AD33" s="8"/>
      <c r="AE33" s="9" t="s">
        <v>1551</v>
      </c>
      <c r="AF33" s="7">
        <v>10.608000000000001</v>
      </c>
      <c r="AG33" s="8"/>
      <c r="AH33" s="9"/>
      <c r="AI33" s="185"/>
      <c r="AJ33" s="8"/>
      <c r="AK33" s="9"/>
      <c r="AL33" s="185"/>
      <c r="AM33" s="8"/>
      <c r="AN33" s="9" t="s">
        <v>1552</v>
      </c>
      <c r="AO33" s="185">
        <v>9.8160000000000007</v>
      </c>
      <c r="AP33" s="8"/>
      <c r="AQ33" s="9"/>
      <c r="AR33" s="185"/>
      <c r="AS33" s="8"/>
    </row>
    <row r="34" spans="1:45" ht="15.75" customHeight="1">
      <c r="A34" s="6"/>
      <c r="B34" s="7"/>
      <c r="C34" s="8"/>
      <c r="D34" s="6" t="s">
        <v>1553</v>
      </c>
      <c r="E34" s="7">
        <v>9.8124000000000002</v>
      </c>
      <c r="F34" s="8">
        <v>45422</v>
      </c>
      <c r="G34" s="6"/>
      <c r="H34" s="7"/>
      <c r="I34" s="8"/>
      <c r="J34" s="6"/>
      <c r="K34" s="7"/>
      <c r="L34" s="8"/>
      <c r="M34" s="6" t="s">
        <v>1554</v>
      </c>
      <c r="N34" s="7">
        <v>9.8124000000000002</v>
      </c>
      <c r="O34" s="252"/>
      <c r="P34" s="6"/>
      <c r="Q34" s="7"/>
      <c r="R34" s="8"/>
      <c r="S34" s="6"/>
      <c r="T34" s="7"/>
      <c r="U34" s="8"/>
      <c r="V34" s="6" t="s">
        <v>1555</v>
      </c>
      <c r="W34" s="7">
        <v>9.8124000000000002</v>
      </c>
      <c r="X34" s="8"/>
      <c r="Y34" s="6"/>
      <c r="Z34" s="7"/>
      <c r="AA34" s="8"/>
      <c r="AB34" s="6"/>
      <c r="AC34" s="7"/>
      <c r="AD34" s="8"/>
      <c r="AE34" s="6" t="s">
        <v>1556</v>
      </c>
      <c r="AF34" s="7">
        <v>9.8124000000000002</v>
      </c>
      <c r="AG34" s="8"/>
      <c r="AH34" s="6"/>
      <c r="AI34" s="7"/>
      <c r="AJ34" s="8"/>
      <c r="AK34" s="6"/>
      <c r="AL34" s="7"/>
      <c r="AM34" s="8"/>
      <c r="AN34" s="6" t="s">
        <v>1557</v>
      </c>
      <c r="AO34" s="7">
        <v>9.8160000000000007</v>
      </c>
      <c r="AP34" s="8"/>
      <c r="AQ34" s="6"/>
      <c r="AR34" s="7"/>
      <c r="AS34" s="8"/>
    </row>
    <row r="35" spans="1:45" ht="15.75" customHeight="1">
      <c r="A35" s="6"/>
      <c r="B35" s="7"/>
      <c r="C35" s="8"/>
      <c r="D35" s="6" t="s">
        <v>1558</v>
      </c>
      <c r="E35" s="7">
        <v>9.0719999999999992</v>
      </c>
      <c r="F35" s="8">
        <v>45422</v>
      </c>
      <c r="G35" s="9"/>
      <c r="H35" s="185"/>
      <c r="I35" s="8"/>
      <c r="J35" s="9"/>
      <c r="K35" s="185"/>
      <c r="L35" s="8"/>
      <c r="M35" s="9" t="s">
        <v>1559</v>
      </c>
      <c r="N35" s="7">
        <v>9.0719999999999992</v>
      </c>
      <c r="O35" s="252"/>
      <c r="P35" s="9"/>
      <c r="Q35" s="185"/>
      <c r="R35" s="8"/>
      <c r="S35" s="9"/>
      <c r="T35" s="185"/>
      <c r="U35" s="8"/>
      <c r="V35" s="9" t="s">
        <v>1560</v>
      </c>
      <c r="W35" s="7">
        <v>9.0719999999999992</v>
      </c>
      <c r="X35" s="8"/>
      <c r="Y35" s="9"/>
      <c r="Z35" s="185"/>
      <c r="AA35" s="8"/>
      <c r="AB35" s="9"/>
      <c r="AC35" s="185"/>
      <c r="AD35" s="8"/>
      <c r="AE35" s="9" t="s">
        <v>1561</v>
      </c>
      <c r="AF35" s="7">
        <v>9.0719999999999992</v>
      </c>
      <c r="AG35" s="8"/>
      <c r="AH35" s="9"/>
      <c r="AI35" s="185"/>
      <c r="AJ35" s="8"/>
      <c r="AK35" s="9"/>
      <c r="AL35" s="185"/>
      <c r="AM35" s="8"/>
      <c r="AN35" s="9" t="s">
        <v>1562</v>
      </c>
      <c r="AO35" s="185">
        <v>7.0347999999999997</v>
      </c>
      <c r="AP35" s="8"/>
      <c r="AQ35" s="9"/>
      <c r="AR35" s="185"/>
      <c r="AS35" s="8"/>
    </row>
    <row r="36" spans="1:45" ht="15.75" customHeight="1">
      <c r="A36" s="6"/>
      <c r="B36" s="7"/>
      <c r="C36" s="8"/>
      <c r="D36" s="6" t="s">
        <v>1563</v>
      </c>
      <c r="E36" s="7">
        <v>11.037599999999999</v>
      </c>
      <c r="F36" s="8">
        <v>45422</v>
      </c>
      <c r="G36" s="6"/>
      <c r="H36" s="7"/>
      <c r="I36" s="8"/>
      <c r="J36" s="6"/>
      <c r="K36" s="7"/>
      <c r="L36" s="8"/>
      <c r="M36" s="6" t="s">
        <v>1564</v>
      </c>
      <c r="N36" s="7">
        <v>11.037599999999999</v>
      </c>
      <c r="O36" s="252"/>
      <c r="P36" s="6"/>
      <c r="Q36" s="7"/>
      <c r="R36" s="8"/>
      <c r="S36" s="6"/>
      <c r="T36" s="7"/>
      <c r="U36" s="8"/>
      <c r="V36" s="6" t="s">
        <v>1565</v>
      </c>
      <c r="W36" s="7">
        <v>11.037599999999999</v>
      </c>
      <c r="X36" s="8"/>
      <c r="Y36" s="6"/>
      <c r="Z36" s="7"/>
      <c r="AA36" s="8"/>
      <c r="AB36" s="6"/>
      <c r="AC36" s="7"/>
      <c r="AD36" s="8"/>
      <c r="AE36" s="6" t="s">
        <v>1566</v>
      </c>
      <c r="AF36" s="7">
        <v>11.037599999999999</v>
      </c>
      <c r="AG36" s="8"/>
      <c r="AH36" s="6"/>
      <c r="AI36" s="7"/>
      <c r="AJ36" s="8"/>
      <c r="AK36" s="6"/>
      <c r="AL36" s="7"/>
      <c r="AM36" s="8"/>
      <c r="AN36" s="6" t="s">
        <v>1567</v>
      </c>
      <c r="AO36" s="7">
        <v>5.9882</v>
      </c>
      <c r="AP36" s="8"/>
      <c r="AQ36" s="6"/>
      <c r="AR36" s="7"/>
      <c r="AS36" s="8"/>
    </row>
    <row r="37" spans="1:45" ht="15.75" customHeight="1">
      <c r="A37" s="6"/>
      <c r="B37" s="7"/>
      <c r="C37" s="8"/>
      <c r="D37" s="6" t="s">
        <v>1568</v>
      </c>
      <c r="E37" s="7">
        <v>7.0757000000000003</v>
      </c>
      <c r="F37" s="8">
        <v>45422</v>
      </c>
      <c r="G37" s="9"/>
      <c r="H37" s="185"/>
      <c r="I37" s="8"/>
      <c r="J37" s="9"/>
      <c r="K37" s="185"/>
      <c r="L37" s="8"/>
      <c r="M37" s="9" t="s">
        <v>1569</v>
      </c>
      <c r="N37" s="7">
        <v>7.0757000000000003</v>
      </c>
      <c r="O37" s="252"/>
      <c r="P37" s="9"/>
      <c r="Q37" s="185"/>
      <c r="R37" s="8"/>
      <c r="S37" s="9"/>
      <c r="T37" s="185"/>
      <c r="U37" s="8"/>
      <c r="V37" s="9" t="s">
        <v>1570</v>
      </c>
      <c r="W37" s="7">
        <v>7.0757000000000003</v>
      </c>
      <c r="X37" s="8"/>
      <c r="Y37" s="9"/>
      <c r="Z37" s="185"/>
      <c r="AA37" s="8"/>
      <c r="AB37" s="9"/>
      <c r="AC37" s="185"/>
      <c r="AD37" s="8"/>
      <c r="AE37" s="9" t="s">
        <v>1571</v>
      </c>
      <c r="AF37" s="7">
        <v>7.0757000000000003</v>
      </c>
      <c r="AG37" s="8"/>
      <c r="AH37" s="9"/>
      <c r="AI37" s="185"/>
      <c r="AJ37" s="8"/>
      <c r="AK37" s="9"/>
      <c r="AL37" s="185"/>
      <c r="AM37" s="8"/>
      <c r="AN37" s="9" t="s">
        <v>1572</v>
      </c>
      <c r="AO37" s="185">
        <v>9.0960000000000001</v>
      </c>
      <c r="AP37" s="8"/>
      <c r="AQ37" s="9"/>
      <c r="AR37" s="185"/>
      <c r="AS37" s="8"/>
    </row>
    <row r="38" spans="1:45" ht="15.75" customHeight="1">
      <c r="A38" s="6"/>
      <c r="B38" s="7"/>
      <c r="C38" s="8"/>
      <c r="D38" s="6" t="s">
        <v>1573</v>
      </c>
      <c r="E38" s="7">
        <v>9.8160000000000007</v>
      </c>
      <c r="F38" s="8">
        <v>45415</v>
      </c>
      <c r="G38" s="6"/>
      <c r="H38" s="7"/>
      <c r="I38" s="8"/>
      <c r="J38" s="6"/>
      <c r="K38" s="7"/>
      <c r="L38" s="8"/>
      <c r="M38" s="6" t="s">
        <v>1574</v>
      </c>
      <c r="N38" s="7">
        <v>9.8160000000000007</v>
      </c>
      <c r="O38" s="252"/>
      <c r="P38" s="6"/>
      <c r="Q38" s="7"/>
      <c r="R38" s="8"/>
      <c r="S38" s="6"/>
      <c r="T38" s="7"/>
      <c r="U38" s="8"/>
      <c r="V38" s="6" t="s">
        <v>1575</v>
      </c>
      <c r="W38" s="7">
        <v>9.8160000000000007</v>
      </c>
      <c r="X38" s="8"/>
      <c r="Y38" s="6"/>
      <c r="Z38" s="7"/>
      <c r="AA38" s="8"/>
      <c r="AB38" s="6"/>
      <c r="AC38" s="7"/>
      <c r="AD38" s="8"/>
      <c r="AE38" s="6" t="s">
        <v>1576</v>
      </c>
      <c r="AF38" s="7">
        <v>9.8160000000000007</v>
      </c>
      <c r="AG38" s="8"/>
      <c r="AH38" s="6"/>
      <c r="AI38" s="7"/>
      <c r="AJ38" s="8"/>
      <c r="AK38" s="6"/>
      <c r="AL38" s="7"/>
      <c r="AM38" s="8"/>
      <c r="AN38" s="6" t="s">
        <v>1577</v>
      </c>
      <c r="AO38" s="7">
        <v>9.0960000000000001</v>
      </c>
      <c r="AP38" s="8"/>
      <c r="AQ38" s="6"/>
      <c r="AR38" s="7"/>
      <c r="AS38" s="8"/>
    </row>
    <row r="39" spans="1:45" ht="15.75" customHeight="1">
      <c r="A39" s="6"/>
      <c r="B39" s="7"/>
      <c r="C39" s="8"/>
      <c r="D39" s="6" t="s">
        <v>1578</v>
      </c>
      <c r="E39" s="7">
        <v>10.08</v>
      </c>
      <c r="F39" s="8">
        <v>45422</v>
      </c>
      <c r="G39" s="9"/>
      <c r="H39" s="185"/>
      <c r="I39" s="8"/>
      <c r="J39" s="9"/>
      <c r="K39" s="185"/>
      <c r="L39" s="8"/>
      <c r="M39" s="9" t="s">
        <v>1579</v>
      </c>
      <c r="N39" s="7">
        <v>10.08</v>
      </c>
      <c r="O39" s="252"/>
      <c r="P39" s="9"/>
      <c r="Q39" s="185"/>
      <c r="R39" s="8"/>
      <c r="S39" s="9"/>
      <c r="T39" s="185"/>
      <c r="U39" s="8"/>
      <c r="V39" s="9" t="s">
        <v>1580</v>
      </c>
      <c r="W39" s="7">
        <v>10.08</v>
      </c>
      <c r="X39" s="8"/>
      <c r="Y39" s="9"/>
      <c r="Z39" s="185"/>
      <c r="AA39" s="8"/>
      <c r="AB39" s="9"/>
      <c r="AC39" s="185"/>
      <c r="AD39" s="8"/>
      <c r="AE39" s="9" t="s">
        <v>1581</v>
      </c>
      <c r="AF39" s="7">
        <v>10.08</v>
      </c>
      <c r="AG39" s="8"/>
      <c r="AH39" s="9"/>
      <c r="AI39" s="185"/>
      <c r="AJ39" s="8"/>
      <c r="AK39" s="9"/>
      <c r="AL39" s="185"/>
      <c r="AM39" s="8"/>
      <c r="AN39" s="9" t="s">
        <v>1582</v>
      </c>
      <c r="AO39" s="185">
        <v>9.36</v>
      </c>
      <c r="AP39" s="8"/>
      <c r="AQ39" s="9"/>
      <c r="AR39" s="185"/>
      <c r="AS39" s="8"/>
    </row>
    <row r="40" spans="1:45" ht="15.75" customHeight="1">
      <c r="A40" s="6"/>
      <c r="B40" s="7"/>
      <c r="C40" s="8"/>
      <c r="D40" s="6" t="s">
        <v>1583</v>
      </c>
      <c r="E40" s="7">
        <v>8.9571000000000005</v>
      </c>
      <c r="F40" s="8">
        <v>45422</v>
      </c>
      <c r="G40" s="6"/>
      <c r="H40" s="7"/>
      <c r="I40" s="8"/>
      <c r="J40" s="6"/>
      <c r="K40" s="7"/>
      <c r="L40" s="8"/>
      <c r="M40" s="6" t="s">
        <v>1584</v>
      </c>
      <c r="N40" s="7">
        <v>8.9571000000000005</v>
      </c>
      <c r="O40" s="252"/>
      <c r="P40" s="6"/>
      <c r="Q40" s="7"/>
      <c r="R40" s="8"/>
      <c r="S40" s="6"/>
      <c r="T40" s="7"/>
      <c r="U40" s="8"/>
      <c r="V40" s="6" t="s">
        <v>1585</v>
      </c>
      <c r="W40" s="7">
        <v>8.9571000000000005</v>
      </c>
      <c r="X40" s="8"/>
      <c r="Y40" s="6"/>
      <c r="Z40" s="7"/>
      <c r="AA40" s="8"/>
      <c r="AB40" s="6"/>
      <c r="AC40" s="7"/>
      <c r="AD40" s="8"/>
      <c r="AE40" s="6" t="s">
        <v>1586</v>
      </c>
      <c r="AF40" s="7">
        <v>8.9571000000000005</v>
      </c>
      <c r="AG40" s="8"/>
      <c r="AH40" s="6"/>
      <c r="AI40" s="7"/>
      <c r="AJ40" s="8"/>
      <c r="AK40" s="6"/>
      <c r="AL40" s="7"/>
      <c r="AM40" s="8"/>
      <c r="AN40" s="6" t="s">
        <v>1587</v>
      </c>
      <c r="AO40" s="7">
        <v>11.568</v>
      </c>
      <c r="AP40" s="8"/>
      <c r="AQ40" s="6"/>
      <c r="AR40" s="7"/>
      <c r="AS40" s="8"/>
    </row>
    <row r="41" spans="1:45" ht="15.75" customHeight="1">
      <c r="A41" s="6"/>
      <c r="B41" s="7"/>
      <c r="C41" s="8"/>
      <c r="D41" s="6" t="s">
        <v>1588</v>
      </c>
      <c r="E41" s="7">
        <v>9.4079999999999995</v>
      </c>
      <c r="F41" s="8">
        <v>45422</v>
      </c>
      <c r="G41" s="9"/>
      <c r="H41" s="185"/>
      <c r="I41" s="8"/>
      <c r="J41" s="9"/>
      <c r="K41" s="185"/>
      <c r="L41" s="8"/>
      <c r="M41" s="9" t="s">
        <v>1589</v>
      </c>
      <c r="N41" s="7">
        <v>9.4079999999999995</v>
      </c>
      <c r="O41" s="252"/>
      <c r="P41" s="9"/>
      <c r="Q41" s="185"/>
      <c r="R41" s="8"/>
      <c r="S41" s="9"/>
      <c r="T41" s="185"/>
      <c r="U41" s="8"/>
      <c r="V41" s="9" t="s">
        <v>1590</v>
      </c>
      <c r="W41" s="7">
        <v>9.4079999999999995</v>
      </c>
      <c r="X41" s="8"/>
      <c r="Y41" s="9"/>
      <c r="Z41" s="185"/>
      <c r="AA41" s="8"/>
      <c r="AB41" s="9"/>
      <c r="AC41" s="185"/>
      <c r="AD41" s="8"/>
      <c r="AE41" s="9" t="s">
        <v>1591</v>
      </c>
      <c r="AF41" s="7">
        <v>9.4079999999999995</v>
      </c>
      <c r="AG41" s="8"/>
      <c r="AH41" s="9"/>
      <c r="AI41" s="185"/>
      <c r="AJ41" s="8"/>
      <c r="AK41" s="9"/>
      <c r="AL41" s="185"/>
      <c r="AM41" s="8"/>
      <c r="AN41" s="9" t="s">
        <v>1592</v>
      </c>
      <c r="AO41" s="185">
        <v>11.568</v>
      </c>
      <c r="AP41" s="8"/>
      <c r="AQ41" s="9"/>
      <c r="AR41" s="185"/>
      <c r="AS41" s="8"/>
    </row>
    <row r="42" spans="1:45" ht="15.75" customHeight="1">
      <c r="A42" s="6"/>
      <c r="B42" s="7"/>
      <c r="C42" s="8"/>
      <c r="D42" s="6" t="s">
        <v>1593</v>
      </c>
      <c r="E42" s="7">
        <v>9.4079999999999995</v>
      </c>
      <c r="F42" s="8">
        <v>45422</v>
      </c>
      <c r="G42" s="6"/>
      <c r="H42" s="7"/>
      <c r="I42" s="8"/>
      <c r="J42" s="6"/>
      <c r="K42" s="7"/>
      <c r="L42" s="8"/>
      <c r="M42" s="6" t="s">
        <v>1594</v>
      </c>
      <c r="N42" s="7">
        <v>9.4079999999999995</v>
      </c>
      <c r="O42" s="252"/>
      <c r="P42" s="6"/>
      <c r="Q42" s="7"/>
      <c r="R42" s="8"/>
      <c r="S42" s="6"/>
      <c r="T42" s="7"/>
      <c r="U42" s="8"/>
      <c r="V42" s="6" t="s">
        <v>1595</v>
      </c>
      <c r="W42" s="7">
        <v>9.4079999999999995</v>
      </c>
      <c r="X42" s="8"/>
      <c r="Y42" s="6"/>
      <c r="Z42" s="7"/>
      <c r="AA42" s="8"/>
      <c r="AB42" s="6"/>
      <c r="AC42" s="7"/>
      <c r="AD42" s="8"/>
      <c r="AE42" s="6" t="s">
        <v>1596</v>
      </c>
      <c r="AF42" s="7">
        <v>9.4079999999999995</v>
      </c>
      <c r="AG42" s="8"/>
      <c r="AH42" s="6"/>
      <c r="AI42" s="7"/>
      <c r="AJ42" s="8"/>
      <c r="AK42" s="6"/>
      <c r="AL42" s="7"/>
      <c r="AM42" s="8"/>
      <c r="AN42" s="6" t="s">
        <v>1597</v>
      </c>
      <c r="AO42" s="7">
        <v>11.568</v>
      </c>
      <c r="AP42" s="8"/>
      <c r="AQ42" s="6"/>
      <c r="AR42" s="7"/>
      <c r="AS42" s="8"/>
    </row>
    <row r="43" spans="1:45" ht="15.75" customHeight="1">
      <c r="A43" s="6"/>
      <c r="B43" s="7"/>
      <c r="C43" s="8"/>
      <c r="D43" s="6" t="s">
        <v>1598</v>
      </c>
      <c r="E43" s="7">
        <v>6.2720000000000002</v>
      </c>
      <c r="F43" s="8">
        <v>45422</v>
      </c>
      <c r="G43" s="9"/>
      <c r="H43" s="185"/>
      <c r="I43" s="8"/>
      <c r="J43" s="9"/>
      <c r="K43" s="185"/>
      <c r="L43" s="8"/>
      <c r="M43" s="9" t="s">
        <v>1599</v>
      </c>
      <c r="N43" s="7">
        <v>6.2720000000000002</v>
      </c>
      <c r="O43" s="252"/>
      <c r="P43" s="9"/>
      <c r="Q43" s="185"/>
      <c r="R43" s="8"/>
      <c r="S43" s="9"/>
      <c r="T43" s="185"/>
      <c r="U43" s="8"/>
      <c r="V43" s="9" t="s">
        <v>1600</v>
      </c>
      <c r="W43" s="7">
        <v>6.2720000000000002</v>
      </c>
      <c r="X43" s="8"/>
      <c r="Y43" s="9"/>
      <c r="Z43" s="185"/>
      <c r="AA43" s="8"/>
      <c r="AB43" s="9"/>
      <c r="AC43" s="185"/>
      <c r="AD43" s="8"/>
      <c r="AE43" s="9" t="s">
        <v>1601</v>
      </c>
      <c r="AF43" s="7">
        <v>6.2720000000000002</v>
      </c>
      <c r="AG43" s="8"/>
      <c r="AH43" s="9"/>
      <c r="AI43" s="185"/>
      <c r="AJ43" s="8"/>
      <c r="AK43" s="9"/>
      <c r="AL43" s="185"/>
      <c r="AM43" s="8"/>
      <c r="AN43" s="9" t="s">
        <v>1602</v>
      </c>
      <c r="AO43" s="185">
        <v>7.0853999999999999</v>
      </c>
      <c r="AP43" s="8"/>
      <c r="AQ43" s="9"/>
      <c r="AR43" s="185"/>
      <c r="AS43" s="8"/>
    </row>
    <row r="44" spans="1:45" ht="15.75" customHeight="1">
      <c r="A44" s="6"/>
      <c r="B44" s="7"/>
      <c r="C44" s="8"/>
      <c r="D44" s="6" t="s">
        <v>1603</v>
      </c>
      <c r="E44" s="7">
        <v>8.5847999999999995</v>
      </c>
      <c r="F44" s="8">
        <v>45422</v>
      </c>
      <c r="G44" s="6"/>
      <c r="H44" s="7"/>
      <c r="I44" s="8"/>
      <c r="J44" s="6"/>
      <c r="K44" s="7"/>
      <c r="L44" s="8"/>
      <c r="M44" s="6" t="s">
        <v>1604</v>
      </c>
      <c r="N44" s="7">
        <v>8.5847999999999995</v>
      </c>
      <c r="O44" s="252"/>
      <c r="P44" s="6"/>
      <c r="Q44" s="7"/>
      <c r="R44" s="8"/>
      <c r="S44" s="6"/>
      <c r="T44" s="7"/>
      <c r="U44" s="8"/>
      <c r="V44" s="6" t="s">
        <v>1605</v>
      </c>
      <c r="W44" s="7">
        <v>8.5847999999999995</v>
      </c>
      <c r="X44" s="8"/>
      <c r="Y44" s="6"/>
      <c r="Z44" s="7"/>
      <c r="AA44" s="8"/>
      <c r="AB44" s="6"/>
      <c r="AC44" s="7"/>
      <c r="AD44" s="8"/>
      <c r="AE44" s="6" t="s">
        <v>1606</v>
      </c>
      <c r="AF44" s="7">
        <v>8.5847999999999995</v>
      </c>
      <c r="AG44" s="8"/>
      <c r="AH44" s="6"/>
      <c r="AI44" s="7"/>
      <c r="AJ44" s="8"/>
      <c r="AK44" s="6"/>
      <c r="AL44" s="7"/>
      <c r="AM44" s="8"/>
      <c r="AN44" s="6"/>
      <c r="AO44" s="7"/>
      <c r="AP44" s="8"/>
      <c r="AQ44" s="6"/>
      <c r="AR44" s="7"/>
      <c r="AS44" s="8"/>
    </row>
    <row r="45" spans="1:45" ht="15.75" customHeight="1">
      <c r="A45" s="6"/>
      <c r="B45" s="7"/>
      <c r="C45" s="8"/>
      <c r="D45" s="6" t="s">
        <v>1607</v>
      </c>
      <c r="E45" s="7">
        <v>7.9406999999999996</v>
      </c>
      <c r="F45" s="8">
        <v>45422</v>
      </c>
      <c r="G45" s="9"/>
      <c r="H45" s="185"/>
      <c r="I45" s="8"/>
      <c r="J45" s="9"/>
      <c r="K45" s="185"/>
      <c r="L45" s="8"/>
      <c r="M45" s="9" t="s">
        <v>1608</v>
      </c>
      <c r="N45" s="7">
        <v>7.9406999999999996</v>
      </c>
      <c r="O45" s="252"/>
      <c r="P45" s="9"/>
      <c r="Q45" s="185"/>
      <c r="R45" s="8"/>
      <c r="S45" s="9"/>
      <c r="T45" s="185"/>
      <c r="U45" s="8"/>
      <c r="V45" s="9" t="s">
        <v>1609</v>
      </c>
      <c r="W45" s="7">
        <v>7.9406999999999996</v>
      </c>
      <c r="X45" s="8"/>
      <c r="Y45" s="9"/>
      <c r="Z45" s="185"/>
      <c r="AA45" s="8"/>
      <c r="AB45" s="9"/>
      <c r="AC45" s="185"/>
      <c r="AD45" s="8"/>
      <c r="AE45" s="9" t="s">
        <v>1610</v>
      </c>
      <c r="AF45" s="7">
        <v>7.9406999999999996</v>
      </c>
      <c r="AG45" s="8"/>
      <c r="AH45" s="9"/>
      <c r="AI45" s="185"/>
      <c r="AJ45" s="8"/>
      <c r="AK45" s="9"/>
      <c r="AL45" s="185"/>
      <c r="AM45" s="8"/>
      <c r="AN45" s="9"/>
      <c r="AO45" s="185"/>
      <c r="AP45" s="8"/>
      <c r="AQ45" s="9"/>
      <c r="AR45" s="185"/>
      <c r="AS45" s="8"/>
    </row>
    <row r="46" spans="1:45" ht="15.75" customHeight="1">
      <c r="A46" s="6"/>
      <c r="B46" s="7"/>
      <c r="C46" s="8"/>
      <c r="D46" s="6" t="s">
        <v>1611</v>
      </c>
      <c r="E46" s="7">
        <v>11.016</v>
      </c>
      <c r="F46" s="8">
        <v>45426</v>
      </c>
      <c r="G46" s="6"/>
      <c r="H46" s="7"/>
      <c r="I46" s="8"/>
      <c r="J46" s="6"/>
      <c r="K46" s="7"/>
      <c r="L46" s="8"/>
      <c r="M46" s="6" t="s">
        <v>1612</v>
      </c>
      <c r="N46" s="7">
        <v>11.016</v>
      </c>
      <c r="O46" s="252"/>
      <c r="P46" s="6"/>
      <c r="Q46" s="7"/>
      <c r="R46" s="8"/>
      <c r="S46" s="6"/>
      <c r="T46" s="7"/>
      <c r="U46" s="8"/>
      <c r="V46" s="6" t="s">
        <v>1613</v>
      </c>
      <c r="W46" s="7">
        <v>11.016</v>
      </c>
      <c r="X46" s="8"/>
      <c r="Y46" s="6"/>
      <c r="Z46" s="7"/>
      <c r="AA46" s="8"/>
      <c r="AB46" s="6"/>
      <c r="AC46" s="7"/>
      <c r="AD46" s="8"/>
      <c r="AE46" s="6" t="s">
        <v>1614</v>
      </c>
      <c r="AF46" s="7">
        <v>11.016</v>
      </c>
      <c r="AG46" s="8"/>
      <c r="AH46" s="6"/>
      <c r="AI46" s="7"/>
      <c r="AJ46" s="8"/>
      <c r="AK46" s="6"/>
      <c r="AL46" s="7"/>
      <c r="AM46" s="8"/>
      <c r="AN46" s="6"/>
      <c r="AO46" s="7"/>
      <c r="AP46" s="8"/>
      <c r="AQ46" s="6"/>
      <c r="AR46" s="7"/>
      <c r="AS46" s="8"/>
    </row>
    <row r="47" spans="1:45" ht="15.75" customHeight="1">
      <c r="A47" s="6"/>
      <c r="B47" s="7"/>
      <c r="C47" s="8"/>
      <c r="D47" s="6" t="s">
        <v>1615</v>
      </c>
      <c r="E47" s="7">
        <v>11.016</v>
      </c>
      <c r="F47" s="8">
        <v>45426</v>
      </c>
      <c r="G47" s="9"/>
      <c r="H47" s="185"/>
      <c r="I47" s="8"/>
      <c r="J47" s="9"/>
      <c r="K47" s="185"/>
      <c r="L47" s="8"/>
      <c r="M47" s="9" t="s">
        <v>1616</v>
      </c>
      <c r="N47" s="7">
        <v>11.016</v>
      </c>
      <c r="O47" s="252"/>
      <c r="P47" s="9"/>
      <c r="Q47" s="185"/>
      <c r="R47" s="8"/>
      <c r="S47" s="9"/>
      <c r="T47" s="185"/>
      <c r="U47" s="8"/>
      <c r="V47" s="9" t="s">
        <v>1617</v>
      </c>
      <c r="W47" s="7">
        <v>11.016</v>
      </c>
      <c r="X47" s="8"/>
      <c r="Y47" s="9"/>
      <c r="Z47" s="185"/>
      <c r="AA47" s="8"/>
      <c r="AB47" s="9"/>
      <c r="AC47" s="185"/>
      <c r="AD47" s="8"/>
      <c r="AE47" s="9" t="s">
        <v>1618</v>
      </c>
      <c r="AF47" s="7">
        <v>11.016</v>
      </c>
      <c r="AG47" s="8"/>
      <c r="AH47" s="9"/>
      <c r="AI47" s="185"/>
      <c r="AJ47" s="8"/>
      <c r="AK47" s="9"/>
      <c r="AL47" s="185"/>
      <c r="AM47" s="8"/>
      <c r="AN47" s="9"/>
      <c r="AO47" s="185"/>
      <c r="AP47" s="8"/>
      <c r="AQ47" s="9"/>
      <c r="AR47" s="185"/>
      <c r="AS47" s="8"/>
    </row>
    <row r="48" spans="1:45" ht="15.75" customHeight="1">
      <c r="A48" s="6"/>
      <c r="B48" s="7"/>
      <c r="C48" s="8"/>
      <c r="D48" s="6" t="s">
        <v>1619</v>
      </c>
      <c r="E48" s="7">
        <v>8.6943000000000001</v>
      </c>
      <c r="F48" s="8">
        <v>45426</v>
      </c>
      <c r="G48" s="6"/>
      <c r="H48" s="7"/>
      <c r="I48" s="8"/>
      <c r="J48" s="6"/>
      <c r="K48" s="7"/>
      <c r="L48" s="8"/>
      <c r="M48" s="6" t="s">
        <v>1620</v>
      </c>
      <c r="N48" s="7">
        <v>8.6943000000000001</v>
      </c>
      <c r="O48" s="252"/>
      <c r="P48" s="6"/>
      <c r="Q48" s="7"/>
      <c r="R48" s="8"/>
      <c r="S48" s="6"/>
      <c r="T48" s="7"/>
      <c r="U48" s="8"/>
      <c r="V48" s="6" t="s">
        <v>1621</v>
      </c>
      <c r="W48" s="7">
        <v>8.6943000000000001</v>
      </c>
      <c r="X48" s="8"/>
      <c r="Y48" s="6"/>
      <c r="Z48" s="7"/>
      <c r="AA48" s="8"/>
      <c r="AB48" s="6"/>
      <c r="AC48" s="7"/>
      <c r="AD48" s="8"/>
      <c r="AE48" s="6" t="s">
        <v>1622</v>
      </c>
      <c r="AF48" s="7">
        <v>8.6943000000000001</v>
      </c>
      <c r="AG48" s="8"/>
      <c r="AH48" s="6"/>
      <c r="AI48" s="7"/>
      <c r="AJ48" s="8"/>
      <c r="AK48" s="6"/>
      <c r="AL48" s="7"/>
      <c r="AM48" s="8"/>
      <c r="AN48" s="6"/>
      <c r="AO48" s="7"/>
      <c r="AP48" s="8"/>
      <c r="AQ48" s="6"/>
      <c r="AR48" s="7"/>
      <c r="AS48" s="8"/>
    </row>
    <row r="49" spans="1:54" ht="15.75" customHeight="1">
      <c r="A49" s="6"/>
      <c r="B49" s="7"/>
      <c r="C49" s="8"/>
      <c r="D49" s="6" t="s">
        <v>1623</v>
      </c>
      <c r="E49" s="7">
        <v>10.608000000000001</v>
      </c>
      <c r="F49" s="8">
        <v>45426</v>
      </c>
      <c r="G49" s="9"/>
      <c r="H49" s="185"/>
      <c r="I49" s="8"/>
      <c r="J49" s="9"/>
      <c r="K49" s="185"/>
      <c r="L49" s="8"/>
      <c r="M49" s="9" t="s">
        <v>1624</v>
      </c>
      <c r="N49" s="7">
        <v>10.608000000000001</v>
      </c>
      <c r="O49" s="252"/>
      <c r="P49" s="9"/>
      <c r="Q49" s="185"/>
      <c r="R49" s="8"/>
      <c r="S49" s="9"/>
      <c r="T49" s="185"/>
      <c r="U49" s="8"/>
      <c r="V49" s="9" t="s">
        <v>1625</v>
      </c>
      <c r="W49" s="7">
        <v>10.608000000000001</v>
      </c>
      <c r="X49" s="8"/>
      <c r="Y49" s="9"/>
      <c r="Z49" s="185"/>
      <c r="AA49" s="8"/>
      <c r="AB49" s="9"/>
      <c r="AC49" s="185"/>
      <c r="AD49" s="8"/>
      <c r="AE49" s="9" t="s">
        <v>1626</v>
      </c>
      <c r="AF49" s="7">
        <v>10.608000000000001</v>
      </c>
      <c r="AG49" s="8"/>
      <c r="AH49" s="9"/>
      <c r="AI49" s="185"/>
      <c r="AJ49" s="8"/>
      <c r="AK49" s="9"/>
      <c r="AL49" s="185"/>
      <c r="AM49" s="8"/>
      <c r="AN49" s="9"/>
      <c r="AO49" s="185"/>
      <c r="AP49" s="8"/>
      <c r="AQ49" s="9"/>
      <c r="AR49" s="185"/>
      <c r="AS49" s="8"/>
    </row>
    <row r="50" spans="1:54" ht="15.75" customHeight="1">
      <c r="A50" s="6"/>
      <c r="B50" s="7"/>
      <c r="C50" s="8"/>
      <c r="D50" s="6" t="s">
        <v>1627</v>
      </c>
      <c r="E50" s="7">
        <v>9.8124000000000002</v>
      </c>
      <c r="F50" s="8">
        <v>45426</v>
      </c>
      <c r="G50" s="6"/>
      <c r="H50" s="7"/>
      <c r="I50" s="8"/>
      <c r="J50" s="6"/>
      <c r="K50" s="7"/>
      <c r="L50" s="8"/>
      <c r="M50" s="6" t="s">
        <v>1628</v>
      </c>
      <c r="N50" s="7">
        <v>9.8124000000000002</v>
      </c>
      <c r="O50" s="252"/>
      <c r="P50" s="6"/>
      <c r="Q50" s="7"/>
      <c r="R50" s="8"/>
      <c r="S50" s="6"/>
      <c r="T50" s="7"/>
      <c r="U50" s="8"/>
      <c r="V50" s="6" t="s">
        <v>1629</v>
      </c>
      <c r="W50" s="7">
        <v>9.8124000000000002</v>
      </c>
      <c r="X50" s="8"/>
      <c r="Y50" s="6"/>
      <c r="Z50" s="7"/>
      <c r="AA50" s="8"/>
      <c r="AB50" s="6"/>
      <c r="AC50" s="7"/>
      <c r="AD50" s="8"/>
      <c r="AE50" s="6" t="s">
        <v>1630</v>
      </c>
      <c r="AF50" s="7">
        <v>9.8124000000000002</v>
      </c>
      <c r="AG50" s="8"/>
      <c r="AH50" s="6"/>
      <c r="AI50" s="7"/>
      <c r="AJ50" s="8"/>
      <c r="AK50" s="6"/>
      <c r="AL50" s="7"/>
      <c r="AM50" s="8"/>
      <c r="AN50" s="6"/>
      <c r="AO50" s="7"/>
      <c r="AP50" s="8"/>
      <c r="AQ50" s="6"/>
      <c r="AR50" s="7"/>
      <c r="AS50" s="8"/>
    </row>
    <row r="51" spans="1:54" ht="15.75" customHeight="1">
      <c r="A51" s="6"/>
      <c r="B51" s="7"/>
      <c r="C51" s="8"/>
      <c r="D51" s="6" t="s">
        <v>1631</v>
      </c>
      <c r="E51" s="7">
        <v>5.2667999999999999</v>
      </c>
      <c r="F51" s="8">
        <v>45426</v>
      </c>
      <c r="G51" s="9"/>
      <c r="H51" s="185"/>
      <c r="I51" s="8"/>
      <c r="J51" s="9"/>
      <c r="K51" s="185"/>
      <c r="L51" s="8"/>
      <c r="M51" s="9" t="s">
        <v>1632</v>
      </c>
      <c r="N51" s="7">
        <v>5.2667999999999999</v>
      </c>
      <c r="O51" s="252"/>
      <c r="P51" s="9"/>
      <c r="Q51" s="185"/>
      <c r="R51" s="8"/>
      <c r="S51" s="9"/>
      <c r="T51" s="185"/>
      <c r="U51" s="8"/>
      <c r="V51" s="9" t="s">
        <v>1633</v>
      </c>
      <c r="W51" s="7">
        <v>5.2667999999999999</v>
      </c>
      <c r="X51" s="8"/>
      <c r="Y51" s="9"/>
      <c r="Z51" s="185"/>
      <c r="AA51" s="8"/>
      <c r="AB51" s="9"/>
      <c r="AC51" s="185"/>
      <c r="AD51" s="8"/>
      <c r="AE51" s="9" t="s">
        <v>1634</v>
      </c>
      <c r="AF51" s="7">
        <v>5.2667999999999999</v>
      </c>
      <c r="AG51" s="8"/>
      <c r="AH51" s="9"/>
      <c r="AI51" s="185"/>
      <c r="AJ51" s="8"/>
      <c r="AK51" s="9"/>
      <c r="AL51" s="185"/>
      <c r="AM51" s="8"/>
      <c r="AN51" s="9"/>
      <c r="AO51" s="185"/>
      <c r="AP51" s="8"/>
      <c r="AQ51" s="9"/>
      <c r="AR51" s="185"/>
      <c r="AS51" s="8"/>
    </row>
    <row r="52" spans="1:54" ht="15.75" customHeight="1">
      <c r="A52" s="6"/>
      <c r="B52" s="7"/>
      <c r="C52" s="8"/>
      <c r="D52" s="6" t="s">
        <v>1635</v>
      </c>
      <c r="E52" s="7">
        <v>5.2667999999999999</v>
      </c>
      <c r="F52" s="8">
        <v>45426</v>
      </c>
      <c r="G52" s="6"/>
      <c r="H52" s="7"/>
      <c r="I52" s="8"/>
      <c r="J52" s="6"/>
      <c r="K52" s="7"/>
      <c r="L52" s="8"/>
      <c r="M52" s="6" t="s">
        <v>1636</v>
      </c>
      <c r="N52" s="7">
        <v>5.2667999999999999</v>
      </c>
      <c r="O52" s="252"/>
      <c r="P52" s="6"/>
      <c r="Q52" s="7"/>
      <c r="R52" s="8"/>
      <c r="S52" s="6"/>
      <c r="T52" s="7"/>
      <c r="U52" s="8"/>
      <c r="V52" s="6" t="s">
        <v>1637</v>
      </c>
      <c r="W52" s="7">
        <v>5.2667999999999999</v>
      </c>
      <c r="X52" s="8"/>
      <c r="Y52" s="6"/>
      <c r="Z52" s="7"/>
      <c r="AA52" s="8"/>
      <c r="AB52" s="6"/>
      <c r="AC52" s="7"/>
      <c r="AD52" s="8"/>
      <c r="AE52" s="6" t="s">
        <v>1638</v>
      </c>
      <c r="AF52" s="7">
        <v>5.2667999999999999</v>
      </c>
      <c r="AG52" s="8"/>
      <c r="AH52" s="6"/>
      <c r="AI52" s="7"/>
      <c r="AJ52" s="8"/>
      <c r="AK52" s="6"/>
      <c r="AL52" s="7"/>
      <c r="AM52" s="8"/>
      <c r="AN52" s="6"/>
      <c r="AO52" s="7"/>
      <c r="AP52" s="8"/>
      <c r="AQ52" s="6"/>
      <c r="AR52" s="7"/>
      <c r="AS52" s="8"/>
    </row>
    <row r="53" spans="1:54" ht="15.75" customHeight="1">
      <c r="A53" s="10"/>
      <c r="B53" s="186"/>
      <c r="C53" s="11"/>
      <c r="D53" s="10" t="s">
        <v>1639</v>
      </c>
      <c r="E53" s="186">
        <v>9.5760000000000005</v>
      </c>
      <c r="F53" s="8">
        <v>45426</v>
      </c>
      <c r="G53" s="12"/>
      <c r="H53" s="13"/>
      <c r="I53" s="11"/>
      <c r="J53" s="12"/>
      <c r="K53" s="13"/>
      <c r="L53" s="11"/>
      <c r="M53" s="12" t="s">
        <v>1640</v>
      </c>
      <c r="N53" s="14">
        <v>9.5760000000000005</v>
      </c>
      <c r="O53" s="252"/>
      <c r="P53" s="12"/>
      <c r="Q53" s="13"/>
      <c r="R53" s="11"/>
      <c r="S53" s="12"/>
      <c r="T53" s="13"/>
      <c r="U53" s="11"/>
      <c r="V53" s="12" t="s">
        <v>1641</v>
      </c>
      <c r="W53" s="14">
        <v>9.5760000000000005</v>
      </c>
      <c r="X53" s="11"/>
      <c r="Y53" s="12"/>
      <c r="Z53" s="13"/>
      <c r="AA53" s="11"/>
      <c r="AB53" s="12"/>
      <c r="AC53" s="13"/>
      <c r="AD53" s="11"/>
      <c r="AE53" s="12" t="s">
        <v>1642</v>
      </c>
      <c r="AF53" s="14">
        <v>9.5760000000000005</v>
      </c>
      <c r="AG53" s="11"/>
      <c r="AH53" s="12"/>
      <c r="AI53" s="13"/>
      <c r="AJ53" s="11"/>
      <c r="AK53" s="12"/>
      <c r="AL53" s="13"/>
      <c r="AM53" s="11"/>
      <c r="AN53" s="12"/>
      <c r="AO53" s="13"/>
      <c r="AP53" s="11"/>
      <c r="AQ53" s="12"/>
      <c r="AR53" s="13"/>
      <c r="AS53" s="11"/>
    </row>
    <row r="54" spans="1:54" ht="15.75" customHeight="1">
      <c r="A54" s="15" t="s">
        <v>1643</v>
      </c>
      <c r="B54" s="3">
        <f>SUM(B4:B53)</f>
        <v>0</v>
      </c>
      <c r="C54" s="26" t="s">
        <v>1644</v>
      </c>
      <c r="D54" s="15" t="s">
        <v>1643</v>
      </c>
      <c r="E54" s="15">
        <f>SUM(E4:E53)</f>
        <v>454.19880000000001</v>
      </c>
      <c r="F54" s="15">
        <v>454.19880000000001</v>
      </c>
      <c r="G54" s="15" t="s">
        <v>11</v>
      </c>
      <c r="H54" s="15">
        <f>SUM(H4:H53)</f>
        <v>225.01959999999991</v>
      </c>
      <c r="I54" s="15">
        <v>225.0196</v>
      </c>
      <c r="J54" s="15" t="s">
        <v>11</v>
      </c>
      <c r="K54" s="15">
        <f>SUM(K4:K53)</f>
        <v>242.97675999999998</v>
      </c>
      <c r="L54" s="16">
        <v>242.97676000000001</v>
      </c>
      <c r="M54" s="15" t="s">
        <v>11</v>
      </c>
      <c r="N54" s="15">
        <f>SUM(N4:N53)</f>
        <v>454.19880000000001</v>
      </c>
      <c r="O54" s="15">
        <v>454.19880000000001</v>
      </c>
      <c r="P54" s="15" t="s">
        <v>11</v>
      </c>
      <c r="Q54" s="15">
        <f>SUM(Q4:Q53)</f>
        <v>225.01959999999991</v>
      </c>
      <c r="R54" s="15">
        <v>225.0196</v>
      </c>
      <c r="S54" s="15" t="s">
        <v>11</v>
      </c>
      <c r="T54" s="15">
        <f>SUM(T4:T53)</f>
        <v>242.97675999999998</v>
      </c>
      <c r="U54" s="16">
        <v>242.97676000000001</v>
      </c>
      <c r="V54" s="15" t="s">
        <v>11</v>
      </c>
      <c r="W54" s="15">
        <f>SUM(W4:W53)</f>
        <v>454.19880000000001</v>
      </c>
      <c r="X54" s="15">
        <v>454.19880000000001</v>
      </c>
      <c r="Y54" s="15" t="s">
        <v>11</v>
      </c>
      <c r="Z54" s="15">
        <f>SUM(Z4:Z53)</f>
        <v>225.01959999999991</v>
      </c>
      <c r="AA54" s="15">
        <v>225.0196</v>
      </c>
      <c r="AB54" s="15" t="s">
        <v>11</v>
      </c>
      <c r="AC54" s="15">
        <f>SUM(AC4:AC53)</f>
        <v>242.97675999999998</v>
      </c>
      <c r="AD54" s="16">
        <v>242.97676000000001</v>
      </c>
      <c r="AE54" s="15" t="s">
        <v>11</v>
      </c>
      <c r="AF54" s="15">
        <f>SUM(AF4:AF53)</f>
        <v>454.19880000000001</v>
      </c>
      <c r="AG54" s="15">
        <v>454.19880000000001</v>
      </c>
      <c r="AH54" s="15" t="s">
        <v>11</v>
      </c>
      <c r="AI54" s="15">
        <f>SUM(AI4:AI53)</f>
        <v>225.01959999999991</v>
      </c>
      <c r="AJ54" s="15">
        <v>225.0196</v>
      </c>
      <c r="AK54" s="15" t="s">
        <v>11</v>
      </c>
      <c r="AL54" s="15">
        <f>SUM(AL4:AL53)</f>
        <v>242.97675999999998</v>
      </c>
      <c r="AM54" s="16">
        <v>242.97676000000001</v>
      </c>
      <c r="AN54" s="15" t="s">
        <v>11</v>
      </c>
      <c r="AO54" s="15">
        <f>SUM(AO4:AO53)</f>
        <v>376.64279999999991</v>
      </c>
      <c r="AP54" s="15">
        <v>454.19880000000001</v>
      </c>
      <c r="AQ54" s="15" t="s">
        <v>11</v>
      </c>
      <c r="AR54" s="15">
        <f>SUM(AR4:AR53)</f>
        <v>187.60450000000003</v>
      </c>
      <c r="AS54" s="15">
        <v>0</v>
      </c>
    </row>
    <row r="55" spans="1:54" ht="15.75" customHeight="1">
      <c r="A55" s="187"/>
      <c r="B55" s="187"/>
      <c r="C55" s="188"/>
      <c r="D55" s="187"/>
      <c r="E55" s="187"/>
      <c r="F55" s="188"/>
      <c r="G55" s="188"/>
      <c r="H55" s="188"/>
      <c r="I55" s="188"/>
      <c r="J55" s="187"/>
      <c r="K55" s="187"/>
      <c r="L55" s="188"/>
      <c r="M55" s="187"/>
      <c r="N55" s="187"/>
      <c r="O55" s="188"/>
      <c r="P55" s="188"/>
      <c r="Q55" s="188"/>
      <c r="R55" s="188"/>
      <c r="S55" s="187"/>
      <c r="T55" s="187"/>
      <c r="U55" s="188"/>
      <c r="V55" s="187"/>
      <c r="W55" s="187"/>
      <c r="X55" s="188"/>
    </row>
    <row r="56" spans="1:54" ht="15.75" customHeight="1">
      <c r="A56" s="187" t="s">
        <v>1645</v>
      </c>
      <c r="B56" s="189">
        <f>('Milestone 56'!$G25)</f>
        <v>9</v>
      </c>
      <c r="C56" s="188" t="s">
        <v>1646</v>
      </c>
      <c r="D56" s="8">
        <v>45418</v>
      </c>
      <c r="E56" s="8">
        <v>45422</v>
      </c>
      <c r="F56" s="8">
        <v>45426</v>
      </c>
      <c r="G56" s="8">
        <v>45429</v>
      </c>
      <c r="H56" s="8">
        <v>45433</v>
      </c>
      <c r="I56" s="8">
        <v>45436</v>
      </c>
      <c r="J56" s="8">
        <v>45441</v>
      </c>
      <c r="K56" s="8">
        <v>45450</v>
      </c>
      <c r="L56" s="8">
        <v>45461</v>
      </c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18"/>
      <c r="Z56" s="18"/>
      <c r="AA56" s="18"/>
      <c r="AB56" s="18"/>
      <c r="AC56" s="18"/>
      <c r="AD56" s="18"/>
    </row>
    <row r="57" spans="1:54" ht="15.75" customHeight="1">
      <c r="A57" s="3" t="s">
        <v>1647</v>
      </c>
      <c r="B57" s="15">
        <f>('Milestone 56'!$G27)</f>
        <v>9</v>
      </c>
      <c r="C57" s="188" t="s">
        <v>1646</v>
      </c>
      <c r="D57" s="8">
        <v>45418</v>
      </c>
      <c r="E57" s="8">
        <v>45422</v>
      </c>
      <c r="F57" s="8">
        <v>45426</v>
      </c>
      <c r="G57" s="8">
        <v>45429</v>
      </c>
      <c r="H57" s="8">
        <v>45433</v>
      </c>
      <c r="I57" s="8">
        <v>45436</v>
      </c>
      <c r="J57" s="8">
        <v>45441</v>
      </c>
      <c r="K57" s="8">
        <v>45450</v>
      </c>
      <c r="L57" s="8">
        <v>45461</v>
      </c>
      <c r="M57" s="19"/>
      <c r="N57" s="19"/>
      <c r="O57" s="19"/>
      <c r="P57" s="20"/>
      <c r="Q57" s="20"/>
      <c r="R57" s="20"/>
      <c r="S57" s="20"/>
      <c r="T57" s="20"/>
      <c r="U57" s="20"/>
      <c r="V57" s="20"/>
      <c r="W57" s="20"/>
      <c r="X57" s="18"/>
      <c r="Y57" s="18"/>
      <c r="Z57" s="18"/>
      <c r="AA57" s="18"/>
      <c r="AB57" s="18"/>
      <c r="AC57" s="18"/>
      <c r="AD57" s="18"/>
    </row>
    <row r="58" spans="1:54" ht="15.75" customHeight="1">
      <c r="A58" s="188"/>
      <c r="B58" s="188"/>
      <c r="C58" s="191"/>
      <c r="D58" s="190"/>
      <c r="E58" s="190"/>
      <c r="F58" s="190"/>
      <c r="G58" s="190"/>
      <c r="H58" s="190"/>
      <c r="I58" s="190"/>
      <c r="J58" s="190"/>
      <c r="K58" s="190"/>
      <c r="L58" s="194"/>
      <c r="M58" s="190"/>
      <c r="N58" s="190"/>
      <c r="O58" s="190"/>
      <c r="P58" s="190"/>
      <c r="Q58" s="190"/>
      <c r="R58" s="190"/>
      <c r="S58" s="190"/>
      <c r="T58" s="190"/>
      <c r="U58" s="190"/>
      <c r="V58" s="190"/>
      <c r="W58" s="190"/>
      <c r="X58" s="190"/>
      <c r="Y58" s="18"/>
      <c r="Z58" s="18"/>
      <c r="AA58" s="18"/>
      <c r="AX58" s="242" t="s">
        <v>1049</v>
      </c>
      <c r="AY58" s="243">
        <f>A60</f>
        <v>45450</v>
      </c>
      <c r="AZ58" s="243">
        <f>A61</f>
        <v>0</v>
      </c>
      <c r="BA58" s="244">
        <f>A62</f>
        <v>0</v>
      </c>
      <c r="BB58" s="245">
        <f>A63</f>
        <v>0</v>
      </c>
    </row>
    <row r="59" spans="1:54" ht="15.75" customHeight="1">
      <c r="A59" s="3" t="s">
        <v>1049</v>
      </c>
      <c r="B59" s="3" t="s">
        <v>1053</v>
      </c>
      <c r="C59" s="3" t="s">
        <v>1057</v>
      </c>
      <c r="D59" s="3" t="s">
        <v>1061</v>
      </c>
      <c r="E59" s="3" t="s">
        <v>1066</v>
      </c>
      <c r="F59" s="3" t="s">
        <v>1071</v>
      </c>
      <c r="G59" s="3" t="s">
        <v>1075</v>
      </c>
      <c r="H59" s="3" t="s">
        <v>1079</v>
      </c>
      <c r="I59" s="3" t="s">
        <v>1083</v>
      </c>
      <c r="J59" s="3" t="s">
        <v>1087</v>
      </c>
      <c r="K59" s="3" t="s">
        <v>1092</v>
      </c>
      <c r="L59" s="3" t="s">
        <v>1097</v>
      </c>
      <c r="M59" s="3" t="s">
        <v>1102</v>
      </c>
      <c r="N59" s="3" t="s">
        <v>1106</v>
      </c>
      <c r="O59" s="3" t="s">
        <v>1110</v>
      </c>
      <c r="P59" s="3" t="s">
        <v>1115</v>
      </c>
      <c r="Q59" s="3" t="s">
        <v>1120</v>
      </c>
      <c r="R59" s="3" t="s">
        <v>1124</v>
      </c>
      <c r="S59" s="3" t="s">
        <v>1126</v>
      </c>
      <c r="T59" s="3" t="s">
        <v>1128</v>
      </c>
      <c r="W59" s="3"/>
      <c r="AX59" s="242" t="s">
        <v>1053</v>
      </c>
      <c r="AY59" s="243">
        <f>B60</f>
        <v>45450</v>
      </c>
      <c r="AZ59" s="243">
        <f>B61</f>
        <v>0</v>
      </c>
      <c r="BA59" s="244">
        <f>B62</f>
        <v>0</v>
      </c>
      <c r="BB59" s="245" t="str">
        <f>B63</f>
        <v>x</v>
      </c>
    </row>
    <row r="60" spans="1:54" ht="15.75" customHeight="1">
      <c r="A60" s="259">
        <v>45450</v>
      </c>
      <c r="B60" s="259">
        <v>45450</v>
      </c>
      <c r="C60" s="259">
        <v>45462</v>
      </c>
      <c r="D60" s="259">
        <v>45450</v>
      </c>
      <c r="E60" s="259">
        <v>45450</v>
      </c>
      <c r="F60" s="259">
        <v>45461</v>
      </c>
      <c r="G60" s="259">
        <v>45461</v>
      </c>
      <c r="H60" s="259">
        <v>45462</v>
      </c>
      <c r="I60" s="259">
        <v>45461</v>
      </c>
      <c r="J60" s="259">
        <v>45461</v>
      </c>
      <c r="K60" s="8"/>
      <c r="L60" s="8"/>
      <c r="M60" s="8"/>
      <c r="N60" s="8"/>
      <c r="O60" s="8"/>
      <c r="P60" s="8"/>
      <c r="Q60" s="8"/>
      <c r="R60" s="8"/>
      <c r="S60" s="8"/>
      <c r="T60" s="8"/>
      <c r="U60" s="195"/>
      <c r="V60" s="195"/>
      <c r="W60" s="195"/>
      <c r="X60" s="195"/>
      <c r="AX60" s="242" t="s">
        <v>1057</v>
      </c>
      <c r="AY60" s="246">
        <f>C60</f>
        <v>45462</v>
      </c>
      <c r="AZ60" s="243">
        <f>C61</f>
        <v>0</v>
      </c>
      <c r="BA60" s="244">
        <f>C62</f>
        <v>0</v>
      </c>
      <c r="BB60" s="245" t="str">
        <f>C63</f>
        <v>x</v>
      </c>
    </row>
    <row r="61" spans="1:54" ht="15.75" customHeight="1">
      <c r="A61" s="258"/>
      <c r="B61" s="258"/>
      <c r="C61" s="259"/>
      <c r="D61" s="258"/>
      <c r="E61" s="258"/>
      <c r="G61" s="258"/>
      <c r="H61" s="258"/>
      <c r="I61" s="258"/>
      <c r="J61" s="258"/>
      <c r="K61" s="8"/>
      <c r="L61" s="8"/>
      <c r="M61" s="8"/>
      <c r="N61" s="8"/>
      <c r="O61" s="8"/>
      <c r="P61" s="8"/>
      <c r="Q61" s="8"/>
      <c r="R61" s="22" t="s">
        <v>1648</v>
      </c>
      <c r="S61" s="22" t="s">
        <v>1648</v>
      </c>
      <c r="T61" s="23"/>
      <c r="U61" s="195"/>
      <c r="V61" s="195"/>
      <c r="W61" s="195"/>
      <c r="X61" s="195"/>
      <c r="AX61" s="242" t="s">
        <v>1061</v>
      </c>
      <c r="AY61" s="246">
        <f>D60</f>
        <v>45450</v>
      </c>
      <c r="AZ61" s="245">
        <f>D61</f>
        <v>0</v>
      </c>
      <c r="BA61" s="246">
        <f>D62</f>
        <v>0</v>
      </c>
      <c r="BB61" s="245">
        <f>D63</f>
        <v>0</v>
      </c>
    </row>
    <row r="62" spans="1:54" ht="15.75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22" t="s">
        <v>1648</v>
      </c>
      <c r="S62" s="22" t="s">
        <v>1648</v>
      </c>
      <c r="T62" s="23"/>
      <c r="U62" s="195"/>
      <c r="V62" s="195"/>
      <c r="W62" s="195"/>
      <c r="X62" s="195"/>
      <c r="AX62" s="242" t="s">
        <v>1066</v>
      </c>
      <c r="AY62" s="246">
        <f>E60</f>
        <v>45450</v>
      </c>
      <c r="AZ62" s="245">
        <f>E61</f>
        <v>0</v>
      </c>
      <c r="BA62" s="246">
        <f>+E62</f>
        <v>0</v>
      </c>
      <c r="BB62" s="245">
        <f>+E63</f>
        <v>0</v>
      </c>
    </row>
    <row r="63" spans="1:54" ht="15.75" customHeight="1">
      <c r="A63" s="22"/>
      <c r="B63" s="22" t="s">
        <v>1648</v>
      </c>
      <c r="C63" s="22" t="s">
        <v>1648</v>
      </c>
      <c r="D63" s="8"/>
      <c r="E63" s="8"/>
      <c r="F63" s="22" t="s">
        <v>1648</v>
      </c>
      <c r="G63" s="22" t="s">
        <v>1648</v>
      </c>
      <c r="H63" s="22" t="s">
        <v>1648</v>
      </c>
      <c r="I63" s="22" t="s">
        <v>1648</v>
      </c>
      <c r="J63" s="8"/>
      <c r="K63" s="8"/>
      <c r="L63" s="8"/>
      <c r="M63" s="22" t="s">
        <v>1648</v>
      </c>
      <c r="N63" s="22" t="s">
        <v>1648</v>
      </c>
      <c r="O63" s="8"/>
      <c r="P63" s="8"/>
      <c r="Q63" s="22" t="s">
        <v>1648</v>
      </c>
      <c r="R63" s="22" t="s">
        <v>1648</v>
      </c>
      <c r="S63" s="22" t="s">
        <v>1648</v>
      </c>
      <c r="T63" s="23"/>
      <c r="U63" s="195"/>
      <c r="V63" s="195"/>
      <c r="W63" s="195"/>
      <c r="X63" s="195"/>
      <c r="AX63" s="242" t="s">
        <v>1071</v>
      </c>
      <c r="AY63" s="246" t="e">
        <f>+#REF!</f>
        <v>#REF!</v>
      </c>
      <c r="AZ63" s="245">
        <f>+F60</f>
        <v>45461</v>
      </c>
      <c r="BA63" s="246">
        <f>+F62</f>
        <v>0</v>
      </c>
      <c r="BB63" s="245" t="str">
        <f>+F63</f>
        <v>x</v>
      </c>
    </row>
    <row r="64" spans="1:54" ht="15.75" customHeight="1">
      <c r="A64" s="187"/>
      <c r="B64" s="192"/>
      <c r="C64" s="192"/>
      <c r="D64" s="192"/>
      <c r="E64" s="188"/>
      <c r="F64" s="188"/>
      <c r="G64" s="188"/>
      <c r="H64" s="188"/>
      <c r="I64" s="188"/>
      <c r="J64" s="188"/>
      <c r="K64" s="188"/>
      <c r="L64" s="191"/>
      <c r="M64" s="188"/>
      <c r="N64" s="188"/>
      <c r="O64" s="188"/>
      <c r="P64" s="188"/>
      <c r="Q64" s="188"/>
      <c r="R64" s="188"/>
      <c r="S64" s="188"/>
      <c r="T64" s="192"/>
      <c r="U64" s="188"/>
      <c r="V64" s="188"/>
      <c r="W64" s="188"/>
      <c r="X64" s="188"/>
      <c r="AX64" s="242" t="s">
        <v>1075</v>
      </c>
      <c r="AY64" s="246">
        <f>+G60</f>
        <v>45461</v>
      </c>
      <c r="AZ64" s="245">
        <f>+G61</f>
        <v>0</v>
      </c>
      <c r="BA64" s="246">
        <f>+G62</f>
        <v>0</v>
      </c>
      <c r="BB64" s="245" t="str">
        <f>+G63</f>
        <v>x</v>
      </c>
    </row>
    <row r="65" spans="1:54" ht="15.75" customHeight="1">
      <c r="A65" s="187" t="s">
        <v>1649</v>
      </c>
      <c r="B65" s="189" t="s">
        <v>1650</v>
      </c>
      <c r="C65" s="188" t="s">
        <v>1644</v>
      </c>
      <c r="D65" s="259">
        <v>45461</v>
      </c>
      <c r="E65" s="258"/>
      <c r="F65" s="258"/>
      <c r="G65" s="258"/>
      <c r="H65" s="17"/>
      <c r="I65" s="17"/>
      <c r="J65" s="17"/>
      <c r="K65" s="17"/>
      <c r="L65" s="17"/>
      <c r="M65" s="17"/>
      <c r="N65" s="190"/>
      <c r="O65" s="190"/>
      <c r="P65" s="190"/>
      <c r="Q65" s="190"/>
      <c r="R65" s="190"/>
      <c r="S65" s="190"/>
      <c r="T65" s="193"/>
      <c r="U65" s="190"/>
      <c r="V65" s="190"/>
      <c r="W65" s="190"/>
      <c r="X65" s="190"/>
      <c r="Y65" s="18"/>
      <c r="Z65" s="18"/>
      <c r="AA65" s="18"/>
      <c r="AX65" s="242" t="s">
        <v>1079</v>
      </c>
      <c r="AY65" s="246">
        <f>+H60</f>
        <v>45462</v>
      </c>
      <c r="AZ65" s="245">
        <f>+H61</f>
        <v>0</v>
      </c>
      <c r="BA65" s="246">
        <f>+H62</f>
        <v>0</v>
      </c>
      <c r="BB65" s="245" t="str">
        <f>+H63</f>
        <v>x</v>
      </c>
    </row>
    <row r="66" spans="1:54" ht="15.75" customHeight="1">
      <c r="A66" s="187"/>
      <c r="B66" s="192"/>
      <c r="C66" s="192"/>
      <c r="D66" s="192"/>
      <c r="E66" s="188"/>
      <c r="F66" s="188"/>
      <c r="G66" s="188"/>
      <c r="H66" s="188"/>
      <c r="I66" s="188"/>
      <c r="J66" s="188"/>
      <c r="K66" s="188"/>
      <c r="L66" s="191"/>
      <c r="M66" s="188"/>
      <c r="N66" s="188"/>
      <c r="O66" s="188"/>
      <c r="P66" s="188"/>
      <c r="Q66" s="188"/>
      <c r="R66" s="188"/>
      <c r="S66" s="188"/>
      <c r="T66" s="192"/>
      <c r="U66" s="188"/>
      <c r="V66" s="188"/>
      <c r="W66" s="188"/>
      <c r="X66" s="188"/>
      <c r="AX66" s="242" t="s">
        <v>1083</v>
      </c>
      <c r="AY66" s="246">
        <f>+I60</f>
        <v>45461</v>
      </c>
      <c r="AZ66" s="245">
        <f>+I61</f>
        <v>0</v>
      </c>
      <c r="BA66" s="246">
        <f>+I62</f>
        <v>0</v>
      </c>
      <c r="BB66" s="245" t="str">
        <f>+I63</f>
        <v>x</v>
      </c>
    </row>
    <row r="67" spans="1:54" ht="15.75" customHeight="1">
      <c r="A67" s="187"/>
      <c r="B67" s="17">
        <v>45393</v>
      </c>
      <c r="C67" s="17">
        <v>45436</v>
      </c>
      <c r="D67" s="17">
        <v>45440</v>
      </c>
      <c r="E67" s="17">
        <v>45462</v>
      </c>
      <c r="F67" s="196"/>
      <c r="G67" s="197"/>
      <c r="H67" s="197"/>
      <c r="I67" s="197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190"/>
      <c r="V67" s="190"/>
      <c r="W67" s="190"/>
      <c r="X67" s="190"/>
      <c r="Y67" s="18"/>
      <c r="Z67" s="18"/>
      <c r="AX67" s="242" t="s">
        <v>1087</v>
      </c>
      <c r="AY67" s="246">
        <f>J60</f>
        <v>45461</v>
      </c>
      <c r="AZ67" s="246">
        <f>+J61</f>
        <v>0</v>
      </c>
      <c r="BA67" s="246">
        <f>+J62</f>
        <v>0</v>
      </c>
      <c r="BB67" s="243">
        <f>+J63</f>
        <v>0</v>
      </c>
    </row>
    <row r="68" spans="1:54" ht="15.75" customHeight="1">
      <c r="A68" s="187" t="s">
        <v>1651</v>
      </c>
      <c r="B68" s="17">
        <v>45394</v>
      </c>
      <c r="C68" s="17">
        <v>45436</v>
      </c>
      <c r="D68" s="17">
        <v>45453</v>
      </c>
      <c r="E68" s="17"/>
      <c r="F68" s="24"/>
      <c r="G68" s="24"/>
      <c r="H68" s="24"/>
      <c r="I68" s="24"/>
      <c r="J68" s="24"/>
      <c r="K68" s="24"/>
      <c r="L68" s="25"/>
      <c r="M68" s="24"/>
      <c r="N68" s="24"/>
      <c r="O68" s="24"/>
      <c r="P68" s="24"/>
      <c r="Q68" s="24"/>
      <c r="R68" s="24"/>
      <c r="S68" s="24"/>
      <c r="T68" s="24"/>
      <c r="U68" s="190"/>
      <c r="V68" s="190"/>
      <c r="W68" s="190"/>
      <c r="X68" s="190"/>
      <c r="Y68" s="18"/>
      <c r="Z68" s="18"/>
      <c r="AX68" s="242" t="s">
        <v>1092</v>
      </c>
      <c r="AY68" s="246">
        <f>K60</f>
        <v>0</v>
      </c>
      <c r="AZ68" s="246">
        <f>+K61</f>
        <v>0</v>
      </c>
      <c r="BA68" s="246">
        <f>+K62</f>
        <v>0</v>
      </c>
      <c r="BB68" s="243">
        <f>+K63</f>
        <v>0</v>
      </c>
    </row>
    <row r="69" spans="1:54" ht="15.75" customHeight="1">
      <c r="A69" s="188"/>
      <c r="B69" s="17">
        <v>45415</v>
      </c>
      <c r="C69" s="17">
        <v>45437</v>
      </c>
      <c r="D69" s="17">
        <v>45453</v>
      </c>
      <c r="E69" s="17"/>
      <c r="F69" s="24"/>
      <c r="G69" s="24"/>
      <c r="H69" s="24"/>
      <c r="I69" s="24"/>
      <c r="J69" s="24"/>
      <c r="K69" s="24"/>
      <c r="L69" s="25"/>
      <c r="M69" s="24"/>
      <c r="N69" s="24"/>
      <c r="O69" s="24"/>
      <c r="P69" s="24"/>
      <c r="Q69" s="24"/>
      <c r="R69" s="24"/>
      <c r="S69" s="24"/>
      <c r="T69" s="24"/>
      <c r="U69" s="190"/>
      <c r="V69" s="190"/>
      <c r="W69" s="190"/>
      <c r="X69" s="190"/>
      <c r="Y69" s="18"/>
      <c r="Z69" s="18"/>
      <c r="AX69" s="242" t="s">
        <v>1097</v>
      </c>
      <c r="AY69" s="246">
        <f>+L60</f>
        <v>0</v>
      </c>
      <c r="AZ69" s="246">
        <f>+L61</f>
        <v>0</v>
      </c>
      <c r="BA69" s="246">
        <f>+L62</f>
        <v>0</v>
      </c>
      <c r="BB69" s="243">
        <f>+L63</f>
        <v>0</v>
      </c>
    </row>
    <row r="70" spans="1:54" ht="15.75" customHeight="1">
      <c r="A70" s="188"/>
      <c r="B70" s="17">
        <v>45415</v>
      </c>
      <c r="C70" s="17">
        <v>45439</v>
      </c>
      <c r="D70" s="17">
        <v>45454</v>
      </c>
      <c r="E70" s="17"/>
      <c r="F70" s="24"/>
      <c r="G70" s="24"/>
      <c r="H70" s="24"/>
      <c r="I70" s="24"/>
      <c r="J70" s="24"/>
      <c r="K70" s="24"/>
      <c r="L70" s="25"/>
      <c r="M70" s="24"/>
      <c r="N70" s="24"/>
      <c r="O70" s="24"/>
      <c r="P70" s="24"/>
      <c r="Q70" s="24"/>
      <c r="R70" s="24"/>
      <c r="S70" s="24"/>
      <c r="T70" s="24"/>
      <c r="U70" s="190"/>
      <c r="V70" s="190"/>
      <c r="W70" s="190"/>
      <c r="X70" s="190"/>
      <c r="Y70" s="18"/>
      <c r="Z70" s="18"/>
      <c r="AX70" s="242" t="s">
        <v>1102</v>
      </c>
      <c r="AY70" s="246">
        <f>+M60</f>
        <v>0</v>
      </c>
      <c r="AZ70" s="246">
        <f>+M61</f>
        <v>0</v>
      </c>
      <c r="BA70" s="246">
        <f>+M62</f>
        <v>0</v>
      </c>
      <c r="BB70" s="246" t="str">
        <f>+M63</f>
        <v>x</v>
      </c>
    </row>
    <row r="71" spans="1:54" ht="15.75" customHeight="1">
      <c r="A71" s="188"/>
      <c r="B71" s="17">
        <v>45424</v>
      </c>
      <c r="C71" s="17">
        <v>45440</v>
      </c>
      <c r="D71" s="17">
        <v>45461</v>
      </c>
      <c r="E71" s="17"/>
      <c r="F71" s="24"/>
      <c r="G71" s="24"/>
      <c r="H71" s="24"/>
      <c r="I71" s="24"/>
      <c r="J71" s="24"/>
      <c r="K71" s="24"/>
      <c r="L71" s="25"/>
      <c r="M71" s="24"/>
      <c r="N71" s="24"/>
      <c r="O71" s="24"/>
      <c r="P71" s="24"/>
      <c r="Q71" s="24"/>
      <c r="R71" s="24"/>
      <c r="S71" s="24"/>
      <c r="T71" s="24"/>
      <c r="U71" s="190"/>
      <c r="V71" s="190"/>
      <c r="W71" s="190"/>
      <c r="X71" s="190"/>
      <c r="Y71" s="18"/>
      <c r="Z71" s="18"/>
      <c r="AX71" s="242" t="s">
        <v>1106</v>
      </c>
      <c r="AY71" s="246">
        <f>N60</f>
        <v>0</v>
      </c>
      <c r="AZ71" s="246">
        <f>+N61</f>
        <v>0</v>
      </c>
      <c r="BA71" s="246">
        <f>+N62</f>
        <v>0</v>
      </c>
      <c r="BB71" s="246" t="str">
        <f>+N63</f>
        <v>x</v>
      </c>
    </row>
    <row r="72" spans="1:54" ht="15.75" customHeight="1">
      <c r="A72" s="188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AX72" s="242" t="s">
        <v>1110</v>
      </c>
      <c r="AY72" s="246">
        <f>+O60</f>
        <v>0</v>
      </c>
      <c r="AZ72" s="246">
        <f>+O61</f>
        <v>0</v>
      </c>
      <c r="BA72" s="246">
        <f>+O62</f>
        <v>0</v>
      </c>
      <c r="BB72" s="243">
        <f>+O63</f>
        <v>0</v>
      </c>
    </row>
    <row r="73" spans="1:54" ht="15.75" customHeight="1">
      <c r="AX73" s="242" t="s">
        <v>1115</v>
      </c>
      <c r="AY73" s="246">
        <f>+P60</f>
        <v>0</v>
      </c>
      <c r="AZ73" s="246">
        <f>+P61</f>
        <v>0</v>
      </c>
      <c r="BA73" s="246">
        <f>+P62</f>
        <v>0</v>
      </c>
      <c r="BB73" s="243">
        <f>+P63</f>
        <v>0</v>
      </c>
    </row>
    <row r="74" spans="1:54" ht="15.75" customHeight="1">
      <c r="AX74" s="242" t="s">
        <v>1120</v>
      </c>
      <c r="AY74" s="246">
        <f>+Q60</f>
        <v>0</v>
      </c>
      <c r="AZ74" s="246">
        <f>+Q61</f>
        <v>0</v>
      </c>
      <c r="BA74" s="246">
        <f>+Q62</f>
        <v>0</v>
      </c>
      <c r="BB74" s="246" t="str">
        <f>+Q63</f>
        <v>x</v>
      </c>
    </row>
    <row r="75" spans="1:54" ht="15.75" customHeight="1">
      <c r="AX75" s="242" t="s">
        <v>1124</v>
      </c>
      <c r="AY75" s="246">
        <f>+R60</f>
        <v>0</v>
      </c>
      <c r="AZ75" s="246" t="str">
        <f>+R61</f>
        <v>x</v>
      </c>
      <c r="BA75" s="246" t="str">
        <f>+R62</f>
        <v>x</v>
      </c>
      <c r="BB75" s="246" t="str">
        <f>+R63</f>
        <v>x</v>
      </c>
    </row>
    <row r="76" spans="1:54" ht="15.75" customHeight="1">
      <c r="AX76" s="242" t="s">
        <v>1126</v>
      </c>
      <c r="AY76" s="246">
        <f>S60</f>
        <v>0</v>
      </c>
      <c r="AZ76" s="246" t="str">
        <f>+S61</f>
        <v>x</v>
      </c>
      <c r="BA76" s="246" t="str">
        <f>+S62</f>
        <v>x</v>
      </c>
      <c r="BB76" s="246" t="str">
        <f>+S63</f>
        <v>x</v>
      </c>
    </row>
    <row r="77" spans="1:54" ht="15.75" customHeight="1">
      <c r="AX77" s="242" t="s">
        <v>1128</v>
      </c>
      <c r="AY77" s="246">
        <f>T60</f>
        <v>0</v>
      </c>
      <c r="AZ77" s="246">
        <f>+T61</f>
        <v>0</v>
      </c>
      <c r="BA77" s="246">
        <f>+T62</f>
        <v>0</v>
      </c>
      <c r="BB77" s="246">
        <f>+T63</f>
        <v>0</v>
      </c>
    </row>
    <row r="78" spans="1:54" ht="15.75" customHeight="1"/>
    <row r="79" spans="1:54" ht="15.75" customHeight="1"/>
    <row r="80" spans="1:54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5">
    <mergeCell ref="AK2:AM2"/>
    <mergeCell ref="AN2:AP2"/>
    <mergeCell ref="AQ2:AS2"/>
    <mergeCell ref="A2:C2"/>
    <mergeCell ref="D2:F2"/>
    <mergeCell ref="G2:I2"/>
    <mergeCell ref="J2:L2"/>
    <mergeCell ref="M2:O2"/>
    <mergeCell ref="P2:R2"/>
    <mergeCell ref="S2:U2"/>
    <mergeCell ref="V2:X2"/>
    <mergeCell ref="Y2:AA2"/>
    <mergeCell ref="AB2:AD2"/>
    <mergeCell ref="AE2:AG2"/>
    <mergeCell ref="AH2:AJ2"/>
  </mergeCells>
  <pageMargins left="0.7" right="0.7" top="0.75" bottom="0.75" header="0" footer="0"/>
  <pageSetup paperSize="8" scale="85" fitToWidth="0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 summaryRight="0"/>
  </sheetPr>
  <dimension ref="A1:FH268"/>
  <sheetViews>
    <sheetView tabSelected="1" zoomScale="70" zoomScaleNormal="70" workbookViewId="0">
      <pane xSplit="10" topLeftCell="K1" activePane="topRight" state="frozen"/>
      <selection pane="topRight" activeCell="F6" sqref="F6"/>
    </sheetView>
  </sheetViews>
  <sheetFormatPr defaultColWidth="12.5703125" defaultRowHeight="15" customHeight="1"/>
  <cols>
    <col min="1" max="1" width="3.85546875" customWidth="1"/>
    <col min="2" max="2" width="15.140625" customWidth="1"/>
    <col min="3" max="3" width="7.7109375" customWidth="1"/>
    <col min="4" max="4" width="11.7109375" customWidth="1"/>
    <col min="5" max="5" width="13" customWidth="1"/>
    <col min="6" max="6" width="20.140625" bestFit="1" customWidth="1"/>
    <col min="7" max="7" width="7.85546875" customWidth="1"/>
    <col min="8" max="8" width="17" customWidth="1"/>
    <col min="9" max="9" width="22.140625" customWidth="1"/>
    <col min="10" max="10" width="18.85546875" bestFit="1" customWidth="1"/>
    <col min="11" max="11" width="14.140625" customWidth="1"/>
    <col min="17" max="17" width="23" bestFit="1" customWidth="1"/>
    <col min="24" max="24" width="14.28515625" customWidth="1"/>
    <col min="31" max="31" width="13.5703125" customWidth="1"/>
    <col min="38" max="38" width="14.5703125" customWidth="1"/>
    <col min="73" max="73" width="20" customWidth="1"/>
  </cols>
  <sheetData>
    <row r="1" spans="2:164" s="59" customFormat="1" ht="15.75" customHeight="1">
      <c r="B1" s="327"/>
      <c r="C1" s="328"/>
      <c r="D1"/>
      <c r="E1"/>
      <c r="F1"/>
      <c r="G1"/>
      <c r="H1"/>
      <c r="I1" s="26"/>
      <c r="J1"/>
      <c r="K1"/>
      <c r="L1" s="59" t="str">
        <f>CONCATENATE($L$3,L4)</f>
        <v>Framvinda 1Samtals.</v>
      </c>
      <c r="M1" s="59" t="str">
        <f t="shared" ref="M1:Q1" si="0">CONCATENATE($L$3,M4)</f>
        <v>Framvinda 1Athugasemd</v>
      </c>
      <c r="N1" s="59" t="str">
        <f t="shared" si="0"/>
        <v>Framvinda 1</v>
      </c>
      <c r="O1" s="59" t="str">
        <f t="shared" si="0"/>
        <v>Framvinda 1</v>
      </c>
      <c r="P1" s="59" t="str">
        <f t="shared" si="0"/>
        <v>Framvinda 1Samtals</v>
      </c>
      <c r="Q1" s="59" t="str">
        <f t="shared" si="0"/>
        <v>Framvinda 1Samtals verð</v>
      </c>
      <c r="S1" s="59" t="str">
        <f>CONCATENATE($S$3,S4)</f>
        <v>Framvinda 2Samtals.</v>
      </c>
      <c r="T1" s="59" t="str">
        <f t="shared" ref="T1:X1" si="1">CONCATENATE($S$3,T4)</f>
        <v>Framvinda 2Athugasemd</v>
      </c>
      <c r="U1" s="59" t="str">
        <f t="shared" si="1"/>
        <v>Framvinda 2</v>
      </c>
      <c r="V1" s="59" t="str">
        <f t="shared" si="1"/>
        <v>Framvinda 2</v>
      </c>
      <c r="W1" s="59" t="str">
        <f t="shared" si="1"/>
        <v>Framvinda 2Samtals</v>
      </c>
      <c r="X1" s="59" t="str">
        <f t="shared" si="1"/>
        <v>Framvinda 2Samtals verð</v>
      </c>
      <c r="Z1" s="59" t="str">
        <f>CONCATENATE($Z$3,Z4)</f>
        <v>Framvinda 3Samtals.</v>
      </c>
      <c r="AA1" s="59" t="str">
        <f t="shared" ref="AA1:AE1" si="2">CONCATENATE($Z$3,AA4)</f>
        <v>Framvinda 3Athugasemd</v>
      </c>
      <c r="AB1" s="59" t="str">
        <f t="shared" si="2"/>
        <v>Framvinda 3</v>
      </c>
      <c r="AC1" s="59" t="str">
        <f t="shared" si="2"/>
        <v>Framvinda 3</v>
      </c>
      <c r="AD1" s="59" t="str">
        <f t="shared" si="2"/>
        <v>Framvinda 3Samtals</v>
      </c>
      <c r="AE1" s="59" t="str">
        <f t="shared" si="2"/>
        <v>Framvinda 3Samtals verð</v>
      </c>
      <c r="AG1" s="59" t="str">
        <f>CONCATENATE($AG$3,AG4)</f>
        <v>Framvinda 4Samtals.</v>
      </c>
      <c r="AH1" s="59" t="str">
        <f t="shared" ref="AH1:AL1" si="3">CONCATENATE($AG$3,AH4)</f>
        <v>Framvinda 4Athugasemd</v>
      </c>
      <c r="AI1" s="59" t="str">
        <f t="shared" si="3"/>
        <v>Framvinda 4</v>
      </c>
      <c r="AJ1" s="59" t="str">
        <f t="shared" si="3"/>
        <v>Framvinda 4</v>
      </c>
      <c r="AK1" s="59" t="str">
        <f t="shared" si="3"/>
        <v>Framvinda 4Samtals</v>
      </c>
      <c r="AL1" s="59" t="str">
        <f t="shared" si="3"/>
        <v>Framvinda 4Samtals verð</v>
      </c>
      <c r="AN1" s="59" t="str">
        <f>CONCATENATE($AN$3,AN4)</f>
        <v>Framvinda 5Samtals.</v>
      </c>
      <c r="AO1" s="59" t="str">
        <f t="shared" ref="AO1:AS1" si="4">CONCATENATE($AN$3,AO4)</f>
        <v>Framvinda 5Athugasemd</v>
      </c>
      <c r="AP1" s="59" t="str">
        <f t="shared" si="4"/>
        <v>Framvinda 5</v>
      </c>
      <c r="AQ1" s="59" t="str">
        <f t="shared" si="4"/>
        <v>Framvinda 5</v>
      </c>
      <c r="AR1" s="59" t="str">
        <f t="shared" si="4"/>
        <v>Framvinda 5Samtals</v>
      </c>
      <c r="AS1" s="59" t="str">
        <f t="shared" si="4"/>
        <v>Framvinda 5Samtals verð</v>
      </c>
      <c r="AU1" s="59" t="str">
        <f>CONCATENATE($AU$3,AU4)</f>
        <v>Framvinda 6Samtals.</v>
      </c>
      <c r="AV1" s="59" t="str">
        <f t="shared" ref="AV1:AZ1" si="5">CONCATENATE($AU$3,AV4)</f>
        <v>Framvinda 6Athugasemd</v>
      </c>
      <c r="AW1" s="59" t="str">
        <f t="shared" si="5"/>
        <v>Framvinda 6</v>
      </c>
      <c r="AX1" s="59" t="str">
        <f t="shared" si="5"/>
        <v>Framvinda 6</v>
      </c>
      <c r="AY1" s="59" t="str">
        <f t="shared" si="5"/>
        <v>Framvinda 6Samtals</v>
      </c>
      <c r="AZ1" s="59" t="str">
        <f t="shared" si="5"/>
        <v>Framvinda 6Samtals verð</v>
      </c>
      <c r="BB1" s="59" t="str">
        <f>CONCATENATE($BB$3,BB4)</f>
        <v>Framvinda 7Samtals.</v>
      </c>
      <c r="BC1" s="59" t="str">
        <f t="shared" ref="BC1:BG1" si="6">CONCATENATE($BB$3,BC4)</f>
        <v>Framvinda 7Athugasemd</v>
      </c>
      <c r="BD1" s="59" t="str">
        <f t="shared" si="6"/>
        <v>Framvinda 7</v>
      </c>
      <c r="BE1" s="59" t="str">
        <f t="shared" si="6"/>
        <v>Framvinda 7</v>
      </c>
      <c r="BF1" s="59" t="str">
        <f t="shared" si="6"/>
        <v>Framvinda 7Samtals</v>
      </c>
      <c r="BG1" s="59" t="str">
        <f t="shared" si="6"/>
        <v>Framvinda 7Samtals verð</v>
      </c>
      <c r="BI1" s="59" t="str">
        <f>CONCATENATE($BI$3,BI4)</f>
        <v>Framvinda 8Samtals.</v>
      </c>
      <c r="BJ1" s="59" t="str">
        <f t="shared" ref="BJ1:BN1" si="7">CONCATENATE($BI$3,BJ4)</f>
        <v>Framvinda 8Athugasemd</v>
      </c>
      <c r="BK1" s="59" t="str">
        <f t="shared" si="7"/>
        <v>Framvinda 8</v>
      </c>
      <c r="BL1" s="59" t="str">
        <f t="shared" si="7"/>
        <v>Framvinda 8</v>
      </c>
      <c r="BM1" s="59" t="str">
        <f t="shared" si="7"/>
        <v>Framvinda 8Samtals</v>
      </c>
      <c r="BN1" s="59" t="str">
        <f t="shared" si="7"/>
        <v>Framvinda 8Samtals verð</v>
      </c>
      <c r="BP1" s="59" t="str">
        <f>CONCATENATE($BP$3,BP4)</f>
        <v>Framvinda 9Samtals.</v>
      </c>
      <c r="BQ1" s="59" t="str">
        <f t="shared" ref="BQ1:BU1" si="8">CONCATENATE($BP$3,BQ4)</f>
        <v>Framvinda 9Athugasemd</v>
      </c>
      <c r="BR1" s="59" t="str">
        <f t="shared" si="8"/>
        <v>Framvinda 9</v>
      </c>
      <c r="BS1" s="59" t="str">
        <f t="shared" si="8"/>
        <v>Framvinda 9</v>
      </c>
      <c r="BT1" s="59" t="str">
        <f t="shared" si="8"/>
        <v>Framvinda 9Samtals</v>
      </c>
      <c r="BU1" s="59" t="str">
        <f t="shared" si="8"/>
        <v>Framvinda 9Samtals verð</v>
      </c>
      <c r="BW1" s="59" t="str">
        <f>CONCATENATE($BW$3,BW4)</f>
        <v>Framvinda 10Samtals.</v>
      </c>
      <c r="BX1" s="59" t="str">
        <f t="shared" ref="BX1:CB1" si="9">CONCATENATE($BW$3,BX4)</f>
        <v>Framvinda 10Athugasemd</v>
      </c>
      <c r="BY1" s="59" t="str">
        <f t="shared" si="9"/>
        <v>Framvinda 10</v>
      </c>
      <c r="BZ1" s="59" t="str">
        <f t="shared" si="9"/>
        <v>Framvinda 10</v>
      </c>
      <c r="CA1" s="59" t="str">
        <f t="shared" si="9"/>
        <v>Framvinda 10Samtals</v>
      </c>
      <c r="CB1" s="59" t="str">
        <f t="shared" si="9"/>
        <v>Framvinda 10Samtals verð</v>
      </c>
      <c r="CD1" s="59" t="str">
        <f>CONCATENATE($CD$3,CD4)</f>
        <v>Framvinda 11Samtals.</v>
      </c>
      <c r="CE1" s="59" t="str">
        <f t="shared" ref="CE1:CI1" si="10">CONCATENATE($CD$3,CE4)</f>
        <v>Framvinda 11Athugasemd</v>
      </c>
      <c r="CF1" s="59" t="str">
        <f t="shared" si="10"/>
        <v>Framvinda 11</v>
      </c>
      <c r="CG1" s="59" t="str">
        <f t="shared" si="10"/>
        <v>Framvinda 11</v>
      </c>
      <c r="CH1" s="59" t="str">
        <f t="shared" si="10"/>
        <v>Framvinda 11Samtals</v>
      </c>
      <c r="CI1" s="59" t="str">
        <f t="shared" si="10"/>
        <v>Framvinda 11Samtals verð</v>
      </c>
      <c r="CK1" s="59" t="str">
        <f>CONCATENATE($CK$3,CK4)</f>
        <v>Framvinda 12Samtals.</v>
      </c>
      <c r="CL1" s="59" t="str">
        <f t="shared" ref="CL1:CP1" si="11">CONCATENATE($CK$3,CL4)</f>
        <v>Framvinda 12Athugasemd</v>
      </c>
      <c r="CM1" s="59" t="str">
        <f t="shared" si="11"/>
        <v>Framvinda 12</v>
      </c>
      <c r="CN1" s="59" t="str">
        <f t="shared" si="11"/>
        <v>Framvinda 12</v>
      </c>
      <c r="CO1" s="59" t="str">
        <f t="shared" si="11"/>
        <v>Framvinda 12Samtals</v>
      </c>
      <c r="CP1" s="59" t="str">
        <f t="shared" si="11"/>
        <v>Framvinda 12Samtals verð</v>
      </c>
      <c r="CR1" s="59" t="str">
        <f>CONCATENATE($CR$3,CR4)</f>
        <v>Framvinda 13Samtals.</v>
      </c>
      <c r="CS1" s="59" t="str">
        <f t="shared" ref="CS1:CW1" si="12">CONCATENATE($CR$3,CS4)</f>
        <v>Framvinda 13Athugasemd</v>
      </c>
      <c r="CT1" s="59" t="str">
        <f t="shared" si="12"/>
        <v>Framvinda 13</v>
      </c>
      <c r="CU1" s="59" t="str">
        <f t="shared" si="12"/>
        <v>Framvinda 13</v>
      </c>
      <c r="CV1" s="59" t="str">
        <f t="shared" si="12"/>
        <v>Framvinda 13Samtals</v>
      </c>
      <c r="CW1" s="59" t="str">
        <f t="shared" si="12"/>
        <v>Framvinda 13Samtals verð</v>
      </c>
      <c r="CY1" s="59" t="str">
        <f>CONCATENATE($CY$3,CY4)</f>
        <v>Framvinda 14Samtals.</v>
      </c>
      <c r="CZ1" s="59" t="str">
        <f t="shared" ref="CZ1:DD1" si="13">CONCATENATE($CY$3,CZ4)</f>
        <v>Framvinda 14Athugasemd</v>
      </c>
      <c r="DA1" s="59" t="str">
        <f t="shared" si="13"/>
        <v>Framvinda 14</v>
      </c>
      <c r="DB1" s="59" t="str">
        <f t="shared" si="13"/>
        <v>Framvinda 14</v>
      </c>
      <c r="DC1" s="59" t="str">
        <f t="shared" si="13"/>
        <v>Framvinda 14Samtals</v>
      </c>
      <c r="DD1" s="59" t="str">
        <f t="shared" si="13"/>
        <v>Framvinda 14Samtals verð</v>
      </c>
      <c r="DF1" s="59" t="str">
        <f>CONCATENATE($DF$3,DF4)</f>
        <v>Framvinda 15Samtals.</v>
      </c>
      <c r="DG1" s="59" t="str">
        <f t="shared" ref="DG1:DK1" si="14">CONCATENATE($DF$3,DG4)</f>
        <v>Framvinda 15Athugasemd</v>
      </c>
      <c r="DH1" s="59" t="str">
        <f t="shared" si="14"/>
        <v>Framvinda 15</v>
      </c>
      <c r="DI1" s="59" t="str">
        <f t="shared" si="14"/>
        <v>Framvinda 15</v>
      </c>
      <c r="DJ1" s="59" t="str">
        <f t="shared" si="14"/>
        <v>Framvinda 15Samtals</v>
      </c>
      <c r="DK1" s="59" t="str">
        <f t="shared" si="14"/>
        <v>Framvinda 15Samtals verð</v>
      </c>
      <c r="DL1" s="247"/>
      <c r="DM1" s="59" t="str">
        <f>CONCATENATE($DM$3,DM4)</f>
        <v>Framvinda 16Samtals.</v>
      </c>
      <c r="DN1" s="59" t="str">
        <f t="shared" ref="DN1:DR1" si="15">CONCATENATE($DM$3,DN4)</f>
        <v>Framvinda 16Athugasemd</v>
      </c>
      <c r="DO1" s="59" t="str">
        <f t="shared" si="15"/>
        <v>Framvinda 16</v>
      </c>
      <c r="DP1" s="59" t="str">
        <f t="shared" si="15"/>
        <v>Framvinda 16</v>
      </c>
      <c r="DQ1" s="59" t="str">
        <f t="shared" si="15"/>
        <v>Framvinda 16Samtals</v>
      </c>
      <c r="DR1" s="59" t="str">
        <f t="shared" si="15"/>
        <v>Framvinda 16Samtals verð</v>
      </c>
      <c r="DS1" s="247"/>
      <c r="DT1" s="59" t="str">
        <f>CONCATENATE($DT$3,DT4)</f>
        <v>Framvinda 17Samtals.</v>
      </c>
      <c r="DU1" s="59" t="str">
        <f t="shared" ref="DU1:DY1" si="16">CONCATENATE($DT$3,DU4)</f>
        <v>Framvinda 17Athugasemd</v>
      </c>
      <c r="DV1" s="59" t="str">
        <f t="shared" si="16"/>
        <v>Framvinda 17</v>
      </c>
      <c r="DW1" s="59" t="str">
        <f t="shared" si="16"/>
        <v>Framvinda 17</v>
      </c>
      <c r="DX1" s="59" t="str">
        <f t="shared" si="16"/>
        <v>Framvinda 17Samtals</v>
      </c>
      <c r="DY1" s="59" t="str">
        <f t="shared" si="16"/>
        <v>Framvinda 17Samtals verð</v>
      </c>
      <c r="DZ1" s="247"/>
      <c r="EA1" s="59" t="str">
        <f>CONCATENATE($EA$3,EA4)</f>
        <v>Framvinda 18Samtals.</v>
      </c>
      <c r="EB1" s="59" t="str">
        <f t="shared" ref="EB1:EF1" si="17">CONCATENATE($EA$3,EB4)</f>
        <v>Framvinda 18Athugasemd</v>
      </c>
      <c r="EC1" s="59" t="str">
        <f t="shared" si="17"/>
        <v>Framvinda 18</v>
      </c>
      <c r="ED1" s="59" t="str">
        <f t="shared" si="17"/>
        <v>Framvinda 18</v>
      </c>
      <c r="EE1" s="59" t="str">
        <f t="shared" si="17"/>
        <v>Framvinda 18Samtals</v>
      </c>
      <c r="EF1" s="59" t="str">
        <f t="shared" si="17"/>
        <v>Framvinda 18Samtals verð</v>
      </c>
      <c r="EG1" s="247"/>
      <c r="EH1" s="59" t="str">
        <f>CONCATENATE($EH$3,EH4)</f>
        <v>Framvinda 19Samtals.</v>
      </c>
      <c r="EI1" s="59" t="str">
        <f t="shared" ref="EI1:EM1" si="18">CONCATENATE($EH$3,EI4)</f>
        <v>Framvinda 19Athugasemd</v>
      </c>
      <c r="EJ1" s="59" t="str">
        <f t="shared" si="18"/>
        <v>Framvinda 19</v>
      </c>
      <c r="EK1" s="59" t="str">
        <f t="shared" si="18"/>
        <v>Framvinda 19</v>
      </c>
      <c r="EL1" s="59" t="str">
        <f t="shared" si="18"/>
        <v>Framvinda 19Samtals</v>
      </c>
      <c r="EM1" s="59" t="str">
        <f t="shared" si="18"/>
        <v>Framvinda 19Samtals verð</v>
      </c>
      <c r="EN1" s="247"/>
      <c r="EO1" s="59" t="str">
        <f>CONCATENATE($EO$3,EO4)</f>
        <v/>
      </c>
      <c r="EP1" s="59" t="str">
        <f t="shared" ref="EP1:ET1" si="19">CONCATENATE($EO$3,EP4)</f>
        <v/>
      </c>
      <c r="EQ1" s="59" t="str">
        <f t="shared" si="19"/>
        <v/>
      </c>
      <c r="ER1" s="59" t="str">
        <f t="shared" si="19"/>
        <v/>
      </c>
      <c r="ES1" s="59" t="str">
        <f t="shared" si="19"/>
        <v/>
      </c>
      <c r="ET1" s="59" t="str">
        <f t="shared" si="19"/>
        <v/>
      </c>
      <c r="EV1" s="59" t="str">
        <f>CONCATENATE($EV$3,EV4)</f>
        <v/>
      </c>
      <c r="EW1" s="59" t="str">
        <f t="shared" ref="EW1:FA1" si="20">CONCATENATE($EV$3,EW4)</f>
        <v/>
      </c>
      <c r="EX1" s="59" t="str">
        <f t="shared" si="20"/>
        <v/>
      </c>
      <c r="EY1" s="59" t="str">
        <f t="shared" si="20"/>
        <v/>
      </c>
      <c r="EZ1" s="59" t="str">
        <f t="shared" si="20"/>
        <v/>
      </c>
      <c r="FA1" s="59" t="str">
        <f t="shared" si="20"/>
        <v/>
      </c>
      <c r="FC1" s="59" t="str">
        <f>CONCATENATE($FC$3,FC4)</f>
        <v/>
      </c>
      <c r="FD1" s="59" t="str">
        <f t="shared" ref="FD1:FH1" si="21">CONCATENATE($FC$3,FD4)</f>
        <v/>
      </c>
      <c r="FE1" s="59" t="str">
        <f t="shared" si="21"/>
        <v/>
      </c>
      <c r="FF1" s="59" t="str">
        <f t="shared" si="21"/>
        <v/>
      </c>
      <c r="FG1" s="59" t="str">
        <f t="shared" si="21"/>
        <v/>
      </c>
      <c r="FH1" s="59" t="str">
        <f t="shared" si="21"/>
        <v/>
      </c>
    </row>
    <row r="2" spans="2:164" ht="15.75" customHeight="1" thickBot="1">
      <c r="B2" s="328"/>
      <c r="C2" s="328"/>
      <c r="D2" s="2" t="s">
        <v>1652</v>
      </c>
      <c r="E2" s="3" t="s">
        <v>1653</v>
      </c>
      <c r="I2" s="26"/>
      <c r="P2" s="28" t="s">
        <v>1654</v>
      </c>
      <c r="Q2" s="28" t="s">
        <v>1655</v>
      </c>
      <c r="W2" s="28" t="s">
        <v>1654</v>
      </c>
      <c r="X2" s="28" t="s">
        <v>1655</v>
      </c>
      <c r="AD2" s="28" t="s">
        <v>1654</v>
      </c>
      <c r="AE2" s="28" t="s">
        <v>1655</v>
      </c>
      <c r="AK2" s="28" t="s">
        <v>1654</v>
      </c>
      <c r="AL2" s="28" t="s">
        <v>1655</v>
      </c>
      <c r="AR2" s="28" t="s">
        <v>1654</v>
      </c>
      <c r="AS2" s="28" t="s">
        <v>1655</v>
      </c>
      <c r="AY2" s="28" t="s">
        <v>1654</v>
      </c>
      <c r="AZ2" s="28" t="s">
        <v>1655</v>
      </c>
      <c r="BF2" s="28" t="s">
        <v>1654</v>
      </c>
      <c r="BG2" s="28" t="s">
        <v>1655</v>
      </c>
      <c r="BM2" s="28" t="s">
        <v>1654</v>
      </c>
      <c r="BN2" s="28" t="s">
        <v>1655</v>
      </c>
      <c r="BT2" s="28" t="s">
        <v>1654</v>
      </c>
      <c r="BU2" s="28" t="s">
        <v>1655</v>
      </c>
      <c r="CA2" s="28" t="s">
        <v>1654</v>
      </c>
      <c r="CB2" s="28" t="s">
        <v>1655</v>
      </c>
      <c r="CH2" s="28" t="s">
        <v>1654</v>
      </c>
      <c r="CI2" s="28" t="s">
        <v>1655</v>
      </c>
      <c r="CO2" s="28" t="s">
        <v>1654</v>
      </c>
      <c r="CP2" s="28" t="s">
        <v>1655</v>
      </c>
      <c r="CV2" s="28" t="s">
        <v>1654</v>
      </c>
      <c r="CW2" s="28" t="s">
        <v>1655</v>
      </c>
      <c r="DC2" s="28" t="s">
        <v>1654</v>
      </c>
      <c r="DD2" s="28" t="s">
        <v>1655</v>
      </c>
      <c r="DJ2" s="28" t="s">
        <v>1654</v>
      </c>
      <c r="DK2" s="28" t="s">
        <v>1655</v>
      </c>
      <c r="DQ2" s="28" t="s">
        <v>1654</v>
      </c>
      <c r="DR2" s="28" t="s">
        <v>1655</v>
      </c>
      <c r="DX2" s="28" t="s">
        <v>1654</v>
      </c>
      <c r="DY2" s="28" t="s">
        <v>1655</v>
      </c>
      <c r="EE2" s="28" t="s">
        <v>1654</v>
      </c>
      <c r="EF2" s="28" t="s">
        <v>1655</v>
      </c>
      <c r="EL2" s="28" t="s">
        <v>1654</v>
      </c>
      <c r="EM2" s="28" t="s">
        <v>1655</v>
      </c>
    </row>
    <row r="3" spans="2:164" ht="15.75" customHeight="1">
      <c r="B3" s="328"/>
      <c r="C3" s="328"/>
      <c r="E3" s="2"/>
      <c r="I3" s="26"/>
      <c r="J3" s="2"/>
      <c r="K3" s="2"/>
      <c r="L3" s="288" t="s">
        <v>1656</v>
      </c>
      <c r="M3" s="289"/>
      <c r="N3" s="117"/>
      <c r="O3" s="118" t="s">
        <v>1657</v>
      </c>
      <c r="P3" s="119">
        <v>45383</v>
      </c>
      <c r="Q3" s="120">
        <v>45397</v>
      </c>
      <c r="S3" s="288" t="s">
        <v>1658</v>
      </c>
      <c r="T3" s="289"/>
      <c r="U3" s="117"/>
      <c r="V3" s="118"/>
      <c r="W3" s="120">
        <v>45398</v>
      </c>
      <c r="X3" s="120">
        <v>45427</v>
      </c>
      <c r="Z3" s="288" t="s">
        <v>1659</v>
      </c>
      <c r="AA3" s="289"/>
      <c r="AB3" s="117"/>
      <c r="AC3" s="118"/>
      <c r="AD3" s="119">
        <v>45428</v>
      </c>
      <c r="AE3" s="119">
        <v>45443</v>
      </c>
      <c r="AG3" s="288" t="s">
        <v>1660</v>
      </c>
      <c r="AH3" s="289"/>
      <c r="AI3" s="117"/>
      <c r="AJ3" s="118"/>
      <c r="AK3" s="119">
        <v>45444</v>
      </c>
      <c r="AL3" s="119">
        <v>45462</v>
      </c>
      <c r="AN3" s="288" t="s">
        <v>1661</v>
      </c>
      <c r="AO3" s="289"/>
      <c r="AP3" s="117"/>
      <c r="AQ3" s="118"/>
      <c r="AR3" s="119">
        <v>45463</v>
      </c>
      <c r="AS3" s="119">
        <v>45463</v>
      </c>
      <c r="AU3" s="288" t="s">
        <v>1662</v>
      </c>
      <c r="AV3" s="289"/>
      <c r="AW3" s="117"/>
      <c r="AX3" s="118"/>
      <c r="AY3" s="119">
        <v>45473</v>
      </c>
      <c r="AZ3" s="119">
        <v>45473</v>
      </c>
      <c r="BB3" s="288" t="s">
        <v>1663</v>
      </c>
      <c r="BC3" s="289"/>
      <c r="BD3" s="117"/>
      <c r="BE3" s="118"/>
      <c r="BF3" s="119">
        <v>45474</v>
      </c>
      <c r="BG3" s="119">
        <v>45488</v>
      </c>
      <c r="BI3" s="288" t="s">
        <v>1664</v>
      </c>
      <c r="BJ3" s="289"/>
      <c r="BK3" s="117"/>
      <c r="BL3" s="118"/>
      <c r="BM3" s="119">
        <v>45489</v>
      </c>
      <c r="BN3" s="119">
        <v>45504</v>
      </c>
      <c r="BP3" s="288" t="s">
        <v>1665</v>
      </c>
      <c r="BQ3" s="289"/>
      <c r="BR3" s="117"/>
      <c r="BS3" s="118" t="s">
        <v>1657</v>
      </c>
      <c r="BT3" s="119">
        <v>45505</v>
      </c>
      <c r="BU3" s="119">
        <v>45519</v>
      </c>
      <c r="BW3" s="288" t="s">
        <v>1666</v>
      </c>
      <c r="BX3" s="289"/>
      <c r="BY3" s="117"/>
      <c r="BZ3" s="118"/>
      <c r="CA3" s="119">
        <v>45520</v>
      </c>
      <c r="CB3" s="119">
        <v>45535</v>
      </c>
      <c r="CD3" s="288" t="s">
        <v>1667</v>
      </c>
      <c r="CE3" s="289"/>
      <c r="CF3" s="117"/>
      <c r="CG3" s="118"/>
      <c r="CH3" s="119">
        <v>45536</v>
      </c>
      <c r="CI3" s="119">
        <v>45550</v>
      </c>
      <c r="CK3" s="288" t="s">
        <v>1668</v>
      </c>
      <c r="CL3" s="289"/>
      <c r="CM3" s="117"/>
      <c r="CN3" s="118"/>
      <c r="CO3" s="119">
        <v>45551</v>
      </c>
      <c r="CP3" s="119">
        <v>45565</v>
      </c>
      <c r="CR3" s="288" t="s">
        <v>1669</v>
      </c>
      <c r="CS3" s="289"/>
      <c r="CT3" s="117"/>
      <c r="CU3" s="118"/>
      <c r="CV3" s="119">
        <v>45566</v>
      </c>
      <c r="CW3" s="119">
        <v>45580</v>
      </c>
      <c r="CY3" s="288" t="s">
        <v>1670</v>
      </c>
      <c r="CZ3" s="289"/>
      <c r="DA3" s="117"/>
      <c r="DB3" s="118"/>
      <c r="DC3" s="119">
        <v>45581</v>
      </c>
      <c r="DD3" s="119">
        <v>45596</v>
      </c>
      <c r="DF3" s="288" t="s">
        <v>1671</v>
      </c>
      <c r="DG3" s="289"/>
      <c r="DH3" s="117"/>
      <c r="DI3" s="118"/>
      <c r="DJ3" s="119">
        <v>45597</v>
      </c>
      <c r="DK3" s="119">
        <v>45611</v>
      </c>
      <c r="DM3" s="288" t="s">
        <v>1672</v>
      </c>
      <c r="DN3" s="289"/>
      <c r="DO3" s="117"/>
      <c r="DP3" s="118"/>
      <c r="DQ3" s="119">
        <v>45612</v>
      </c>
      <c r="DR3" s="119">
        <v>45626</v>
      </c>
      <c r="DT3" s="288" t="s">
        <v>1673</v>
      </c>
      <c r="DU3" s="289"/>
      <c r="DV3" s="117"/>
      <c r="DW3" s="118"/>
      <c r="DX3" s="119">
        <v>45627</v>
      </c>
      <c r="DY3" s="119">
        <v>45641</v>
      </c>
      <c r="EA3" s="288" t="s">
        <v>1674</v>
      </c>
      <c r="EB3" s="289"/>
      <c r="EC3" s="117"/>
      <c r="ED3" s="118" t="s">
        <v>1657</v>
      </c>
      <c r="EE3" s="119">
        <v>45642</v>
      </c>
      <c r="EF3" s="119">
        <v>45657</v>
      </c>
      <c r="EH3" s="288" t="s">
        <v>1675</v>
      </c>
      <c r="EI3" s="289"/>
      <c r="EJ3" s="117"/>
      <c r="EK3" s="118" t="s">
        <v>1657</v>
      </c>
      <c r="EL3" s="119">
        <v>45658</v>
      </c>
      <c r="EM3" s="119">
        <v>45672</v>
      </c>
    </row>
    <row r="4" spans="2:164" ht="15.75" customHeight="1">
      <c r="B4" s="137"/>
      <c r="C4" s="138" t="s">
        <v>1676</v>
      </c>
      <c r="D4" s="139" t="s">
        <v>1677</v>
      </c>
      <c r="E4" s="139" t="s">
        <v>1678</v>
      </c>
      <c r="F4" s="139" t="s">
        <v>1679</v>
      </c>
      <c r="G4" s="139" t="s">
        <v>1676</v>
      </c>
      <c r="H4" s="139" t="s">
        <v>1680</v>
      </c>
      <c r="I4" s="140" t="s">
        <v>1681</v>
      </c>
      <c r="J4" s="139" t="s">
        <v>1682</v>
      </c>
      <c r="K4" s="3"/>
      <c r="L4" s="121" t="s">
        <v>1683</v>
      </c>
      <c r="M4" s="329" t="s">
        <v>1684</v>
      </c>
      <c r="N4" s="330"/>
      <c r="O4" s="330"/>
      <c r="P4" s="122" t="s">
        <v>1685</v>
      </c>
      <c r="Q4" s="123" t="s">
        <v>1686</v>
      </c>
      <c r="S4" s="121" t="s">
        <v>1683</v>
      </c>
      <c r="T4" s="331" t="s">
        <v>1684</v>
      </c>
      <c r="U4" s="331"/>
      <c r="V4" s="331"/>
      <c r="W4" s="122" t="s">
        <v>1685</v>
      </c>
      <c r="X4" s="123" t="s">
        <v>1686</v>
      </c>
      <c r="Z4" s="121" t="s">
        <v>1683</v>
      </c>
      <c r="AA4" s="329" t="s">
        <v>1684</v>
      </c>
      <c r="AB4" s="330"/>
      <c r="AC4" s="330"/>
      <c r="AD4" s="122" t="s">
        <v>1685</v>
      </c>
      <c r="AE4" s="123" t="s">
        <v>1686</v>
      </c>
      <c r="AG4" s="121" t="s">
        <v>1683</v>
      </c>
      <c r="AH4" s="329" t="s">
        <v>1684</v>
      </c>
      <c r="AI4" s="330"/>
      <c r="AJ4" s="330"/>
      <c r="AK4" s="122" t="s">
        <v>1685</v>
      </c>
      <c r="AL4" s="123" t="s">
        <v>1686</v>
      </c>
      <c r="AN4" s="121" t="s">
        <v>1683</v>
      </c>
      <c r="AO4" s="329" t="s">
        <v>1684</v>
      </c>
      <c r="AP4" s="330"/>
      <c r="AQ4" s="330"/>
      <c r="AR4" s="122" t="s">
        <v>1685</v>
      </c>
      <c r="AS4" s="123" t="s">
        <v>1686</v>
      </c>
      <c r="AU4" s="121" t="s">
        <v>1683</v>
      </c>
      <c r="AV4" s="329" t="s">
        <v>1684</v>
      </c>
      <c r="AW4" s="330"/>
      <c r="AX4" s="330"/>
      <c r="AY4" s="122" t="s">
        <v>1685</v>
      </c>
      <c r="AZ4" s="123" t="s">
        <v>1686</v>
      </c>
      <c r="BB4" s="121" t="s">
        <v>1683</v>
      </c>
      <c r="BC4" s="329" t="s">
        <v>1684</v>
      </c>
      <c r="BD4" s="330"/>
      <c r="BE4" s="330"/>
      <c r="BF4" s="122" t="s">
        <v>1685</v>
      </c>
      <c r="BG4" s="123" t="s">
        <v>1686</v>
      </c>
      <c r="BI4" s="121" t="s">
        <v>1683</v>
      </c>
      <c r="BJ4" s="329" t="s">
        <v>1684</v>
      </c>
      <c r="BK4" s="330"/>
      <c r="BL4" s="330"/>
      <c r="BM4" s="122" t="s">
        <v>1685</v>
      </c>
      <c r="BN4" s="123" t="s">
        <v>1686</v>
      </c>
      <c r="BP4" s="121" t="s">
        <v>1683</v>
      </c>
      <c r="BQ4" s="329" t="s">
        <v>1684</v>
      </c>
      <c r="BR4" s="330"/>
      <c r="BS4" s="330"/>
      <c r="BT4" s="122" t="s">
        <v>1685</v>
      </c>
      <c r="BU4" s="123" t="s">
        <v>1686</v>
      </c>
      <c r="BW4" s="121" t="s">
        <v>1683</v>
      </c>
      <c r="BX4" s="329" t="s">
        <v>1684</v>
      </c>
      <c r="BY4" s="330"/>
      <c r="BZ4" s="330"/>
      <c r="CA4" s="122" t="s">
        <v>1685</v>
      </c>
      <c r="CB4" s="123" t="s">
        <v>1686</v>
      </c>
      <c r="CD4" s="121" t="s">
        <v>1683</v>
      </c>
      <c r="CE4" s="329" t="s">
        <v>1684</v>
      </c>
      <c r="CF4" s="330"/>
      <c r="CG4" s="330"/>
      <c r="CH4" s="122" t="s">
        <v>1685</v>
      </c>
      <c r="CI4" s="123" t="s">
        <v>1686</v>
      </c>
      <c r="CK4" s="121" t="s">
        <v>1683</v>
      </c>
      <c r="CL4" s="329" t="s">
        <v>1684</v>
      </c>
      <c r="CM4" s="330"/>
      <c r="CN4" s="330"/>
      <c r="CO4" s="122" t="s">
        <v>1685</v>
      </c>
      <c r="CP4" s="123" t="s">
        <v>1686</v>
      </c>
      <c r="CR4" s="121" t="s">
        <v>1683</v>
      </c>
      <c r="CS4" s="329" t="s">
        <v>1684</v>
      </c>
      <c r="CT4" s="330"/>
      <c r="CU4" s="330"/>
      <c r="CV4" s="122" t="s">
        <v>1685</v>
      </c>
      <c r="CW4" s="123" t="s">
        <v>1686</v>
      </c>
      <c r="CY4" s="121" t="s">
        <v>1683</v>
      </c>
      <c r="CZ4" s="329" t="s">
        <v>1684</v>
      </c>
      <c r="DA4" s="330"/>
      <c r="DB4" s="330"/>
      <c r="DC4" s="122" t="s">
        <v>1685</v>
      </c>
      <c r="DD4" s="123" t="s">
        <v>1686</v>
      </c>
      <c r="DF4" s="121" t="s">
        <v>1683</v>
      </c>
      <c r="DG4" s="329" t="s">
        <v>1684</v>
      </c>
      <c r="DH4" s="330"/>
      <c r="DI4" s="330"/>
      <c r="DJ4" s="122" t="s">
        <v>1685</v>
      </c>
      <c r="DK4" s="123" t="s">
        <v>1686</v>
      </c>
      <c r="DM4" s="121" t="s">
        <v>1683</v>
      </c>
      <c r="DN4" s="329" t="s">
        <v>1684</v>
      </c>
      <c r="DO4" s="330"/>
      <c r="DP4" s="330"/>
      <c r="DQ4" s="122" t="s">
        <v>1685</v>
      </c>
      <c r="DR4" s="123" t="s">
        <v>1686</v>
      </c>
      <c r="DT4" s="121" t="s">
        <v>1683</v>
      </c>
      <c r="DU4" s="329" t="s">
        <v>1684</v>
      </c>
      <c r="DV4" s="330"/>
      <c r="DW4" s="330"/>
      <c r="DX4" s="122" t="s">
        <v>1685</v>
      </c>
      <c r="DY4" s="123" t="s">
        <v>1686</v>
      </c>
      <c r="EA4" s="121" t="s">
        <v>1683</v>
      </c>
      <c r="EB4" s="329" t="s">
        <v>1684</v>
      </c>
      <c r="EC4" s="330"/>
      <c r="ED4" s="330"/>
      <c r="EE4" s="122" t="s">
        <v>1685</v>
      </c>
      <c r="EF4" s="123" t="s">
        <v>1686</v>
      </c>
      <c r="EH4" s="121" t="s">
        <v>1683</v>
      </c>
      <c r="EI4" s="329" t="s">
        <v>1684</v>
      </c>
      <c r="EJ4" s="330"/>
      <c r="EK4" s="330"/>
      <c r="EL4" s="122" t="s">
        <v>1685</v>
      </c>
      <c r="EM4" s="123" t="s">
        <v>1686</v>
      </c>
    </row>
    <row r="5" spans="2:164" ht="15.75" customHeight="1">
      <c r="B5" s="27" t="s">
        <v>1687</v>
      </c>
      <c r="C5" s="30"/>
      <c r="D5" s="30"/>
      <c r="E5" s="30"/>
      <c r="F5" s="30"/>
      <c r="G5" s="30"/>
      <c r="H5" s="30"/>
      <c r="I5" s="31"/>
      <c r="J5" s="30"/>
      <c r="L5" s="128"/>
      <c r="M5" s="332"/>
      <c r="N5" s="333"/>
      <c r="O5" s="333"/>
      <c r="P5" s="126"/>
      <c r="Q5" s="129"/>
      <c r="S5" s="128"/>
      <c r="T5" s="332"/>
      <c r="U5" s="333"/>
      <c r="V5" s="333"/>
      <c r="W5" s="126"/>
      <c r="X5" s="129"/>
      <c r="Z5" s="128"/>
      <c r="AA5" s="332"/>
      <c r="AB5" s="333"/>
      <c r="AC5" s="333"/>
      <c r="AD5" s="126"/>
      <c r="AE5" s="129"/>
      <c r="AG5" s="128"/>
      <c r="AH5" s="332"/>
      <c r="AI5" s="333"/>
      <c r="AJ5" s="333"/>
      <c r="AK5" s="126"/>
      <c r="AL5" s="129"/>
      <c r="AN5" s="128"/>
      <c r="AO5" s="332"/>
      <c r="AP5" s="333"/>
      <c r="AQ5" s="333"/>
      <c r="AR5" s="126"/>
      <c r="AS5" s="129"/>
      <c r="AU5" s="128"/>
      <c r="AV5" s="332"/>
      <c r="AW5" s="333"/>
      <c r="AX5" s="333"/>
      <c r="AY5" s="126"/>
      <c r="AZ5" s="129"/>
      <c r="BB5" s="128"/>
      <c r="BC5" s="332"/>
      <c r="BD5" s="333"/>
      <c r="BE5" s="333"/>
      <c r="BF5" s="126"/>
      <c r="BG5" s="129"/>
      <c r="BI5" s="128"/>
      <c r="BJ5" s="332"/>
      <c r="BK5" s="333"/>
      <c r="BL5" s="333"/>
      <c r="BM5" s="126"/>
      <c r="BN5" s="129"/>
      <c r="BP5" s="128"/>
      <c r="BQ5" s="332"/>
      <c r="BR5" s="333"/>
      <c r="BS5" s="333"/>
      <c r="BT5" s="126"/>
      <c r="BU5" s="129"/>
      <c r="BW5" s="128"/>
      <c r="BX5" s="332"/>
      <c r="BY5" s="333"/>
      <c r="BZ5" s="333"/>
      <c r="CA5" s="126"/>
      <c r="CB5" s="129"/>
      <c r="CD5" s="128"/>
      <c r="CE5" s="332"/>
      <c r="CF5" s="333"/>
      <c r="CG5" s="333"/>
      <c r="CH5" s="126"/>
      <c r="CI5" s="129"/>
      <c r="CK5" s="128"/>
      <c r="CL5" s="332"/>
      <c r="CM5" s="333"/>
      <c r="CN5" s="333"/>
      <c r="CO5" s="126"/>
      <c r="CP5" s="129"/>
      <c r="CR5" s="128"/>
      <c r="CS5" s="332"/>
      <c r="CT5" s="333"/>
      <c r="CU5" s="333"/>
      <c r="CV5" s="126"/>
      <c r="CW5" s="129"/>
      <c r="CY5" s="128"/>
      <c r="CZ5" s="332"/>
      <c r="DA5" s="333"/>
      <c r="DB5" s="333"/>
      <c r="DC5" s="126"/>
      <c r="DD5" s="129"/>
      <c r="DF5" s="128"/>
      <c r="DG5" s="332"/>
      <c r="DH5" s="333"/>
      <c r="DI5" s="333"/>
      <c r="DJ5" s="126"/>
      <c r="DK5" s="129"/>
      <c r="DM5" s="128"/>
      <c r="DN5" s="332"/>
      <c r="DO5" s="333"/>
      <c r="DP5" s="333"/>
      <c r="DQ5" s="126"/>
      <c r="DR5" s="129"/>
      <c r="DT5" s="128"/>
      <c r="DU5" s="332"/>
      <c r="DV5" s="333"/>
      <c r="DW5" s="333"/>
      <c r="DX5" s="126"/>
      <c r="DY5" s="129"/>
      <c r="EA5" s="128"/>
      <c r="EB5" s="332"/>
      <c r="EC5" s="333"/>
      <c r="ED5" s="333"/>
      <c r="EE5" s="126"/>
      <c r="EF5" s="129"/>
      <c r="EH5" s="128"/>
      <c r="EI5" s="332"/>
      <c r="EJ5" s="333"/>
      <c r="EK5" s="333"/>
      <c r="EL5" s="126"/>
      <c r="EM5" s="129"/>
    </row>
    <row r="6" spans="2:164" ht="15.75" customHeight="1">
      <c r="B6" s="21"/>
      <c r="C6" s="30"/>
      <c r="D6" s="21"/>
      <c r="E6" s="32"/>
      <c r="F6" s="32"/>
      <c r="G6" s="30"/>
      <c r="H6" s="33"/>
      <c r="I6" s="34"/>
      <c r="J6" s="32"/>
      <c r="K6" s="2"/>
      <c r="L6" s="124" cm="1">
        <f t="array" ref="L6">SUMPRODUCT(('Ashamar 56'!$B$4:$B$53)*('Ashamar 56'!$C$4:$C$53&lt;='Milestone 56'!Q3)*('Ashamar 56'!$C$4:$C$53&gt;='Milestone 56'!P3))</f>
        <v>0</v>
      </c>
      <c r="M6" s="332"/>
      <c r="N6" s="333"/>
      <c r="O6" s="333"/>
      <c r="P6" s="127">
        <f t="shared" ref="P6:P19" si="22">L6</f>
        <v>0</v>
      </c>
      <c r="Q6" s="130">
        <f>P6*E6</f>
        <v>0</v>
      </c>
      <c r="S6" s="124" cm="1">
        <f t="array" ref="S6">SUMPRODUCT(('Ashamar 56'!$B$4:$B$53)*('Ashamar 56'!$C$4:$C$53&lt;='Milestone 56'!X3)*('Ashamar 56'!$C$4:$C$53&gt;='Milestone 56'!W3))</f>
        <v>0</v>
      </c>
      <c r="T6" s="332"/>
      <c r="U6" s="333"/>
      <c r="V6" s="333"/>
      <c r="W6" s="127">
        <f t="shared" ref="W6:W37" si="23">S6</f>
        <v>0</v>
      </c>
      <c r="X6" s="130">
        <f>W6*E6</f>
        <v>0</v>
      </c>
      <c r="Z6" s="124" cm="1">
        <f t="array" ref="Z6">SUMPRODUCT(('Ashamar 56'!$B$4:$B$53)*('Ashamar 56'!$C$4:$C$53&lt;='Milestone 56'!AE3)*('Ashamar 56'!$C$4:$C$53&gt;='Milestone 56'!AD3))</f>
        <v>0</v>
      </c>
      <c r="AA6" s="332"/>
      <c r="AB6" s="333"/>
      <c r="AC6" s="333"/>
      <c r="AD6" s="127">
        <f t="shared" ref="AD6:AD20" si="24">Z6</f>
        <v>0</v>
      </c>
      <c r="AE6" s="130">
        <f>AD6*S6</f>
        <v>0</v>
      </c>
      <c r="AG6" s="124" cm="1">
        <f t="array" ref="AG6">SUMPRODUCT(('Ashamar 56'!$B$4:$B$53)*('Ashamar 56'!$C$4:$C$53&lt;='Milestone 56'!AL3)*('Ashamar 56'!$C$4:$C$53&gt;='Milestone 56'!AK3))</f>
        <v>0</v>
      </c>
      <c r="AH6" s="332"/>
      <c r="AI6" s="333"/>
      <c r="AJ6" s="333"/>
      <c r="AK6" s="127">
        <f t="shared" ref="AK6:AK20" si="25">AG6</f>
        <v>0</v>
      </c>
      <c r="AL6" s="130">
        <f t="shared" ref="AL6:AL9" si="26">AG6*E6</f>
        <v>0</v>
      </c>
      <c r="AN6" s="124" cm="1">
        <f t="array" ref="AN6">SUMPRODUCT(('Ashamar 56'!$B$4:$B$53)*('Ashamar 56'!$C$4:$C$53&lt;='Milestone 56'!AS3)*('Ashamar 56'!$C$4:$C$53&gt;='Milestone 56'!AR3))</f>
        <v>0</v>
      </c>
      <c r="AO6" s="332"/>
      <c r="AP6" s="333"/>
      <c r="AQ6" s="333"/>
      <c r="AR6" s="134">
        <f t="shared" ref="AR6:AR20" si="27">AN6</f>
        <v>0</v>
      </c>
      <c r="AS6" s="135">
        <f t="shared" ref="AS6:AS20" si="28">AN6*AF6</f>
        <v>0</v>
      </c>
      <c r="AU6" s="124" cm="1">
        <f t="array" ref="AU6">SUMPRODUCT(('Ashamar 56'!$B$4:$B$53)*('Ashamar 56'!$C$4:$C$53&lt;='Milestone 56'!AZ3)*('Ashamar 56'!$C$4:$C$53&gt;='Milestone 56'!AY3))</f>
        <v>0</v>
      </c>
      <c r="AV6" s="332"/>
      <c r="AW6" s="333"/>
      <c r="AX6" s="333"/>
      <c r="AY6" s="134">
        <f t="shared" ref="AY6:AY20" si="29">AU6</f>
        <v>0</v>
      </c>
      <c r="AZ6" s="135">
        <f t="shared" ref="AZ6:AZ20" si="30">AU6*AM6</f>
        <v>0</v>
      </c>
      <c r="BB6" s="124" cm="1">
        <f t="array" ref="BB6">SUMPRODUCT(('Ashamar 56'!$B$4:$B$53)*('Ashamar 56'!$C$4:$C$53&lt;='Milestone 56'!BG3)*('Ashamar 56'!$C$4:$C$53&gt;='Milestone 56'!BF3))</f>
        <v>0</v>
      </c>
      <c r="BC6" s="332"/>
      <c r="BD6" s="333"/>
      <c r="BE6" s="333"/>
      <c r="BF6" s="134">
        <f t="shared" ref="BF6:BF20" si="31">BB6</f>
        <v>0</v>
      </c>
      <c r="BG6" s="135">
        <f t="shared" ref="BG6:BG20" si="32">BB6*AT6</f>
        <v>0</v>
      </c>
      <c r="BI6" s="124" cm="1">
        <f t="array" ref="BI6">SUMPRODUCT(('Ashamar 56'!$B$4:$B$53)*('Ashamar 56'!$C$4:$C$53&lt;='Milestone 56'!BN3)*('Ashamar 56'!$C$4:$C$53&gt;='Milestone 56'!BM3))</f>
        <v>0</v>
      </c>
      <c r="BJ6" s="332"/>
      <c r="BK6" s="333"/>
      <c r="BL6" s="333"/>
      <c r="BM6" s="134">
        <f t="shared" ref="BM6:BM20" si="33">BI6</f>
        <v>0</v>
      </c>
      <c r="BN6" s="135">
        <f t="shared" ref="BN6:BN20" si="34">BI6*BA6</f>
        <v>0</v>
      </c>
      <c r="BP6" s="124" cm="1">
        <f t="array" ref="BP6">SUMPRODUCT(('Ashamar 56'!$B$4:$B$53)*('Ashamar 56'!$C$4:$C$53&lt;='Milestone 56'!BU3)*('Ashamar 56'!$C$4:$C$53&gt;='Milestone 56'!BT3))</f>
        <v>0</v>
      </c>
      <c r="BQ6" s="332"/>
      <c r="BR6" s="333"/>
      <c r="BS6" s="333"/>
      <c r="BT6" s="127">
        <f t="shared" ref="BT6:BT20" si="35">BP6</f>
        <v>0</v>
      </c>
      <c r="BU6" s="130">
        <f>BT6*E6</f>
        <v>0</v>
      </c>
      <c r="BW6" s="124" cm="1">
        <f t="array" ref="BW6">SUMPRODUCT(('Ashamar 56'!$B$4:$B$53)*('Ashamar 56'!$C$4:$C$53&lt;='Milestone 56'!CB3)*('Ashamar 56'!$C$4:$C$53&gt;='Milestone 56'!CA3))</f>
        <v>0</v>
      </c>
      <c r="BX6" s="332"/>
      <c r="BY6" s="333"/>
      <c r="BZ6" s="333"/>
      <c r="CA6" s="134">
        <f t="shared" ref="CA6:CA20" si="36">BW6</f>
        <v>0</v>
      </c>
      <c r="CB6" s="135">
        <f t="shared" ref="CB6:CB20" si="37">BW6*BO6</f>
        <v>0</v>
      </c>
      <c r="CD6" s="124" cm="1">
        <f t="array" ref="CD6">SUMPRODUCT(('Ashamar 56'!$B$4:$B$53)*('Ashamar 56'!$C$4:$C$53&lt;='Milestone 56'!CI3)*('Ashamar 56'!$C$4:$C$53&gt;='Milestone 56'!CH3))</f>
        <v>0</v>
      </c>
      <c r="CE6" s="332"/>
      <c r="CF6" s="333"/>
      <c r="CG6" s="333"/>
      <c r="CH6" s="134">
        <f t="shared" ref="CH6:CH20" si="38">CD6</f>
        <v>0</v>
      </c>
      <c r="CI6" s="135">
        <f t="shared" ref="CI6:CI20" si="39">CD6*BV6</f>
        <v>0</v>
      </c>
      <c r="CK6" s="124" cm="1">
        <f t="array" ref="CK6">SUMPRODUCT(('Ashamar 56'!$B$4:$B$53)*('Ashamar 56'!$C$4:$C$53&lt;='Milestone 56'!CP3)*('Ashamar 56'!$C$4:$C$53&gt;='Milestone 56'!CO3))</f>
        <v>0</v>
      </c>
      <c r="CL6" s="332"/>
      <c r="CM6" s="333"/>
      <c r="CN6" s="333"/>
      <c r="CO6" s="134">
        <f t="shared" ref="CO6:CO20" si="40">CK6</f>
        <v>0</v>
      </c>
      <c r="CP6" s="135">
        <f t="shared" ref="CP6:CP20" si="41">CK6*CC6</f>
        <v>0</v>
      </c>
      <c r="CR6" s="124" cm="1">
        <f t="array" ref="CR6">SUMPRODUCT(('Ashamar 56'!$B$4:$B$53)*('Ashamar 56'!$C$4:$C$53&lt;='Milestone 56'!CW3)*('Ashamar 56'!$C$4:$C$53&gt;='Milestone 56'!CV3))</f>
        <v>0</v>
      </c>
      <c r="CS6" s="332"/>
      <c r="CT6" s="333"/>
      <c r="CU6" s="333"/>
      <c r="CV6" s="134">
        <f t="shared" ref="CV6:CV20" si="42">CR6</f>
        <v>0</v>
      </c>
      <c r="CW6" s="135">
        <f t="shared" ref="CW6:CW20" si="43">CR6*CJ6</f>
        <v>0</v>
      </c>
      <c r="CY6" s="124" cm="1">
        <f t="array" ref="CY6">SUMPRODUCT(('Ashamar 56'!$B$4:$B$53)*('Ashamar 56'!$C$4:$C$53&lt;='Milestone 56'!DD3)*('Ashamar 56'!$C$4:$C$53&gt;='Milestone 56'!DC3))</f>
        <v>0</v>
      </c>
      <c r="CZ6" s="332"/>
      <c r="DA6" s="333"/>
      <c r="DB6" s="333"/>
      <c r="DC6" s="134">
        <f t="shared" ref="DC6:DC20" si="44">CY6</f>
        <v>0</v>
      </c>
      <c r="DD6" s="135">
        <f t="shared" ref="DD6:DD20" si="45">CY6*CQ6</f>
        <v>0</v>
      </c>
      <c r="DF6" s="124" cm="1">
        <f t="array" ref="DF6">SUMPRODUCT(('Ashamar 56'!$B$4:$B$53)*('Ashamar 56'!$C$4:$C$53&lt;='Milestone 56'!DK3)*('Ashamar 56'!$C$4:$C$53&gt;='Milestone 56'!DJ3))</f>
        <v>0</v>
      </c>
      <c r="DG6" s="332"/>
      <c r="DH6" s="333"/>
      <c r="DI6" s="333"/>
      <c r="DJ6" s="134">
        <f t="shared" ref="DJ6:DJ20" si="46">DF6</f>
        <v>0</v>
      </c>
      <c r="DK6" s="135">
        <f t="shared" ref="DK6:DK20" si="47">DF6*CX6</f>
        <v>0</v>
      </c>
      <c r="DM6" s="124" cm="1">
        <f t="array" ref="DM6">SUMPRODUCT(('Ashamar 56'!$B$4:$B$53)*('Ashamar 56'!$C$4:$C$53&lt;='Milestone 56'!DR3)*('Ashamar 56'!$C$4:$C$53&gt;='Milestone 56'!DQ3))</f>
        <v>0</v>
      </c>
      <c r="DN6" s="332"/>
      <c r="DO6" s="333"/>
      <c r="DP6" s="333"/>
      <c r="DQ6" s="134">
        <f t="shared" ref="DQ6:DQ20" si="48">DM6</f>
        <v>0</v>
      </c>
      <c r="DR6" s="135">
        <f t="shared" ref="DR6:DR20" si="49">DM6*DE6</f>
        <v>0</v>
      </c>
      <c r="DT6" s="124" cm="1">
        <f t="array" ref="DT6">SUMPRODUCT(('Ashamar 56'!$B$4:$B$53)*('Ashamar 56'!$C$4:$C$53&lt;='Milestone 56'!DY3)*('Ashamar 56'!$C$4:$C$53&gt;='Milestone 56'!DX3))</f>
        <v>0</v>
      </c>
      <c r="DU6" s="332"/>
      <c r="DV6" s="333"/>
      <c r="DW6" s="333"/>
      <c r="DX6" s="134">
        <f t="shared" ref="DX6:DX20" si="50">DT6</f>
        <v>0</v>
      </c>
      <c r="DY6" s="135">
        <f>DX6*E6</f>
        <v>0</v>
      </c>
      <c r="EA6" s="124" cm="1">
        <f t="array" ref="EA6">SUMPRODUCT(('Ashamar 56'!$B$4:$B$53)*('Ashamar 56'!$C$4:$C$53&lt;='Milestone 56'!EF3)*('Ashamar 56'!$C$4:$C$53&gt;='Milestone 56'!EE3))</f>
        <v>0</v>
      </c>
      <c r="EB6" s="332"/>
      <c r="EC6" s="333"/>
      <c r="ED6" s="333"/>
      <c r="EE6" s="134">
        <f t="shared" ref="EE6:EE20" si="51">EA6</f>
        <v>0</v>
      </c>
      <c r="EF6" s="135">
        <f t="shared" ref="EF6:EF20" si="52">EA6*DS6</f>
        <v>0</v>
      </c>
      <c r="EH6" s="124" cm="1">
        <f t="array" ref="EH6">SUMPRODUCT(('Ashamar 56'!$B$4:$B$53)*('Ashamar 56'!$C$4:$C$53&lt;='Milestone 56'!EM3)*('Ashamar 56'!$C$4:$C$53&gt;='Milestone 56'!EL3))</f>
        <v>0</v>
      </c>
      <c r="EI6" s="332"/>
      <c r="EJ6" s="333"/>
      <c r="EK6" s="333"/>
      <c r="EL6" s="134">
        <f t="shared" ref="EL6:EL20" si="53">EH6</f>
        <v>0</v>
      </c>
      <c r="EM6" s="135">
        <f>EL6*E6</f>
        <v>0</v>
      </c>
    </row>
    <row r="7" spans="2:164" ht="15.75" customHeight="1">
      <c r="B7" s="21" t="s">
        <v>1688</v>
      </c>
      <c r="C7" s="30"/>
      <c r="D7" s="21">
        <v>454.19880000000001</v>
      </c>
      <c r="E7" s="32">
        <v>11986</v>
      </c>
      <c r="F7" s="32">
        <f t="shared" ref="F7:F20" si="54">D7*E7</f>
        <v>5444026.8168000001</v>
      </c>
      <c r="G7" s="30"/>
      <c r="H7" s="33">
        <f>(P7+W7+AD7+AK7+AR7+AY7+BF7+BM7+BT7+CA7+CH7+CO7+CV7+DC7+K79+DJ7+DQ7+DX7+EE7+EL7)</f>
        <v>454.19880000000001</v>
      </c>
      <c r="I7" s="35">
        <f t="shared" ref="I7:I21" si="55">H7/D7</f>
        <v>1</v>
      </c>
      <c r="J7" s="32">
        <f t="shared" ref="J7:J20" si="56">E7*H7</f>
        <v>5444026.8168000001</v>
      </c>
      <c r="K7" s="2"/>
      <c r="L7" s="124" cm="1">
        <f t="array" ref="L7">SUMPRODUCT(('Ashamar 56'!$E$4:$E$53)*('Ashamar 56'!$F$4:$F$53&lt;='Milestone 56'!Q3)*('Ashamar 56'!$F$4:$F$53&gt;='Milestone 56'!P3))</f>
        <v>0</v>
      </c>
      <c r="M7" s="332"/>
      <c r="N7" s="333"/>
      <c r="O7" s="333"/>
      <c r="P7" s="127">
        <f>L7</f>
        <v>0</v>
      </c>
      <c r="Q7" s="130">
        <f>P7*E7</f>
        <v>0</v>
      </c>
      <c r="S7" s="124" cm="1">
        <f t="array" ref="S7">SUMPRODUCT(('Ashamar 56'!$E$4:$E$53)*('Ashamar 56'!$F$4:$F$53&lt;='Milestone 56'!X3)*('Ashamar 56'!$F$4:$F$53&gt;='Milestone 56'!W3))</f>
        <v>454.19880000000001</v>
      </c>
      <c r="T7" s="332"/>
      <c r="U7" s="333"/>
      <c r="V7" s="333"/>
      <c r="W7" s="127">
        <f t="shared" si="23"/>
        <v>454.19880000000001</v>
      </c>
      <c r="X7" s="130">
        <f t="shared" ref="X7:X64" si="57">W7*E7</f>
        <v>5444026.8168000001</v>
      </c>
      <c r="Z7" s="124" cm="1">
        <f t="array" ref="Z7">SUMPRODUCT(('Ashamar 56'!$E$4:$E$53)*('Ashamar 56'!$F$4:$F$53&lt;='Milestone 56'!AE3)*('Ashamar 56'!$F$4:$F$53&gt;='Milestone 56'!AD3))</f>
        <v>0</v>
      </c>
      <c r="AA7" s="332"/>
      <c r="AB7" s="333"/>
      <c r="AC7" s="333"/>
      <c r="AD7" s="127">
        <f t="shared" si="24"/>
        <v>0</v>
      </c>
      <c r="AE7" s="130">
        <f>AD7*E7</f>
        <v>0</v>
      </c>
      <c r="AG7" s="124" cm="1">
        <f t="array" ref="AG7">SUMPRODUCT(('Ashamar 56'!$E$4:$E$53)*('Ashamar 56'!$F$4:$F$53&lt;='Milestone 56'!AL3)*('Ashamar 56'!$F$4:$F$53&gt;='Milestone 56'!AK3))</f>
        <v>0</v>
      </c>
      <c r="AH7" s="332"/>
      <c r="AI7" s="333"/>
      <c r="AJ7" s="333"/>
      <c r="AK7" s="127">
        <f t="shared" si="25"/>
        <v>0</v>
      </c>
      <c r="AL7" s="130">
        <f t="shared" si="26"/>
        <v>0</v>
      </c>
      <c r="AN7" s="124" cm="1">
        <f t="array" ref="AN7">SUMPRODUCT(('Ashamar 56'!$E$4:$E$53)*('Ashamar 56'!$F$4:$F$53&lt;='Milestone 56'!AS3)*('Ashamar 56'!$F$4:$F$53&gt;='Milestone 56'!AR3))</f>
        <v>0</v>
      </c>
      <c r="AO7" s="332"/>
      <c r="AP7" s="333"/>
      <c r="AQ7" s="333"/>
      <c r="AR7" s="134">
        <f t="shared" si="27"/>
        <v>0</v>
      </c>
      <c r="AS7" s="135">
        <f t="shared" si="28"/>
        <v>0</v>
      </c>
      <c r="AU7" s="124" cm="1">
        <f t="array" ref="AU7">SUMPRODUCT(('Ashamar 56'!$E$4:$E$53)*('Ashamar 56'!$F$4:$F$53&lt;='Milestone 56'!AZ3)*('Ashamar 56'!$F$4:$F$53&gt;='Milestone 56'!AY3))</f>
        <v>0</v>
      </c>
      <c r="AV7" s="332"/>
      <c r="AW7" s="333"/>
      <c r="AX7" s="333"/>
      <c r="AY7" s="134">
        <f t="shared" si="29"/>
        <v>0</v>
      </c>
      <c r="AZ7" s="135">
        <f t="shared" si="30"/>
        <v>0</v>
      </c>
      <c r="BB7" s="124" cm="1">
        <f t="array" ref="BB7">SUMPRODUCT(('Ashamar 56'!$E$4:$E$53)*('Ashamar 56'!$F$4:$F$53&lt;='Milestone 56'!BG3)*('Ashamar 56'!$F$4:$F$53&gt;='Milestone 56'!BF3))</f>
        <v>0</v>
      </c>
      <c r="BC7" s="332"/>
      <c r="BD7" s="333"/>
      <c r="BE7" s="333"/>
      <c r="BF7" s="134">
        <f t="shared" si="31"/>
        <v>0</v>
      </c>
      <c r="BG7" s="135">
        <f t="shared" si="32"/>
        <v>0</v>
      </c>
      <c r="BI7" s="124" cm="1">
        <f t="array" ref="BI7">SUMPRODUCT(('Ashamar 56'!$E$4:$E$53)*('Ashamar 56'!$F$4:$F$53&lt;='Milestone 56'!BN3)*('Ashamar 56'!$F$4:$F$53&gt;='Milestone 56'!BM3))</f>
        <v>0</v>
      </c>
      <c r="BJ7" s="332"/>
      <c r="BK7" s="333"/>
      <c r="BL7" s="333"/>
      <c r="BM7" s="134">
        <f t="shared" si="33"/>
        <v>0</v>
      </c>
      <c r="BN7" s="135">
        <f t="shared" si="34"/>
        <v>0</v>
      </c>
      <c r="BP7" s="124" cm="1">
        <f t="array" ref="BP7">SUMPRODUCT(('Ashamar 56'!$E$4:$E$53)*('Ashamar 56'!$F$4:$F$53&lt;='Milestone 56'!BU3)*('Ashamar 56'!$F$4:$F$53&gt;='Milestone 56'!BT3))</f>
        <v>0</v>
      </c>
      <c r="BQ7" s="332"/>
      <c r="BR7" s="333"/>
      <c r="BS7" s="333"/>
      <c r="BT7" s="127">
        <f t="shared" si="35"/>
        <v>0</v>
      </c>
      <c r="BU7" s="130">
        <f t="shared" ref="BU7:BU64" si="58">BT7*E7</f>
        <v>0</v>
      </c>
      <c r="BW7" s="124" cm="1">
        <f t="array" ref="BW7">SUMPRODUCT(('Ashamar 56'!$E$4:$E$53)*('Ashamar 56'!$F$4:$F$53&lt;='Milestone 56'!CB3)*('Ashamar 56'!$F$4:$F$53&gt;='Milestone 56'!CA3))</f>
        <v>0</v>
      </c>
      <c r="BX7" s="332"/>
      <c r="BY7" s="333"/>
      <c r="BZ7" s="333"/>
      <c r="CA7" s="134">
        <f t="shared" si="36"/>
        <v>0</v>
      </c>
      <c r="CB7" s="135">
        <f t="shared" si="37"/>
        <v>0</v>
      </c>
      <c r="CD7" s="124" cm="1">
        <f t="array" ref="CD7">SUMPRODUCT(('Ashamar 56'!$E$4:$E$53)*('Ashamar 56'!$F$4:$F$53&lt;='Milestone 56'!CI3)*('Ashamar 56'!$F$4:$F$53&gt;='Milestone 56'!CH3))</f>
        <v>0</v>
      </c>
      <c r="CE7" s="332"/>
      <c r="CF7" s="333"/>
      <c r="CG7" s="333"/>
      <c r="CH7" s="134">
        <f t="shared" si="38"/>
        <v>0</v>
      </c>
      <c r="CI7" s="135">
        <f t="shared" si="39"/>
        <v>0</v>
      </c>
      <c r="CK7" s="124" cm="1">
        <f t="array" ref="CK7">SUMPRODUCT(('Ashamar 56'!$E$4:$E$53)*('Ashamar 56'!$F$4:$F$53&lt;='Milestone 56'!CP3)*('Ashamar 56'!$F$4:$F$53&gt;='Milestone 56'!CO3))</f>
        <v>0</v>
      </c>
      <c r="CL7" s="332"/>
      <c r="CM7" s="333"/>
      <c r="CN7" s="333"/>
      <c r="CO7" s="134">
        <f t="shared" si="40"/>
        <v>0</v>
      </c>
      <c r="CP7" s="135">
        <f t="shared" si="41"/>
        <v>0</v>
      </c>
      <c r="CR7" s="124" cm="1">
        <f t="array" ref="CR7">SUMPRODUCT(('Ashamar 56'!$E$4:$E$53)*('Ashamar 56'!$F$4:$F$53&lt;='Milestone 56'!CW3)*('Ashamar 56'!$F$4:$F$53&gt;='Milestone 56'!CV3))</f>
        <v>0</v>
      </c>
      <c r="CS7" s="332"/>
      <c r="CT7" s="333"/>
      <c r="CU7" s="333"/>
      <c r="CV7" s="134">
        <f t="shared" si="42"/>
        <v>0</v>
      </c>
      <c r="CW7" s="135">
        <f t="shared" si="43"/>
        <v>0</v>
      </c>
      <c r="CY7" s="124" cm="1">
        <f t="array" ref="CY7">SUMPRODUCT(('Ashamar 56'!$E$4:$E$53)*('Ashamar 56'!$F$4:$F$53&lt;='Milestone 56'!DD3)*('Ashamar 56'!$F$4:$F$53&gt;='Milestone 56'!DC3))</f>
        <v>0</v>
      </c>
      <c r="CZ7" s="332"/>
      <c r="DA7" s="333"/>
      <c r="DB7" s="333"/>
      <c r="DC7" s="134">
        <f t="shared" si="44"/>
        <v>0</v>
      </c>
      <c r="DD7" s="135">
        <f t="shared" si="45"/>
        <v>0</v>
      </c>
      <c r="DF7" s="124" cm="1">
        <f t="array" ref="DF7">SUMPRODUCT(('Ashamar 56'!$E$4:$E$53)*('Ashamar 56'!$F$4:$F$53&lt;='Milestone 56'!DK3)*('Ashamar 56'!$F$4:$F$53&gt;='Milestone 56'!DJ3))</f>
        <v>0</v>
      </c>
      <c r="DG7" s="332"/>
      <c r="DH7" s="333"/>
      <c r="DI7" s="333"/>
      <c r="DJ7" s="134">
        <f t="shared" si="46"/>
        <v>0</v>
      </c>
      <c r="DK7" s="135">
        <f t="shared" si="47"/>
        <v>0</v>
      </c>
      <c r="DM7" s="124" cm="1">
        <f t="array" ref="DM7">SUMPRODUCT(('Ashamar 56'!$E$4:$E$53)*('Ashamar 56'!$F$4:$F$53&lt;='Milestone 56'!DR3)*('Ashamar 56'!$F$4:$F$53&gt;='Milestone 56'!DQ3))</f>
        <v>0</v>
      </c>
      <c r="DN7" s="332"/>
      <c r="DO7" s="333"/>
      <c r="DP7" s="333"/>
      <c r="DQ7" s="134">
        <f t="shared" si="48"/>
        <v>0</v>
      </c>
      <c r="DR7" s="135">
        <f t="shared" si="49"/>
        <v>0</v>
      </c>
      <c r="DT7" s="124" cm="1">
        <f t="array" ref="DT7">SUMPRODUCT(('Ashamar 56'!$E$4:$E$53)*('Ashamar 56'!$F$4:$F$53&lt;='Milestone 56'!DY3)*('Ashamar 56'!$F$4:$F$53&gt;='Milestone 56'!DX3))</f>
        <v>0</v>
      </c>
      <c r="DU7" s="332"/>
      <c r="DV7" s="333"/>
      <c r="DW7" s="333"/>
      <c r="DX7" s="134">
        <f t="shared" si="50"/>
        <v>0</v>
      </c>
      <c r="DY7" s="135">
        <f t="shared" ref="DY7:DY64" si="59">DX7*E7</f>
        <v>0</v>
      </c>
      <c r="EA7" s="124" cm="1">
        <f t="array" ref="EA7">SUMPRODUCT(('Ashamar 56'!$E$4:$E$53)*('Ashamar 56'!$F$4:$F$53&lt;='Milestone 56'!EF3)*('Ashamar 56'!$F$4:$F$53&gt;='Milestone 56'!EE3))</f>
        <v>0</v>
      </c>
      <c r="EB7" s="332"/>
      <c r="EC7" s="333"/>
      <c r="ED7" s="333"/>
      <c r="EE7" s="134">
        <f t="shared" si="51"/>
        <v>0</v>
      </c>
      <c r="EF7" s="135">
        <f t="shared" si="52"/>
        <v>0</v>
      </c>
      <c r="EH7" s="124" cm="1">
        <f t="array" ref="EH7">SUMPRODUCT(('Ashamar 56'!$E$4:$E$53)*('Ashamar 56'!$F$4:$F$53&lt;='Milestone 56'!EM3)*('Ashamar 56'!$F$4:$F$53&gt;='Milestone 56'!EL3))</f>
        <v>0</v>
      </c>
      <c r="EI7" s="332"/>
      <c r="EJ7" s="333"/>
      <c r="EK7" s="333"/>
      <c r="EL7" s="134">
        <f t="shared" si="53"/>
        <v>0</v>
      </c>
      <c r="EM7" s="135">
        <f t="shared" ref="EM7:EM64" si="60">EL7*E7</f>
        <v>0</v>
      </c>
    </row>
    <row r="8" spans="2:164" ht="15.75" customHeight="1">
      <c r="B8" s="21" t="s">
        <v>1689</v>
      </c>
      <c r="C8" s="30"/>
      <c r="D8" s="21">
        <v>225.0196</v>
      </c>
      <c r="E8" s="32">
        <v>11986</v>
      </c>
      <c r="F8" s="32">
        <f t="shared" si="54"/>
        <v>2697084.9256000002</v>
      </c>
      <c r="G8" s="30"/>
      <c r="H8" s="33">
        <f>(P8+W8+AD8+AK8+AR8+AY8+BF8+BM8+BT8+CA8+CH8+CO8+CV8+DC8+K80+DJ8+DQ8+DX8+EE8+EL8)</f>
        <v>225.01959999999991</v>
      </c>
      <c r="I8" s="35">
        <f t="shared" si="55"/>
        <v>0.99999999999999967</v>
      </c>
      <c r="J8" s="32">
        <f t="shared" si="56"/>
        <v>2697084.9255999988</v>
      </c>
      <c r="K8" s="2"/>
      <c r="L8" s="124" cm="1">
        <f t="array" ref="L8">SUMPRODUCT(('Ashamar 56'!$H$4:$H$53)*('Ashamar 56'!$I$4:$I$53&lt;='Milestone 56'!Q3)*('Ashamar 56'!$I$4:$I$53&gt;='Milestone 56'!P3))</f>
        <v>0</v>
      </c>
      <c r="M8" s="332"/>
      <c r="N8" s="333"/>
      <c r="O8" s="333"/>
      <c r="P8" s="127">
        <f t="shared" si="22"/>
        <v>0</v>
      </c>
      <c r="Q8" s="130">
        <f t="shared" ref="Q8:Q20" si="61">P8*E8</f>
        <v>0</v>
      </c>
      <c r="S8" s="124" cm="1">
        <f t="array" ref="S8">SUMPRODUCT(('Ashamar 56'!$H$4:$H$53)*('Ashamar 56'!$I$4:$I$53&lt;='Milestone 56'!X3)*('Ashamar 56'!$I$4:$I$53&gt;='Milestone 56'!W3))</f>
        <v>0</v>
      </c>
      <c r="T8" s="332"/>
      <c r="U8" s="333"/>
      <c r="V8" s="333"/>
      <c r="W8" s="127">
        <f t="shared" si="23"/>
        <v>0</v>
      </c>
      <c r="X8" s="130">
        <f t="shared" si="57"/>
        <v>0</v>
      </c>
      <c r="Z8" s="124" cm="1">
        <f t="array" ref="Z8">SUMPRODUCT(('Ashamar 56'!$H$4:$H$53)*('Ashamar 56'!$I$4:$I$53&lt;='Milestone 56'!AE3)*('Ashamar 56'!$I$4:$I$53&gt;='Milestone 56'!AD3))</f>
        <v>225.01959999999991</v>
      </c>
      <c r="AA8" s="332"/>
      <c r="AB8" s="333"/>
      <c r="AC8" s="333"/>
      <c r="AD8" s="127">
        <f t="shared" si="24"/>
        <v>225.01959999999991</v>
      </c>
      <c r="AE8" s="130">
        <f t="shared" ref="AE8:AE20" si="62">AD8*E8</f>
        <v>2697084.9255999988</v>
      </c>
      <c r="AG8" s="124" cm="1">
        <f t="array" ref="AG8">SUMPRODUCT(('Ashamar 56'!$H$4:$H$53)*('Ashamar 56'!$I$4:$I$53&lt;='Milestone 56'!AL3)*('Ashamar 56'!$I$4:$I$53&gt;='Milestone 56'!AK3))</f>
        <v>0</v>
      </c>
      <c r="AH8" s="332"/>
      <c r="AI8" s="333"/>
      <c r="AJ8" s="333"/>
      <c r="AK8" s="127">
        <f t="shared" si="25"/>
        <v>0</v>
      </c>
      <c r="AL8" s="130">
        <f t="shared" si="26"/>
        <v>0</v>
      </c>
      <c r="AN8" s="124" cm="1">
        <f t="array" ref="AN8">SUMPRODUCT(('Ashamar 56'!$H$4:$H$53)*('Ashamar 56'!$I$4:$I$53&lt;='Milestone 56'!AS3)*('Ashamar 56'!$I$4:$I$53&gt;='Milestone 56'!AR3))</f>
        <v>0</v>
      </c>
      <c r="AO8" s="332"/>
      <c r="AP8" s="333"/>
      <c r="AQ8" s="333"/>
      <c r="AR8" s="134">
        <f t="shared" si="27"/>
        <v>0</v>
      </c>
      <c r="AS8" s="135">
        <f t="shared" si="28"/>
        <v>0</v>
      </c>
      <c r="AU8" s="124" cm="1">
        <f t="array" ref="AU8">SUMPRODUCT(('Ashamar 56'!$H$4:$H$53)*('Ashamar 56'!$I$4:$I$53&lt;='Milestone 56'!AZ3)*('Ashamar 56'!$I$4:$I$53&gt;='Milestone 56'!AY3))</f>
        <v>0</v>
      </c>
      <c r="AV8" s="332"/>
      <c r="AW8" s="333"/>
      <c r="AX8" s="333"/>
      <c r="AY8" s="134">
        <f t="shared" si="29"/>
        <v>0</v>
      </c>
      <c r="AZ8" s="135">
        <f t="shared" si="30"/>
        <v>0</v>
      </c>
      <c r="BB8" s="124" cm="1">
        <f t="array" ref="BB8">SUMPRODUCT(('Ashamar 56'!$H$4:$H$53)*('Ashamar 56'!$I$4:$I$53&lt;='Milestone 56'!BG3)*('Ashamar 56'!$I$4:$I$53&gt;='Milestone 56'!BF3))</f>
        <v>0</v>
      </c>
      <c r="BC8" s="332"/>
      <c r="BD8" s="333"/>
      <c r="BE8" s="333"/>
      <c r="BF8" s="134">
        <f t="shared" si="31"/>
        <v>0</v>
      </c>
      <c r="BG8" s="135">
        <f t="shared" si="32"/>
        <v>0</v>
      </c>
      <c r="BI8" s="124" cm="1">
        <f t="array" ref="BI8">SUMPRODUCT(('Ashamar 56'!$H$4:$H$53)*('Ashamar 56'!$I$4:$I$53&lt;='Milestone 56'!BN3)*('Ashamar 56'!$I$4:$I$53&gt;='Milestone 56'!BM3))</f>
        <v>0</v>
      </c>
      <c r="BJ8" s="332"/>
      <c r="BK8" s="333"/>
      <c r="BL8" s="333"/>
      <c r="BM8" s="134">
        <f t="shared" si="33"/>
        <v>0</v>
      </c>
      <c r="BN8" s="135">
        <f t="shared" si="34"/>
        <v>0</v>
      </c>
      <c r="BP8" s="124" cm="1">
        <f t="array" ref="BP8">SUMPRODUCT(('Ashamar 56'!$H$4:$H$53)*('Ashamar 56'!$I$4:$I$53&lt;='Milestone 56'!BU3)*('Ashamar 56'!$I$4:$I$53&gt;='Milestone 56'!BT3))</f>
        <v>0</v>
      </c>
      <c r="BQ8" s="332"/>
      <c r="BR8" s="333"/>
      <c r="BS8" s="333"/>
      <c r="BT8" s="127">
        <f t="shared" si="35"/>
        <v>0</v>
      </c>
      <c r="BU8" s="130">
        <f t="shared" si="58"/>
        <v>0</v>
      </c>
      <c r="BW8" s="124" cm="1">
        <f t="array" ref="BW8">SUMPRODUCT(('Ashamar 56'!$H$4:$H$53)*('Ashamar 56'!$I$4:$I$53&lt;='Milestone 56'!CB3)*('Ashamar 56'!$I$4:$I$53&gt;='Milestone 56'!CA3))</f>
        <v>0</v>
      </c>
      <c r="BX8" s="332"/>
      <c r="BY8" s="333"/>
      <c r="BZ8" s="333"/>
      <c r="CA8" s="134">
        <f t="shared" si="36"/>
        <v>0</v>
      </c>
      <c r="CB8" s="135">
        <f t="shared" si="37"/>
        <v>0</v>
      </c>
      <c r="CD8" s="124" cm="1">
        <f t="array" ref="CD8">SUMPRODUCT(('Ashamar 56'!$H$4:$H$53)*('Ashamar 56'!$I$4:$I$53&lt;='Milestone 56'!CI3)*('Ashamar 56'!$I$4:$I$53&gt;='Milestone 56'!CH3))</f>
        <v>0</v>
      </c>
      <c r="CE8" s="332"/>
      <c r="CF8" s="333"/>
      <c r="CG8" s="333"/>
      <c r="CH8" s="134">
        <f t="shared" si="38"/>
        <v>0</v>
      </c>
      <c r="CI8" s="135">
        <f t="shared" si="39"/>
        <v>0</v>
      </c>
      <c r="CK8" s="124" cm="1">
        <f t="array" ref="CK8">SUMPRODUCT(('Ashamar 56'!$H$4:$H$53)*('Ashamar 56'!$I$4:$I$53&lt;='Milestone 56'!CP3)*('Ashamar 56'!$I$4:$I$53&gt;='Milestone 56'!CO3))</f>
        <v>0</v>
      </c>
      <c r="CL8" s="332"/>
      <c r="CM8" s="333"/>
      <c r="CN8" s="333"/>
      <c r="CO8" s="134">
        <f t="shared" si="40"/>
        <v>0</v>
      </c>
      <c r="CP8" s="135">
        <f t="shared" si="41"/>
        <v>0</v>
      </c>
      <c r="CR8" s="124" cm="1">
        <f t="array" ref="CR8">SUMPRODUCT(('Ashamar 56'!$H$4:$H$53)*('Ashamar 56'!$I$4:$I$53&lt;='Milestone 56'!CW3)*('Ashamar 56'!$I$4:$I$53&gt;='Milestone 56'!CV3))</f>
        <v>0</v>
      </c>
      <c r="CS8" s="332"/>
      <c r="CT8" s="333"/>
      <c r="CU8" s="333"/>
      <c r="CV8" s="134">
        <f t="shared" si="42"/>
        <v>0</v>
      </c>
      <c r="CW8" s="135">
        <f t="shared" si="43"/>
        <v>0</v>
      </c>
      <c r="CY8" s="124" cm="1">
        <f t="array" ref="CY8">SUMPRODUCT(('Ashamar 56'!$H$4:$H$53)*('Ashamar 56'!$I$4:$I$53&lt;='Milestone 56'!DD3)*('Ashamar 56'!$I$4:$I$53&gt;='Milestone 56'!DC3))</f>
        <v>0</v>
      </c>
      <c r="CZ8" s="332"/>
      <c r="DA8" s="333"/>
      <c r="DB8" s="333"/>
      <c r="DC8" s="134">
        <f t="shared" si="44"/>
        <v>0</v>
      </c>
      <c r="DD8" s="135">
        <f t="shared" si="45"/>
        <v>0</v>
      </c>
      <c r="DF8" s="124" cm="1">
        <f t="array" ref="DF8">SUMPRODUCT(('Ashamar 56'!$H$4:$H$53)*('Ashamar 56'!$I$4:$I$53&lt;='Milestone 56'!DK3)*('Ashamar 56'!$I$4:$I$53&gt;='Milestone 56'!DJ3))</f>
        <v>0</v>
      </c>
      <c r="DG8" s="332"/>
      <c r="DH8" s="333"/>
      <c r="DI8" s="333"/>
      <c r="DJ8" s="134">
        <f t="shared" si="46"/>
        <v>0</v>
      </c>
      <c r="DK8" s="135">
        <f t="shared" si="47"/>
        <v>0</v>
      </c>
      <c r="DM8" s="124" cm="1">
        <f t="array" ref="DM8">SUMPRODUCT(('Ashamar 56'!$H$4:$H$53)*('Ashamar 56'!$I$4:$I$53&lt;='Milestone 56'!DR3)*('Ashamar 56'!$I$4:$I$53&gt;='Milestone 56'!DQ3))</f>
        <v>0</v>
      </c>
      <c r="DN8" s="332"/>
      <c r="DO8" s="333"/>
      <c r="DP8" s="333"/>
      <c r="DQ8" s="134">
        <f t="shared" si="48"/>
        <v>0</v>
      </c>
      <c r="DR8" s="135">
        <f t="shared" si="49"/>
        <v>0</v>
      </c>
      <c r="DT8" s="124" cm="1">
        <f t="array" ref="DT8">SUMPRODUCT(('Ashamar 56'!$H$4:$H$53)*('Ashamar 56'!$I$4:$I$53&lt;='Milestone 56'!DY3)*('Ashamar 56'!$I$4:$I$53&gt;='Milestone 56'!DX3))</f>
        <v>0</v>
      </c>
      <c r="DU8" s="332"/>
      <c r="DV8" s="333"/>
      <c r="DW8" s="333"/>
      <c r="DX8" s="134">
        <f t="shared" si="50"/>
        <v>0</v>
      </c>
      <c r="DY8" s="135">
        <f t="shared" si="59"/>
        <v>0</v>
      </c>
      <c r="EA8" s="124" cm="1">
        <f t="array" ref="EA8">SUMPRODUCT(('Ashamar 56'!$H$4:$H$53)*('Ashamar 56'!$I$4:$I$53&lt;='Milestone 56'!EF3)*('Ashamar 56'!$I$4:$I$53&gt;='Milestone 56'!EE3))</f>
        <v>0</v>
      </c>
      <c r="EB8" s="332"/>
      <c r="EC8" s="333"/>
      <c r="ED8" s="333"/>
      <c r="EE8" s="134">
        <f t="shared" si="51"/>
        <v>0</v>
      </c>
      <c r="EF8" s="135">
        <f t="shared" si="52"/>
        <v>0</v>
      </c>
      <c r="EH8" s="124" cm="1">
        <f t="array" ref="EH8">SUMPRODUCT(('Ashamar 56'!$H$4:$H$53)*('Ashamar 56'!$I$4:$I$53&lt;='Milestone 56'!EM3)*('Ashamar 56'!$I$4:$I$53&gt;='Milestone 56'!EL3))</f>
        <v>0</v>
      </c>
      <c r="EI8" s="332"/>
      <c r="EJ8" s="333"/>
      <c r="EK8" s="333"/>
      <c r="EL8" s="134">
        <f t="shared" si="53"/>
        <v>0</v>
      </c>
      <c r="EM8" s="135">
        <f t="shared" si="60"/>
        <v>0</v>
      </c>
    </row>
    <row r="9" spans="2:164" ht="15.75" customHeight="1">
      <c r="B9" s="21" t="s">
        <v>1690</v>
      </c>
      <c r="C9" s="30"/>
      <c r="D9" s="21">
        <v>242.97676000000001</v>
      </c>
      <c r="E9" s="32">
        <v>11986</v>
      </c>
      <c r="F9" s="32">
        <f t="shared" si="54"/>
        <v>2912319.4453600002</v>
      </c>
      <c r="G9" s="30"/>
      <c r="H9" s="33">
        <f>(P9+W9+AD9+AK9+AR9+AY9+BF9+BM9+BT9+CA9+CH9+CO9+CV9+DC9+K81+DJ9+DQ9+DX9+EE9+EL9)</f>
        <v>242.97675999999998</v>
      </c>
      <c r="I9" s="35">
        <f t="shared" si="55"/>
        <v>0.99999999999999989</v>
      </c>
      <c r="J9" s="32">
        <f t="shared" si="56"/>
        <v>2912319.4453599998</v>
      </c>
      <c r="K9" s="2"/>
      <c r="L9" s="124" cm="1">
        <f t="array" ref="L9">SUMPRODUCT(('Ashamar 56'!$K$4:$K$53)*('Ashamar 56'!$L$4:$L$53&lt;='Milestone 56'!Q3)*('Ashamar 56'!$L$4:$L$53&gt;='Milestone 56'!P3))</f>
        <v>242.97675999999998</v>
      </c>
      <c r="M9" s="332"/>
      <c r="N9" s="333"/>
      <c r="O9" s="333"/>
      <c r="P9" s="127">
        <f t="shared" si="22"/>
        <v>242.97675999999998</v>
      </c>
      <c r="Q9" s="130">
        <f t="shared" si="61"/>
        <v>2912319.4453599998</v>
      </c>
      <c r="S9" s="124" cm="1">
        <f t="array" ref="S9">SUMPRODUCT(('Ashamar 56'!$K$4:$K$53)*('Ashamar 56'!$L$4:$L$53&lt;='Milestone 56'!X3)*('Ashamar 56'!$L$4:$L$53&gt;='Milestone 56'!W3))</f>
        <v>0</v>
      </c>
      <c r="T9" s="332"/>
      <c r="U9" s="333"/>
      <c r="V9" s="333"/>
      <c r="W9" s="127">
        <f t="shared" si="23"/>
        <v>0</v>
      </c>
      <c r="X9" s="130">
        <f t="shared" si="57"/>
        <v>0</v>
      </c>
      <c r="Z9" s="124" cm="1">
        <f t="array" ref="Z9">SUMPRODUCT(('Ashamar 56'!$K$4:$K$53)*('Ashamar 56'!$L$4:$L$53&lt;='Milestone 56'!AE3)*('Ashamar 56'!$L$4:$L$53&gt;='Milestone 56'!AD3))</f>
        <v>0</v>
      </c>
      <c r="AA9" s="332"/>
      <c r="AB9" s="333"/>
      <c r="AC9" s="333"/>
      <c r="AD9" s="127">
        <f t="shared" si="24"/>
        <v>0</v>
      </c>
      <c r="AE9" s="130">
        <f t="shared" si="62"/>
        <v>0</v>
      </c>
      <c r="AG9" s="124" cm="1">
        <f t="array" ref="AG9">SUMPRODUCT(('Ashamar 56'!$K$4:$K$53)*('Ashamar 56'!$L$4:$L$53&lt;='Milestone 56'!AL3)*('Ashamar 56'!$L$4:$L$53&gt;='Milestone 56'!AK3))</f>
        <v>0</v>
      </c>
      <c r="AH9" s="332"/>
      <c r="AI9" s="333"/>
      <c r="AJ9" s="333"/>
      <c r="AK9" s="127">
        <f t="shared" si="25"/>
        <v>0</v>
      </c>
      <c r="AL9" s="130">
        <f t="shared" si="26"/>
        <v>0</v>
      </c>
      <c r="AN9" s="124" cm="1">
        <f t="array" ref="AN9">SUMPRODUCT(('Ashamar 56'!$K$4:$K$53)*('Ashamar 56'!$L$4:$L$53&lt;='Milestone 56'!AS3)*('Ashamar 56'!$L$4:$L$53&gt;='Milestone 56'!AR3))</f>
        <v>0</v>
      </c>
      <c r="AO9" s="332"/>
      <c r="AP9" s="333"/>
      <c r="AQ9" s="333"/>
      <c r="AR9" s="134">
        <f t="shared" si="27"/>
        <v>0</v>
      </c>
      <c r="AS9" s="135">
        <f t="shared" si="28"/>
        <v>0</v>
      </c>
      <c r="AU9" s="124" cm="1">
        <f t="array" ref="AU9">SUMPRODUCT(('Ashamar 56'!$K$4:$K$53)*('Ashamar 56'!$L$4:$L$53&lt;='Milestone 56'!AZ3)*('Ashamar 56'!$L$4:$L$53&gt;='Milestone 56'!AY3))</f>
        <v>0</v>
      </c>
      <c r="AV9" s="332"/>
      <c r="AW9" s="333"/>
      <c r="AX9" s="333"/>
      <c r="AY9" s="134">
        <f t="shared" si="29"/>
        <v>0</v>
      </c>
      <c r="AZ9" s="135">
        <f t="shared" si="30"/>
        <v>0</v>
      </c>
      <c r="BB9" s="124" cm="1">
        <f t="array" ref="BB9">SUMPRODUCT(('Ashamar 56'!$K$4:$K$53)*('Ashamar 56'!$L$4:$L$53&lt;='Milestone 56'!BG3)*('Ashamar 56'!$L$4:$L$53&gt;='Milestone 56'!BF3))</f>
        <v>0</v>
      </c>
      <c r="BC9" s="332"/>
      <c r="BD9" s="333"/>
      <c r="BE9" s="333"/>
      <c r="BF9" s="134">
        <f t="shared" si="31"/>
        <v>0</v>
      </c>
      <c r="BG9" s="135">
        <f t="shared" si="32"/>
        <v>0</v>
      </c>
      <c r="BI9" s="124" cm="1">
        <f t="array" ref="BI9">SUMPRODUCT(('Ashamar 56'!$K$4:$K$53)*('Ashamar 56'!$L$4:$L$53&lt;='Milestone 56'!BN3)*('Ashamar 56'!$L$4:$L$53&gt;='Milestone 56'!BM3))</f>
        <v>0</v>
      </c>
      <c r="BJ9" s="332"/>
      <c r="BK9" s="333"/>
      <c r="BL9" s="333"/>
      <c r="BM9" s="134">
        <f t="shared" si="33"/>
        <v>0</v>
      </c>
      <c r="BN9" s="135">
        <f t="shared" si="34"/>
        <v>0</v>
      </c>
      <c r="BP9" s="124" cm="1">
        <f t="array" ref="BP9">SUMPRODUCT(('Ashamar 56'!$K$4:$K$53)*('Ashamar 56'!$L$4:$L$53&lt;='Milestone 56'!BU3)*('Ashamar 56'!$L$4:$L$53&gt;='Milestone 56'!BT3))</f>
        <v>0</v>
      </c>
      <c r="BQ9" s="332"/>
      <c r="BR9" s="333"/>
      <c r="BS9" s="333"/>
      <c r="BT9" s="127">
        <f t="shared" si="35"/>
        <v>0</v>
      </c>
      <c r="BU9" s="130">
        <f t="shared" si="58"/>
        <v>0</v>
      </c>
      <c r="BW9" s="124" cm="1">
        <f t="array" ref="BW9">SUMPRODUCT(('Ashamar 56'!$K$4:$K$53)*('Ashamar 56'!$L$4:$L$53&lt;='Milestone 56'!CB3)*('Ashamar 56'!$L$4:$L$53&gt;='Milestone 56'!CA3))</f>
        <v>0</v>
      </c>
      <c r="BX9" s="332"/>
      <c r="BY9" s="333"/>
      <c r="BZ9" s="333"/>
      <c r="CA9" s="134">
        <f t="shared" si="36"/>
        <v>0</v>
      </c>
      <c r="CB9" s="135">
        <f t="shared" si="37"/>
        <v>0</v>
      </c>
      <c r="CD9" s="124" cm="1">
        <f t="array" ref="CD9">SUMPRODUCT(('Ashamar 56'!$K$4:$K$53)*('Ashamar 56'!$L$4:$L$53&lt;='Milestone 56'!CI3)*('Ashamar 56'!$L$4:$L$53&gt;='Milestone 56'!CH3))</f>
        <v>0</v>
      </c>
      <c r="CE9" s="332"/>
      <c r="CF9" s="333"/>
      <c r="CG9" s="333"/>
      <c r="CH9" s="134">
        <f t="shared" si="38"/>
        <v>0</v>
      </c>
      <c r="CI9" s="135">
        <f t="shared" si="39"/>
        <v>0</v>
      </c>
      <c r="CK9" s="124" cm="1">
        <f t="array" ref="CK9">SUMPRODUCT(('Ashamar 56'!$K$4:$K$53)*('Ashamar 56'!$L$4:$L$53&lt;='Milestone 56'!CP3)*('Ashamar 56'!$L$4:$L$53&gt;='Milestone 56'!CO3))</f>
        <v>0</v>
      </c>
      <c r="CL9" s="332"/>
      <c r="CM9" s="333"/>
      <c r="CN9" s="333"/>
      <c r="CO9" s="134">
        <f t="shared" si="40"/>
        <v>0</v>
      </c>
      <c r="CP9" s="135">
        <f t="shared" si="41"/>
        <v>0</v>
      </c>
      <c r="CR9" s="124" cm="1">
        <f t="array" ref="CR9">SUMPRODUCT(('Ashamar 56'!$K$4:$K$53)*('Ashamar 56'!$L$4:$L$53&lt;='Milestone 56'!CW3)*('Ashamar 56'!$L$4:$L$53&gt;='Milestone 56'!CV3))</f>
        <v>0</v>
      </c>
      <c r="CS9" s="332"/>
      <c r="CT9" s="333"/>
      <c r="CU9" s="333"/>
      <c r="CV9" s="134">
        <f t="shared" si="42"/>
        <v>0</v>
      </c>
      <c r="CW9" s="135">
        <f t="shared" si="43"/>
        <v>0</v>
      </c>
      <c r="CY9" s="124" cm="1">
        <f t="array" ref="CY9">SUMPRODUCT(('Ashamar 56'!$K$4:$K$53)*('Ashamar 56'!$L$4:$L$53&lt;='Milestone 56'!DD3)*('Ashamar 56'!$L$4:$L$53&gt;='Milestone 56'!DC3))</f>
        <v>0</v>
      </c>
      <c r="CZ9" s="332"/>
      <c r="DA9" s="333"/>
      <c r="DB9" s="333"/>
      <c r="DC9" s="134">
        <f t="shared" si="44"/>
        <v>0</v>
      </c>
      <c r="DD9" s="135">
        <f t="shared" si="45"/>
        <v>0</v>
      </c>
      <c r="DF9" s="124" cm="1">
        <f t="array" ref="DF9">SUMPRODUCT(('Ashamar 56'!$K$4:$K$53)*('Ashamar 56'!$L$4:$L$53&lt;='Milestone 56'!DK3)*('Ashamar 56'!$L$4:$L$53&gt;='Milestone 56'!DJ3))</f>
        <v>0</v>
      </c>
      <c r="DG9" s="332"/>
      <c r="DH9" s="333"/>
      <c r="DI9" s="333"/>
      <c r="DJ9" s="134">
        <f t="shared" si="46"/>
        <v>0</v>
      </c>
      <c r="DK9" s="135">
        <f t="shared" si="47"/>
        <v>0</v>
      </c>
      <c r="DM9" s="124" cm="1">
        <f t="array" ref="DM9">SUMPRODUCT(('Ashamar 56'!$K$4:$K$53)*('Ashamar 56'!$L$4:$L$53&lt;='Milestone 56'!DR3)*('Ashamar 56'!$L$4:$L$53&gt;='Milestone 56'!DQ3))</f>
        <v>0</v>
      </c>
      <c r="DN9" s="332"/>
      <c r="DO9" s="333"/>
      <c r="DP9" s="333"/>
      <c r="DQ9" s="134">
        <f t="shared" si="48"/>
        <v>0</v>
      </c>
      <c r="DR9" s="135">
        <f t="shared" si="49"/>
        <v>0</v>
      </c>
      <c r="DT9" s="124" cm="1">
        <f t="array" ref="DT9">SUMPRODUCT(('Ashamar 56'!$K$4:$K$53)*('Ashamar 56'!$L$4:$L$53&lt;='Milestone 56'!DY3)*('Ashamar 56'!$L$4:$L$53&gt;='Milestone 56'!DX3))</f>
        <v>0</v>
      </c>
      <c r="DU9" s="332"/>
      <c r="DV9" s="333"/>
      <c r="DW9" s="333"/>
      <c r="DX9" s="134">
        <f t="shared" si="50"/>
        <v>0</v>
      </c>
      <c r="DY9" s="135">
        <f t="shared" si="59"/>
        <v>0</v>
      </c>
      <c r="EA9" s="124" cm="1">
        <f t="array" ref="EA9">SUMPRODUCT(('Ashamar 56'!$K$4:$K$53)*('Ashamar 56'!$L$4:$L$53&lt;='Milestone 56'!EF3)*('Ashamar 56'!$L$4:$L$53&gt;='Milestone 56'!EE3))</f>
        <v>0</v>
      </c>
      <c r="EB9" s="332"/>
      <c r="EC9" s="333"/>
      <c r="ED9" s="333"/>
      <c r="EE9" s="134">
        <f t="shared" si="51"/>
        <v>0</v>
      </c>
      <c r="EF9" s="135">
        <f t="shared" si="52"/>
        <v>0</v>
      </c>
      <c r="EH9" s="124" cm="1">
        <f t="array" ref="EH9">SUMPRODUCT(('Ashamar 56'!$K$4:$K$53)*('Ashamar 56'!$L$4:$L$53&lt;='Milestone 56'!EM3)*('Ashamar 56'!$L$4:$L$53&gt;='Milestone 56'!EL3))</f>
        <v>0</v>
      </c>
      <c r="EI9" s="332"/>
      <c r="EJ9" s="333"/>
      <c r="EK9" s="333"/>
      <c r="EL9" s="134">
        <f t="shared" si="53"/>
        <v>0</v>
      </c>
      <c r="EM9" s="135">
        <f t="shared" si="60"/>
        <v>0</v>
      </c>
    </row>
    <row r="10" spans="2:164" ht="15.75" customHeight="1">
      <c r="B10" s="21" t="s">
        <v>1691</v>
      </c>
      <c r="C10" s="30"/>
      <c r="D10" s="21">
        <v>454.19880000000001</v>
      </c>
      <c r="E10" s="32">
        <v>11986</v>
      </c>
      <c r="F10" s="32">
        <f t="shared" si="54"/>
        <v>5444026.8168000001</v>
      </c>
      <c r="G10" s="30"/>
      <c r="H10" s="33">
        <f>(P10+W10+AD10+AK10+AR10+AY10+BF10+BM10+BT10+CA10+CH10+CO10+CV10+DC10+K82+DJ10+DQ10+DX10+EE10+EL10)</f>
        <v>226.20320000000004</v>
      </c>
      <c r="I10" s="35">
        <f t="shared" si="55"/>
        <v>0.49802685520085044</v>
      </c>
      <c r="J10" s="32">
        <f t="shared" si="56"/>
        <v>2711271.5552000003</v>
      </c>
      <c r="K10" s="2"/>
      <c r="L10" s="124" cm="1">
        <f t="array" ref="L10">SUMPRODUCT(('Ashamar 56'!$N$4:$N$53)*('Ashamar 56'!$O$4:$O$53&lt;='Milestone 56'!Q3)*('Ashamar 56'!$O$4:$O$53&gt;='Milestone 56'!P3))</f>
        <v>0</v>
      </c>
      <c r="M10" s="332"/>
      <c r="N10" s="333"/>
      <c r="O10" s="333"/>
      <c r="P10" s="127">
        <f t="shared" si="22"/>
        <v>0</v>
      </c>
      <c r="Q10" s="130">
        <f t="shared" si="61"/>
        <v>0</v>
      </c>
      <c r="S10" s="124" cm="1">
        <f t="array" ref="S10">SUMPRODUCT(('Ashamar 56'!$N$4:$N$53)*('Ashamar 56'!$O$4:$O$53&lt;='Milestone 56'!X3)*('Ashamar 56'!$O$4:$O$53&gt;='Milestone 56'!W3))</f>
        <v>0</v>
      </c>
      <c r="T10" s="332"/>
      <c r="U10" s="333"/>
      <c r="V10" s="333"/>
      <c r="W10" s="127">
        <f t="shared" si="23"/>
        <v>0</v>
      </c>
      <c r="X10" s="130">
        <f t="shared" si="57"/>
        <v>0</v>
      </c>
      <c r="Z10" s="124" cm="1">
        <f t="array" ref="Z10">SUMPRODUCT(('Ashamar 56'!$N$4:$N$53)*('Ashamar 56'!$O$4:$O$53&lt;='Milestone 56'!AE3)*('Ashamar 56'!$O$4:$O$53&gt;='Milestone 56'!AD3))</f>
        <v>111.34140000000001</v>
      </c>
      <c r="AA10" s="332"/>
      <c r="AB10" s="333"/>
      <c r="AC10" s="333"/>
      <c r="AD10" s="127">
        <f t="shared" si="24"/>
        <v>111.34140000000001</v>
      </c>
      <c r="AE10" s="130">
        <f t="shared" si="62"/>
        <v>1334538.0204</v>
      </c>
      <c r="AG10" s="124" cm="1">
        <f t="array" ref="AG10">SUMPRODUCT(('Ashamar 56'!$N$4:$N$53)*('Ashamar 56'!$O$4:$O$53&lt;='Milestone 56'!AL3)*('Ashamar 56'!$O$4:$O$53&gt;='Milestone 56'!AK3))</f>
        <v>114.86180000000002</v>
      </c>
      <c r="AH10" s="332"/>
      <c r="AI10" s="333"/>
      <c r="AJ10" s="333"/>
      <c r="AK10" s="127">
        <f t="shared" si="25"/>
        <v>114.86180000000002</v>
      </c>
      <c r="AL10" s="130">
        <f>AG10*E10</f>
        <v>1376733.5348000003</v>
      </c>
      <c r="AN10" s="124" cm="1">
        <f t="array" ref="AN10">SUMPRODUCT(('Ashamar 56'!$N$4:$N$53)*('Ashamar 56'!$O$4:$O$53&lt;='Milestone 56'!AS3)*('Ashamar 56'!$O$4:$O$53&gt;='Milestone 56'!AR3))</f>
        <v>0</v>
      </c>
      <c r="AO10" s="332"/>
      <c r="AP10" s="333"/>
      <c r="AQ10" s="333"/>
      <c r="AR10" s="134">
        <f t="shared" si="27"/>
        <v>0</v>
      </c>
      <c r="AS10" s="135">
        <f t="shared" si="28"/>
        <v>0</v>
      </c>
      <c r="AU10" s="124" cm="1">
        <f t="array" ref="AU10">SUMPRODUCT(('Ashamar 56'!$N$4:$N$53)*('Ashamar 56'!$O$4:$O$53&lt;='Milestone 56'!AZ3)*('Ashamar 56'!$O$4:$O$53&gt;='Milestone 56'!AY3))</f>
        <v>0</v>
      </c>
      <c r="AV10" s="332"/>
      <c r="AW10" s="333"/>
      <c r="AX10" s="333"/>
      <c r="AY10" s="134">
        <f t="shared" si="29"/>
        <v>0</v>
      </c>
      <c r="AZ10" s="135">
        <f t="shared" si="30"/>
        <v>0</v>
      </c>
      <c r="BB10" s="124" cm="1">
        <f t="array" ref="BB10">SUMPRODUCT(('Ashamar 56'!$N$4:$N$53)*('Ashamar 56'!$O$4:$O$53&lt;='Milestone 56'!BG3)*('Ashamar 56'!$O$4:$O$53&gt;='Milestone 56'!BF3))</f>
        <v>0</v>
      </c>
      <c r="BC10" s="332"/>
      <c r="BD10" s="333"/>
      <c r="BE10" s="333"/>
      <c r="BF10" s="134">
        <f t="shared" si="31"/>
        <v>0</v>
      </c>
      <c r="BG10" s="135">
        <f t="shared" si="32"/>
        <v>0</v>
      </c>
      <c r="BI10" s="124" cm="1">
        <f t="array" ref="BI10">SUMPRODUCT(('Ashamar 56'!$N$4:$N$53)*('Ashamar 56'!$O$4:$O$53&lt;='Milestone 56'!BN3)*('Ashamar 56'!$O$4:$O$53&gt;='Milestone 56'!BM3))</f>
        <v>0</v>
      </c>
      <c r="BJ10" s="332"/>
      <c r="BK10" s="333"/>
      <c r="BL10" s="333"/>
      <c r="BM10" s="134">
        <f t="shared" si="33"/>
        <v>0</v>
      </c>
      <c r="BN10" s="135">
        <f t="shared" si="34"/>
        <v>0</v>
      </c>
      <c r="BP10" s="124" cm="1">
        <f t="array" ref="BP10">SUMPRODUCT(('Ashamar 56'!$N$4:$N$53)*('Ashamar 56'!$O$4:$O$53&lt;='Milestone 56'!BU3)*('Ashamar 56'!$O$4:$O$53&gt;='Milestone 56'!BT3))</f>
        <v>0</v>
      </c>
      <c r="BQ10" s="332"/>
      <c r="BR10" s="333"/>
      <c r="BS10" s="333"/>
      <c r="BT10" s="127">
        <f t="shared" si="35"/>
        <v>0</v>
      </c>
      <c r="BU10" s="130">
        <f t="shared" si="58"/>
        <v>0</v>
      </c>
      <c r="BW10" s="124" cm="1">
        <f t="array" ref="BW10">SUMPRODUCT(('Ashamar 56'!$N$4:$N$53)*('Ashamar 56'!$O$4:$O$53&lt;='Milestone 56'!CB3)*('Ashamar 56'!$O$4:$O$53&gt;='Milestone 56'!CA3))</f>
        <v>0</v>
      </c>
      <c r="BX10" s="332"/>
      <c r="BY10" s="333"/>
      <c r="BZ10" s="333"/>
      <c r="CA10" s="134">
        <f t="shared" si="36"/>
        <v>0</v>
      </c>
      <c r="CB10" s="135">
        <f t="shared" si="37"/>
        <v>0</v>
      </c>
      <c r="CD10" s="124" cm="1">
        <f t="array" ref="CD10">SUMPRODUCT(('Ashamar 56'!$N$4:$N$53)*('Ashamar 56'!$O$4:$O$53&lt;='Milestone 56'!CI3)*('Ashamar 56'!$O$4:$O$53&gt;='Milestone 56'!CH3))</f>
        <v>0</v>
      </c>
      <c r="CE10" s="332"/>
      <c r="CF10" s="333"/>
      <c r="CG10" s="333"/>
      <c r="CH10" s="134">
        <f t="shared" si="38"/>
        <v>0</v>
      </c>
      <c r="CI10" s="135">
        <f t="shared" si="39"/>
        <v>0</v>
      </c>
      <c r="CK10" s="124" cm="1">
        <f t="array" ref="CK10">SUMPRODUCT(('Ashamar 56'!$N$4:$N$53)*('Ashamar 56'!$O$4:$O$53&lt;='Milestone 56'!CP3)*('Ashamar 56'!$O$4:$O$53&gt;='Milestone 56'!CO3))</f>
        <v>0</v>
      </c>
      <c r="CL10" s="332"/>
      <c r="CM10" s="333"/>
      <c r="CN10" s="333"/>
      <c r="CO10" s="134">
        <f t="shared" si="40"/>
        <v>0</v>
      </c>
      <c r="CP10" s="135">
        <f t="shared" si="41"/>
        <v>0</v>
      </c>
      <c r="CR10" s="124" cm="1">
        <f t="array" ref="CR10">SUMPRODUCT(('Ashamar 56'!$N$4:$N$53)*('Ashamar 56'!$O$4:$O$53&lt;='Milestone 56'!CW3)*('Ashamar 56'!$O$4:$O$53&gt;='Milestone 56'!CV3))</f>
        <v>0</v>
      </c>
      <c r="CS10" s="332"/>
      <c r="CT10" s="333"/>
      <c r="CU10" s="333"/>
      <c r="CV10" s="134">
        <f t="shared" si="42"/>
        <v>0</v>
      </c>
      <c r="CW10" s="135">
        <f t="shared" si="43"/>
        <v>0</v>
      </c>
      <c r="CY10" s="124" cm="1">
        <f t="array" ref="CY10">SUMPRODUCT(('Ashamar 56'!$N$4:$N$53)*('Ashamar 56'!$O$4:$O$53&lt;='Milestone 56'!DD3)*('Ashamar 56'!$O$4:$O$53&gt;='Milestone 56'!DC3))</f>
        <v>0</v>
      </c>
      <c r="CZ10" s="332"/>
      <c r="DA10" s="333"/>
      <c r="DB10" s="333"/>
      <c r="DC10" s="134">
        <f t="shared" si="44"/>
        <v>0</v>
      </c>
      <c r="DD10" s="135">
        <f t="shared" si="45"/>
        <v>0</v>
      </c>
      <c r="DF10" s="124" cm="1">
        <f t="array" ref="DF10">SUMPRODUCT(('Ashamar 56'!$N$4:$N$53)*('Ashamar 56'!$O$4:$O$53&lt;='Milestone 56'!DK3)*('Ashamar 56'!$O$4:$O$53&gt;='Milestone 56'!DJ3))</f>
        <v>0</v>
      </c>
      <c r="DG10" s="332"/>
      <c r="DH10" s="333"/>
      <c r="DI10" s="333"/>
      <c r="DJ10" s="134">
        <f t="shared" si="46"/>
        <v>0</v>
      </c>
      <c r="DK10" s="135">
        <f t="shared" si="47"/>
        <v>0</v>
      </c>
      <c r="DM10" s="124" cm="1">
        <f t="array" ref="DM10">SUMPRODUCT(('Ashamar 56'!$N$4:$N$53)*('Ashamar 56'!$O$4:$O$53&lt;='Milestone 56'!DR3)*('Ashamar 56'!$O$4:$O$53&gt;='Milestone 56'!DQ3))</f>
        <v>0</v>
      </c>
      <c r="DN10" s="332"/>
      <c r="DO10" s="333"/>
      <c r="DP10" s="333"/>
      <c r="DQ10" s="134">
        <f t="shared" si="48"/>
        <v>0</v>
      </c>
      <c r="DR10" s="135">
        <f t="shared" si="49"/>
        <v>0</v>
      </c>
      <c r="DT10" s="124" cm="1">
        <f t="array" ref="DT10">SUMPRODUCT(('Ashamar 56'!$N$4:$N$53)*('Ashamar 56'!$O$4:$O$53&lt;='Milestone 56'!DY3)*('Ashamar 56'!$O$4:$O$53&gt;='Milestone 56'!DX3))</f>
        <v>0</v>
      </c>
      <c r="DU10" s="332"/>
      <c r="DV10" s="333"/>
      <c r="DW10" s="333"/>
      <c r="DX10" s="134">
        <f t="shared" si="50"/>
        <v>0</v>
      </c>
      <c r="DY10" s="135">
        <f t="shared" si="59"/>
        <v>0</v>
      </c>
      <c r="EA10" s="124" cm="1">
        <f t="array" ref="EA10">SUMPRODUCT(('Ashamar 56'!$N$4:$N$53)*('Ashamar 56'!$O$4:$O$53&lt;='Milestone 56'!EF3)*('Ashamar 56'!$O$4:$O$53&gt;='Milestone 56'!EE3))</f>
        <v>0</v>
      </c>
      <c r="EB10" s="332"/>
      <c r="EC10" s="333"/>
      <c r="ED10" s="333"/>
      <c r="EE10" s="134">
        <f t="shared" si="51"/>
        <v>0</v>
      </c>
      <c r="EF10" s="135">
        <f t="shared" si="52"/>
        <v>0</v>
      </c>
      <c r="EH10" s="124" cm="1">
        <f t="array" ref="EH10">SUMPRODUCT(('Ashamar 56'!$N$4:$N$53)*('Ashamar 56'!$O$4:$O$53&lt;='Milestone 56'!EM3)*('Ashamar 56'!$O$4:$O$53&gt;='Milestone 56'!EL3))</f>
        <v>0</v>
      </c>
      <c r="EI10" s="332"/>
      <c r="EJ10" s="333"/>
      <c r="EK10" s="333"/>
      <c r="EL10" s="134">
        <f t="shared" si="53"/>
        <v>0</v>
      </c>
      <c r="EM10" s="135">
        <f t="shared" si="60"/>
        <v>0</v>
      </c>
    </row>
    <row r="11" spans="2:164" ht="15.75" customHeight="1">
      <c r="B11" s="21" t="s">
        <v>1692</v>
      </c>
      <c r="C11" s="30"/>
      <c r="D11" s="21">
        <v>225.0196</v>
      </c>
      <c r="E11" s="32">
        <v>11986</v>
      </c>
      <c r="F11" s="32">
        <f t="shared" si="54"/>
        <v>2697084.9256000002</v>
      </c>
      <c r="G11" s="30"/>
      <c r="H11" s="33">
        <f>(P11+W11+AD11+AK11+AR11+AY11+BF11+BM11+BT11+CA11+CH11+CO11+CV11+DC11+K83+DJ11+DQ11+DX11+EE11+EL11)</f>
        <v>0</v>
      </c>
      <c r="I11" s="35">
        <f t="shared" si="55"/>
        <v>0</v>
      </c>
      <c r="J11" s="32">
        <f t="shared" si="56"/>
        <v>0</v>
      </c>
      <c r="K11" s="2"/>
      <c r="L11" s="124" cm="1">
        <f t="array" ref="L11">SUMPRODUCT(('Ashamar 56'!$Q$4:$Q$53)*('Ashamar 56'!$R$4:$R$53&lt;='Milestone 56'!Q3)*('Ashamar 56'!$R$4:$R$53&gt;='Milestone 56'!P3))</f>
        <v>0</v>
      </c>
      <c r="M11" s="332"/>
      <c r="N11" s="333"/>
      <c r="O11" s="333"/>
      <c r="P11" s="127">
        <f t="shared" si="22"/>
        <v>0</v>
      </c>
      <c r="Q11" s="130">
        <f t="shared" si="61"/>
        <v>0</v>
      </c>
      <c r="S11" s="124" cm="1">
        <f t="array" ref="S11">SUMPRODUCT(('Ashamar 56'!$Q$4:$Q$53)*('Ashamar 56'!$R$4:$R$53&lt;='Milestone 56'!X3)*('Ashamar 56'!$R$4:$R$53&gt;='Milestone 56'!W3))</f>
        <v>0</v>
      </c>
      <c r="T11" s="332"/>
      <c r="U11" s="333"/>
      <c r="V11" s="333"/>
      <c r="W11" s="127">
        <f t="shared" si="23"/>
        <v>0</v>
      </c>
      <c r="X11" s="130">
        <f t="shared" si="57"/>
        <v>0</v>
      </c>
      <c r="Z11" s="124" cm="1">
        <f t="array" ref="Z11">SUMPRODUCT(('Ashamar 56'!$Q$4:$Q$53)*('Ashamar 56'!$R$4:$R$53&lt;='Milestone 56'!AE3)*('Ashamar 56'!$R$4:$R$53&gt;='Milestone 56'!AD3))</f>
        <v>0</v>
      </c>
      <c r="AA11" s="332"/>
      <c r="AB11" s="333"/>
      <c r="AC11" s="333"/>
      <c r="AD11" s="127">
        <f t="shared" si="24"/>
        <v>0</v>
      </c>
      <c r="AE11" s="130">
        <f t="shared" si="62"/>
        <v>0</v>
      </c>
      <c r="AG11" s="124" cm="1">
        <f t="array" ref="AG11">SUMPRODUCT(('Ashamar 56'!$Q$4:$Q$53)*('Ashamar 56'!$R$4:$R$53&lt;='Milestone 56'!AL3)*('Ashamar 56'!$R$4:$R$53&gt;='Milestone 56'!AK3))</f>
        <v>0</v>
      </c>
      <c r="AH11" s="332"/>
      <c r="AI11" s="333"/>
      <c r="AJ11" s="333"/>
      <c r="AK11" s="127">
        <f t="shared" si="25"/>
        <v>0</v>
      </c>
      <c r="AL11" s="130">
        <f t="shared" ref="AL11:AL20" si="63">AG11*E11</f>
        <v>0</v>
      </c>
      <c r="AN11" s="124" cm="1">
        <f t="array" ref="AN11">SUMPRODUCT(('Ashamar 56'!$Q$4:$Q$53)*('Ashamar 56'!$R$4:$R$53&lt;='Milestone 56'!AS3)*('Ashamar 56'!$R$4:$R$53&gt;='Milestone 56'!AR3))</f>
        <v>0</v>
      </c>
      <c r="AO11" s="332"/>
      <c r="AP11" s="333"/>
      <c r="AQ11" s="333"/>
      <c r="AR11" s="134">
        <f t="shared" si="27"/>
        <v>0</v>
      </c>
      <c r="AS11" s="135">
        <f t="shared" si="28"/>
        <v>0</v>
      </c>
      <c r="AU11" s="124" cm="1">
        <f t="array" ref="AU11">SUMPRODUCT(('Ashamar 56'!$Q$4:$Q$53)*('Ashamar 56'!$R$4:$R$53&lt;='Milestone 56'!AZ3)*('Ashamar 56'!$R$4:$R$53&gt;='Milestone 56'!AY3))</f>
        <v>0</v>
      </c>
      <c r="AV11" s="332"/>
      <c r="AW11" s="333"/>
      <c r="AX11" s="333"/>
      <c r="AY11" s="134">
        <f t="shared" si="29"/>
        <v>0</v>
      </c>
      <c r="AZ11" s="135">
        <f t="shared" si="30"/>
        <v>0</v>
      </c>
      <c r="BB11" s="124" cm="1">
        <f t="array" ref="BB11">SUMPRODUCT(('Ashamar 56'!$Q$4:$Q$53)*('Ashamar 56'!$R$4:$R$53&lt;='Milestone 56'!BG3)*('Ashamar 56'!$R$4:$R$53&gt;='Milestone 56'!BF3))</f>
        <v>0</v>
      </c>
      <c r="BC11" s="332"/>
      <c r="BD11" s="333"/>
      <c r="BE11" s="333"/>
      <c r="BF11" s="134">
        <f t="shared" si="31"/>
        <v>0</v>
      </c>
      <c r="BG11" s="135">
        <f t="shared" si="32"/>
        <v>0</v>
      </c>
      <c r="BI11" s="124" cm="1">
        <f t="array" ref="BI11">SUMPRODUCT(('Ashamar 56'!$Q$4:$Q$53)*('Ashamar 56'!$R$4:$R$53&lt;='Milestone 56'!BN3)*('Ashamar 56'!$R$4:$R$53&gt;='Milestone 56'!BM3))</f>
        <v>0</v>
      </c>
      <c r="BJ11" s="332"/>
      <c r="BK11" s="333"/>
      <c r="BL11" s="333"/>
      <c r="BM11" s="134">
        <f t="shared" si="33"/>
        <v>0</v>
      </c>
      <c r="BN11" s="135">
        <f t="shared" si="34"/>
        <v>0</v>
      </c>
      <c r="BP11" s="124" cm="1">
        <f t="array" ref="BP11">SUMPRODUCT(('Ashamar 56'!$Q$4:$Q$53)*('Ashamar 56'!$R$4:$R$53&lt;='Milestone 56'!BU3)*('Ashamar 56'!$R$4:$R$53&gt;='Milestone 56'!BT3))</f>
        <v>0</v>
      </c>
      <c r="BQ11" s="332"/>
      <c r="BR11" s="333"/>
      <c r="BS11" s="333"/>
      <c r="BT11" s="127">
        <f t="shared" si="35"/>
        <v>0</v>
      </c>
      <c r="BU11" s="130">
        <f t="shared" si="58"/>
        <v>0</v>
      </c>
      <c r="BW11" s="124" cm="1">
        <f t="array" ref="BW11">SUMPRODUCT(('Ashamar 56'!$Q$4:$Q$53)*('Ashamar 56'!$R$4:$R$53&lt;='Milestone 56'!CB3)*('Ashamar 56'!$R$4:$R$53&gt;='Milestone 56'!CA3))</f>
        <v>0</v>
      </c>
      <c r="BX11" s="332"/>
      <c r="BY11" s="333"/>
      <c r="BZ11" s="333"/>
      <c r="CA11" s="134">
        <f t="shared" si="36"/>
        <v>0</v>
      </c>
      <c r="CB11" s="135">
        <f t="shared" si="37"/>
        <v>0</v>
      </c>
      <c r="CD11" s="124" cm="1">
        <f t="array" ref="CD11">SUMPRODUCT(('Ashamar 56'!$Q$4:$Q$53)*('Ashamar 56'!$R$4:$R$53&lt;='Milestone 56'!CI3)*('Ashamar 56'!$R$4:$R$53&gt;='Milestone 56'!CH3))</f>
        <v>0</v>
      </c>
      <c r="CE11" s="332"/>
      <c r="CF11" s="333"/>
      <c r="CG11" s="333"/>
      <c r="CH11" s="134">
        <f t="shared" si="38"/>
        <v>0</v>
      </c>
      <c r="CI11" s="135">
        <f t="shared" si="39"/>
        <v>0</v>
      </c>
      <c r="CK11" s="124" cm="1">
        <f t="array" ref="CK11">SUMPRODUCT(('Ashamar 56'!$Q$4:$Q$53)*('Ashamar 56'!$R$4:$R$53&lt;='Milestone 56'!CP3)*('Ashamar 56'!$R$4:$R$53&gt;='Milestone 56'!CO3))</f>
        <v>0</v>
      </c>
      <c r="CL11" s="332"/>
      <c r="CM11" s="333"/>
      <c r="CN11" s="333"/>
      <c r="CO11" s="134">
        <f t="shared" si="40"/>
        <v>0</v>
      </c>
      <c r="CP11" s="135">
        <f t="shared" si="41"/>
        <v>0</v>
      </c>
      <c r="CR11" s="124" cm="1">
        <f t="array" ref="CR11">SUMPRODUCT(('Ashamar 56'!$Q$4:$Q$53)*('Ashamar 56'!$R$4:$R$53&lt;='Milestone 56'!CW3)*('Ashamar 56'!$R$4:$R$53&gt;='Milestone 56'!CV3))</f>
        <v>0</v>
      </c>
      <c r="CS11" s="332"/>
      <c r="CT11" s="333"/>
      <c r="CU11" s="333"/>
      <c r="CV11" s="134">
        <f t="shared" si="42"/>
        <v>0</v>
      </c>
      <c r="CW11" s="135">
        <f t="shared" si="43"/>
        <v>0</v>
      </c>
      <c r="CY11" s="124" cm="1">
        <f t="array" ref="CY11">SUMPRODUCT(('Ashamar 56'!$Q$4:$Q$53)*('Ashamar 56'!$R$4:$R$53&lt;='Milestone 56'!DD3)*('Ashamar 56'!$R$4:$R$53&gt;='Milestone 56'!DC3))</f>
        <v>0</v>
      </c>
      <c r="CZ11" s="332"/>
      <c r="DA11" s="333"/>
      <c r="DB11" s="333"/>
      <c r="DC11" s="134">
        <f t="shared" si="44"/>
        <v>0</v>
      </c>
      <c r="DD11" s="135">
        <f t="shared" si="45"/>
        <v>0</v>
      </c>
      <c r="DF11" s="124" cm="1">
        <f t="array" ref="DF11">SUMPRODUCT(('Ashamar 56'!$Q$4:$Q$53)*('Ashamar 56'!$R$4:$R$53&lt;='Milestone 56'!DK3)*('Ashamar 56'!$R$4:$R$53&gt;='Milestone 56'!DJ3))</f>
        <v>0</v>
      </c>
      <c r="DG11" s="332"/>
      <c r="DH11" s="333"/>
      <c r="DI11" s="333"/>
      <c r="DJ11" s="134">
        <f t="shared" si="46"/>
        <v>0</v>
      </c>
      <c r="DK11" s="135">
        <f t="shared" si="47"/>
        <v>0</v>
      </c>
      <c r="DM11" s="124" cm="1">
        <f t="array" ref="DM11">SUMPRODUCT(('Ashamar 56'!$Q$4:$Q$53)*('Ashamar 56'!$R$4:$R$53&lt;='Milestone 56'!DR3)*('Ashamar 56'!$R$4:$R$53&gt;='Milestone 56'!DQ3))</f>
        <v>0</v>
      </c>
      <c r="DN11" s="332"/>
      <c r="DO11" s="333"/>
      <c r="DP11" s="333"/>
      <c r="DQ11" s="134">
        <f t="shared" si="48"/>
        <v>0</v>
      </c>
      <c r="DR11" s="135">
        <f t="shared" si="49"/>
        <v>0</v>
      </c>
      <c r="DT11" s="124" cm="1">
        <f t="array" ref="DT11">SUMPRODUCT(('Ashamar 56'!$Q$4:$Q$53)*('Ashamar 56'!$R$4:$R$53&lt;='Milestone 56'!DY3)*('Ashamar 56'!$R$4:$R$53&gt;='Milestone 56'!DX3))</f>
        <v>0</v>
      </c>
      <c r="DU11" s="332"/>
      <c r="DV11" s="333"/>
      <c r="DW11" s="333"/>
      <c r="DX11" s="134">
        <f t="shared" si="50"/>
        <v>0</v>
      </c>
      <c r="DY11" s="135">
        <f t="shared" si="59"/>
        <v>0</v>
      </c>
      <c r="EA11" s="124" cm="1">
        <f t="array" ref="EA11">SUMPRODUCT(('Ashamar 56'!$Q$4:$Q$53)*('Ashamar 56'!$R$4:$R$53&lt;='Milestone 56'!EF3)*('Ashamar 56'!$R$4:$R$53&gt;='Milestone 56'!EE3))</f>
        <v>0</v>
      </c>
      <c r="EB11" s="332"/>
      <c r="EC11" s="333"/>
      <c r="ED11" s="333"/>
      <c r="EE11" s="134">
        <f t="shared" si="51"/>
        <v>0</v>
      </c>
      <c r="EF11" s="135">
        <f t="shared" si="52"/>
        <v>0</v>
      </c>
      <c r="EH11" s="124" cm="1">
        <f t="array" ref="EH11">SUMPRODUCT(('Ashamar 56'!$Q$4:$Q$53)*('Ashamar 56'!$R$4:$R$53&lt;='Milestone 56'!EM3)*('Ashamar 56'!$R$4:$R$53&gt;='Milestone 56'!EL3))</f>
        <v>0</v>
      </c>
      <c r="EI11" s="332"/>
      <c r="EJ11" s="333"/>
      <c r="EK11" s="333"/>
      <c r="EL11" s="134">
        <f t="shared" si="53"/>
        <v>0</v>
      </c>
      <c r="EM11" s="135">
        <f t="shared" si="60"/>
        <v>0</v>
      </c>
    </row>
    <row r="12" spans="2:164" ht="15.75" customHeight="1">
      <c r="B12" s="21" t="s">
        <v>1693</v>
      </c>
      <c r="C12" s="30"/>
      <c r="D12" s="21">
        <v>242.97676000000001</v>
      </c>
      <c r="E12" s="32">
        <v>11986</v>
      </c>
      <c r="F12" s="32">
        <f t="shared" si="54"/>
        <v>2912319.4453600002</v>
      </c>
      <c r="G12" s="30"/>
      <c r="H12" s="33">
        <f>(P12+W12+AD12+AK12+AR12+AY12+BF12+BM12+BT12+CA12+CH12+CO12+CV12+DC12+K84+DJ12+DQ12+DX12+EE12+EL12)</f>
        <v>242.97675999999998</v>
      </c>
      <c r="I12" s="35">
        <f t="shared" si="55"/>
        <v>0.99999999999999989</v>
      </c>
      <c r="J12" s="32">
        <f t="shared" si="56"/>
        <v>2912319.4453599998</v>
      </c>
      <c r="K12" s="2"/>
      <c r="L12" s="124" cm="1">
        <f t="array" ref="L12">SUMPRODUCT(('Ashamar 56'!$T$4:$T$53)*('Ashamar 56'!$U$4:$U$53&lt;='Milestone 56'!Q3)*('Ashamar 56'!$U$4:$U$53&gt;='Milestone 56'!P3))</f>
        <v>242.97675999999998</v>
      </c>
      <c r="M12" s="332"/>
      <c r="N12" s="333"/>
      <c r="O12" s="333"/>
      <c r="P12" s="127">
        <f t="shared" si="22"/>
        <v>242.97675999999998</v>
      </c>
      <c r="Q12" s="130">
        <f t="shared" si="61"/>
        <v>2912319.4453599998</v>
      </c>
      <c r="S12" s="124" cm="1">
        <f t="array" ref="S12">SUMPRODUCT(('Ashamar 56'!$T$4:$T$53)*('Ashamar 56'!$U$4:$U$53&lt;='Milestone 56'!X3)*('Ashamar 56'!$U$4:$U$53&gt;='Milestone 56'!W3))</f>
        <v>0</v>
      </c>
      <c r="T12" s="332"/>
      <c r="U12" s="333"/>
      <c r="V12" s="333"/>
      <c r="W12" s="127">
        <f t="shared" si="23"/>
        <v>0</v>
      </c>
      <c r="X12" s="130">
        <f t="shared" si="57"/>
        <v>0</v>
      </c>
      <c r="Z12" s="124" cm="1">
        <f t="array" ref="Z12">SUMPRODUCT(('Ashamar 56'!$T$4:$T$53)*('Ashamar 56'!$U$4:$U$53&lt;='Milestone 56'!AE3)*('Ashamar 56'!$U$4:$U$53&gt;='Milestone 56'!AD3))</f>
        <v>0</v>
      </c>
      <c r="AA12" s="332"/>
      <c r="AB12" s="333"/>
      <c r="AC12" s="333"/>
      <c r="AD12" s="127">
        <f t="shared" si="24"/>
        <v>0</v>
      </c>
      <c r="AE12" s="130">
        <f t="shared" si="62"/>
        <v>0</v>
      </c>
      <c r="AG12" s="124" cm="1">
        <f t="array" ref="AG12">SUMPRODUCT(('Ashamar 56'!$T$4:$T$53)*('Ashamar 56'!$U$4:$U$53&lt;='Milestone 56'!AL3)*('Ashamar 56'!$U$4:$U$53&gt;='Milestone 56'!AK3))</f>
        <v>0</v>
      </c>
      <c r="AH12" s="332"/>
      <c r="AI12" s="333"/>
      <c r="AJ12" s="333"/>
      <c r="AK12" s="127">
        <f t="shared" si="25"/>
        <v>0</v>
      </c>
      <c r="AL12" s="130">
        <f t="shared" si="63"/>
        <v>0</v>
      </c>
      <c r="AN12" s="124" cm="1">
        <f t="array" ref="AN12">SUMPRODUCT(('Ashamar 56'!$T$4:$T$53)*('Ashamar 56'!$U$4:$U$53&lt;='Milestone 56'!AS3)*('Ashamar 56'!$U$4:$U$53&gt;='Milestone 56'!AR3))</f>
        <v>0</v>
      </c>
      <c r="AO12" s="332"/>
      <c r="AP12" s="333"/>
      <c r="AQ12" s="333"/>
      <c r="AR12" s="134">
        <f t="shared" si="27"/>
        <v>0</v>
      </c>
      <c r="AS12" s="135">
        <f t="shared" si="28"/>
        <v>0</v>
      </c>
      <c r="AU12" s="124" cm="1">
        <f t="array" ref="AU12">SUMPRODUCT(('Ashamar 56'!$T$4:$T$53)*('Ashamar 56'!$U$4:$U$53&lt;='Milestone 56'!AZ3)*('Ashamar 56'!$U$4:$U$53&gt;='Milestone 56'!AY3))</f>
        <v>0</v>
      </c>
      <c r="AV12" s="332"/>
      <c r="AW12" s="333"/>
      <c r="AX12" s="333"/>
      <c r="AY12" s="134">
        <f t="shared" si="29"/>
        <v>0</v>
      </c>
      <c r="AZ12" s="135">
        <f t="shared" si="30"/>
        <v>0</v>
      </c>
      <c r="BB12" s="124" cm="1">
        <f t="array" ref="BB12">SUMPRODUCT(('Ashamar 56'!$T$4:$T$53)*('Ashamar 56'!$U$4:$U$53&lt;='Milestone 56'!BG3)*('Ashamar 56'!$U$4:$U$53&gt;='Milestone 56'!BF3))</f>
        <v>0</v>
      </c>
      <c r="BC12" s="332"/>
      <c r="BD12" s="333"/>
      <c r="BE12" s="333"/>
      <c r="BF12" s="134">
        <f t="shared" si="31"/>
        <v>0</v>
      </c>
      <c r="BG12" s="135">
        <f t="shared" si="32"/>
        <v>0</v>
      </c>
      <c r="BI12" s="124" cm="1">
        <f t="array" ref="BI12">SUMPRODUCT(('Ashamar 56'!$T$4:$T$53)*('Ashamar 56'!$U$4:$U$53&lt;='Milestone 56'!BN3)*('Ashamar 56'!$U$4:$U$53&gt;='Milestone 56'!BM3))</f>
        <v>0</v>
      </c>
      <c r="BJ12" s="332"/>
      <c r="BK12" s="333"/>
      <c r="BL12" s="333"/>
      <c r="BM12" s="134">
        <f t="shared" si="33"/>
        <v>0</v>
      </c>
      <c r="BN12" s="135">
        <f t="shared" si="34"/>
        <v>0</v>
      </c>
      <c r="BP12" s="124" cm="1">
        <f t="array" ref="BP12">SUMPRODUCT(('Ashamar 56'!$T$4:$T$53)*('Ashamar 56'!$U$4:$U$53&lt;='Milestone 56'!BU3)*('Ashamar 56'!$U$4:$U$53&gt;='Milestone 56'!BT3))</f>
        <v>0</v>
      </c>
      <c r="BQ12" s="332"/>
      <c r="BR12" s="333"/>
      <c r="BS12" s="333"/>
      <c r="BT12" s="127">
        <f t="shared" si="35"/>
        <v>0</v>
      </c>
      <c r="BU12" s="130">
        <f t="shared" si="58"/>
        <v>0</v>
      </c>
      <c r="BW12" s="124" cm="1">
        <f t="array" ref="BW12">SUMPRODUCT(('Ashamar 56'!$T$4:$T$53)*('Ashamar 56'!$U$4:$U$53&lt;='Milestone 56'!CB3)*('Ashamar 56'!$U$4:$U$53&gt;='Milestone 56'!CA3))</f>
        <v>0</v>
      </c>
      <c r="BX12" s="332"/>
      <c r="BY12" s="333"/>
      <c r="BZ12" s="333"/>
      <c r="CA12" s="134">
        <f t="shared" si="36"/>
        <v>0</v>
      </c>
      <c r="CB12" s="135">
        <f t="shared" si="37"/>
        <v>0</v>
      </c>
      <c r="CD12" s="124" cm="1">
        <f t="array" ref="CD12">SUMPRODUCT(('Ashamar 56'!$T$4:$T$53)*('Ashamar 56'!$U$4:$U$53&lt;='Milestone 56'!CI3)*('Ashamar 56'!$U$4:$U$53&gt;='Milestone 56'!CH3))</f>
        <v>0</v>
      </c>
      <c r="CE12" s="332"/>
      <c r="CF12" s="333"/>
      <c r="CG12" s="333"/>
      <c r="CH12" s="134">
        <f t="shared" si="38"/>
        <v>0</v>
      </c>
      <c r="CI12" s="135">
        <f t="shared" si="39"/>
        <v>0</v>
      </c>
      <c r="CK12" s="124" cm="1">
        <f t="array" ref="CK12">SUMPRODUCT(('Ashamar 56'!$T$4:$T$53)*('Ashamar 56'!$U$4:$U$53&lt;='Milestone 56'!CP3)*('Ashamar 56'!$U$4:$U$53&gt;='Milestone 56'!CO3))</f>
        <v>0</v>
      </c>
      <c r="CL12" s="332"/>
      <c r="CM12" s="333"/>
      <c r="CN12" s="333"/>
      <c r="CO12" s="134">
        <f t="shared" si="40"/>
        <v>0</v>
      </c>
      <c r="CP12" s="135">
        <f t="shared" si="41"/>
        <v>0</v>
      </c>
      <c r="CR12" s="124" cm="1">
        <f t="array" ref="CR12">SUMPRODUCT(('Ashamar 56'!$T$4:$T$53)*('Ashamar 56'!$U$4:$U$53&lt;='Milestone 56'!CW3)*('Ashamar 56'!$U$4:$U$53&gt;='Milestone 56'!CV3))</f>
        <v>0</v>
      </c>
      <c r="CS12" s="332"/>
      <c r="CT12" s="333"/>
      <c r="CU12" s="333"/>
      <c r="CV12" s="134">
        <f t="shared" si="42"/>
        <v>0</v>
      </c>
      <c r="CW12" s="135">
        <f t="shared" si="43"/>
        <v>0</v>
      </c>
      <c r="CY12" s="124" cm="1">
        <f t="array" ref="CY12">SUMPRODUCT(('Ashamar 56'!$T$4:$T$53)*('Ashamar 56'!$U$4:$U$53&lt;='Milestone 56'!DD3)*('Ashamar 56'!$U$4:$U$53&gt;='Milestone 56'!DC3))</f>
        <v>0</v>
      </c>
      <c r="CZ12" s="332"/>
      <c r="DA12" s="333"/>
      <c r="DB12" s="333"/>
      <c r="DC12" s="134">
        <f t="shared" si="44"/>
        <v>0</v>
      </c>
      <c r="DD12" s="135">
        <f t="shared" si="45"/>
        <v>0</v>
      </c>
      <c r="DF12" s="124" cm="1">
        <f t="array" ref="DF12">SUMPRODUCT(('Ashamar 56'!$T$4:$T$53)*('Ashamar 56'!$U$4:$U$53&lt;='Milestone 56'!DK3)*('Ashamar 56'!$U$4:$U$53&gt;='Milestone 56'!DJ3))</f>
        <v>0</v>
      </c>
      <c r="DG12" s="332"/>
      <c r="DH12" s="333"/>
      <c r="DI12" s="333"/>
      <c r="DJ12" s="134">
        <f t="shared" si="46"/>
        <v>0</v>
      </c>
      <c r="DK12" s="135">
        <f t="shared" si="47"/>
        <v>0</v>
      </c>
      <c r="DM12" s="124" cm="1">
        <f t="array" ref="DM12">SUMPRODUCT(('Ashamar 56'!$T$4:$T$53)*('Ashamar 56'!$U$4:$U$53&lt;='Milestone 56'!DR3)*('Ashamar 56'!$U$4:$U$53&gt;='Milestone 56'!DQ3))</f>
        <v>0</v>
      </c>
      <c r="DN12" s="332"/>
      <c r="DO12" s="333"/>
      <c r="DP12" s="333"/>
      <c r="DQ12" s="134">
        <f t="shared" si="48"/>
        <v>0</v>
      </c>
      <c r="DR12" s="135">
        <f t="shared" si="49"/>
        <v>0</v>
      </c>
      <c r="DT12" s="124" cm="1">
        <f t="array" ref="DT12">SUMPRODUCT(('Ashamar 56'!$T$4:$T$53)*('Ashamar 56'!$U$4:$U$53&lt;='Milestone 56'!DY3)*('Ashamar 56'!$U$4:$U$53&gt;='Milestone 56'!DX3))</f>
        <v>0</v>
      </c>
      <c r="DU12" s="332"/>
      <c r="DV12" s="333"/>
      <c r="DW12" s="333"/>
      <c r="DX12" s="134">
        <f t="shared" si="50"/>
        <v>0</v>
      </c>
      <c r="DY12" s="135">
        <f t="shared" si="59"/>
        <v>0</v>
      </c>
      <c r="EA12" s="124" cm="1">
        <f t="array" ref="EA12">SUMPRODUCT(('Ashamar 56'!$T$4:$T$53)*('Ashamar 56'!$U$4:$U$53&lt;='Milestone 56'!EF3)*('Ashamar 56'!$U$4:$U$53&gt;='Milestone 56'!EE3))</f>
        <v>0</v>
      </c>
      <c r="EB12" s="332"/>
      <c r="EC12" s="333"/>
      <c r="ED12" s="333"/>
      <c r="EE12" s="134">
        <f t="shared" si="51"/>
        <v>0</v>
      </c>
      <c r="EF12" s="135">
        <f t="shared" si="52"/>
        <v>0</v>
      </c>
      <c r="EH12" s="124" cm="1">
        <f t="array" ref="EH12">SUMPRODUCT(('Ashamar 56'!$T$4:$T$53)*('Ashamar 56'!$U$4:$U$53&lt;='Milestone 56'!EM3)*('Ashamar 56'!$U$4:$U$53&gt;='Milestone 56'!EL3))</f>
        <v>0</v>
      </c>
      <c r="EI12" s="332"/>
      <c r="EJ12" s="333"/>
      <c r="EK12" s="333"/>
      <c r="EL12" s="134">
        <f t="shared" si="53"/>
        <v>0</v>
      </c>
      <c r="EM12" s="135">
        <f t="shared" si="60"/>
        <v>0</v>
      </c>
    </row>
    <row r="13" spans="2:164" ht="15.75" customHeight="1">
      <c r="B13" s="21" t="s">
        <v>1694</v>
      </c>
      <c r="C13" s="30"/>
      <c r="D13" s="21">
        <v>454.19880000000001</v>
      </c>
      <c r="E13" s="32">
        <v>11986</v>
      </c>
      <c r="F13" s="32">
        <f t="shared" si="54"/>
        <v>5444026.8168000001</v>
      </c>
      <c r="G13" s="30"/>
      <c r="H13" s="33">
        <f>(P13+W13+AD13+AK13+AR13+AY13+BF13+BM13+BT13+CA13+CH13+CO13+CV13+DC13+K85+DJ13+DQ13+DX13+EE13+EL13)</f>
        <v>0</v>
      </c>
      <c r="I13" s="35">
        <f t="shared" si="55"/>
        <v>0</v>
      </c>
      <c r="J13" s="32">
        <f t="shared" si="56"/>
        <v>0</v>
      </c>
      <c r="K13" s="2"/>
      <c r="L13" s="124" cm="1">
        <f t="array" ref="L13">SUMPRODUCT(('Ashamar 56'!$W$4:$W$53)*('Ashamar 56'!$X$4:$X$53&lt;='Milestone 56'!Q3)*('Ashamar 56'!$X$4:$X$53&gt;='Milestone 56'!P3))</f>
        <v>0</v>
      </c>
      <c r="M13" s="332"/>
      <c r="N13" s="333"/>
      <c r="O13" s="333"/>
      <c r="P13" s="127">
        <f t="shared" si="22"/>
        <v>0</v>
      </c>
      <c r="Q13" s="130">
        <f t="shared" si="61"/>
        <v>0</v>
      </c>
      <c r="S13" s="124" cm="1">
        <f t="array" ref="S13">SUMPRODUCT(('Ashamar 56'!$W$4:$W$53)*('Ashamar 56'!$X$4:$X$53&lt;='Milestone 56'!X3)*('Ashamar 56'!$X$4:$X$53&gt;='Milestone 56'!W3))</f>
        <v>0</v>
      </c>
      <c r="T13" s="332"/>
      <c r="U13" s="333"/>
      <c r="V13" s="333"/>
      <c r="W13" s="127">
        <f t="shared" si="23"/>
        <v>0</v>
      </c>
      <c r="X13" s="130">
        <f t="shared" si="57"/>
        <v>0</v>
      </c>
      <c r="Z13" s="124" cm="1">
        <f t="array" ref="Z13">SUMPRODUCT(('Ashamar 56'!$W$4:$W$53)*('Ashamar 56'!$X$4:$X$53&lt;='Milestone 56'!AE3)*('Ashamar 56'!$X$4:$X$53&gt;='Milestone 56'!AD3))</f>
        <v>0</v>
      </c>
      <c r="AA13" s="332"/>
      <c r="AB13" s="333"/>
      <c r="AC13" s="333"/>
      <c r="AD13" s="127">
        <f t="shared" si="24"/>
        <v>0</v>
      </c>
      <c r="AE13" s="130">
        <f t="shared" si="62"/>
        <v>0</v>
      </c>
      <c r="AG13" s="124" cm="1">
        <f t="array" ref="AG13">SUMPRODUCT(('Ashamar 56'!$W$4:$W$53)*('Ashamar 56'!$X$4:$X$53&lt;='Milestone 56'!AL3)*('Ashamar 56'!$X$4:$X$53&gt;='Milestone 56'!AK3))</f>
        <v>0</v>
      </c>
      <c r="AH13" s="332"/>
      <c r="AI13" s="333"/>
      <c r="AJ13" s="333"/>
      <c r="AK13" s="127">
        <f t="shared" si="25"/>
        <v>0</v>
      </c>
      <c r="AL13" s="130">
        <f t="shared" si="63"/>
        <v>0</v>
      </c>
      <c r="AN13" s="124" cm="1">
        <f t="array" ref="AN13">SUMPRODUCT(('Ashamar 56'!$W$4:$W$53)*('Ashamar 56'!$X$4:$X$53&lt;='Milestone 56'!AS3)*('Ashamar 56'!$X$4:$X$53&gt;='Milestone 56'!AR3))</f>
        <v>0</v>
      </c>
      <c r="AO13" s="332"/>
      <c r="AP13" s="333"/>
      <c r="AQ13" s="333"/>
      <c r="AR13" s="134">
        <f t="shared" si="27"/>
        <v>0</v>
      </c>
      <c r="AS13" s="135">
        <f t="shared" si="28"/>
        <v>0</v>
      </c>
      <c r="AU13" s="124" cm="1">
        <f t="array" ref="AU13">SUMPRODUCT(('Ashamar 56'!$W$4:$W$53)*('Ashamar 56'!$X$4:$X$53&lt;='Milestone 56'!AZ3)*('Ashamar 56'!$X$4:$X$53&gt;='Milestone 56'!AY3))</f>
        <v>0</v>
      </c>
      <c r="AV13" s="332"/>
      <c r="AW13" s="333"/>
      <c r="AX13" s="333"/>
      <c r="AY13" s="134">
        <f t="shared" si="29"/>
        <v>0</v>
      </c>
      <c r="AZ13" s="135">
        <f t="shared" si="30"/>
        <v>0</v>
      </c>
      <c r="BB13" s="124" cm="1">
        <f t="array" ref="BB13">SUMPRODUCT(('Ashamar 56'!$W$4:$W$53)*('Ashamar 56'!$X$4:$X$53&lt;='Milestone 56'!BG3)*('Ashamar 56'!$X$4:$X$53&gt;='Milestone 56'!BF3))</f>
        <v>0</v>
      </c>
      <c r="BC13" s="332"/>
      <c r="BD13" s="333"/>
      <c r="BE13" s="333"/>
      <c r="BF13" s="134">
        <f t="shared" si="31"/>
        <v>0</v>
      </c>
      <c r="BG13" s="135">
        <f t="shared" si="32"/>
        <v>0</v>
      </c>
      <c r="BI13" s="124" cm="1">
        <f t="array" ref="BI13">SUMPRODUCT(('Ashamar 56'!$W$4:$W$53)*('Ashamar 56'!$X$4:$X$53&lt;='Milestone 56'!BN3)*('Ashamar 56'!$X$4:$X$53&gt;='Milestone 56'!BM3))</f>
        <v>0</v>
      </c>
      <c r="BJ13" s="332"/>
      <c r="BK13" s="333"/>
      <c r="BL13" s="333"/>
      <c r="BM13" s="134">
        <f t="shared" si="33"/>
        <v>0</v>
      </c>
      <c r="BN13" s="135">
        <f t="shared" si="34"/>
        <v>0</v>
      </c>
      <c r="BP13" s="124" cm="1">
        <f t="array" ref="BP13">SUMPRODUCT(('Ashamar 56'!$W$4:$W$53)*('Ashamar 56'!$X$4:$X$53&lt;='Milestone 56'!BU3)*('Ashamar 56'!$X$4:$X$53&gt;='Milestone 56'!BT3))</f>
        <v>0</v>
      </c>
      <c r="BQ13" s="332"/>
      <c r="BR13" s="333"/>
      <c r="BS13" s="333"/>
      <c r="BT13" s="127">
        <f t="shared" si="35"/>
        <v>0</v>
      </c>
      <c r="BU13" s="130">
        <f t="shared" si="58"/>
        <v>0</v>
      </c>
      <c r="BW13" s="124" cm="1">
        <f t="array" ref="BW13">SUMPRODUCT(('Ashamar 56'!$W$4:$W$53)*('Ashamar 56'!$X$4:$X$53&lt;='Milestone 56'!CB3)*('Ashamar 56'!$X$4:$X$53&gt;='Milestone 56'!CA3))</f>
        <v>0</v>
      </c>
      <c r="BX13" s="332"/>
      <c r="BY13" s="333"/>
      <c r="BZ13" s="333"/>
      <c r="CA13" s="134">
        <f t="shared" si="36"/>
        <v>0</v>
      </c>
      <c r="CB13" s="135">
        <f t="shared" si="37"/>
        <v>0</v>
      </c>
      <c r="CD13" s="124" cm="1">
        <f t="array" ref="CD13">SUMPRODUCT(('Ashamar 56'!$W$4:$W$53)*('Ashamar 56'!$X$4:$X$53&lt;='Milestone 56'!CI3)*('Ashamar 56'!$X$4:$X$53&gt;='Milestone 56'!CH3))</f>
        <v>0</v>
      </c>
      <c r="CE13" s="332"/>
      <c r="CF13" s="333"/>
      <c r="CG13" s="333"/>
      <c r="CH13" s="134">
        <f t="shared" si="38"/>
        <v>0</v>
      </c>
      <c r="CI13" s="135">
        <f t="shared" si="39"/>
        <v>0</v>
      </c>
      <c r="CK13" s="124" cm="1">
        <f t="array" ref="CK13">SUMPRODUCT(('Ashamar 56'!$W$4:$W$53)*('Ashamar 56'!$X$4:$X$53&lt;='Milestone 56'!CP3)*('Ashamar 56'!$X$4:$X$53&gt;='Milestone 56'!CO3))</f>
        <v>0</v>
      </c>
      <c r="CL13" s="332"/>
      <c r="CM13" s="333"/>
      <c r="CN13" s="333"/>
      <c r="CO13" s="134">
        <f t="shared" si="40"/>
        <v>0</v>
      </c>
      <c r="CP13" s="135">
        <f t="shared" si="41"/>
        <v>0</v>
      </c>
      <c r="CR13" s="124" cm="1">
        <f t="array" ref="CR13">SUMPRODUCT(('Ashamar 56'!$W$4:$W$53)*('Ashamar 56'!$X$4:$X$53&lt;='Milestone 56'!CW3)*('Ashamar 56'!$X$4:$X$53&gt;='Milestone 56'!CV3))</f>
        <v>0</v>
      </c>
      <c r="CS13" s="332"/>
      <c r="CT13" s="333"/>
      <c r="CU13" s="333"/>
      <c r="CV13" s="134">
        <f t="shared" si="42"/>
        <v>0</v>
      </c>
      <c r="CW13" s="135">
        <f t="shared" si="43"/>
        <v>0</v>
      </c>
      <c r="CY13" s="124" cm="1">
        <f t="array" ref="CY13">SUMPRODUCT(('Ashamar 56'!$W$4:$W$53)*('Ashamar 56'!$X$4:$X$53&lt;='Milestone 56'!DD3)*('Ashamar 56'!$X$4:$X$53&gt;='Milestone 56'!DC3))</f>
        <v>0</v>
      </c>
      <c r="CZ13" s="332"/>
      <c r="DA13" s="333"/>
      <c r="DB13" s="333"/>
      <c r="DC13" s="134">
        <f t="shared" si="44"/>
        <v>0</v>
      </c>
      <c r="DD13" s="135">
        <f t="shared" si="45"/>
        <v>0</v>
      </c>
      <c r="DF13" s="124" cm="1">
        <f t="array" ref="DF13">SUMPRODUCT(('Ashamar 56'!$W$4:$W$53)*('Ashamar 56'!$X$4:$X$53&lt;='Milestone 56'!DK3)*('Ashamar 56'!$X$4:$X$53&gt;='Milestone 56'!DJ3))</f>
        <v>0</v>
      </c>
      <c r="DG13" s="332"/>
      <c r="DH13" s="333"/>
      <c r="DI13" s="333"/>
      <c r="DJ13" s="134">
        <f t="shared" si="46"/>
        <v>0</v>
      </c>
      <c r="DK13" s="135">
        <f t="shared" si="47"/>
        <v>0</v>
      </c>
      <c r="DM13" s="124" cm="1">
        <f t="array" ref="DM13">SUMPRODUCT(('Ashamar 56'!$W$4:$W$53)*('Ashamar 56'!$X$4:$X$53&lt;='Milestone 56'!DR3)*('Ashamar 56'!$X$4:$X$53&gt;='Milestone 56'!DQ3))</f>
        <v>0</v>
      </c>
      <c r="DN13" s="332"/>
      <c r="DO13" s="333"/>
      <c r="DP13" s="333"/>
      <c r="DQ13" s="134">
        <f t="shared" si="48"/>
        <v>0</v>
      </c>
      <c r="DR13" s="135">
        <f t="shared" si="49"/>
        <v>0</v>
      </c>
      <c r="DT13" s="124" cm="1">
        <f t="array" ref="DT13">SUMPRODUCT(('Ashamar 56'!$W$4:$W$53)*('Ashamar 56'!$X$4:$X$53&lt;='Milestone 56'!DY3)*('Ashamar 56'!$X$4:$X$53&gt;='Milestone 56'!DX3))</f>
        <v>0</v>
      </c>
      <c r="DU13" s="332"/>
      <c r="DV13" s="333"/>
      <c r="DW13" s="333"/>
      <c r="DX13" s="134">
        <f t="shared" si="50"/>
        <v>0</v>
      </c>
      <c r="DY13" s="135">
        <f t="shared" si="59"/>
        <v>0</v>
      </c>
      <c r="EA13" s="124" cm="1">
        <f t="array" ref="EA13">SUMPRODUCT(('Ashamar 56'!$W$4:$W$53)*('Ashamar 56'!$X$4:$X$53&lt;='Milestone 56'!EF3)*('Ashamar 56'!$X$4:$X$53&gt;='Milestone 56'!EE3))</f>
        <v>0</v>
      </c>
      <c r="EB13" s="332"/>
      <c r="EC13" s="333"/>
      <c r="ED13" s="333"/>
      <c r="EE13" s="134">
        <f t="shared" si="51"/>
        <v>0</v>
      </c>
      <c r="EF13" s="135">
        <f t="shared" si="52"/>
        <v>0</v>
      </c>
      <c r="EH13" s="124" cm="1">
        <f t="array" ref="EH13">SUMPRODUCT(('Ashamar 56'!$W$4:$W$53)*('Ashamar 56'!$X$4:$X$53&lt;='Milestone 56'!EM3)*('Ashamar 56'!$X$4:$X$53&gt;='Milestone 56'!EL3))</f>
        <v>0</v>
      </c>
      <c r="EI13" s="332"/>
      <c r="EJ13" s="333"/>
      <c r="EK13" s="333"/>
      <c r="EL13" s="134">
        <f t="shared" si="53"/>
        <v>0</v>
      </c>
      <c r="EM13" s="135">
        <f t="shared" si="60"/>
        <v>0</v>
      </c>
    </row>
    <row r="14" spans="2:164" ht="15.75" customHeight="1">
      <c r="B14" s="21" t="s">
        <v>1695</v>
      </c>
      <c r="C14" s="30"/>
      <c r="D14" s="21">
        <v>225.0196</v>
      </c>
      <c r="E14" s="32">
        <v>11986</v>
      </c>
      <c r="F14" s="32">
        <f t="shared" si="54"/>
        <v>2697084.9256000002</v>
      </c>
      <c r="G14" s="30"/>
      <c r="H14" s="33">
        <f>(P14+W14+AD14+AK14+AR14+AY14+BF14+BM14+BT14+CA14+CH14+CO14+CV14+DC14+K86+DJ14+DQ14+DX14+EE14+EL14)</f>
        <v>0</v>
      </c>
      <c r="I14" s="35">
        <f t="shared" si="55"/>
        <v>0</v>
      </c>
      <c r="J14" s="32">
        <f t="shared" si="56"/>
        <v>0</v>
      </c>
      <c r="K14" s="2"/>
      <c r="L14" s="124" cm="1">
        <f t="array" ref="L14">SUMPRODUCT(('Ashamar 56'!$Z$4:$Z$53)*('Ashamar 56'!$AA$4:$AA$53&lt;='Milestone 56'!Q3)*('Ashamar 56'!$AA$4:$AA$53&gt;='Milestone 56'!P3))</f>
        <v>0</v>
      </c>
      <c r="M14" s="332"/>
      <c r="N14" s="333"/>
      <c r="O14" s="333"/>
      <c r="P14" s="127">
        <f t="shared" si="22"/>
        <v>0</v>
      </c>
      <c r="Q14" s="130">
        <f t="shared" si="61"/>
        <v>0</v>
      </c>
      <c r="S14" s="124" cm="1">
        <f t="array" ref="S14">SUMPRODUCT(('Ashamar 56'!$Z$4:$Z$53)*('Ashamar 56'!$AA$4:$AA$53&lt;='Milestone 56'!X3)*('Ashamar 56'!$AA$4:$AA$53&gt;='Milestone 56'!W3))</f>
        <v>0</v>
      </c>
      <c r="T14" s="332"/>
      <c r="U14" s="333"/>
      <c r="V14" s="333"/>
      <c r="W14" s="127">
        <f t="shared" si="23"/>
        <v>0</v>
      </c>
      <c r="X14" s="130">
        <f t="shared" si="57"/>
        <v>0</v>
      </c>
      <c r="Z14" s="124" cm="1">
        <f t="array" ref="Z14">SUMPRODUCT(('Ashamar 56'!$Z$4:$Z$53)*('Ashamar 56'!$AA$4:$AA$53&lt;='Milestone 56'!AE3)*('Ashamar 56'!$AA$4:$AA$53&gt;='Milestone 56'!AD3))</f>
        <v>0</v>
      </c>
      <c r="AA14" s="332"/>
      <c r="AB14" s="333"/>
      <c r="AC14" s="333"/>
      <c r="AD14" s="127">
        <f t="shared" si="24"/>
        <v>0</v>
      </c>
      <c r="AE14" s="130">
        <f t="shared" si="62"/>
        <v>0</v>
      </c>
      <c r="AG14" s="124" cm="1">
        <f t="array" ref="AG14">SUMPRODUCT(('Ashamar 56'!$Z$4:$Z$53)*('Ashamar 56'!$AA$4:$AA$53&lt;='Milestone 56'!AL3)*('Ashamar 56'!$AA$4:$AA$53&gt;='Milestone 56'!AK3))</f>
        <v>0</v>
      </c>
      <c r="AH14" s="332"/>
      <c r="AI14" s="333"/>
      <c r="AJ14" s="333"/>
      <c r="AK14" s="127">
        <f t="shared" si="25"/>
        <v>0</v>
      </c>
      <c r="AL14" s="130">
        <f t="shared" si="63"/>
        <v>0</v>
      </c>
      <c r="AN14" s="124" cm="1">
        <f t="array" ref="AN14">SUMPRODUCT(('Ashamar 56'!$Z$4:$Z$53)*('Ashamar 56'!$AA$4:$AA$53&lt;='Milestone 56'!AS3)*('Ashamar 56'!$AA$4:$AA$53&gt;='Milestone 56'!AR3))</f>
        <v>0</v>
      </c>
      <c r="AO14" s="332"/>
      <c r="AP14" s="333"/>
      <c r="AQ14" s="333"/>
      <c r="AR14" s="134">
        <f t="shared" si="27"/>
        <v>0</v>
      </c>
      <c r="AS14" s="135">
        <f t="shared" si="28"/>
        <v>0</v>
      </c>
      <c r="AU14" s="124" cm="1">
        <f t="array" ref="AU14">SUMPRODUCT(('Ashamar 56'!$Z$4:$Z$53)*('Ashamar 56'!$AA$4:$AA$53&lt;='Milestone 56'!AZ3)*('Ashamar 56'!$AA$4:$AA$53&gt;='Milestone 56'!AY3))</f>
        <v>0</v>
      </c>
      <c r="AV14" s="332"/>
      <c r="AW14" s="333"/>
      <c r="AX14" s="333"/>
      <c r="AY14" s="134">
        <f t="shared" si="29"/>
        <v>0</v>
      </c>
      <c r="AZ14" s="135">
        <f t="shared" si="30"/>
        <v>0</v>
      </c>
      <c r="BB14" s="124" cm="1">
        <f t="array" ref="BB14">SUMPRODUCT(('Ashamar 56'!$Z$4:$Z$53)*('Ashamar 56'!$AA$4:$AA$53&lt;='Milestone 56'!BG3)*('Ashamar 56'!$AA$4:$AA$53&gt;='Milestone 56'!BF3))</f>
        <v>0</v>
      </c>
      <c r="BC14" s="332"/>
      <c r="BD14" s="333"/>
      <c r="BE14" s="333"/>
      <c r="BF14" s="134">
        <f t="shared" si="31"/>
        <v>0</v>
      </c>
      <c r="BG14" s="135">
        <f t="shared" si="32"/>
        <v>0</v>
      </c>
      <c r="BI14" s="124" cm="1">
        <f t="array" ref="BI14">SUMPRODUCT(('Ashamar 56'!$Z$4:$Z$53)*('Ashamar 56'!$AA$4:$AA$53&lt;='Milestone 56'!BN3)*('Ashamar 56'!$AA$4:$AA$53&gt;='Milestone 56'!BM3))</f>
        <v>0</v>
      </c>
      <c r="BJ14" s="332"/>
      <c r="BK14" s="333"/>
      <c r="BL14" s="333"/>
      <c r="BM14" s="134">
        <f t="shared" si="33"/>
        <v>0</v>
      </c>
      <c r="BN14" s="135">
        <f t="shared" si="34"/>
        <v>0</v>
      </c>
      <c r="BP14" s="124" cm="1">
        <f t="array" ref="BP14">SUMPRODUCT(('Ashamar 56'!$Z$4:$Z$53)*('Ashamar 56'!$AA$4:$AA$53&lt;='Milestone 56'!BU3)*('Ashamar 56'!$AA$4:$AA$53&gt;='Milestone 56'!BT3))</f>
        <v>0</v>
      </c>
      <c r="BQ14" s="332"/>
      <c r="BR14" s="333"/>
      <c r="BS14" s="333"/>
      <c r="BT14" s="127">
        <f t="shared" si="35"/>
        <v>0</v>
      </c>
      <c r="BU14" s="130">
        <f t="shared" si="58"/>
        <v>0</v>
      </c>
      <c r="BW14" s="124" cm="1">
        <f t="array" ref="BW14">SUMPRODUCT(('Ashamar 56'!$Z$4:$Z$53)*('Ashamar 56'!$AA$4:$AA$53&lt;='Milestone 56'!CB3)*('Ashamar 56'!$AA$4:$AA$53&gt;='Milestone 56'!CA3))</f>
        <v>0</v>
      </c>
      <c r="BX14" s="332"/>
      <c r="BY14" s="333"/>
      <c r="BZ14" s="333"/>
      <c r="CA14" s="134">
        <f t="shared" si="36"/>
        <v>0</v>
      </c>
      <c r="CB14" s="135">
        <f t="shared" si="37"/>
        <v>0</v>
      </c>
      <c r="CD14" s="124" cm="1">
        <f t="array" ref="CD14">SUMPRODUCT(('Ashamar 56'!$Z$4:$Z$53)*('Ashamar 56'!$AA$4:$AA$53&lt;='Milestone 56'!CI3)*('Ashamar 56'!$AA$4:$AA$53&gt;='Milestone 56'!CH3))</f>
        <v>0</v>
      </c>
      <c r="CE14" s="332"/>
      <c r="CF14" s="333"/>
      <c r="CG14" s="333"/>
      <c r="CH14" s="134">
        <f t="shared" si="38"/>
        <v>0</v>
      </c>
      <c r="CI14" s="135">
        <f t="shared" si="39"/>
        <v>0</v>
      </c>
      <c r="CK14" s="124" cm="1">
        <f t="array" ref="CK14">SUMPRODUCT(('Ashamar 56'!$Z$4:$Z$53)*('Ashamar 56'!$AA$4:$AA$53&lt;='Milestone 56'!CP3)*('Ashamar 56'!$AA$4:$AA$53&gt;='Milestone 56'!CO3))</f>
        <v>0</v>
      </c>
      <c r="CL14" s="332"/>
      <c r="CM14" s="333"/>
      <c r="CN14" s="333"/>
      <c r="CO14" s="134">
        <f t="shared" si="40"/>
        <v>0</v>
      </c>
      <c r="CP14" s="135">
        <f t="shared" si="41"/>
        <v>0</v>
      </c>
      <c r="CR14" s="124" cm="1">
        <f t="array" ref="CR14">SUMPRODUCT(('Ashamar 56'!$Z$4:$Z$53)*('Ashamar 56'!$AA$4:$AA$53&lt;='Milestone 56'!CW3)*('Ashamar 56'!$AA$4:$AA$53&gt;='Milestone 56'!CV3))</f>
        <v>0</v>
      </c>
      <c r="CS14" s="332"/>
      <c r="CT14" s="333"/>
      <c r="CU14" s="333"/>
      <c r="CV14" s="134">
        <f t="shared" si="42"/>
        <v>0</v>
      </c>
      <c r="CW14" s="135">
        <f t="shared" si="43"/>
        <v>0</v>
      </c>
      <c r="CY14" s="124" cm="1">
        <f t="array" ref="CY14">SUMPRODUCT(('Ashamar 56'!$Z$4:$Z$53)*('Ashamar 56'!$AA$4:$AA$53&lt;='Milestone 56'!DD3)*('Ashamar 56'!$AA$4:$AA$53&gt;='Milestone 56'!DC3))</f>
        <v>0</v>
      </c>
      <c r="CZ14" s="332"/>
      <c r="DA14" s="333"/>
      <c r="DB14" s="333"/>
      <c r="DC14" s="134">
        <f t="shared" si="44"/>
        <v>0</v>
      </c>
      <c r="DD14" s="135">
        <f t="shared" si="45"/>
        <v>0</v>
      </c>
      <c r="DF14" s="124" cm="1">
        <f t="array" ref="DF14">SUMPRODUCT(('Ashamar 56'!$Z$4:$Z$53)*('Ashamar 56'!$AA$4:$AA$53&lt;='Milestone 56'!DK3)*('Ashamar 56'!$AA$4:$AA$53&gt;='Milestone 56'!DJ3))</f>
        <v>0</v>
      </c>
      <c r="DG14" s="332"/>
      <c r="DH14" s="333"/>
      <c r="DI14" s="333"/>
      <c r="DJ14" s="134">
        <f t="shared" si="46"/>
        <v>0</v>
      </c>
      <c r="DK14" s="135">
        <f t="shared" si="47"/>
        <v>0</v>
      </c>
      <c r="DM14" s="124" cm="1">
        <f t="array" ref="DM14">SUMPRODUCT(('Ashamar 56'!$Z$4:$Z$53)*('Ashamar 56'!$AA$4:$AA$53&lt;='Milestone 56'!DR3)*('Ashamar 56'!$AA$4:$AA$53&gt;='Milestone 56'!DQ3))</f>
        <v>0</v>
      </c>
      <c r="DN14" s="332"/>
      <c r="DO14" s="333"/>
      <c r="DP14" s="333"/>
      <c r="DQ14" s="134">
        <f t="shared" si="48"/>
        <v>0</v>
      </c>
      <c r="DR14" s="135">
        <f t="shared" si="49"/>
        <v>0</v>
      </c>
      <c r="DT14" s="124" cm="1">
        <f t="array" ref="DT14">SUMPRODUCT(('Ashamar 56'!$Z$4:$Z$53)*('Ashamar 56'!$AA$4:$AA$53&lt;='Milestone 56'!DY3)*('Ashamar 56'!$AA$4:$AA$53&gt;='Milestone 56'!DX3))</f>
        <v>0</v>
      </c>
      <c r="DU14" s="332"/>
      <c r="DV14" s="333"/>
      <c r="DW14" s="333"/>
      <c r="DX14" s="134">
        <f t="shared" si="50"/>
        <v>0</v>
      </c>
      <c r="DY14" s="135">
        <f t="shared" si="59"/>
        <v>0</v>
      </c>
      <c r="EA14" s="124" cm="1">
        <f t="array" ref="EA14">SUMPRODUCT(('Ashamar 56'!$Z$4:$Z$53)*('Ashamar 56'!$AA$4:$AA$53&lt;='Milestone 56'!EF3)*('Ashamar 56'!$AA$4:$AA$53&gt;='Milestone 56'!EE3))</f>
        <v>0</v>
      </c>
      <c r="EB14" s="332"/>
      <c r="EC14" s="333"/>
      <c r="ED14" s="333"/>
      <c r="EE14" s="134">
        <f t="shared" si="51"/>
        <v>0</v>
      </c>
      <c r="EF14" s="135">
        <f t="shared" si="52"/>
        <v>0</v>
      </c>
      <c r="EH14" s="124" cm="1">
        <f t="array" ref="EH14">SUMPRODUCT(('Ashamar 56'!$Z$4:$Z$53)*('Ashamar 56'!$AA$4:$AA$53&lt;='Milestone 56'!EM3)*('Ashamar 56'!$AA$4:$AA$53&gt;='Milestone 56'!EL3))</f>
        <v>0</v>
      </c>
      <c r="EI14" s="332"/>
      <c r="EJ14" s="333"/>
      <c r="EK14" s="333"/>
      <c r="EL14" s="134">
        <f t="shared" si="53"/>
        <v>0</v>
      </c>
      <c r="EM14" s="135">
        <f t="shared" si="60"/>
        <v>0</v>
      </c>
    </row>
    <row r="15" spans="2:164" ht="15.75" customHeight="1">
      <c r="B15" s="21" t="s">
        <v>1696</v>
      </c>
      <c r="C15" s="30"/>
      <c r="D15" s="21">
        <v>242.97676000000001</v>
      </c>
      <c r="E15" s="32">
        <v>11986</v>
      </c>
      <c r="F15" s="32">
        <f t="shared" si="54"/>
        <v>2912319.4453600002</v>
      </c>
      <c r="G15" s="30"/>
      <c r="H15" s="33">
        <f>(P15+W15+AD15+AK15+AR15+AY15+BF15+BM15+BT15+CA15+CH15+CO15+CV15+DC15+K87+DJ15+DQ15+DX15+EE15+EL15)</f>
        <v>0</v>
      </c>
      <c r="I15" s="35">
        <f t="shared" si="55"/>
        <v>0</v>
      </c>
      <c r="J15" s="32">
        <f t="shared" si="56"/>
        <v>0</v>
      </c>
      <c r="K15" s="2"/>
      <c r="L15" s="124" cm="1">
        <f t="array" ref="L15">SUMPRODUCT(('Ashamar 56'!$AC$4:$AC$53)*('Ashamar 56'!$AD$4:$AD$53&lt;='Milestone 56'!Q3)*('Ashamar 56'!$AD$4:$AD$53&gt;='Milestone 56'!P3))</f>
        <v>0</v>
      </c>
      <c r="M15" s="332"/>
      <c r="N15" s="333"/>
      <c r="O15" s="333"/>
      <c r="P15" s="127">
        <f t="shared" si="22"/>
        <v>0</v>
      </c>
      <c r="Q15" s="130">
        <f t="shared" si="61"/>
        <v>0</v>
      </c>
      <c r="S15" s="124" cm="1">
        <f t="array" ref="S15">SUMPRODUCT(('Ashamar 56'!$AC$4:$AC$53)*('Ashamar 56'!$AD$4:$AD$53&lt;='Milestone 56'!X3)*('Ashamar 56'!$AD$4:$AD$53&gt;='Milestone 56'!W3))</f>
        <v>0</v>
      </c>
      <c r="T15" s="332"/>
      <c r="U15" s="333"/>
      <c r="V15" s="333"/>
      <c r="W15" s="127">
        <f t="shared" si="23"/>
        <v>0</v>
      </c>
      <c r="X15" s="130">
        <f t="shared" si="57"/>
        <v>0</v>
      </c>
      <c r="Z15" s="124" cm="1">
        <f t="array" ref="Z15">SUMPRODUCT(('Ashamar 56'!$AC$4:$AC$53)*('Ashamar 56'!$AD$4:$AD$53&lt;='Milestone 56'!AE3)*('Ashamar 56'!$AD$4:$AD$53&gt;='Milestone 56'!AD3))</f>
        <v>0</v>
      </c>
      <c r="AA15" s="332"/>
      <c r="AB15" s="333"/>
      <c r="AC15" s="333"/>
      <c r="AD15" s="127">
        <f t="shared" si="24"/>
        <v>0</v>
      </c>
      <c r="AE15" s="130">
        <f t="shared" si="62"/>
        <v>0</v>
      </c>
      <c r="AG15" s="124" cm="1">
        <f t="array" ref="AG15">SUMPRODUCT(('Ashamar 56'!$AC$4:$AC$53)*('Ashamar 56'!$AD$4:$AD$53&lt;='Milestone 56'!AL3)*('Ashamar 56'!$AD$4:$AD$53&gt;='Milestone 56'!AK3))</f>
        <v>0</v>
      </c>
      <c r="AH15" s="332"/>
      <c r="AI15" s="333"/>
      <c r="AJ15" s="333"/>
      <c r="AK15" s="127">
        <f t="shared" si="25"/>
        <v>0</v>
      </c>
      <c r="AL15" s="130">
        <f t="shared" si="63"/>
        <v>0</v>
      </c>
      <c r="AN15" s="124" cm="1">
        <f t="array" ref="AN15">SUMPRODUCT(('Ashamar 56'!$AC$4:$AC$53)*('Ashamar 56'!$AD$4:$AD$53&lt;='Milestone 56'!AS3)*('Ashamar 56'!$AD$4:$AD$53&gt;='Milestone 56'!AR3))</f>
        <v>0</v>
      </c>
      <c r="AO15" s="332"/>
      <c r="AP15" s="333"/>
      <c r="AQ15" s="333"/>
      <c r="AR15" s="134">
        <f t="shared" si="27"/>
        <v>0</v>
      </c>
      <c r="AS15" s="135">
        <f t="shared" si="28"/>
        <v>0</v>
      </c>
      <c r="AU15" s="124" cm="1">
        <f t="array" ref="AU15">SUMPRODUCT(('Ashamar 56'!$AC$4:$AC$53)*('Ashamar 56'!$AD$4:$AD$53&lt;='Milestone 56'!AZ3)*('Ashamar 56'!$AD$4:$AD$53&gt;='Milestone 56'!AY3))</f>
        <v>0</v>
      </c>
      <c r="AV15" s="332"/>
      <c r="AW15" s="333"/>
      <c r="AX15" s="333"/>
      <c r="AY15" s="134">
        <f t="shared" si="29"/>
        <v>0</v>
      </c>
      <c r="AZ15" s="135">
        <f t="shared" si="30"/>
        <v>0</v>
      </c>
      <c r="BB15" s="124" cm="1">
        <f t="array" ref="BB15">SUMPRODUCT(('Ashamar 56'!$AC$4:$AC$53)*('Ashamar 56'!$AD$4:$AD$53&lt;='Milestone 56'!BG3)*('Ashamar 56'!$AD$4:$AD$53&gt;='Milestone 56'!BF3))</f>
        <v>0</v>
      </c>
      <c r="BC15" s="332"/>
      <c r="BD15" s="333"/>
      <c r="BE15" s="333"/>
      <c r="BF15" s="134">
        <f t="shared" si="31"/>
        <v>0</v>
      </c>
      <c r="BG15" s="135">
        <f t="shared" si="32"/>
        <v>0</v>
      </c>
      <c r="BI15" s="124" cm="1">
        <f t="array" ref="BI15">SUMPRODUCT(('Ashamar 56'!$AC$4:$AC$53)*('Ashamar 56'!$AD$4:$AD$53&lt;='Milestone 56'!BN3)*('Ashamar 56'!$AD$4:$AD$53&gt;='Milestone 56'!BM3))</f>
        <v>0</v>
      </c>
      <c r="BJ15" s="332"/>
      <c r="BK15" s="333"/>
      <c r="BL15" s="333"/>
      <c r="BM15" s="134">
        <f t="shared" si="33"/>
        <v>0</v>
      </c>
      <c r="BN15" s="135">
        <f t="shared" si="34"/>
        <v>0</v>
      </c>
      <c r="BP15" s="124" cm="1">
        <f t="array" ref="BP15">SUMPRODUCT(('Ashamar 56'!$AC$4:$AC$53)*('Ashamar 56'!$AD$4:$AD$53&lt;='Milestone 56'!BU3)*('Ashamar 56'!$AD$4:$AD$53&gt;='Milestone 56'!BT3))</f>
        <v>0</v>
      </c>
      <c r="BQ15" s="332"/>
      <c r="BR15" s="333"/>
      <c r="BS15" s="333"/>
      <c r="BT15" s="127">
        <f t="shared" si="35"/>
        <v>0</v>
      </c>
      <c r="BU15" s="130">
        <f t="shared" si="58"/>
        <v>0</v>
      </c>
      <c r="BW15" s="124" cm="1">
        <f t="array" ref="BW15">SUMPRODUCT(('Ashamar 56'!$AC$4:$AC$53)*('Ashamar 56'!$AD$4:$AD$53&lt;='Milestone 56'!CB3)*('Ashamar 56'!$AD$4:$AD$53&gt;='Milestone 56'!CA3))</f>
        <v>0</v>
      </c>
      <c r="BX15" s="332"/>
      <c r="BY15" s="333"/>
      <c r="BZ15" s="333"/>
      <c r="CA15" s="134">
        <f t="shared" si="36"/>
        <v>0</v>
      </c>
      <c r="CB15" s="135">
        <f t="shared" si="37"/>
        <v>0</v>
      </c>
      <c r="CD15" s="124" cm="1">
        <f t="array" ref="CD15">SUMPRODUCT(('Ashamar 56'!$AC$4:$AC$53)*('Ashamar 56'!$AD$4:$AD$53&lt;='Milestone 56'!CI3)*('Ashamar 56'!$AD$4:$AD$53&gt;='Milestone 56'!CH3))</f>
        <v>0</v>
      </c>
      <c r="CE15" s="332"/>
      <c r="CF15" s="333"/>
      <c r="CG15" s="333"/>
      <c r="CH15" s="134">
        <f t="shared" si="38"/>
        <v>0</v>
      </c>
      <c r="CI15" s="135">
        <f t="shared" si="39"/>
        <v>0</v>
      </c>
      <c r="CK15" s="124" cm="1">
        <f t="array" ref="CK15">SUMPRODUCT(('Ashamar 56'!$AC$4:$AC$53)*('Ashamar 56'!$AD$4:$AD$53&lt;='Milestone 56'!CP3)*('Ashamar 56'!$AD$4:$AD$53&gt;='Milestone 56'!CO3))</f>
        <v>0</v>
      </c>
      <c r="CL15" s="332"/>
      <c r="CM15" s="333"/>
      <c r="CN15" s="333"/>
      <c r="CO15" s="134">
        <f t="shared" si="40"/>
        <v>0</v>
      </c>
      <c r="CP15" s="135">
        <f t="shared" si="41"/>
        <v>0</v>
      </c>
      <c r="CR15" s="124" cm="1">
        <f t="array" ref="CR15">SUMPRODUCT(('Ashamar 56'!$AC$4:$AC$53)*('Ashamar 56'!$AD$4:$AD$53&lt;='Milestone 56'!CW3)*('Ashamar 56'!$AD$4:$AD$53&gt;='Milestone 56'!CV3))</f>
        <v>0</v>
      </c>
      <c r="CS15" s="332"/>
      <c r="CT15" s="333"/>
      <c r="CU15" s="333"/>
      <c r="CV15" s="134">
        <f t="shared" si="42"/>
        <v>0</v>
      </c>
      <c r="CW15" s="135">
        <f t="shared" si="43"/>
        <v>0</v>
      </c>
      <c r="CY15" s="124" cm="1">
        <f t="array" ref="CY15">SUMPRODUCT(('Ashamar 56'!$AC$4:$AC$53)*('Ashamar 56'!$AD$4:$AD$53&lt;='Milestone 56'!DD3)*('Ashamar 56'!$AD$4:$AD$53&gt;='Milestone 56'!DC3))</f>
        <v>0</v>
      </c>
      <c r="CZ15" s="332"/>
      <c r="DA15" s="333"/>
      <c r="DB15" s="333"/>
      <c r="DC15" s="134">
        <f t="shared" si="44"/>
        <v>0</v>
      </c>
      <c r="DD15" s="135">
        <f t="shared" si="45"/>
        <v>0</v>
      </c>
      <c r="DF15" s="124" cm="1">
        <f t="array" ref="DF15">SUMPRODUCT(('Ashamar 56'!$AC$4:$AC$53)*('Ashamar 56'!$AD$4:$AD$53&lt;='Milestone 56'!DK3)*('Ashamar 56'!$AD$4:$AD$53&gt;='Milestone 56'!DJ3))</f>
        <v>0</v>
      </c>
      <c r="DG15" s="332"/>
      <c r="DH15" s="333"/>
      <c r="DI15" s="333"/>
      <c r="DJ15" s="134">
        <f t="shared" si="46"/>
        <v>0</v>
      </c>
      <c r="DK15" s="135">
        <f t="shared" si="47"/>
        <v>0</v>
      </c>
      <c r="DM15" s="124" cm="1">
        <f t="array" ref="DM15">SUMPRODUCT(('Ashamar 56'!$AC$4:$AC$53)*('Ashamar 56'!$AD$4:$AD$53&lt;='Milestone 56'!DR3)*('Ashamar 56'!$AD$4:$AD$53&gt;='Milestone 56'!DQ3))</f>
        <v>0</v>
      </c>
      <c r="DN15" s="332"/>
      <c r="DO15" s="333"/>
      <c r="DP15" s="333"/>
      <c r="DQ15" s="134">
        <f t="shared" si="48"/>
        <v>0</v>
      </c>
      <c r="DR15" s="135">
        <f t="shared" si="49"/>
        <v>0</v>
      </c>
      <c r="DT15" s="124" cm="1">
        <f t="array" ref="DT15">SUMPRODUCT(('Ashamar 56'!$AC$4:$AC$53)*('Ashamar 56'!$AD$4:$AD$53&lt;='Milestone 56'!DY3)*('Ashamar 56'!$AD$4:$AD$53&gt;='Milestone 56'!DX3))</f>
        <v>0</v>
      </c>
      <c r="DU15" s="332"/>
      <c r="DV15" s="333"/>
      <c r="DW15" s="333"/>
      <c r="DX15" s="134">
        <f t="shared" si="50"/>
        <v>0</v>
      </c>
      <c r="DY15" s="135">
        <f t="shared" si="59"/>
        <v>0</v>
      </c>
      <c r="EA15" s="124" cm="1">
        <f t="array" ref="EA15">SUMPRODUCT(('Ashamar 56'!$AC$4:$AC$53)*('Ashamar 56'!$AD$4:$AD$53&lt;='Milestone 56'!EF3)*('Ashamar 56'!$AD$4:$AD$53&gt;='Milestone 56'!EE3))</f>
        <v>0</v>
      </c>
      <c r="EB15" s="332"/>
      <c r="EC15" s="333"/>
      <c r="ED15" s="333"/>
      <c r="EE15" s="134">
        <f t="shared" si="51"/>
        <v>0</v>
      </c>
      <c r="EF15" s="135">
        <f t="shared" si="52"/>
        <v>0</v>
      </c>
      <c r="EH15" s="124" cm="1">
        <f t="array" ref="EH15">SUMPRODUCT(('Ashamar 56'!$AC$4:$AC$53)*('Ashamar 56'!$AD$4:$AD$53&lt;='Milestone 56'!EM3)*('Ashamar 56'!$AD$4:$AD$53&gt;='Milestone 56'!EL3))</f>
        <v>0</v>
      </c>
      <c r="EI15" s="332"/>
      <c r="EJ15" s="333"/>
      <c r="EK15" s="333"/>
      <c r="EL15" s="134">
        <f t="shared" si="53"/>
        <v>0</v>
      </c>
      <c r="EM15" s="135">
        <f t="shared" si="60"/>
        <v>0</v>
      </c>
    </row>
    <row r="16" spans="2:164" ht="15.75" customHeight="1">
      <c r="B16" s="21" t="s">
        <v>1697</v>
      </c>
      <c r="C16" s="30"/>
      <c r="D16" s="21">
        <v>454.19880000000001</v>
      </c>
      <c r="E16" s="32">
        <v>11986</v>
      </c>
      <c r="F16" s="32">
        <f t="shared" si="54"/>
        <v>5444026.8168000001</v>
      </c>
      <c r="G16" s="30"/>
      <c r="H16" s="33">
        <f>(P16+W16+AD16+AK16+AR16+AY16+BF16+BM16+BT16+CA16+CH16+CO16+CV16+DC16+K88+DJ16+DQ16+DX16+EE16+EL16)</f>
        <v>0</v>
      </c>
      <c r="I16" s="35">
        <f t="shared" si="55"/>
        <v>0</v>
      </c>
      <c r="J16" s="32">
        <f t="shared" si="56"/>
        <v>0</v>
      </c>
      <c r="K16" s="2"/>
      <c r="L16" s="124" cm="1">
        <f t="array" ref="L16">SUMPRODUCT(('Ashamar 56'!$AF$4:$AF$53)*('Ashamar 56'!$AG$4:$AG$53&lt;='Milestone 56'!Q3)*('Ashamar 56'!$AG$4:$AG$53&gt;='Milestone 56'!P3))</f>
        <v>0</v>
      </c>
      <c r="M16" s="332"/>
      <c r="N16" s="333"/>
      <c r="O16" s="333"/>
      <c r="P16" s="127">
        <f t="shared" si="22"/>
        <v>0</v>
      </c>
      <c r="Q16" s="130">
        <f t="shared" si="61"/>
        <v>0</v>
      </c>
      <c r="S16" s="124" cm="1">
        <f t="array" ref="S16">SUMPRODUCT(('Ashamar 56'!$AF$4:$AF$53)*('Ashamar 56'!$AG$4:$AG$53&lt;='Milestone 56'!X3)*('Ashamar 56'!$AG$4:$AG$53&gt;='Milestone 56'!W3))</f>
        <v>0</v>
      </c>
      <c r="T16" s="332"/>
      <c r="U16" s="333"/>
      <c r="V16" s="333"/>
      <c r="W16" s="127">
        <f t="shared" si="23"/>
        <v>0</v>
      </c>
      <c r="X16" s="130">
        <f t="shared" si="57"/>
        <v>0</v>
      </c>
      <c r="Z16" s="124" cm="1">
        <f t="array" ref="Z16">SUMPRODUCT(('Ashamar 56'!$AF$4:$AF$53)*('Ashamar 56'!$AG$4:$AG$53&lt;='Milestone 56'!AE3)*('Ashamar 56'!$AG$4:$AG$53&gt;='Milestone 56'!AD3))</f>
        <v>0</v>
      </c>
      <c r="AA16" s="332"/>
      <c r="AB16" s="333"/>
      <c r="AC16" s="333"/>
      <c r="AD16" s="127">
        <f t="shared" si="24"/>
        <v>0</v>
      </c>
      <c r="AE16" s="130">
        <f t="shared" si="62"/>
        <v>0</v>
      </c>
      <c r="AG16" s="124" cm="1">
        <f t="array" ref="AG16">SUMPRODUCT(('Ashamar 56'!$AF$4:$AF$53)*('Ashamar 56'!$AG$4:$AG$53&lt;='Milestone 56'!AL3)*('Ashamar 56'!$AG$4:$AG$53&gt;='Milestone 56'!AK3))</f>
        <v>0</v>
      </c>
      <c r="AH16" s="332"/>
      <c r="AI16" s="333"/>
      <c r="AJ16" s="333"/>
      <c r="AK16" s="127">
        <f t="shared" si="25"/>
        <v>0</v>
      </c>
      <c r="AL16" s="130">
        <f t="shared" si="63"/>
        <v>0</v>
      </c>
      <c r="AN16" s="124" cm="1">
        <f t="array" ref="AN16">SUMPRODUCT(('Ashamar 56'!$AF$4:$AF$53)*('Ashamar 56'!$AG$4:$AG$53&lt;='Milestone 56'!AS3)*('Ashamar 56'!$AG$4:$AG$53&gt;='Milestone 56'!AR3))</f>
        <v>0</v>
      </c>
      <c r="AO16" s="332"/>
      <c r="AP16" s="333"/>
      <c r="AQ16" s="333"/>
      <c r="AR16" s="134">
        <f t="shared" si="27"/>
        <v>0</v>
      </c>
      <c r="AS16" s="135">
        <f t="shared" si="28"/>
        <v>0</v>
      </c>
      <c r="AU16" s="124" cm="1">
        <f t="array" ref="AU16">SUMPRODUCT(('Ashamar 56'!$AF$4:$AF$53)*('Ashamar 56'!$AG$4:$AG$53&lt;='Milestone 56'!AZ3)*('Ashamar 56'!$AG$4:$AG$53&gt;='Milestone 56'!AY3))</f>
        <v>0</v>
      </c>
      <c r="AV16" s="332"/>
      <c r="AW16" s="333"/>
      <c r="AX16" s="333"/>
      <c r="AY16" s="134">
        <f t="shared" si="29"/>
        <v>0</v>
      </c>
      <c r="AZ16" s="135">
        <f t="shared" si="30"/>
        <v>0</v>
      </c>
      <c r="BB16" s="124" cm="1">
        <f t="array" ref="BB16">SUMPRODUCT(('Ashamar 56'!$AF$4:$AF$53)*('Ashamar 56'!$AG$4:$AG$53&lt;='Milestone 56'!BG3)*('Ashamar 56'!$AG$4:$AG$53&gt;='Milestone 56'!BF3))</f>
        <v>0</v>
      </c>
      <c r="BC16" s="332"/>
      <c r="BD16" s="333"/>
      <c r="BE16" s="333"/>
      <c r="BF16" s="134">
        <f t="shared" si="31"/>
        <v>0</v>
      </c>
      <c r="BG16" s="135">
        <f t="shared" si="32"/>
        <v>0</v>
      </c>
      <c r="BI16" s="124" cm="1">
        <f t="array" ref="BI16">SUMPRODUCT(('Ashamar 56'!$AF$4:$AF$53)*('Ashamar 56'!$AG$4:$AG$53&lt;='Milestone 56'!BN3)*('Ashamar 56'!$AG$4:$AG$53&gt;='Milestone 56'!BM3))</f>
        <v>0</v>
      </c>
      <c r="BJ16" s="332"/>
      <c r="BK16" s="333"/>
      <c r="BL16" s="333"/>
      <c r="BM16" s="134">
        <f t="shared" si="33"/>
        <v>0</v>
      </c>
      <c r="BN16" s="135">
        <f t="shared" si="34"/>
        <v>0</v>
      </c>
      <c r="BP16" s="124" cm="1">
        <f t="array" ref="BP16">SUMPRODUCT(('Ashamar 56'!$AF$4:$AF$53)*('Ashamar 56'!$AG$4:$AG$53&lt;='Milestone 56'!BU3)*('Ashamar 56'!$AG$4:$AG$53&gt;='Milestone 56'!BT3))</f>
        <v>0</v>
      </c>
      <c r="BQ16" s="332"/>
      <c r="BR16" s="333"/>
      <c r="BS16" s="333"/>
      <c r="BT16" s="127">
        <f t="shared" si="35"/>
        <v>0</v>
      </c>
      <c r="BU16" s="130">
        <f t="shared" si="58"/>
        <v>0</v>
      </c>
      <c r="BW16" s="124" cm="1">
        <f t="array" ref="BW16">SUMPRODUCT(('Ashamar 56'!$AF$4:$AF$53)*('Ashamar 56'!$AG$4:$AG$53&lt;='Milestone 56'!CB3)*('Ashamar 56'!$AG$4:$AG$53&gt;='Milestone 56'!CA3))</f>
        <v>0</v>
      </c>
      <c r="BX16" s="332"/>
      <c r="BY16" s="333"/>
      <c r="BZ16" s="333"/>
      <c r="CA16" s="134">
        <f t="shared" si="36"/>
        <v>0</v>
      </c>
      <c r="CB16" s="135">
        <f t="shared" si="37"/>
        <v>0</v>
      </c>
      <c r="CD16" s="124" cm="1">
        <f t="array" ref="CD16">SUMPRODUCT(('Ashamar 56'!$AF$4:$AF$53)*('Ashamar 56'!$AG$4:$AG$53&lt;='Milestone 56'!CI3)*('Ashamar 56'!$AG$4:$AG$53&gt;='Milestone 56'!CH3))</f>
        <v>0</v>
      </c>
      <c r="CE16" s="332"/>
      <c r="CF16" s="333"/>
      <c r="CG16" s="333"/>
      <c r="CH16" s="134">
        <f t="shared" si="38"/>
        <v>0</v>
      </c>
      <c r="CI16" s="135">
        <f t="shared" si="39"/>
        <v>0</v>
      </c>
      <c r="CK16" s="124" cm="1">
        <f t="array" ref="CK16">SUMPRODUCT(('Ashamar 56'!$AF$4:$AF$53)*('Ashamar 56'!$AG$4:$AG$53&lt;='Milestone 56'!CP3)*('Ashamar 56'!$AG$4:$AG$53&gt;='Milestone 56'!CO3))</f>
        <v>0</v>
      </c>
      <c r="CL16" s="332"/>
      <c r="CM16" s="333"/>
      <c r="CN16" s="333"/>
      <c r="CO16" s="134">
        <f t="shared" si="40"/>
        <v>0</v>
      </c>
      <c r="CP16" s="135">
        <f t="shared" si="41"/>
        <v>0</v>
      </c>
      <c r="CR16" s="124" cm="1">
        <f t="array" ref="CR16">SUMPRODUCT(('Ashamar 56'!$AF$4:$AF$53)*('Ashamar 56'!$AG$4:$AG$53&lt;='Milestone 56'!CW3)*('Ashamar 56'!$AG$4:$AG$53&gt;='Milestone 56'!CV3))</f>
        <v>0</v>
      </c>
      <c r="CS16" s="332"/>
      <c r="CT16" s="333"/>
      <c r="CU16" s="333"/>
      <c r="CV16" s="134">
        <f t="shared" si="42"/>
        <v>0</v>
      </c>
      <c r="CW16" s="135">
        <f t="shared" si="43"/>
        <v>0</v>
      </c>
      <c r="CY16" s="124" cm="1">
        <f t="array" ref="CY16">SUMPRODUCT(('Ashamar 56'!$AF$4:$AF$53)*('Ashamar 56'!$AG$4:$AG$53&lt;='Milestone 56'!DD3)*('Ashamar 56'!$AG$4:$AG$53&gt;='Milestone 56'!DC3))</f>
        <v>0</v>
      </c>
      <c r="CZ16" s="332"/>
      <c r="DA16" s="333"/>
      <c r="DB16" s="333"/>
      <c r="DC16" s="134">
        <f t="shared" si="44"/>
        <v>0</v>
      </c>
      <c r="DD16" s="135">
        <f t="shared" si="45"/>
        <v>0</v>
      </c>
      <c r="DF16" s="124" cm="1">
        <f t="array" ref="DF16">SUMPRODUCT(('Ashamar 56'!$AF$4:$AF$53)*('Ashamar 56'!$AG$4:$AG$53&lt;='Milestone 56'!DK3)*('Ashamar 56'!$AG$4:$AG$53&gt;='Milestone 56'!DJ3))</f>
        <v>0</v>
      </c>
      <c r="DG16" s="332"/>
      <c r="DH16" s="333"/>
      <c r="DI16" s="333"/>
      <c r="DJ16" s="134">
        <f t="shared" si="46"/>
        <v>0</v>
      </c>
      <c r="DK16" s="135">
        <f t="shared" si="47"/>
        <v>0</v>
      </c>
      <c r="DM16" s="124" cm="1">
        <f t="array" ref="DM16">SUMPRODUCT(('Ashamar 56'!$AF$4:$AF$53)*('Ashamar 56'!$AG$4:$AG$53&lt;='Milestone 56'!DR3)*('Ashamar 56'!$AG$4:$AG$53&gt;='Milestone 56'!DQ3))</f>
        <v>0</v>
      </c>
      <c r="DN16" s="332"/>
      <c r="DO16" s="333"/>
      <c r="DP16" s="333"/>
      <c r="DQ16" s="134">
        <f t="shared" si="48"/>
        <v>0</v>
      </c>
      <c r="DR16" s="135">
        <f t="shared" si="49"/>
        <v>0</v>
      </c>
      <c r="DT16" s="124" cm="1">
        <f t="array" ref="DT16">SUMPRODUCT(('Ashamar 56'!$AF$4:$AF$53)*('Ashamar 56'!$AG$4:$AG$53&lt;='Milestone 56'!DY3)*('Ashamar 56'!$AG$4:$AG$53&gt;='Milestone 56'!DX3))</f>
        <v>0</v>
      </c>
      <c r="DU16" s="332"/>
      <c r="DV16" s="333"/>
      <c r="DW16" s="333"/>
      <c r="DX16" s="134">
        <f t="shared" si="50"/>
        <v>0</v>
      </c>
      <c r="DY16" s="135">
        <f t="shared" si="59"/>
        <v>0</v>
      </c>
      <c r="EA16" s="124" cm="1">
        <f t="array" ref="EA16">SUMPRODUCT(('Ashamar 56'!$AF$4:$AF$53)*('Ashamar 56'!$AG$4:$AG$53&lt;='Milestone 56'!EF3)*('Ashamar 56'!$AG$4:$AG$53&gt;='Milestone 56'!EE3))</f>
        <v>0</v>
      </c>
      <c r="EB16" s="332"/>
      <c r="EC16" s="333"/>
      <c r="ED16" s="333"/>
      <c r="EE16" s="134">
        <f t="shared" si="51"/>
        <v>0</v>
      </c>
      <c r="EF16" s="135">
        <f t="shared" si="52"/>
        <v>0</v>
      </c>
      <c r="EH16" s="124" cm="1">
        <f t="array" ref="EH16">SUMPRODUCT(('Ashamar 56'!$AF$4:$AF$53)*('Ashamar 56'!$AG$4:$AG$53&lt;='Milestone 56'!EM3)*('Ashamar 56'!$AG$4:$AG$53&gt;='Milestone 56'!EL3))</f>
        <v>0</v>
      </c>
      <c r="EI16" s="332"/>
      <c r="EJ16" s="333"/>
      <c r="EK16" s="333"/>
      <c r="EL16" s="134">
        <f t="shared" si="53"/>
        <v>0</v>
      </c>
      <c r="EM16" s="135">
        <f t="shared" si="60"/>
        <v>0</v>
      </c>
    </row>
    <row r="17" spans="1:143" ht="15.75" customHeight="1">
      <c r="B17" s="21" t="s">
        <v>1698</v>
      </c>
      <c r="C17" s="30"/>
      <c r="D17" s="21">
        <v>225.0196</v>
      </c>
      <c r="E17" s="32">
        <v>11986</v>
      </c>
      <c r="F17" s="32">
        <f t="shared" si="54"/>
        <v>2697084.9256000002</v>
      </c>
      <c r="G17" s="30"/>
      <c r="H17" s="33">
        <f>(P17+W17+AD17+AK17+AR17+AY17+BF17+BM17+BT17+CA17+CH17+CO17+CV17+DC17+K89+DJ17+DQ17+DX17+EE17+EL17)</f>
        <v>0</v>
      </c>
      <c r="I17" s="35">
        <f t="shared" si="55"/>
        <v>0</v>
      </c>
      <c r="J17" s="32">
        <f t="shared" si="56"/>
        <v>0</v>
      </c>
      <c r="K17" s="2"/>
      <c r="L17" s="124" cm="1">
        <f t="array" ref="L17">SUMPRODUCT(('Ashamar 56'!$AI$4:$AI$53)*('Ashamar 56'!$AJ$4:$AJ$53&lt;='Milestone 56'!Q3)*('Ashamar 56'!$AJ$4:$AJ$53&gt;='Milestone 56'!P3))</f>
        <v>0</v>
      </c>
      <c r="M17" s="332"/>
      <c r="N17" s="333"/>
      <c r="O17" s="333"/>
      <c r="P17" s="127">
        <f t="shared" si="22"/>
        <v>0</v>
      </c>
      <c r="Q17" s="130">
        <f t="shared" si="61"/>
        <v>0</v>
      </c>
      <c r="S17" s="124" cm="1">
        <f t="array" ref="S17">SUMPRODUCT(('Ashamar 56'!$AI$4:$AI$53)*('Ashamar 56'!$AJ$4:$AJ$53&lt;='Milestone 56'!X3)*('Ashamar 56'!$AJ$4:$AJ$53&gt;='Milestone 56'!W3))</f>
        <v>0</v>
      </c>
      <c r="T17" s="332"/>
      <c r="U17" s="333"/>
      <c r="V17" s="333"/>
      <c r="W17" s="127">
        <f t="shared" si="23"/>
        <v>0</v>
      </c>
      <c r="X17" s="130">
        <f t="shared" si="57"/>
        <v>0</v>
      </c>
      <c r="Z17" s="124" cm="1">
        <f t="array" ref="Z17">SUMPRODUCT(('Ashamar 56'!$AI$4:$AI$53)*('Ashamar 56'!$AJ$4:$AJ$53&lt;='Milestone 56'!AE3)*('Ashamar 56'!$AJ$4:$AJ$53&gt;='Milestone 56'!AD3))</f>
        <v>0</v>
      </c>
      <c r="AA17" s="332"/>
      <c r="AB17" s="333"/>
      <c r="AC17" s="333"/>
      <c r="AD17" s="127">
        <f t="shared" si="24"/>
        <v>0</v>
      </c>
      <c r="AE17" s="130">
        <f t="shared" si="62"/>
        <v>0</v>
      </c>
      <c r="AG17" s="124" cm="1">
        <f t="array" ref="AG17">SUMPRODUCT(('Ashamar 56'!$AI$4:$AI$53)*('Ashamar 56'!$AJ$4:$AJ$53&lt;='Milestone 56'!AL3)*('Ashamar 56'!$AJ$4:$AJ$53&gt;='Milestone 56'!AK3))</f>
        <v>0</v>
      </c>
      <c r="AH17" s="332"/>
      <c r="AI17" s="333"/>
      <c r="AJ17" s="333"/>
      <c r="AK17" s="127">
        <f t="shared" si="25"/>
        <v>0</v>
      </c>
      <c r="AL17" s="130">
        <f t="shared" si="63"/>
        <v>0</v>
      </c>
      <c r="AN17" s="124" cm="1">
        <f t="array" ref="AN17">SUMPRODUCT(('Ashamar 56'!$AI$4:$AI$53)*('Ashamar 56'!$AJ$4:$AJ$53&lt;='Milestone 56'!AS3)*('Ashamar 56'!$AJ$4:$AJ$53&gt;='Milestone 56'!AR3))</f>
        <v>0</v>
      </c>
      <c r="AO17" s="332"/>
      <c r="AP17" s="333"/>
      <c r="AQ17" s="333"/>
      <c r="AR17" s="134">
        <f t="shared" si="27"/>
        <v>0</v>
      </c>
      <c r="AS17" s="135">
        <f t="shared" si="28"/>
        <v>0</v>
      </c>
      <c r="AU17" s="124" cm="1">
        <f t="array" ref="AU17">SUMPRODUCT(('Ashamar 56'!$AI$4:$AI$53)*('Ashamar 56'!$AJ$4:$AJ$53&lt;='Milestone 56'!AZ3)*('Ashamar 56'!$AJ$4:$AJ$53&gt;='Milestone 56'!AY3))</f>
        <v>0</v>
      </c>
      <c r="AV17" s="332"/>
      <c r="AW17" s="333"/>
      <c r="AX17" s="333"/>
      <c r="AY17" s="134">
        <f t="shared" si="29"/>
        <v>0</v>
      </c>
      <c r="AZ17" s="135">
        <f t="shared" si="30"/>
        <v>0</v>
      </c>
      <c r="BB17" s="124" cm="1">
        <f t="array" ref="BB17">SUMPRODUCT(('Ashamar 56'!$AI$4:$AI$53)*('Ashamar 56'!$AJ$4:$AJ$53&lt;='Milestone 56'!BG3)*('Ashamar 56'!$AJ$4:$AJ$53&gt;='Milestone 56'!BF3))</f>
        <v>0</v>
      </c>
      <c r="BC17" s="332"/>
      <c r="BD17" s="333"/>
      <c r="BE17" s="333"/>
      <c r="BF17" s="134">
        <f t="shared" si="31"/>
        <v>0</v>
      </c>
      <c r="BG17" s="135">
        <f t="shared" si="32"/>
        <v>0</v>
      </c>
      <c r="BI17" s="124" cm="1">
        <f t="array" ref="BI17">SUMPRODUCT(('Ashamar 56'!$AI$4:$AI$53)*('Ashamar 56'!$AJ$4:$AJ$53&lt;='Milestone 56'!BN3)*('Ashamar 56'!$AJ$4:$AJ$53&gt;='Milestone 56'!BM3))</f>
        <v>0</v>
      </c>
      <c r="BJ17" s="332"/>
      <c r="BK17" s="333"/>
      <c r="BL17" s="333"/>
      <c r="BM17" s="134">
        <f t="shared" si="33"/>
        <v>0</v>
      </c>
      <c r="BN17" s="135">
        <f t="shared" si="34"/>
        <v>0</v>
      </c>
      <c r="BP17" s="124" cm="1">
        <f t="array" ref="BP17">SUMPRODUCT(('Ashamar 56'!$AI$4:$AI$53)*('Ashamar 56'!$AJ$4:$AJ$53&lt;='Milestone 56'!BU3)*('Ashamar 56'!$AJ$4:$AJ$53&gt;='Milestone 56'!BT3))</f>
        <v>0</v>
      </c>
      <c r="BQ17" s="332"/>
      <c r="BR17" s="333"/>
      <c r="BS17" s="333"/>
      <c r="BT17" s="127">
        <f t="shared" si="35"/>
        <v>0</v>
      </c>
      <c r="BU17" s="130">
        <f t="shared" si="58"/>
        <v>0</v>
      </c>
      <c r="BW17" s="124" cm="1">
        <f t="array" ref="BW17">SUMPRODUCT(('Ashamar 56'!$AI$4:$AI$53)*('Ashamar 56'!$AJ$4:$AJ$53&lt;='Milestone 56'!CB3)*('Ashamar 56'!$AJ$4:$AJ$53&gt;='Milestone 56'!CA3))</f>
        <v>0</v>
      </c>
      <c r="BX17" s="332"/>
      <c r="BY17" s="333"/>
      <c r="BZ17" s="333"/>
      <c r="CA17" s="134">
        <f t="shared" si="36"/>
        <v>0</v>
      </c>
      <c r="CB17" s="135">
        <f t="shared" si="37"/>
        <v>0</v>
      </c>
      <c r="CD17" s="124" cm="1">
        <f t="array" ref="CD17">SUMPRODUCT(('Ashamar 56'!$AI$4:$AI$53)*('Ashamar 56'!$AJ$4:$AJ$53&lt;='Milestone 56'!CI3)*('Ashamar 56'!$AJ$4:$AJ$53&gt;='Milestone 56'!CH3))</f>
        <v>0</v>
      </c>
      <c r="CE17" s="332"/>
      <c r="CF17" s="333"/>
      <c r="CG17" s="333"/>
      <c r="CH17" s="134">
        <f t="shared" si="38"/>
        <v>0</v>
      </c>
      <c r="CI17" s="135">
        <f t="shared" si="39"/>
        <v>0</v>
      </c>
      <c r="CK17" s="124" cm="1">
        <f t="array" ref="CK17">SUMPRODUCT(('Ashamar 56'!$AI$4:$AI$53)*('Ashamar 56'!$AJ$4:$AJ$53&lt;='Milestone 56'!CP3)*('Ashamar 56'!$AJ$4:$AJ$53&gt;='Milestone 56'!CO3))</f>
        <v>0</v>
      </c>
      <c r="CL17" s="332"/>
      <c r="CM17" s="333"/>
      <c r="CN17" s="333"/>
      <c r="CO17" s="134">
        <f t="shared" si="40"/>
        <v>0</v>
      </c>
      <c r="CP17" s="135">
        <f t="shared" si="41"/>
        <v>0</v>
      </c>
      <c r="CR17" s="124" cm="1">
        <f t="array" ref="CR17">SUMPRODUCT(('Ashamar 56'!$AI$4:$AI$53)*('Ashamar 56'!$AJ$4:$AJ$53&lt;='Milestone 56'!CW3)*('Ashamar 56'!$AJ$4:$AJ$53&gt;='Milestone 56'!CV3))</f>
        <v>0</v>
      </c>
      <c r="CS17" s="332"/>
      <c r="CT17" s="333"/>
      <c r="CU17" s="333"/>
      <c r="CV17" s="134">
        <f t="shared" si="42"/>
        <v>0</v>
      </c>
      <c r="CW17" s="135">
        <f t="shared" si="43"/>
        <v>0</v>
      </c>
      <c r="CY17" s="124" cm="1">
        <f t="array" ref="CY17">SUMPRODUCT(('Ashamar 56'!$AI$4:$AI$53)*('Ashamar 56'!$AJ$4:$AJ$53&lt;='Milestone 56'!DD3)*('Ashamar 56'!$AJ$4:$AJ$53&gt;='Milestone 56'!DC3))</f>
        <v>0</v>
      </c>
      <c r="CZ17" s="332"/>
      <c r="DA17" s="333"/>
      <c r="DB17" s="333"/>
      <c r="DC17" s="134">
        <f t="shared" si="44"/>
        <v>0</v>
      </c>
      <c r="DD17" s="135">
        <f t="shared" si="45"/>
        <v>0</v>
      </c>
      <c r="DF17" s="124" cm="1">
        <f t="array" ref="DF17">SUMPRODUCT(('Ashamar 56'!$AI$4:$AI$53)*('Ashamar 56'!$AJ$4:$AJ$53&lt;='Milestone 56'!DK3)*('Ashamar 56'!$AJ$4:$AJ$53&gt;='Milestone 56'!DJ3))</f>
        <v>0</v>
      </c>
      <c r="DG17" s="332"/>
      <c r="DH17" s="333"/>
      <c r="DI17" s="333"/>
      <c r="DJ17" s="134">
        <f t="shared" si="46"/>
        <v>0</v>
      </c>
      <c r="DK17" s="135">
        <f t="shared" si="47"/>
        <v>0</v>
      </c>
      <c r="DM17" s="124" cm="1">
        <f t="array" ref="DM17">SUMPRODUCT(('Ashamar 56'!$AI$4:$AI$53)*('Ashamar 56'!$AJ$4:$AJ$53&lt;='Milestone 56'!DR3)*('Ashamar 56'!$AJ$4:$AJ$53&gt;='Milestone 56'!DQ3))</f>
        <v>0</v>
      </c>
      <c r="DN17" s="332"/>
      <c r="DO17" s="333"/>
      <c r="DP17" s="333"/>
      <c r="DQ17" s="134">
        <f t="shared" si="48"/>
        <v>0</v>
      </c>
      <c r="DR17" s="135">
        <f t="shared" si="49"/>
        <v>0</v>
      </c>
      <c r="DT17" s="124" cm="1">
        <f t="array" ref="DT17">SUMPRODUCT(('Ashamar 56'!$AI$4:$AI$53)*('Ashamar 56'!$AJ$4:$AJ$53&lt;='Milestone 56'!DY3)*('Ashamar 56'!$AJ$4:$AJ$53&gt;='Milestone 56'!DX3))</f>
        <v>0</v>
      </c>
      <c r="DU17" s="332"/>
      <c r="DV17" s="333"/>
      <c r="DW17" s="333"/>
      <c r="DX17" s="134">
        <f t="shared" si="50"/>
        <v>0</v>
      </c>
      <c r="DY17" s="135">
        <f t="shared" si="59"/>
        <v>0</v>
      </c>
      <c r="EA17" s="124" cm="1">
        <f t="array" ref="EA17">SUMPRODUCT(('Ashamar 56'!$AI$4:$AI$53)*('Ashamar 56'!$AJ$4:$AJ$53&lt;='Milestone 56'!EF3)*('Ashamar 56'!$AJ$4:$AJ$53&gt;='Milestone 56'!EE3))</f>
        <v>0</v>
      </c>
      <c r="EB17" s="332"/>
      <c r="EC17" s="333"/>
      <c r="ED17" s="333"/>
      <c r="EE17" s="134">
        <f t="shared" si="51"/>
        <v>0</v>
      </c>
      <c r="EF17" s="135">
        <f t="shared" si="52"/>
        <v>0</v>
      </c>
      <c r="EH17" s="124" cm="1">
        <f t="array" ref="EH17">SUMPRODUCT(('Ashamar 56'!$AI$4:$AI$53)*('Ashamar 56'!$AJ$4:$AJ$53&lt;='Milestone 56'!EM3)*('Ashamar 56'!$AJ$4:$AJ$53&gt;='Milestone 56'!EL3))</f>
        <v>0</v>
      </c>
      <c r="EI17" s="332"/>
      <c r="EJ17" s="333"/>
      <c r="EK17" s="333"/>
      <c r="EL17" s="134">
        <f t="shared" si="53"/>
        <v>0</v>
      </c>
      <c r="EM17" s="135">
        <f t="shared" si="60"/>
        <v>0</v>
      </c>
    </row>
    <row r="18" spans="1:143" ht="15.75" customHeight="1">
      <c r="B18" s="21" t="s">
        <v>1699</v>
      </c>
      <c r="C18" s="30"/>
      <c r="D18" s="21">
        <v>242.97676000000001</v>
      </c>
      <c r="E18" s="32">
        <v>11986</v>
      </c>
      <c r="F18" s="32">
        <f t="shared" si="54"/>
        <v>2912319.4453600002</v>
      </c>
      <c r="G18" s="30"/>
      <c r="H18" s="33">
        <f>(P18+W18+AD18+AK18+AR18+AY18+BF18+BM18+BT18+CA18+CH18+CO18+CV18+DC18+K90+DJ18+DQ18+DX18+EE18+EL18)</f>
        <v>0</v>
      </c>
      <c r="I18" s="35">
        <f t="shared" si="55"/>
        <v>0</v>
      </c>
      <c r="J18" s="32">
        <f t="shared" si="56"/>
        <v>0</v>
      </c>
      <c r="K18" s="2"/>
      <c r="L18" s="124" cm="1">
        <f t="array" ref="L18">SUMPRODUCT(('Ashamar 56'!$AL$4:$AL$53)*('Ashamar 56'!$AM$4:$AM$53&lt;='Milestone 56'!Q3)*('Ashamar 56'!$AM$4:$AM$53&gt;='Milestone 56'!P3))</f>
        <v>0</v>
      </c>
      <c r="M18" s="332"/>
      <c r="N18" s="333"/>
      <c r="O18" s="333"/>
      <c r="P18" s="127">
        <f t="shared" si="22"/>
        <v>0</v>
      </c>
      <c r="Q18" s="130">
        <f t="shared" si="61"/>
        <v>0</v>
      </c>
      <c r="S18" s="124" cm="1">
        <f t="array" ref="S18">SUMPRODUCT(('Ashamar 56'!$AL$4:$AL$53)*('Ashamar 56'!$AM$4:$AM$53&lt;='Milestone 56'!X3)*('Ashamar 56'!$AM$4:$AM$53&gt;='Milestone 56'!W3))</f>
        <v>0</v>
      </c>
      <c r="T18" s="332"/>
      <c r="U18" s="333"/>
      <c r="V18" s="333"/>
      <c r="W18" s="127">
        <f t="shared" si="23"/>
        <v>0</v>
      </c>
      <c r="X18" s="130">
        <f t="shared" si="57"/>
        <v>0</v>
      </c>
      <c r="Z18" s="124" cm="1">
        <f t="array" ref="Z18">SUMPRODUCT(('Ashamar 56'!$AL$4:$AL$53)*('Ashamar 56'!$AM$4:$AM$53&lt;='Milestone 56'!AE3)*('Ashamar 56'!$AM$4:$AM$53&gt;='Milestone 56'!AD3))</f>
        <v>0</v>
      </c>
      <c r="AA18" s="332"/>
      <c r="AB18" s="333"/>
      <c r="AC18" s="333"/>
      <c r="AD18" s="127">
        <f t="shared" si="24"/>
        <v>0</v>
      </c>
      <c r="AE18" s="130">
        <f t="shared" si="62"/>
        <v>0</v>
      </c>
      <c r="AG18" s="124" cm="1">
        <f t="array" ref="AG18">SUMPRODUCT(('Ashamar 56'!$AL$4:$AL$53)*('Ashamar 56'!$AM$4:$AM$53&lt;='Milestone 56'!AL3)*('Ashamar 56'!$AM$4:$AM$53&gt;='Milestone 56'!AK3))</f>
        <v>0</v>
      </c>
      <c r="AH18" s="332"/>
      <c r="AI18" s="333"/>
      <c r="AJ18" s="333"/>
      <c r="AK18" s="127">
        <f t="shared" si="25"/>
        <v>0</v>
      </c>
      <c r="AL18" s="130">
        <f t="shared" si="63"/>
        <v>0</v>
      </c>
      <c r="AN18" s="124" cm="1">
        <f t="array" ref="AN18">SUMPRODUCT(('Ashamar 56'!$AL$4:$AL$53)*('Ashamar 56'!$AM$4:$AM$53&lt;='Milestone 56'!AS3)*('Ashamar 56'!$AM$4:$AM$53&gt;='Milestone 56'!AR3))</f>
        <v>0</v>
      </c>
      <c r="AO18" s="332"/>
      <c r="AP18" s="333"/>
      <c r="AQ18" s="333"/>
      <c r="AR18" s="134">
        <f t="shared" si="27"/>
        <v>0</v>
      </c>
      <c r="AS18" s="135">
        <f t="shared" si="28"/>
        <v>0</v>
      </c>
      <c r="AU18" s="124" cm="1">
        <f t="array" ref="AU18">SUMPRODUCT(('Ashamar 56'!$AL$4:$AL$53)*('Ashamar 56'!$AM$4:$AM$53&lt;='Milestone 56'!AZ3)*('Ashamar 56'!$AM$4:$AM$53&gt;='Milestone 56'!AY3))</f>
        <v>0</v>
      </c>
      <c r="AV18" s="332"/>
      <c r="AW18" s="333"/>
      <c r="AX18" s="333"/>
      <c r="AY18" s="134">
        <f t="shared" si="29"/>
        <v>0</v>
      </c>
      <c r="AZ18" s="135">
        <f t="shared" si="30"/>
        <v>0</v>
      </c>
      <c r="BB18" s="124" cm="1">
        <f t="array" ref="BB18">SUMPRODUCT(('Ashamar 56'!$AL$4:$AL$53)*('Ashamar 56'!$AM$4:$AM$53&lt;='Milestone 56'!BG3)*('Ashamar 56'!$AM$4:$AM$53&gt;='Milestone 56'!BF3))</f>
        <v>0</v>
      </c>
      <c r="BC18" s="332"/>
      <c r="BD18" s="333"/>
      <c r="BE18" s="333"/>
      <c r="BF18" s="134">
        <f t="shared" si="31"/>
        <v>0</v>
      </c>
      <c r="BG18" s="135">
        <f t="shared" si="32"/>
        <v>0</v>
      </c>
      <c r="BI18" s="124" cm="1">
        <f t="array" ref="BI18">SUMPRODUCT(('Ashamar 56'!$AL$4:$AL$53)*('Ashamar 56'!$AM$4:$AM$53&lt;='Milestone 56'!BN3)*('Ashamar 56'!$AM$4:$AM$53&gt;='Milestone 56'!BM3))</f>
        <v>0</v>
      </c>
      <c r="BJ18" s="332"/>
      <c r="BK18" s="333"/>
      <c r="BL18" s="333"/>
      <c r="BM18" s="134">
        <f t="shared" si="33"/>
        <v>0</v>
      </c>
      <c r="BN18" s="135">
        <f t="shared" si="34"/>
        <v>0</v>
      </c>
      <c r="BP18" s="124" cm="1">
        <f t="array" ref="BP18">SUMPRODUCT(('Ashamar 56'!$AL$4:$AL$53)*('Ashamar 56'!$AM$4:$AM$53&lt;='Milestone 56'!BU3)*('Ashamar 56'!$AM$4:$AM$53&gt;='Milestone 56'!BT3))</f>
        <v>0</v>
      </c>
      <c r="BQ18" s="332"/>
      <c r="BR18" s="333"/>
      <c r="BS18" s="333"/>
      <c r="BT18" s="127">
        <f t="shared" si="35"/>
        <v>0</v>
      </c>
      <c r="BU18" s="130">
        <f t="shared" si="58"/>
        <v>0</v>
      </c>
      <c r="BW18" s="124" cm="1">
        <f t="array" ref="BW18">SUMPRODUCT(('Ashamar 56'!$AL$4:$AL$53)*('Ashamar 56'!$AM$4:$AM$53&lt;='Milestone 56'!CB3)*('Ashamar 56'!$AM$4:$AM$53&gt;='Milestone 56'!CA3))</f>
        <v>0</v>
      </c>
      <c r="BX18" s="332"/>
      <c r="BY18" s="333"/>
      <c r="BZ18" s="333"/>
      <c r="CA18" s="134">
        <f t="shared" si="36"/>
        <v>0</v>
      </c>
      <c r="CB18" s="135">
        <f t="shared" si="37"/>
        <v>0</v>
      </c>
      <c r="CD18" s="124" cm="1">
        <f t="array" ref="CD18">SUMPRODUCT(('Ashamar 56'!$AL$4:$AL$53)*('Ashamar 56'!$AM$4:$AM$53&lt;='Milestone 56'!CI3)*('Ashamar 56'!$AM$4:$AM$53&gt;='Milestone 56'!CH3))</f>
        <v>0</v>
      </c>
      <c r="CE18" s="332"/>
      <c r="CF18" s="333"/>
      <c r="CG18" s="333"/>
      <c r="CH18" s="134">
        <f t="shared" si="38"/>
        <v>0</v>
      </c>
      <c r="CI18" s="135">
        <f t="shared" si="39"/>
        <v>0</v>
      </c>
      <c r="CK18" s="124" cm="1">
        <f t="array" ref="CK18">SUMPRODUCT(('Ashamar 56'!$AL$4:$AL$53)*('Ashamar 56'!$AM$4:$AM$53&lt;='Milestone 56'!CP3)*('Ashamar 56'!$AM$4:$AM$53&gt;='Milestone 56'!CO3))</f>
        <v>0</v>
      </c>
      <c r="CL18" s="332"/>
      <c r="CM18" s="333"/>
      <c r="CN18" s="333"/>
      <c r="CO18" s="134">
        <f t="shared" si="40"/>
        <v>0</v>
      </c>
      <c r="CP18" s="135">
        <f t="shared" si="41"/>
        <v>0</v>
      </c>
      <c r="CR18" s="124" cm="1">
        <f t="array" ref="CR18">SUMPRODUCT(('Ashamar 56'!$AL$4:$AL$53)*('Ashamar 56'!$AM$4:$AM$53&lt;='Milestone 56'!CW3)*('Ashamar 56'!$AM$4:$AM$53&gt;='Milestone 56'!CV3))</f>
        <v>0</v>
      </c>
      <c r="CS18" s="332"/>
      <c r="CT18" s="333"/>
      <c r="CU18" s="333"/>
      <c r="CV18" s="134">
        <f t="shared" si="42"/>
        <v>0</v>
      </c>
      <c r="CW18" s="135">
        <f t="shared" si="43"/>
        <v>0</v>
      </c>
      <c r="CY18" s="124" cm="1">
        <f t="array" ref="CY18">SUMPRODUCT(('Ashamar 56'!$AL$4:$AL$53)*('Ashamar 56'!$AM$4:$AM$53&lt;='Milestone 56'!DD3)*('Ashamar 56'!$AM$4:$AM$53&gt;='Milestone 56'!DC3))</f>
        <v>0</v>
      </c>
      <c r="CZ18" s="332"/>
      <c r="DA18" s="333"/>
      <c r="DB18" s="333"/>
      <c r="DC18" s="134">
        <f t="shared" si="44"/>
        <v>0</v>
      </c>
      <c r="DD18" s="135">
        <f t="shared" si="45"/>
        <v>0</v>
      </c>
      <c r="DF18" s="124" cm="1">
        <f t="array" ref="DF18">SUMPRODUCT(('Ashamar 56'!$AL$4:$AL$53)*('Ashamar 56'!$AM$4:$AM$53&lt;='Milestone 56'!DK3)*('Ashamar 56'!$AM$4:$AM$53&gt;='Milestone 56'!DJ3))</f>
        <v>0</v>
      </c>
      <c r="DG18" s="332"/>
      <c r="DH18" s="333"/>
      <c r="DI18" s="333"/>
      <c r="DJ18" s="134">
        <f t="shared" si="46"/>
        <v>0</v>
      </c>
      <c r="DK18" s="135">
        <f t="shared" si="47"/>
        <v>0</v>
      </c>
      <c r="DM18" s="124" cm="1">
        <f t="array" ref="DM18">SUMPRODUCT(('Ashamar 56'!$AL$4:$AL$53)*('Ashamar 56'!$AM$4:$AM$53&lt;='Milestone 56'!DR3)*('Ashamar 56'!$AM$4:$AM$53&gt;='Milestone 56'!DQ3))</f>
        <v>0</v>
      </c>
      <c r="DN18" s="332"/>
      <c r="DO18" s="333"/>
      <c r="DP18" s="333"/>
      <c r="DQ18" s="134">
        <f t="shared" si="48"/>
        <v>0</v>
      </c>
      <c r="DR18" s="135">
        <f t="shared" si="49"/>
        <v>0</v>
      </c>
      <c r="DT18" s="124" cm="1">
        <f t="array" ref="DT18">SUMPRODUCT(('Ashamar 56'!$AL$4:$AL$53)*('Ashamar 56'!$AM$4:$AM$53&lt;='Milestone 56'!DY3)*('Ashamar 56'!$AM$4:$AM$53&gt;='Milestone 56'!DX3))</f>
        <v>0</v>
      </c>
      <c r="DU18" s="332"/>
      <c r="DV18" s="333"/>
      <c r="DW18" s="333"/>
      <c r="DX18" s="134">
        <f t="shared" si="50"/>
        <v>0</v>
      </c>
      <c r="DY18" s="135">
        <f t="shared" si="59"/>
        <v>0</v>
      </c>
      <c r="EA18" s="124" cm="1">
        <f t="array" ref="EA18">SUMPRODUCT(('Ashamar 56'!$AL$4:$AL$53)*('Ashamar 56'!$AM$4:$AM$53&lt;='Milestone 56'!EF3)*('Ashamar 56'!$AM$4:$AM$53&gt;='Milestone 56'!EE3))</f>
        <v>0</v>
      </c>
      <c r="EB18" s="332"/>
      <c r="EC18" s="333"/>
      <c r="ED18" s="333"/>
      <c r="EE18" s="134">
        <f t="shared" si="51"/>
        <v>0</v>
      </c>
      <c r="EF18" s="135">
        <f t="shared" si="52"/>
        <v>0</v>
      </c>
      <c r="EH18" s="124" cm="1">
        <f t="array" ref="EH18">SUMPRODUCT(('Ashamar 56'!$AL$4:$AL$53)*('Ashamar 56'!$AM$4:$AM$53&lt;='Milestone 56'!EM3)*('Ashamar 56'!$AM$4:$AM$53&gt;='Milestone 56'!EL3))</f>
        <v>0</v>
      </c>
      <c r="EI18" s="332"/>
      <c r="EJ18" s="333"/>
      <c r="EK18" s="333"/>
      <c r="EL18" s="134">
        <f t="shared" si="53"/>
        <v>0</v>
      </c>
      <c r="EM18" s="135">
        <f t="shared" si="60"/>
        <v>0</v>
      </c>
    </row>
    <row r="19" spans="1:143" ht="15.75" customHeight="1">
      <c r="B19" s="21" t="s">
        <v>1700</v>
      </c>
      <c r="C19" s="30"/>
      <c r="D19" s="21">
        <v>376.64280000000002</v>
      </c>
      <c r="E19" s="32">
        <v>11986</v>
      </c>
      <c r="F19" s="32">
        <f t="shared" si="54"/>
        <v>4514440.6008000001</v>
      </c>
      <c r="G19" s="30"/>
      <c r="H19" s="33">
        <f>(P19+W19+AD19+AK19+AR19+AY19+BF19+BM19+BT19+CA19+CH19+CO19+CV19+DC19+K91+DJ19+DQ19+DX19+EE19+EL19)</f>
        <v>0</v>
      </c>
      <c r="I19" s="35">
        <f t="shared" si="55"/>
        <v>0</v>
      </c>
      <c r="J19" s="32">
        <f t="shared" si="56"/>
        <v>0</v>
      </c>
      <c r="K19" s="2"/>
      <c r="L19" s="124" cm="1">
        <f t="array" ref="L19">SUMPRODUCT(('Ashamar 56'!$AO$4:$AO$53)*('Ashamar 56'!$AP$4:$AP$53&lt;='Milestone 56'!Q3)*('Ashamar 56'!$AP$4:$AP$53&gt;='Milestone 56'!P3))</f>
        <v>0</v>
      </c>
      <c r="M19" s="332"/>
      <c r="N19" s="333"/>
      <c r="O19" s="333"/>
      <c r="P19" s="127">
        <f t="shared" si="22"/>
        <v>0</v>
      </c>
      <c r="Q19" s="130">
        <f t="shared" si="61"/>
        <v>0</v>
      </c>
      <c r="S19" s="124" cm="1">
        <f t="array" ref="S19">SUMPRODUCT(('Ashamar 56'!$AO$4:$AO$53)*('Ashamar 56'!$AP$4:$AP$53&lt;='Milestone 56'!X3)*('Ashamar 56'!$AP$4:$AP$53&gt;='Milestone 56'!W3))</f>
        <v>0</v>
      </c>
      <c r="T19" s="332"/>
      <c r="U19" s="333"/>
      <c r="V19" s="333"/>
      <c r="W19" s="127">
        <f t="shared" si="23"/>
        <v>0</v>
      </c>
      <c r="X19" s="130">
        <f t="shared" si="57"/>
        <v>0</v>
      </c>
      <c r="Z19" s="124" cm="1">
        <f t="array" ref="Z19">SUMPRODUCT(('Ashamar 56'!$AO$4:$AO$53)*('Ashamar 56'!$AP$4:$AP$53&lt;='Milestone 56'!AE3)*('Ashamar 56'!$AP$4:$AP$53&gt;='Milestone 56'!AD3))</f>
        <v>0</v>
      </c>
      <c r="AA19" s="332"/>
      <c r="AB19" s="333"/>
      <c r="AC19" s="333"/>
      <c r="AD19" s="127">
        <f t="shared" si="24"/>
        <v>0</v>
      </c>
      <c r="AE19" s="130">
        <f t="shared" si="62"/>
        <v>0</v>
      </c>
      <c r="AG19" s="124" cm="1">
        <f t="array" ref="AG19">SUMPRODUCT(('Ashamar 56'!$AO$4:$AO$53)*('Ashamar 56'!$AP$4:$AP$53&lt;='Milestone 56'!AL3)*('Ashamar 56'!$AP$4:$AP$53&gt;='Milestone 56'!AK3))</f>
        <v>0</v>
      </c>
      <c r="AH19" s="332"/>
      <c r="AI19" s="333"/>
      <c r="AJ19" s="333"/>
      <c r="AK19" s="127">
        <f t="shared" si="25"/>
        <v>0</v>
      </c>
      <c r="AL19" s="130">
        <f t="shared" si="63"/>
        <v>0</v>
      </c>
      <c r="AN19" s="124" cm="1">
        <f t="array" ref="AN19">SUMPRODUCT(('Ashamar 56'!$AO$4:$AO$53)*('Ashamar 56'!$AP$4:$AP$53&lt;='Milestone 56'!AS3)*('Ashamar 56'!$AP$4:$AP$53&gt;='Milestone 56'!AR3))</f>
        <v>0</v>
      </c>
      <c r="AO19" s="332"/>
      <c r="AP19" s="333"/>
      <c r="AQ19" s="333"/>
      <c r="AR19" s="134">
        <f t="shared" si="27"/>
        <v>0</v>
      </c>
      <c r="AS19" s="135">
        <f t="shared" si="28"/>
        <v>0</v>
      </c>
      <c r="AU19" s="124" cm="1">
        <f t="array" ref="AU19">SUMPRODUCT(('Ashamar 56'!$AO$4:$AO$53)*('Ashamar 56'!$AP$4:$AP$53&lt;='Milestone 56'!AZ3)*('Ashamar 56'!$AP$4:$AP$53&gt;='Milestone 56'!AY3))</f>
        <v>0</v>
      </c>
      <c r="AV19" s="332"/>
      <c r="AW19" s="333"/>
      <c r="AX19" s="333"/>
      <c r="AY19" s="134">
        <f t="shared" si="29"/>
        <v>0</v>
      </c>
      <c r="AZ19" s="135">
        <f t="shared" si="30"/>
        <v>0</v>
      </c>
      <c r="BB19" s="124" cm="1">
        <f t="array" ref="BB19">SUMPRODUCT(('Ashamar 56'!$AO$4:$AO$53)*('Ashamar 56'!$AP$4:$AP$53&lt;='Milestone 56'!BG3)*('Ashamar 56'!$AP$4:$AP$53&gt;='Milestone 56'!BF3))</f>
        <v>0</v>
      </c>
      <c r="BC19" s="332"/>
      <c r="BD19" s="333"/>
      <c r="BE19" s="333"/>
      <c r="BF19" s="134">
        <f t="shared" si="31"/>
        <v>0</v>
      </c>
      <c r="BG19" s="135">
        <f t="shared" si="32"/>
        <v>0</v>
      </c>
      <c r="BI19" s="124" cm="1">
        <f t="array" ref="BI19">SUMPRODUCT(('Ashamar 56'!$AO$4:$AO$53)*('Ashamar 56'!$AP$4:$AP$53&lt;='Milestone 56'!BN3)*('Ashamar 56'!$AP$4:$AP$53&gt;='Milestone 56'!BM3))</f>
        <v>0</v>
      </c>
      <c r="BJ19" s="332"/>
      <c r="BK19" s="333"/>
      <c r="BL19" s="333"/>
      <c r="BM19" s="134">
        <f t="shared" si="33"/>
        <v>0</v>
      </c>
      <c r="BN19" s="135">
        <f t="shared" si="34"/>
        <v>0</v>
      </c>
      <c r="BP19" s="124" cm="1">
        <f t="array" ref="BP19">SUMPRODUCT(('Ashamar 56'!$AO$4:$AO$53)*('Ashamar 56'!$AP$4:$AP$53&lt;='Milestone 56'!BU3)*('Ashamar 56'!$AP$4:$AP$53&gt;='Milestone 56'!BT3))</f>
        <v>0</v>
      </c>
      <c r="BQ19" s="332"/>
      <c r="BR19" s="333"/>
      <c r="BS19" s="333"/>
      <c r="BT19" s="127">
        <f t="shared" si="35"/>
        <v>0</v>
      </c>
      <c r="BU19" s="130">
        <f t="shared" si="58"/>
        <v>0</v>
      </c>
      <c r="BW19" s="124" cm="1">
        <f t="array" ref="BW19">SUMPRODUCT(('Ashamar 56'!$AO$4:$AO$53)*('Ashamar 56'!$AP$4:$AP$53&lt;='Milestone 56'!CB3)*('Ashamar 56'!$AP$4:$AP$53&gt;='Milestone 56'!CA3))</f>
        <v>0</v>
      </c>
      <c r="BX19" s="332"/>
      <c r="BY19" s="333"/>
      <c r="BZ19" s="333"/>
      <c r="CA19" s="134">
        <f t="shared" si="36"/>
        <v>0</v>
      </c>
      <c r="CB19" s="135">
        <f t="shared" si="37"/>
        <v>0</v>
      </c>
      <c r="CD19" s="124" cm="1">
        <f t="array" ref="CD19">SUMPRODUCT(('Ashamar 56'!$AO$4:$AO$53)*('Ashamar 56'!$AP$4:$AP$53&lt;='Milestone 56'!CI3)*('Ashamar 56'!$AP$4:$AP$53&gt;='Milestone 56'!CH3))</f>
        <v>0</v>
      </c>
      <c r="CE19" s="332"/>
      <c r="CF19" s="333"/>
      <c r="CG19" s="333"/>
      <c r="CH19" s="134">
        <f t="shared" si="38"/>
        <v>0</v>
      </c>
      <c r="CI19" s="135">
        <f t="shared" si="39"/>
        <v>0</v>
      </c>
      <c r="CK19" s="124" cm="1">
        <f t="array" ref="CK19">SUMPRODUCT(('Ashamar 56'!$AO$4:$AO$53)*('Ashamar 56'!$AP$4:$AP$53&lt;='Milestone 56'!CP3)*('Ashamar 56'!$AP$4:$AP$53&gt;='Milestone 56'!CO3))</f>
        <v>0</v>
      </c>
      <c r="CL19" s="332"/>
      <c r="CM19" s="333"/>
      <c r="CN19" s="333"/>
      <c r="CO19" s="134">
        <f t="shared" si="40"/>
        <v>0</v>
      </c>
      <c r="CP19" s="135">
        <f t="shared" si="41"/>
        <v>0</v>
      </c>
      <c r="CR19" s="124" cm="1">
        <f t="array" ref="CR19">SUMPRODUCT(('Ashamar 56'!$AO$4:$AO$53)*('Ashamar 56'!$AP$4:$AP$53&lt;='Milestone 56'!CW3)*('Ashamar 56'!$AP$4:$AP$53&gt;='Milestone 56'!CV3))</f>
        <v>0</v>
      </c>
      <c r="CS19" s="332"/>
      <c r="CT19" s="333"/>
      <c r="CU19" s="333"/>
      <c r="CV19" s="134">
        <f t="shared" si="42"/>
        <v>0</v>
      </c>
      <c r="CW19" s="135">
        <f t="shared" si="43"/>
        <v>0</v>
      </c>
      <c r="CY19" s="124" cm="1">
        <f t="array" ref="CY19">SUMPRODUCT(('Ashamar 56'!$AO$4:$AO$53)*('Ashamar 56'!$AP$4:$AP$53&lt;='Milestone 56'!DD3)*('Ashamar 56'!$AP$4:$AP$53&gt;='Milestone 56'!DC3))</f>
        <v>0</v>
      </c>
      <c r="CZ19" s="332"/>
      <c r="DA19" s="333"/>
      <c r="DB19" s="333"/>
      <c r="DC19" s="134">
        <f t="shared" si="44"/>
        <v>0</v>
      </c>
      <c r="DD19" s="135">
        <f t="shared" si="45"/>
        <v>0</v>
      </c>
      <c r="DF19" s="124" cm="1">
        <f t="array" ref="DF19">SUMPRODUCT(('Ashamar 56'!$AO$4:$AO$53)*('Ashamar 56'!$AP$4:$AP$53&lt;='Milestone 56'!DK3)*('Ashamar 56'!$AP$4:$AP$53&gt;='Milestone 56'!DJ3))</f>
        <v>0</v>
      </c>
      <c r="DG19" s="332"/>
      <c r="DH19" s="333"/>
      <c r="DI19" s="333"/>
      <c r="DJ19" s="134">
        <f t="shared" si="46"/>
        <v>0</v>
      </c>
      <c r="DK19" s="135">
        <f t="shared" si="47"/>
        <v>0</v>
      </c>
      <c r="DM19" s="124" cm="1">
        <f t="array" ref="DM19">SUMPRODUCT(('Ashamar 56'!$AO$4:$AO$53)*('Ashamar 56'!$AP$4:$AP$53&lt;='Milestone 56'!DR3)*('Ashamar 56'!$AP$4:$AP$53&gt;='Milestone 56'!DQ3))</f>
        <v>0</v>
      </c>
      <c r="DN19" s="332"/>
      <c r="DO19" s="333"/>
      <c r="DP19" s="333"/>
      <c r="DQ19" s="134">
        <f t="shared" si="48"/>
        <v>0</v>
      </c>
      <c r="DR19" s="135">
        <f t="shared" si="49"/>
        <v>0</v>
      </c>
      <c r="DT19" s="124" cm="1">
        <f t="array" ref="DT19">SUMPRODUCT(('Ashamar 56'!$AO$4:$AO$53)*('Ashamar 56'!$AP$4:$AP$53&lt;='Milestone 56'!DY3)*('Ashamar 56'!$AP$4:$AP$53&gt;='Milestone 56'!DX3))</f>
        <v>0</v>
      </c>
      <c r="DU19" s="332"/>
      <c r="DV19" s="333"/>
      <c r="DW19" s="333"/>
      <c r="DX19" s="134">
        <f t="shared" si="50"/>
        <v>0</v>
      </c>
      <c r="DY19" s="135">
        <f t="shared" si="59"/>
        <v>0</v>
      </c>
      <c r="EA19" s="124" cm="1">
        <f t="array" ref="EA19">SUMPRODUCT(('Ashamar 56'!$AO$4:$AO$53)*('Ashamar 56'!$AP$4:$AP$53&lt;='Milestone 56'!EF3)*('Ashamar 56'!$AP$4:$AP$53&gt;='Milestone 56'!EE3))</f>
        <v>0</v>
      </c>
      <c r="EB19" s="332"/>
      <c r="EC19" s="333"/>
      <c r="ED19" s="333"/>
      <c r="EE19" s="134">
        <f t="shared" si="51"/>
        <v>0</v>
      </c>
      <c r="EF19" s="135">
        <f t="shared" si="52"/>
        <v>0</v>
      </c>
      <c r="EH19" s="124" cm="1">
        <f t="array" ref="EH19">SUMPRODUCT(('Ashamar 56'!$AO$4:$AO$53)*('Ashamar 56'!$AP$4:$AP$53&lt;='Milestone 56'!EM3)*('Ashamar 56'!$AP$4:$AP$53&gt;='Milestone 56'!EL3))</f>
        <v>0</v>
      </c>
      <c r="EI19" s="332"/>
      <c r="EJ19" s="333"/>
      <c r="EK19" s="333"/>
      <c r="EL19" s="134">
        <f t="shared" si="53"/>
        <v>0</v>
      </c>
      <c r="EM19" s="135">
        <f t="shared" si="60"/>
        <v>0</v>
      </c>
    </row>
    <row r="20" spans="1:143" ht="15.75" customHeight="1">
      <c r="B20" s="21" t="s">
        <v>1701</v>
      </c>
      <c r="C20" s="30"/>
      <c r="D20" s="21">
        <v>187.6045</v>
      </c>
      <c r="E20" s="32">
        <v>11986</v>
      </c>
      <c r="F20" s="32">
        <f t="shared" si="54"/>
        <v>2248627.537</v>
      </c>
      <c r="G20" s="30"/>
      <c r="H20" s="33">
        <f>(P20+W20+AD20+AK20+AR20+AY20+BF20+BM20+BT20+CA20+CH20+CO20+CV20+DC20+K92+DJ20+DQ20+DX20+EE20+EL20)</f>
        <v>0</v>
      </c>
      <c r="I20" s="35">
        <f t="shared" si="55"/>
        <v>0</v>
      </c>
      <c r="J20" s="32">
        <f t="shared" si="56"/>
        <v>0</v>
      </c>
      <c r="K20" s="2"/>
      <c r="L20" s="124" cm="1">
        <f t="array" ref="L20">SUMPRODUCT(('Ashamar 56'!$AR$4:$AR$53)*('Ashamar 56'!$AS$4:$AS$53&lt;='Milestone 56'!Q3)*('Ashamar 56'!$AS$4:$AS$53&gt;='Milestone 56'!P3))</f>
        <v>0</v>
      </c>
      <c r="M20" s="332"/>
      <c r="N20" s="333"/>
      <c r="O20" s="333"/>
      <c r="P20" s="127">
        <f>L20</f>
        <v>0</v>
      </c>
      <c r="Q20" s="130">
        <f t="shared" si="61"/>
        <v>0</v>
      </c>
      <c r="S20" s="124" cm="1">
        <f t="array" ref="S20">SUMPRODUCT(('Ashamar 56'!$AR$4:$AR$53)*('Ashamar 56'!$AS$4:$AS$53&lt;='Milestone 56'!X3)*('Ashamar 56'!$AS$4:$AS$53&gt;='Milestone 56'!W3))</f>
        <v>0</v>
      </c>
      <c r="T20" s="332"/>
      <c r="U20" s="333"/>
      <c r="V20" s="333"/>
      <c r="W20" s="127">
        <f t="shared" si="23"/>
        <v>0</v>
      </c>
      <c r="X20" s="130">
        <f t="shared" si="57"/>
        <v>0</v>
      </c>
      <c r="Z20" s="124" cm="1">
        <f t="array" ref="Z20">SUMPRODUCT(('Ashamar 56'!$AR$4:$AR$53)*('Ashamar 56'!$AS$4:$AS$53&lt;='Milestone 56'!AE3)*('Ashamar 56'!$AS$4:$AS$53&gt;='Milestone 56'!AD3))</f>
        <v>0</v>
      </c>
      <c r="AA20" s="332"/>
      <c r="AB20" s="333"/>
      <c r="AC20" s="333"/>
      <c r="AD20" s="127">
        <f t="shared" si="24"/>
        <v>0</v>
      </c>
      <c r="AE20" s="130">
        <f t="shared" si="62"/>
        <v>0</v>
      </c>
      <c r="AG20" s="124" cm="1">
        <f t="array" ref="AG20">SUMPRODUCT(('Ashamar 56'!$AR$4:$AR$53)*('Ashamar 56'!$AS$4:$AS$53&lt;='Milestone 56'!AL3)*('Ashamar 56'!$AS$4:$AS$53&gt;='Milestone 56'!AK3))</f>
        <v>0</v>
      </c>
      <c r="AH20" s="332"/>
      <c r="AI20" s="333"/>
      <c r="AJ20" s="333"/>
      <c r="AK20" s="127">
        <f t="shared" si="25"/>
        <v>0</v>
      </c>
      <c r="AL20" s="130">
        <f t="shared" si="63"/>
        <v>0</v>
      </c>
      <c r="AN20" s="124" cm="1">
        <f t="array" ref="AN20">SUMPRODUCT(('Ashamar 56'!$AR$4:$AR$53)*('Ashamar 56'!$AS$4:$AS$53&lt;='Milestone 56'!AS3)*('Ashamar 56'!$AS$4:$AS$53&gt;='Milestone 56'!AR3))</f>
        <v>0</v>
      </c>
      <c r="AO20" s="332"/>
      <c r="AP20" s="333"/>
      <c r="AQ20" s="333"/>
      <c r="AR20" s="134">
        <f t="shared" si="27"/>
        <v>0</v>
      </c>
      <c r="AS20" s="135">
        <f t="shared" si="28"/>
        <v>0</v>
      </c>
      <c r="AU20" s="124" cm="1">
        <f t="array" ref="AU20">SUMPRODUCT(('Ashamar 56'!$AR$4:$AR$53)*('Ashamar 56'!$AS$4:$AS$53&lt;='Milestone 56'!AZ3)*('Ashamar 56'!$AS$4:$AS$53&gt;='Milestone 56'!AY3))</f>
        <v>0</v>
      </c>
      <c r="AV20" s="332"/>
      <c r="AW20" s="333"/>
      <c r="AX20" s="333"/>
      <c r="AY20" s="134">
        <f t="shared" si="29"/>
        <v>0</v>
      </c>
      <c r="AZ20" s="135">
        <f t="shared" si="30"/>
        <v>0</v>
      </c>
      <c r="BB20" s="124" cm="1">
        <f t="array" ref="BB20">SUMPRODUCT(('Ashamar 56'!$AR$4:$AR$53)*('Ashamar 56'!$AS$4:$AS$53&lt;='Milestone 56'!BG3)*('Ashamar 56'!$AS$4:$AS$53&gt;='Milestone 56'!BF3))</f>
        <v>0</v>
      </c>
      <c r="BC20" s="332"/>
      <c r="BD20" s="333"/>
      <c r="BE20" s="333"/>
      <c r="BF20" s="134">
        <f t="shared" si="31"/>
        <v>0</v>
      </c>
      <c r="BG20" s="135">
        <f t="shared" si="32"/>
        <v>0</v>
      </c>
      <c r="BI20" s="124" cm="1">
        <f t="array" ref="BI20">SUMPRODUCT(('Ashamar 56'!$AR$4:$AR$53)*('Ashamar 56'!$AS$4:$AS$53&lt;='Milestone 56'!BN3)*('Ashamar 56'!$AS$4:$AS$53&gt;='Milestone 56'!BM3))</f>
        <v>0</v>
      </c>
      <c r="BJ20" s="332"/>
      <c r="BK20" s="333"/>
      <c r="BL20" s="333"/>
      <c r="BM20" s="134">
        <f t="shared" si="33"/>
        <v>0</v>
      </c>
      <c r="BN20" s="135">
        <f t="shared" si="34"/>
        <v>0</v>
      </c>
      <c r="BP20" s="124" cm="1">
        <f t="array" ref="BP20">SUMPRODUCT(('Ashamar 56'!$AR$4:$AR$53)*('Ashamar 56'!$AS$4:$AS$53&lt;='Milestone 56'!BU3)*('Ashamar 56'!$AS$4:$AS$53&gt;='Milestone 56'!BT3))</f>
        <v>0</v>
      </c>
      <c r="BQ20" s="332"/>
      <c r="BR20" s="333"/>
      <c r="BS20" s="333"/>
      <c r="BT20" s="127">
        <f t="shared" si="35"/>
        <v>0</v>
      </c>
      <c r="BU20" s="130">
        <f t="shared" si="58"/>
        <v>0</v>
      </c>
      <c r="BW20" s="124" cm="1">
        <f t="array" ref="BW20">SUMPRODUCT(('Ashamar 56'!$AR$4:$AR$53)*('Ashamar 56'!$AS$4:$AS$53&lt;='Milestone 56'!CB3)*('Ashamar 56'!$AS$4:$AS$53&gt;='Milestone 56'!CA3))</f>
        <v>0</v>
      </c>
      <c r="BX20" s="332"/>
      <c r="BY20" s="333"/>
      <c r="BZ20" s="333"/>
      <c r="CA20" s="134">
        <f t="shared" si="36"/>
        <v>0</v>
      </c>
      <c r="CB20" s="135">
        <f t="shared" si="37"/>
        <v>0</v>
      </c>
      <c r="CD20" s="124" cm="1">
        <f t="array" ref="CD20">SUMPRODUCT(('Ashamar 56'!$AR$4:$AR$53)*('Ashamar 56'!$AS$4:$AS$53&lt;='Milestone 56'!CI3)*('Ashamar 56'!$AS$4:$AS$53&gt;='Milestone 56'!CH3))</f>
        <v>0</v>
      </c>
      <c r="CE20" s="332"/>
      <c r="CF20" s="333"/>
      <c r="CG20" s="333"/>
      <c r="CH20" s="134">
        <f t="shared" si="38"/>
        <v>0</v>
      </c>
      <c r="CI20" s="135">
        <f t="shared" si="39"/>
        <v>0</v>
      </c>
      <c r="CK20" s="124" cm="1">
        <f t="array" ref="CK20">SUMPRODUCT(('Ashamar 56'!$AR$4:$AR$53)*('Ashamar 56'!$AS$4:$AS$53&lt;='Milestone 56'!CP3)*('Ashamar 56'!$AS$4:$AS$53&gt;='Milestone 56'!CO3))</f>
        <v>0</v>
      </c>
      <c r="CL20" s="332"/>
      <c r="CM20" s="333"/>
      <c r="CN20" s="333"/>
      <c r="CO20" s="134">
        <f t="shared" si="40"/>
        <v>0</v>
      </c>
      <c r="CP20" s="135">
        <f t="shared" si="41"/>
        <v>0</v>
      </c>
      <c r="CR20" s="124" cm="1">
        <f t="array" ref="CR20">SUMPRODUCT(('Ashamar 56'!$AR$4:$AR$53)*('Ashamar 56'!$AS$4:$AS$53&lt;='Milestone 56'!CW3)*('Ashamar 56'!$AS$4:$AS$53&gt;='Milestone 56'!CV3))</f>
        <v>0</v>
      </c>
      <c r="CS20" s="332"/>
      <c r="CT20" s="333"/>
      <c r="CU20" s="333"/>
      <c r="CV20" s="134">
        <f t="shared" si="42"/>
        <v>0</v>
      </c>
      <c r="CW20" s="135">
        <f t="shared" si="43"/>
        <v>0</v>
      </c>
      <c r="CY20" s="124" cm="1">
        <f t="array" ref="CY20">SUMPRODUCT(('Ashamar 56'!$AR$4:$AR$53)*('Ashamar 56'!$AS$4:$AS$53&lt;='Milestone 56'!DD3)*('Ashamar 56'!$AS$4:$AS$53&gt;='Milestone 56'!DC3))</f>
        <v>0</v>
      </c>
      <c r="CZ20" s="332"/>
      <c r="DA20" s="333"/>
      <c r="DB20" s="333"/>
      <c r="DC20" s="134">
        <f t="shared" si="44"/>
        <v>0</v>
      </c>
      <c r="DD20" s="135">
        <f t="shared" si="45"/>
        <v>0</v>
      </c>
      <c r="DF20" s="124" cm="1">
        <f t="array" ref="DF20">SUMPRODUCT(('Ashamar 56'!$AR$4:$AR$53)*('Ashamar 56'!$AS$4:$AS$53&lt;='Milestone 56'!DK3)*('Ashamar 56'!$AS$4:$AS$53&gt;='Milestone 56'!DJ3))</f>
        <v>0</v>
      </c>
      <c r="DG20" s="332"/>
      <c r="DH20" s="333"/>
      <c r="DI20" s="333"/>
      <c r="DJ20" s="134">
        <f t="shared" si="46"/>
        <v>0</v>
      </c>
      <c r="DK20" s="135">
        <f t="shared" si="47"/>
        <v>0</v>
      </c>
      <c r="DM20" s="124" cm="1">
        <f t="array" ref="DM20">SUMPRODUCT(('Ashamar 56'!$AR$4:$AR$53)*('Ashamar 56'!$AS$4:$AS$53&lt;='Milestone 56'!DR3)*('Ashamar 56'!$AS$4:$AS$53&gt;='Milestone 56'!DQ3))</f>
        <v>0</v>
      </c>
      <c r="DN20" s="332"/>
      <c r="DO20" s="333"/>
      <c r="DP20" s="333"/>
      <c r="DQ20" s="134">
        <f t="shared" si="48"/>
        <v>0</v>
      </c>
      <c r="DR20" s="135">
        <f t="shared" si="49"/>
        <v>0</v>
      </c>
      <c r="DT20" s="124" cm="1">
        <f t="array" ref="DT20">SUMPRODUCT(('Ashamar 56'!$AR$4:$AR$53)*('Ashamar 56'!$AS$4:$AS$53&lt;='Milestone 56'!DY3)*('Ashamar 56'!$AS$4:$AS$53&gt;='Milestone 56'!DX3))</f>
        <v>0</v>
      </c>
      <c r="DU20" s="332"/>
      <c r="DV20" s="333"/>
      <c r="DW20" s="333"/>
      <c r="DX20" s="134">
        <f t="shared" si="50"/>
        <v>0</v>
      </c>
      <c r="DY20" s="135">
        <f t="shared" si="59"/>
        <v>0</v>
      </c>
      <c r="EA20" s="124" cm="1">
        <f t="array" ref="EA20">SUMPRODUCT(('Ashamar 56'!$AR$4:$AR$53)*('Ashamar 56'!$AS$4:$AS$53&lt;='Milestone 56'!EF3)*('Ashamar 56'!$AS$4:$AS$53&gt;='Milestone 56'!EE3))</f>
        <v>0</v>
      </c>
      <c r="EB20" s="332"/>
      <c r="EC20" s="333"/>
      <c r="ED20" s="333"/>
      <c r="EE20" s="134">
        <f t="shared" si="51"/>
        <v>0</v>
      </c>
      <c r="EF20" s="135">
        <f t="shared" si="52"/>
        <v>0</v>
      </c>
      <c r="EH20" s="124" cm="1">
        <f t="array" ref="EH20">SUMPRODUCT(('Ashamar 56'!$AR$4:$AR$53)*('Ashamar 56'!$AS$4:$AS$53&lt;='Milestone 56'!EM3)*('Ashamar 56'!$AS$4:$AS$53&gt;='Milestone 56'!EL3))</f>
        <v>0</v>
      </c>
      <c r="EI20" s="332"/>
      <c r="EJ20" s="333"/>
      <c r="EK20" s="333"/>
      <c r="EL20" s="134">
        <f t="shared" si="53"/>
        <v>0</v>
      </c>
      <c r="EM20" s="135">
        <f t="shared" si="60"/>
        <v>0</v>
      </c>
    </row>
    <row r="21" spans="1:143" ht="15.75" customHeight="1">
      <c r="B21" s="27" t="s">
        <v>1702</v>
      </c>
      <c r="C21" s="27"/>
      <c r="D21" s="36">
        <f>SUM(D7:D20)</f>
        <v>4253.0279400000009</v>
      </c>
      <c r="E21" s="27"/>
      <c r="F21" s="37">
        <f>SUM(F6:F20)</f>
        <v>50976792.888840005</v>
      </c>
      <c r="G21" s="27"/>
      <c r="H21" s="33">
        <f t="shared" ref="H21" si="64">(P21+W21+AD21+AK21+AR21+AY21+BF21+BM21+BT21+CA21+CH21+CO21+CV21+DC21+DJ21)</f>
        <v>0</v>
      </c>
      <c r="I21" s="35">
        <f t="shared" si="55"/>
        <v>0</v>
      </c>
      <c r="J21" s="37">
        <f>SUM(J6:J20)</f>
        <v>16677022.188319998</v>
      </c>
      <c r="K21" s="2"/>
      <c r="L21" s="124"/>
      <c r="M21" s="332"/>
      <c r="N21" s="333"/>
      <c r="O21" s="333"/>
      <c r="P21" s="126"/>
      <c r="Q21" s="130"/>
      <c r="S21" s="124"/>
      <c r="T21" s="332"/>
      <c r="U21" s="333"/>
      <c r="V21" s="333"/>
      <c r="W21" s="127">
        <f t="shared" si="23"/>
        <v>0</v>
      </c>
      <c r="X21" s="130">
        <f t="shared" si="57"/>
        <v>0</v>
      </c>
      <c r="Z21" s="124"/>
      <c r="AA21" s="332"/>
      <c r="AB21" s="333"/>
      <c r="AC21" s="333"/>
      <c r="AD21" s="126"/>
      <c r="AE21" s="130"/>
      <c r="AG21" s="124"/>
      <c r="AH21" s="332"/>
      <c r="AI21" s="333"/>
      <c r="AJ21" s="333"/>
      <c r="AK21" s="126"/>
      <c r="AL21" s="130"/>
      <c r="AN21" s="124"/>
      <c r="AO21" s="332"/>
      <c r="AP21" s="333"/>
      <c r="AQ21" s="333"/>
      <c r="AR21" s="126"/>
      <c r="AS21" s="135"/>
      <c r="AU21" s="124"/>
      <c r="AV21" s="332"/>
      <c r="AW21" s="333"/>
      <c r="AX21" s="333"/>
      <c r="AY21" s="126"/>
      <c r="AZ21" s="135"/>
      <c r="BB21" s="124"/>
      <c r="BC21" s="332"/>
      <c r="BD21" s="333"/>
      <c r="BE21" s="333"/>
      <c r="BF21" s="126"/>
      <c r="BG21" s="135"/>
      <c r="BI21" s="124"/>
      <c r="BJ21" s="332"/>
      <c r="BK21" s="333"/>
      <c r="BL21" s="333"/>
      <c r="BM21" s="126"/>
      <c r="BN21" s="135"/>
      <c r="BP21" s="124"/>
      <c r="BQ21" s="332"/>
      <c r="BR21" s="333"/>
      <c r="BS21" s="333"/>
      <c r="BT21" s="126"/>
      <c r="BU21" s="130">
        <f t="shared" si="58"/>
        <v>0</v>
      </c>
      <c r="BW21" s="124"/>
      <c r="BX21" s="332"/>
      <c r="BY21" s="333"/>
      <c r="BZ21" s="333"/>
      <c r="CA21" s="126"/>
      <c r="CB21" s="135"/>
      <c r="CD21" s="124"/>
      <c r="CE21" s="332"/>
      <c r="CF21" s="333"/>
      <c r="CG21" s="333"/>
      <c r="CH21" s="126"/>
      <c r="CI21" s="135"/>
      <c r="CK21" s="124"/>
      <c r="CL21" s="332"/>
      <c r="CM21" s="333"/>
      <c r="CN21" s="333"/>
      <c r="CO21" s="126"/>
      <c r="CP21" s="135"/>
      <c r="CR21" s="124"/>
      <c r="CS21" s="332"/>
      <c r="CT21" s="333"/>
      <c r="CU21" s="333"/>
      <c r="CV21" s="126"/>
      <c r="CW21" s="135"/>
      <c r="CY21" s="124"/>
      <c r="CZ21" s="332"/>
      <c r="DA21" s="333"/>
      <c r="DB21" s="333"/>
      <c r="DC21" s="126"/>
      <c r="DD21" s="135"/>
      <c r="DF21" s="124"/>
      <c r="DG21" s="332"/>
      <c r="DH21" s="333"/>
      <c r="DI21" s="333"/>
      <c r="DJ21" s="126"/>
      <c r="DK21" s="135"/>
      <c r="DM21" s="124"/>
      <c r="DN21" s="332"/>
      <c r="DO21" s="333"/>
      <c r="DP21" s="333"/>
      <c r="DQ21" s="126"/>
      <c r="DR21" s="135"/>
      <c r="DT21" s="124"/>
      <c r="DU21" s="332"/>
      <c r="DV21" s="333"/>
      <c r="DW21" s="333"/>
      <c r="DX21" s="126"/>
      <c r="DY21" s="135">
        <f t="shared" si="59"/>
        <v>0</v>
      </c>
      <c r="EA21" s="124"/>
      <c r="EB21" s="332"/>
      <c r="EC21" s="333"/>
      <c r="ED21" s="333"/>
      <c r="EE21" s="126"/>
      <c r="EF21" s="135"/>
      <c r="EH21" s="124"/>
      <c r="EI21" s="332"/>
      <c r="EJ21" s="333"/>
      <c r="EK21" s="333"/>
      <c r="EL21" s="126"/>
      <c r="EM21" s="135">
        <f t="shared" si="60"/>
        <v>0</v>
      </c>
    </row>
    <row r="22" spans="1:143" ht="15.75" customHeight="1">
      <c r="B22" s="30"/>
      <c r="C22" s="30"/>
      <c r="D22" s="30"/>
      <c r="E22" s="30"/>
      <c r="F22" s="30"/>
      <c r="G22" s="30"/>
      <c r="H22" s="30"/>
      <c r="I22" s="38"/>
      <c r="J22" s="30"/>
      <c r="L22" s="124"/>
      <c r="M22" s="332"/>
      <c r="N22" s="333"/>
      <c r="O22" s="333"/>
      <c r="P22" s="126"/>
      <c r="Q22" s="130"/>
      <c r="S22" s="124"/>
      <c r="T22" s="332"/>
      <c r="U22" s="333"/>
      <c r="V22" s="333"/>
      <c r="W22" s="127">
        <f t="shared" si="23"/>
        <v>0</v>
      </c>
      <c r="X22" s="130">
        <f t="shared" si="57"/>
        <v>0</v>
      </c>
      <c r="Z22" s="124"/>
      <c r="AA22" s="332"/>
      <c r="AB22" s="333"/>
      <c r="AC22" s="333"/>
      <c r="AD22" s="126"/>
      <c r="AE22" s="130"/>
      <c r="AG22" s="124"/>
      <c r="AH22" s="332"/>
      <c r="AI22" s="333"/>
      <c r="AJ22" s="333"/>
      <c r="AK22" s="126"/>
      <c r="AL22" s="130"/>
      <c r="AN22" s="124"/>
      <c r="AO22" s="332"/>
      <c r="AP22" s="333"/>
      <c r="AQ22" s="333"/>
      <c r="AR22" s="126"/>
      <c r="AS22" s="135"/>
      <c r="AU22" s="124"/>
      <c r="AV22" s="332"/>
      <c r="AW22" s="333"/>
      <c r="AX22" s="333"/>
      <c r="AY22" s="126"/>
      <c r="AZ22" s="135"/>
      <c r="BB22" s="124"/>
      <c r="BC22" s="332"/>
      <c r="BD22" s="333"/>
      <c r="BE22" s="333"/>
      <c r="BF22" s="126"/>
      <c r="BG22" s="135"/>
      <c r="BI22" s="124"/>
      <c r="BJ22" s="332"/>
      <c r="BK22" s="333"/>
      <c r="BL22" s="333"/>
      <c r="BM22" s="126"/>
      <c r="BN22" s="135"/>
      <c r="BP22" s="124"/>
      <c r="BQ22" s="332"/>
      <c r="BR22" s="333"/>
      <c r="BS22" s="333"/>
      <c r="BT22" s="126"/>
      <c r="BU22" s="130">
        <f t="shared" si="58"/>
        <v>0</v>
      </c>
      <c r="BW22" s="124"/>
      <c r="BX22" s="332"/>
      <c r="BY22" s="333"/>
      <c r="BZ22" s="333"/>
      <c r="CA22" s="126"/>
      <c r="CB22" s="135"/>
      <c r="CD22" s="124"/>
      <c r="CE22" s="332"/>
      <c r="CF22" s="333"/>
      <c r="CG22" s="333"/>
      <c r="CH22" s="126"/>
      <c r="CI22" s="135"/>
      <c r="CK22" s="124"/>
      <c r="CL22" s="332"/>
      <c r="CM22" s="333"/>
      <c r="CN22" s="333"/>
      <c r="CO22" s="126"/>
      <c r="CP22" s="135"/>
      <c r="CR22" s="124"/>
      <c r="CS22" s="332"/>
      <c r="CT22" s="333"/>
      <c r="CU22" s="333"/>
      <c r="CV22" s="126"/>
      <c r="CW22" s="135"/>
      <c r="CY22" s="124"/>
      <c r="CZ22" s="332"/>
      <c r="DA22" s="333"/>
      <c r="DB22" s="333"/>
      <c r="DC22" s="126"/>
      <c r="DD22" s="135"/>
      <c r="DF22" s="124"/>
      <c r="DG22" s="332"/>
      <c r="DH22" s="333"/>
      <c r="DI22" s="333"/>
      <c r="DJ22" s="126"/>
      <c r="DK22" s="135"/>
      <c r="DM22" s="124"/>
      <c r="DN22" s="332"/>
      <c r="DO22" s="333"/>
      <c r="DP22" s="333"/>
      <c r="DQ22" s="126"/>
      <c r="DR22" s="135"/>
      <c r="DT22" s="124"/>
      <c r="DU22" s="332"/>
      <c r="DV22" s="333"/>
      <c r="DW22" s="333"/>
      <c r="DX22" s="126"/>
      <c r="DY22" s="135">
        <f t="shared" si="59"/>
        <v>0</v>
      </c>
      <c r="EA22" s="124"/>
      <c r="EB22" s="332"/>
      <c r="EC22" s="333"/>
      <c r="ED22" s="333"/>
      <c r="EE22" s="126"/>
      <c r="EF22" s="135"/>
      <c r="EH22" s="124"/>
      <c r="EI22" s="332"/>
      <c r="EJ22" s="333"/>
      <c r="EK22" s="333"/>
      <c r="EL22" s="126"/>
      <c r="EM22" s="135">
        <f t="shared" si="60"/>
        <v>0</v>
      </c>
    </row>
    <row r="23" spans="1:143" ht="15.75" customHeight="1">
      <c r="B23" s="27" t="s">
        <v>1703</v>
      </c>
      <c r="C23" s="30"/>
      <c r="D23" s="30"/>
      <c r="E23" s="21"/>
      <c r="F23" s="30"/>
      <c r="G23" s="30"/>
      <c r="H23" s="30"/>
      <c r="I23" s="38"/>
      <c r="J23" s="30"/>
      <c r="L23" s="124"/>
      <c r="M23" s="332"/>
      <c r="N23" s="333"/>
      <c r="O23" s="333"/>
      <c r="P23" s="126"/>
      <c r="Q23" s="130"/>
      <c r="S23" s="124"/>
      <c r="T23" s="332"/>
      <c r="U23" s="333"/>
      <c r="V23" s="333"/>
      <c r="W23" s="127">
        <f t="shared" si="23"/>
        <v>0</v>
      </c>
      <c r="X23" s="130">
        <f t="shared" si="57"/>
        <v>0</v>
      </c>
      <c r="Z23" s="124"/>
      <c r="AA23" s="332"/>
      <c r="AB23" s="333"/>
      <c r="AC23" s="333"/>
      <c r="AD23" s="126"/>
      <c r="AE23" s="130"/>
      <c r="AG23" s="124"/>
      <c r="AH23" s="332"/>
      <c r="AI23" s="333"/>
      <c r="AJ23" s="333"/>
      <c r="AK23" s="126"/>
      <c r="AL23" s="130"/>
      <c r="AN23" s="124"/>
      <c r="AO23" s="332"/>
      <c r="AP23" s="333"/>
      <c r="AQ23" s="333"/>
      <c r="AR23" s="126"/>
      <c r="AS23" s="135"/>
      <c r="AU23" s="124"/>
      <c r="AV23" s="332"/>
      <c r="AW23" s="333"/>
      <c r="AX23" s="333"/>
      <c r="AY23" s="126"/>
      <c r="AZ23" s="135"/>
      <c r="BB23" s="124"/>
      <c r="BC23" s="332"/>
      <c r="BD23" s="333"/>
      <c r="BE23" s="333"/>
      <c r="BF23" s="126"/>
      <c r="BG23" s="135"/>
      <c r="BI23" s="124"/>
      <c r="BJ23" s="332"/>
      <c r="BK23" s="333"/>
      <c r="BL23" s="333"/>
      <c r="BM23" s="126"/>
      <c r="BN23" s="135"/>
      <c r="BP23" s="124"/>
      <c r="BQ23" s="332"/>
      <c r="BR23" s="333"/>
      <c r="BS23" s="333"/>
      <c r="BT23" s="126"/>
      <c r="BU23" s="130">
        <f t="shared" si="58"/>
        <v>0</v>
      </c>
      <c r="BW23" s="124"/>
      <c r="BX23" s="332"/>
      <c r="BY23" s="333"/>
      <c r="BZ23" s="333"/>
      <c r="CA23" s="126"/>
      <c r="CB23" s="135"/>
      <c r="CD23" s="124"/>
      <c r="CE23" s="332"/>
      <c r="CF23" s="333"/>
      <c r="CG23" s="333"/>
      <c r="CH23" s="126"/>
      <c r="CI23" s="135"/>
      <c r="CK23" s="124"/>
      <c r="CL23" s="332"/>
      <c r="CM23" s="333"/>
      <c r="CN23" s="333"/>
      <c r="CO23" s="126"/>
      <c r="CP23" s="135"/>
      <c r="CR23" s="124"/>
      <c r="CS23" s="332"/>
      <c r="CT23" s="333"/>
      <c r="CU23" s="333"/>
      <c r="CV23" s="126"/>
      <c r="CW23" s="135"/>
      <c r="CY23" s="124"/>
      <c r="CZ23" s="332"/>
      <c r="DA23" s="333"/>
      <c r="DB23" s="333"/>
      <c r="DC23" s="126"/>
      <c r="DD23" s="135"/>
      <c r="DF23" s="124"/>
      <c r="DG23" s="332"/>
      <c r="DH23" s="333"/>
      <c r="DI23" s="333"/>
      <c r="DJ23" s="126"/>
      <c r="DK23" s="135"/>
      <c r="DM23" s="124"/>
      <c r="DN23" s="332"/>
      <c r="DO23" s="333"/>
      <c r="DP23" s="333"/>
      <c r="DQ23" s="126"/>
      <c r="DR23" s="135"/>
      <c r="DT23" s="124"/>
      <c r="DU23" s="332"/>
      <c r="DV23" s="333"/>
      <c r="DW23" s="333"/>
      <c r="DX23" s="126"/>
      <c r="DY23" s="135">
        <f t="shared" si="59"/>
        <v>0</v>
      </c>
      <c r="EA23" s="124"/>
      <c r="EB23" s="332"/>
      <c r="EC23" s="333"/>
      <c r="ED23" s="333"/>
      <c r="EE23" s="126"/>
      <c r="EF23" s="135"/>
      <c r="EH23" s="124"/>
      <c r="EI23" s="332"/>
      <c r="EJ23" s="333"/>
      <c r="EK23" s="333"/>
      <c r="EL23" s="126"/>
      <c r="EM23" s="135">
        <f t="shared" si="60"/>
        <v>0</v>
      </c>
    </row>
    <row r="24" spans="1:143" ht="15.75" customHeight="1">
      <c r="B24" s="21" t="s">
        <v>1704</v>
      </c>
      <c r="C24" s="30"/>
      <c r="D24" s="181">
        <v>2</v>
      </c>
      <c r="E24" s="32">
        <v>262000</v>
      </c>
      <c r="F24" s="32">
        <f t="shared" ref="F24:F28" si="65">D24*E24</f>
        <v>524000</v>
      </c>
      <c r="G24" s="30"/>
      <c r="H24" s="181">
        <f>(P24+W24+AD24+AK24+AR24+AY24+BF24+BM24+BT24+CA24+CH24+CO24+CV24+DC24+K96+DJ24+DQ24+DX24+EE24+EL24)</f>
        <v>0</v>
      </c>
      <c r="I24" s="35">
        <f t="shared" ref="I24:I29" si="66">H24/D24</f>
        <v>0</v>
      </c>
      <c r="J24" s="32">
        <f t="shared" ref="J24:J28" si="67">E24*H24</f>
        <v>0</v>
      </c>
      <c r="K24" s="2"/>
      <c r="L24" s="124">
        <v>0</v>
      </c>
      <c r="M24" s="332"/>
      <c r="N24" s="333"/>
      <c r="O24" s="333"/>
      <c r="P24" s="126">
        <f>L24</f>
        <v>0</v>
      </c>
      <c r="Q24" s="130">
        <f>L24*E24</f>
        <v>0</v>
      </c>
      <c r="S24" s="124">
        <v>0</v>
      </c>
      <c r="T24" s="332"/>
      <c r="U24" s="333"/>
      <c r="V24" s="333"/>
      <c r="W24" s="127">
        <f t="shared" si="23"/>
        <v>0</v>
      </c>
      <c r="X24" s="130">
        <f t="shared" si="57"/>
        <v>0</v>
      </c>
      <c r="Z24" s="124">
        <v>0</v>
      </c>
      <c r="AA24" s="332"/>
      <c r="AB24" s="333"/>
      <c r="AC24" s="333"/>
      <c r="AD24" s="126">
        <f>Z24</f>
        <v>0</v>
      </c>
      <c r="AE24" s="130">
        <f>Z24*S24</f>
        <v>0</v>
      </c>
      <c r="AG24" s="124">
        <v>0</v>
      </c>
      <c r="AH24" s="332"/>
      <c r="AI24" s="333"/>
      <c r="AJ24" s="333"/>
      <c r="AK24" s="126">
        <f>AG24</f>
        <v>0</v>
      </c>
      <c r="AL24" s="130">
        <f t="shared" ref="AL24:AL27" si="68">AG24*Y24</f>
        <v>0</v>
      </c>
      <c r="AN24" s="124">
        <v>0</v>
      </c>
      <c r="AO24" s="332"/>
      <c r="AP24" s="333"/>
      <c r="AQ24" s="333"/>
      <c r="AR24" s="126">
        <f>AN24</f>
        <v>0</v>
      </c>
      <c r="AS24" s="135">
        <f t="shared" ref="AS24:AS27" si="69">AN24*AF24</f>
        <v>0</v>
      </c>
      <c r="AU24" s="124">
        <v>0</v>
      </c>
      <c r="AV24" s="332"/>
      <c r="AW24" s="333"/>
      <c r="AX24" s="333"/>
      <c r="AY24" s="126">
        <f>AU24</f>
        <v>0</v>
      </c>
      <c r="AZ24" s="135">
        <f t="shared" ref="AZ24:AZ27" si="70">AU24*AM24</f>
        <v>0</v>
      </c>
      <c r="BB24" s="124">
        <v>0</v>
      </c>
      <c r="BC24" s="332"/>
      <c r="BD24" s="333"/>
      <c r="BE24" s="333"/>
      <c r="BF24" s="126">
        <f>BB24</f>
        <v>0</v>
      </c>
      <c r="BG24" s="135">
        <f t="shared" ref="BG24:BG27" si="71">BB24*AT24</f>
        <v>0</v>
      </c>
      <c r="BI24" s="124">
        <v>0</v>
      </c>
      <c r="BJ24" s="332"/>
      <c r="BK24" s="333"/>
      <c r="BL24" s="333"/>
      <c r="BM24" s="126">
        <f>BI24</f>
        <v>0</v>
      </c>
      <c r="BN24" s="135">
        <f t="shared" ref="BN24:BN27" si="72">BI24*BA24</f>
        <v>0</v>
      </c>
      <c r="BP24" s="124">
        <v>0</v>
      </c>
      <c r="BQ24" s="332"/>
      <c r="BR24" s="333"/>
      <c r="BS24" s="333"/>
      <c r="BT24" s="126">
        <f>BP24</f>
        <v>0</v>
      </c>
      <c r="BU24" s="130">
        <f t="shared" si="58"/>
        <v>0</v>
      </c>
      <c r="BW24" s="124">
        <v>0</v>
      </c>
      <c r="BX24" s="332"/>
      <c r="BY24" s="333"/>
      <c r="BZ24" s="333"/>
      <c r="CA24" s="126">
        <f>BW24</f>
        <v>0</v>
      </c>
      <c r="CB24" s="135">
        <f t="shared" ref="CB24:CB27" si="73">BW24*BO24</f>
        <v>0</v>
      </c>
      <c r="CD24" s="124">
        <v>0</v>
      </c>
      <c r="CE24" s="332"/>
      <c r="CF24" s="333"/>
      <c r="CG24" s="333"/>
      <c r="CH24" s="126">
        <f>CD24</f>
        <v>0</v>
      </c>
      <c r="CI24" s="135">
        <f t="shared" ref="CI24:CI27" si="74">CD24*BV24</f>
        <v>0</v>
      </c>
      <c r="CK24" s="124">
        <v>0</v>
      </c>
      <c r="CL24" s="332"/>
      <c r="CM24" s="333"/>
      <c r="CN24" s="333"/>
      <c r="CO24" s="126">
        <f>CK24</f>
        <v>0</v>
      </c>
      <c r="CP24" s="135">
        <f t="shared" ref="CP24:CP27" si="75">CK24*CC24</f>
        <v>0</v>
      </c>
      <c r="CR24" s="124">
        <v>0</v>
      </c>
      <c r="CS24" s="332"/>
      <c r="CT24" s="333"/>
      <c r="CU24" s="333"/>
      <c r="CV24" s="126">
        <f>CR24</f>
        <v>0</v>
      </c>
      <c r="CW24" s="135">
        <f t="shared" ref="CW24:CW27" si="76">CR24*CJ24</f>
        <v>0</v>
      </c>
      <c r="CY24" s="124">
        <v>0</v>
      </c>
      <c r="CZ24" s="332"/>
      <c r="DA24" s="333"/>
      <c r="DB24" s="333"/>
      <c r="DC24" s="126">
        <f>CY24</f>
        <v>0</v>
      </c>
      <c r="DD24" s="135">
        <f t="shared" ref="DD24:DD27" si="77">CY24*CQ24</f>
        <v>0</v>
      </c>
      <c r="DF24" s="124">
        <v>0</v>
      </c>
      <c r="DG24" s="332"/>
      <c r="DH24" s="333"/>
      <c r="DI24" s="333"/>
      <c r="DJ24" s="126">
        <f>DF24</f>
        <v>0</v>
      </c>
      <c r="DK24" s="135">
        <f t="shared" ref="DK24:DK27" si="78">DF24*CX24</f>
        <v>0</v>
      </c>
      <c r="DM24" s="124">
        <v>0</v>
      </c>
      <c r="DN24" s="332"/>
      <c r="DO24" s="333"/>
      <c r="DP24" s="333"/>
      <c r="DQ24" s="126">
        <f>DM24</f>
        <v>0</v>
      </c>
      <c r="DR24" s="135">
        <f t="shared" ref="DR24:DR27" si="79">DM24*DE24</f>
        <v>0</v>
      </c>
      <c r="DT24" s="124">
        <v>0</v>
      </c>
      <c r="DU24" s="332"/>
      <c r="DV24" s="333"/>
      <c r="DW24" s="333"/>
      <c r="DX24" s="126">
        <f>DT24</f>
        <v>0</v>
      </c>
      <c r="DY24" s="135">
        <f t="shared" si="59"/>
        <v>0</v>
      </c>
      <c r="EA24" s="124">
        <v>0</v>
      </c>
      <c r="EB24" s="332"/>
      <c r="EC24" s="333"/>
      <c r="ED24" s="333"/>
      <c r="EE24" s="126">
        <f>EA24</f>
        <v>0</v>
      </c>
      <c r="EF24" s="135">
        <f t="shared" ref="EF24:EF27" si="80">EA24*DS24</f>
        <v>0</v>
      </c>
      <c r="EH24" s="124">
        <v>0</v>
      </c>
      <c r="EI24" s="332"/>
      <c r="EJ24" s="333"/>
      <c r="EK24" s="333"/>
      <c r="EL24" s="126">
        <f>EH24</f>
        <v>0</v>
      </c>
      <c r="EM24" s="135">
        <f t="shared" si="60"/>
        <v>0</v>
      </c>
    </row>
    <row r="25" spans="1:143" ht="15.75" customHeight="1">
      <c r="A25">
        <v>21</v>
      </c>
      <c r="B25" s="40" t="s">
        <v>1645</v>
      </c>
      <c r="C25" s="21">
        <v>8.6244999999999994</v>
      </c>
      <c r="D25" s="39">
        <f>C25*A25</f>
        <v>181.11449999999999</v>
      </c>
      <c r="E25" s="32">
        <v>64566</v>
      </c>
      <c r="F25" s="32">
        <f t="shared" si="65"/>
        <v>11693838.807</v>
      </c>
      <c r="G25" s="31">
        <f>(L25+S25+Z25+AG25+AN25+AU25+BB25+BI25+BP25+BW25+CD25+CK25+CR25+CY25+DF25+DM25+DT25+EA25+EH25)</f>
        <v>9</v>
      </c>
      <c r="H25" s="33">
        <f>(P25+W25+AD25+AK25+AR25+AY25+BF25+BM25+BT25+CA25+CH25+CO25+CV25+DC25+K97+DJ25+DQ25+DX25+EE25+EL25)</f>
        <v>77.620499999999993</v>
      </c>
      <c r="I25" s="35">
        <f t="shared" si="66"/>
        <v>0.42857142857142855</v>
      </c>
      <c r="J25" s="32">
        <f t="shared" si="67"/>
        <v>5011645.2029999997</v>
      </c>
      <c r="K25" s="2"/>
      <c r="L25" s="124" cm="1">
        <f t="array" ref="L25">SUMPRODUCT(('Ashamar 56'!$A$56:$A$57='Milestone 56'!$B$25)*('Ashamar 56'!$D$56:$AJ$57&lt;='Milestone 56'!Q3)*('Ashamar 56'!$D$56:$AJ$57&gt;='Milestone 56'!P3))</f>
        <v>0</v>
      </c>
      <c r="M25" s="332"/>
      <c r="N25" s="333"/>
      <c r="O25" s="333"/>
      <c r="P25" s="127">
        <f t="shared" ref="P25" si="81">(L25)*(C25)</f>
        <v>0</v>
      </c>
      <c r="Q25" s="130">
        <f>E25*P25</f>
        <v>0</v>
      </c>
      <c r="S25" s="124" cm="1">
        <f t="array" ref="S25">SUMPRODUCT(('Ashamar 56'!$A$56:$A$57='Milestone 56'!$B$25)*('Ashamar 56'!$D$56:$AJ$57&lt;='Milestone 56'!X3)*('Ashamar 56'!$D$56:$AJ$57&gt;='Milestone 56'!W3))</f>
        <v>3</v>
      </c>
      <c r="T25" s="332"/>
      <c r="U25" s="333"/>
      <c r="V25" s="333"/>
      <c r="W25" s="127">
        <f>S25*C25</f>
        <v>25.8735</v>
      </c>
      <c r="X25" s="130">
        <f t="shared" si="57"/>
        <v>1670548.4010000001</v>
      </c>
      <c r="Z25" s="124" cm="1">
        <f t="array" ref="Z25">SUMPRODUCT(('Ashamar 56'!$A$56:$A$57='Milestone 56'!$B$25)*('Ashamar 56'!$D$56:$AJ$57&lt;='Milestone 56'!AE3)*('Ashamar 56'!$D$56:$AJ$57&gt;='Milestone 56'!AD3))</f>
        <v>4</v>
      </c>
      <c r="AA25" s="332"/>
      <c r="AB25" s="333"/>
      <c r="AC25" s="333"/>
      <c r="AD25" s="127">
        <f>(C25)*(Z25)</f>
        <v>34.497999999999998</v>
      </c>
      <c r="AE25" s="130">
        <f>AD25*E25</f>
        <v>2227397.8679999998</v>
      </c>
      <c r="AG25" s="124" cm="1">
        <f t="array" ref="AG25">SUMPRODUCT(('Ashamar 56'!$A$56:$A$57='Milestone 56'!$B$25)*('Ashamar 56'!$D$56:$AJ$57&lt;='Milestone 56'!AL3)*('Ashamar 56'!$D$56:$AJ$57&gt;='Milestone 56'!AK3))</f>
        <v>2</v>
      </c>
      <c r="AH25" s="332"/>
      <c r="AI25" s="333"/>
      <c r="AJ25" s="333"/>
      <c r="AK25" s="127">
        <f>(C25)*(AG25)</f>
        <v>17.248999999999999</v>
      </c>
      <c r="AL25" s="130">
        <f>AK25*E25</f>
        <v>1113698.9339999999</v>
      </c>
      <c r="AN25" s="124" cm="1">
        <f t="array" ref="AN25">SUMPRODUCT(('Ashamar 56'!$A$56:$A$57='Milestone 56'!$B$25)*('Ashamar 56'!$D$56:$AJ$57&lt;='Milestone 56'!AS3)*('Ashamar 56'!$D$56:$AJ$57&gt;='Milestone 56'!AR3))</f>
        <v>0</v>
      </c>
      <c r="AO25" s="332"/>
      <c r="AP25" s="333"/>
      <c r="AQ25" s="333"/>
      <c r="AR25" s="126">
        <f>(AN25)*8.6245</f>
        <v>0</v>
      </c>
      <c r="AS25" s="135">
        <f t="shared" si="69"/>
        <v>0</v>
      </c>
      <c r="AU25" s="124" cm="1">
        <f t="array" ref="AU25">SUMPRODUCT(('Ashamar 56'!$A$56:$A$57='Milestone 56'!$B$25)*('Ashamar 56'!$D$56:$AJ$57&lt;='Milestone 56'!AZ3)*('Ashamar 56'!$D$56:$AJ$57&gt;='Milestone 56'!AY3))</f>
        <v>0</v>
      </c>
      <c r="AV25" s="332"/>
      <c r="AW25" s="333"/>
      <c r="AX25" s="333"/>
      <c r="AY25" s="126">
        <f>(AU25)*8.6245</f>
        <v>0</v>
      </c>
      <c r="AZ25" s="135">
        <f t="shared" si="70"/>
        <v>0</v>
      </c>
      <c r="BB25" s="124" cm="1">
        <f t="array" ref="BB25">SUMPRODUCT(('Ashamar 56'!$A$56:$A$57='Milestone 56'!$B$25)*('Ashamar 56'!$D$56:$AJ$57&lt;='Milestone 56'!BG3)*('Ashamar 56'!$D$56:$AJ$57&gt;='Milestone 56'!BF3))</f>
        <v>0</v>
      </c>
      <c r="BC25" s="332"/>
      <c r="BD25" s="333"/>
      <c r="BE25" s="333"/>
      <c r="BF25" s="126">
        <f>(BB25)*8.6245</f>
        <v>0</v>
      </c>
      <c r="BG25" s="135">
        <f t="shared" si="71"/>
        <v>0</v>
      </c>
      <c r="BI25" s="124" cm="1">
        <f t="array" ref="BI25">SUMPRODUCT(('Ashamar 56'!$A$56:$A$57='Milestone 56'!$B$25)*('Ashamar 56'!$D$56:$AJ$57&lt;='Milestone 56'!BN3)*('Ashamar 56'!$D$56:$AJ$57&gt;='Milestone 56'!BM3))</f>
        <v>0</v>
      </c>
      <c r="BJ25" s="332"/>
      <c r="BK25" s="333"/>
      <c r="BL25" s="333"/>
      <c r="BM25" s="126">
        <f>(BI25)*8.6245</f>
        <v>0</v>
      </c>
      <c r="BN25" s="135">
        <f t="shared" si="72"/>
        <v>0</v>
      </c>
      <c r="BP25" s="124" cm="1">
        <f t="array" ref="BP25">SUMPRODUCT(('Ashamar 56'!$A$56:$A$57='Milestone 56'!$B$25)*('Ashamar 56'!$D$56:$AJ$57&lt;='Milestone 56'!BU3)*('Ashamar 56'!$D$56:$AJ$57&gt;='Milestone 56'!BT3))</f>
        <v>0</v>
      </c>
      <c r="BQ25" s="332"/>
      <c r="BR25" s="333"/>
      <c r="BS25" s="333"/>
      <c r="BT25" s="127">
        <f t="shared" ref="BT25:BT27" si="82">(BP25)*(BG25)</f>
        <v>0</v>
      </c>
      <c r="BU25" s="130">
        <f t="shared" si="58"/>
        <v>0</v>
      </c>
      <c r="BW25" s="124" cm="1">
        <f t="array" ref="BW25">SUMPRODUCT(('Ashamar 56'!$A$56:$A$57='Milestone 56'!$B$25)*('Ashamar 56'!$D$56:$AJ$57&lt;='Milestone 56'!CB3)*('Ashamar 56'!$D$56:$AJ$57&gt;='Milestone 56'!CA3))</f>
        <v>0</v>
      </c>
      <c r="BX25" s="332"/>
      <c r="BY25" s="333"/>
      <c r="BZ25" s="333"/>
      <c r="CA25" s="126">
        <f>(BW25)*8.6245</f>
        <v>0</v>
      </c>
      <c r="CB25" s="135">
        <f t="shared" si="73"/>
        <v>0</v>
      </c>
      <c r="CD25" s="124" cm="1">
        <f t="array" ref="CD25">SUMPRODUCT(('Ashamar 56'!$A$56:$A$57='Milestone 56'!$B$25)*('Ashamar 56'!$D$56:$AJ$57&lt;='Milestone 56'!CI3)*('Ashamar 56'!$D$56:$AJ$57&gt;='Milestone 56'!CH3))</f>
        <v>0</v>
      </c>
      <c r="CE25" s="332"/>
      <c r="CF25" s="333"/>
      <c r="CG25" s="333"/>
      <c r="CH25" s="126">
        <f>(CD25)*8.6245</f>
        <v>0</v>
      </c>
      <c r="CI25" s="135">
        <f t="shared" si="74"/>
        <v>0</v>
      </c>
      <c r="CK25" s="124" cm="1">
        <f t="array" ref="CK25">SUMPRODUCT(('Ashamar 56'!$A$56:$A$57='Milestone 56'!$B$25)*('Ashamar 56'!$D$56:$AJ$57&lt;='Milestone 56'!CP3)*('Ashamar 56'!$D$56:$AJ$57&gt;='Milestone 56'!CO3))</f>
        <v>0</v>
      </c>
      <c r="CL25" s="332"/>
      <c r="CM25" s="333"/>
      <c r="CN25" s="333"/>
      <c r="CO25" s="126">
        <f>(CK25)*8.6245</f>
        <v>0</v>
      </c>
      <c r="CP25" s="135">
        <f t="shared" si="75"/>
        <v>0</v>
      </c>
      <c r="CR25" s="124" cm="1">
        <f t="array" ref="CR25">SUMPRODUCT(('Ashamar 56'!$A$56:$A$57='Milestone 56'!$B$25)*('Ashamar 56'!$D$56:$AJ$57&lt;='Milestone 56'!CW3)*('Ashamar 56'!$D$56:$AJ$57&gt;='Milestone 56'!CV3))</f>
        <v>0</v>
      </c>
      <c r="CS25" s="332"/>
      <c r="CT25" s="333"/>
      <c r="CU25" s="333"/>
      <c r="CV25" s="126">
        <f>(CR25)*8.6245</f>
        <v>0</v>
      </c>
      <c r="CW25" s="135">
        <f t="shared" si="76"/>
        <v>0</v>
      </c>
      <c r="CY25" s="124" cm="1">
        <f t="array" ref="CY25">SUMPRODUCT(('Ashamar 56'!$A$56:$A$57='Milestone 56'!$B$25)*('Ashamar 56'!$D$56:$AJ$57&lt;='Milestone 56'!DD3)*('Ashamar 56'!$D$56:$AJ$57&gt;='Milestone 56'!DC3))</f>
        <v>0</v>
      </c>
      <c r="CZ25" s="332"/>
      <c r="DA25" s="333"/>
      <c r="DB25" s="333"/>
      <c r="DC25" s="126">
        <f>(CY25)*8.6245</f>
        <v>0</v>
      </c>
      <c r="DD25" s="135">
        <f t="shared" si="77"/>
        <v>0</v>
      </c>
      <c r="DF25" s="124" cm="1">
        <f t="array" ref="DF25">SUMPRODUCT(('Ashamar 56'!$A$56:$A$57='Milestone 56'!$B$25)*('Ashamar 56'!$D$56:$AJ$57&lt;='Milestone 56'!DK3)*('Ashamar 56'!$D$56:$AJ$57&gt;='Milestone 56'!DJ3))</f>
        <v>0</v>
      </c>
      <c r="DG25" s="332"/>
      <c r="DH25" s="333"/>
      <c r="DI25" s="333"/>
      <c r="DJ25" s="126">
        <f>(DF25)*8.6245</f>
        <v>0</v>
      </c>
      <c r="DK25" s="135">
        <f t="shared" si="78"/>
        <v>0</v>
      </c>
      <c r="DM25" s="124" cm="1">
        <f t="array" ref="DM25">SUMPRODUCT(('Ashamar 56'!$A$56:$A$57='Milestone 56'!$B$25)*('Ashamar 56'!$D$56:$AJ$57&lt;='Milestone 56'!DR3)*('Ashamar 56'!$D$56:$AJ$57&gt;='Milestone 56'!DQ3))</f>
        <v>0</v>
      </c>
      <c r="DN25" s="332"/>
      <c r="DO25" s="333"/>
      <c r="DP25" s="333"/>
      <c r="DQ25" s="126">
        <f>(DM25)*8.6245</f>
        <v>0</v>
      </c>
      <c r="DR25" s="135">
        <f t="shared" si="79"/>
        <v>0</v>
      </c>
      <c r="DT25" s="124" cm="1">
        <f t="array" ref="DT25">SUMPRODUCT(('Ashamar 56'!$A$56:$A$57='Milestone 56'!$B$25)*('Ashamar 56'!$D$56:$AJ$57&lt;='Milestone 56'!DY3)*('Ashamar 56'!$D$56:$AJ$57&gt;='Milestone 56'!DX3))</f>
        <v>0</v>
      </c>
      <c r="DU25" s="332"/>
      <c r="DV25" s="333"/>
      <c r="DW25" s="333"/>
      <c r="DX25" s="126">
        <f>(DT25)*8.6245</f>
        <v>0</v>
      </c>
      <c r="DY25" s="135">
        <f t="shared" si="59"/>
        <v>0</v>
      </c>
      <c r="EA25" s="124" cm="1">
        <f t="array" ref="EA25">SUMPRODUCT(('Ashamar 56'!$A$56:$A$57='Milestone 56'!$B$25)*('Ashamar 56'!$D$56:$AJ$57&lt;='Milestone 56'!EF3)*('Ashamar 56'!$D$56:$AJ$57&gt;='Milestone 56'!EE3))</f>
        <v>0</v>
      </c>
      <c r="EB25" s="332"/>
      <c r="EC25" s="333"/>
      <c r="ED25" s="333"/>
      <c r="EE25" s="126">
        <f>(EA25)*8.6245</f>
        <v>0</v>
      </c>
      <c r="EF25" s="135">
        <f t="shared" si="80"/>
        <v>0</v>
      </c>
      <c r="EH25" s="124" cm="1">
        <f t="array" ref="EH25">SUMPRODUCT(('Ashamar 56'!$A$56:$A$57='Milestone 56'!$B$25)*('Ashamar 56'!$D$56:$AJ$57&lt;='Milestone 56'!EM3)*('Ashamar 56'!$D$56:$AJ$57&gt;='Milestone 56'!EL3))</f>
        <v>0</v>
      </c>
      <c r="EI25" s="332"/>
      <c r="EJ25" s="333"/>
      <c r="EK25" s="333"/>
      <c r="EL25" s="126">
        <f>(EH25)*(C25)</f>
        <v>0</v>
      </c>
      <c r="EM25" s="135">
        <f t="shared" si="60"/>
        <v>0</v>
      </c>
    </row>
    <row r="26" spans="1:143" ht="15.75" customHeight="1">
      <c r="A26">
        <v>21</v>
      </c>
      <c r="B26" s="40" t="s">
        <v>1705</v>
      </c>
      <c r="C26" s="21">
        <v>8.6244999999999994</v>
      </c>
      <c r="D26" s="39">
        <f>C26*A26</f>
        <v>181.11449999999999</v>
      </c>
      <c r="E26" s="32">
        <v>5500</v>
      </c>
      <c r="F26" s="32">
        <f t="shared" si="65"/>
        <v>996129.75</v>
      </c>
      <c r="G26" s="31">
        <f>(L26+S26+Z26+AG26+AN26+AU26+BB26+BI26+BP26+BW26+CD26+CK26+CR26+CY26+DF26+DM26+DT26+EA26+EH26)</f>
        <v>9</v>
      </c>
      <c r="H26" s="33">
        <f>(P26+W26+AD26+AK26+AR26+AY26+BF26+BM26+BT26+CA26+CH26+CO26+CV26+DC26+K98+DJ26+DQ26+DX26+EE26+EL26)</f>
        <v>77.620499999999993</v>
      </c>
      <c r="I26" s="35"/>
      <c r="J26" s="32">
        <f t="shared" si="67"/>
        <v>426912.74999999994</v>
      </c>
      <c r="K26" s="2"/>
      <c r="L26" s="124"/>
      <c r="M26" s="248"/>
      <c r="N26" s="249"/>
      <c r="O26" s="249"/>
      <c r="P26" s="127"/>
      <c r="Q26" s="130"/>
      <c r="S26" s="124">
        <v>3</v>
      </c>
      <c r="T26" s="332" t="s">
        <v>1706</v>
      </c>
      <c r="U26" s="333"/>
      <c r="V26" s="333"/>
      <c r="W26" s="127">
        <f>S26*C26</f>
        <v>25.8735</v>
      </c>
      <c r="X26" s="130">
        <f t="shared" si="57"/>
        <v>142304.25</v>
      </c>
      <c r="Z26" s="124">
        <v>4</v>
      </c>
      <c r="AA26" s="332" t="s">
        <v>1706</v>
      </c>
      <c r="AB26" s="333"/>
      <c r="AC26" s="333"/>
      <c r="AD26" s="127">
        <f>(C26)*(Z26)</f>
        <v>34.497999999999998</v>
      </c>
      <c r="AE26" s="130">
        <f>AD26*E26</f>
        <v>189739</v>
      </c>
      <c r="AG26" s="124">
        <v>2</v>
      </c>
      <c r="AH26" s="332" t="s">
        <v>1706</v>
      </c>
      <c r="AI26" s="333"/>
      <c r="AJ26" s="333"/>
      <c r="AK26" s="127">
        <f>(C26)*(AG26)</f>
        <v>17.248999999999999</v>
      </c>
      <c r="AL26" s="130">
        <f t="shared" ref="AL26:AL28" si="83">AK26*E26</f>
        <v>94869.5</v>
      </c>
      <c r="AN26" s="124"/>
      <c r="AO26" s="248"/>
      <c r="AP26" s="249"/>
      <c r="AQ26" s="249"/>
      <c r="AR26" s="126"/>
      <c r="AS26" s="135"/>
      <c r="AU26" s="124"/>
      <c r="AV26" s="248"/>
      <c r="AW26" s="249"/>
      <c r="AX26" s="249"/>
      <c r="AY26" s="126"/>
      <c r="AZ26" s="135"/>
      <c r="BB26" s="124"/>
      <c r="BC26" s="248"/>
      <c r="BD26" s="249"/>
      <c r="BE26" s="249"/>
      <c r="BF26" s="126"/>
      <c r="BG26" s="135"/>
      <c r="BI26" s="124"/>
      <c r="BJ26" s="248"/>
      <c r="BK26" s="249"/>
      <c r="BL26" s="249"/>
      <c r="BM26" s="126"/>
      <c r="BN26" s="135"/>
      <c r="BP26" s="124"/>
      <c r="BQ26" s="248"/>
      <c r="BR26" s="249"/>
      <c r="BS26" s="249"/>
      <c r="BT26" s="127"/>
      <c r="BU26" s="130"/>
      <c r="BW26" s="124"/>
      <c r="BX26" s="248"/>
      <c r="BY26" s="249"/>
      <c r="BZ26" s="249"/>
      <c r="CA26" s="126"/>
      <c r="CB26" s="135"/>
      <c r="CD26" s="124"/>
      <c r="CE26" s="248"/>
      <c r="CF26" s="249"/>
      <c r="CG26" s="249"/>
      <c r="CH26" s="126"/>
      <c r="CI26" s="135"/>
      <c r="CK26" s="124"/>
      <c r="CL26" s="248"/>
      <c r="CM26" s="249"/>
      <c r="CN26" s="249"/>
      <c r="CO26" s="126"/>
      <c r="CP26" s="135"/>
      <c r="CR26" s="124"/>
      <c r="CS26" s="248"/>
      <c r="CT26" s="249"/>
      <c r="CU26" s="249"/>
      <c r="CV26" s="126"/>
      <c r="CW26" s="135"/>
      <c r="CY26" s="124"/>
      <c r="CZ26" s="248"/>
      <c r="DA26" s="249"/>
      <c r="DB26" s="249"/>
      <c r="DC26" s="126"/>
      <c r="DD26" s="135"/>
      <c r="DF26" s="124"/>
      <c r="DG26" s="248"/>
      <c r="DH26" s="249"/>
      <c r="DI26" s="249"/>
      <c r="DJ26" s="126"/>
      <c r="DK26" s="135"/>
      <c r="DM26" s="124"/>
      <c r="DN26" s="248"/>
      <c r="DO26" s="249"/>
      <c r="DP26" s="249"/>
      <c r="DQ26" s="126"/>
      <c r="DR26" s="135"/>
      <c r="DT26" s="124"/>
      <c r="DU26" s="248"/>
      <c r="DV26" s="249"/>
      <c r="DW26" s="249"/>
      <c r="DX26" s="126"/>
      <c r="DY26" s="135"/>
      <c r="EA26" s="124"/>
      <c r="EB26" s="248"/>
      <c r="EC26" s="249"/>
      <c r="ED26" s="249"/>
      <c r="EE26" s="126"/>
      <c r="EF26" s="135"/>
      <c r="EH26" s="124"/>
      <c r="EI26" s="248"/>
      <c r="EJ26" s="249"/>
      <c r="EK26" s="249"/>
      <c r="EL26" s="126"/>
      <c r="EM26" s="135"/>
    </row>
    <row r="27" spans="1:143" ht="15.75" customHeight="1">
      <c r="A27">
        <v>12</v>
      </c>
      <c r="B27" s="27" t="s">
        <v>1647</v>
      </c>
      <c r="C27" s="21">
        <v>7.9546999999999999</v>
      </c>
      <c r="D27" s="39">
        <f>C27*A27</f>
        <v>95.456400000000002</v>
      </c>
      <c r="E27" s="32">
        <v>64566</v>
      </c>
      <c r="F27" s="32">
        <f t="shared" si="65"/>
        <v>6163237.9224000005</v>
      </c>
      <c r="G27" s="31">
        <f>(L27+S27+Z27+AG27+AN27+AU27+BB27+BI27+BP27+BW27+CD27+CK27+CR27+CY27+DF27+DM27+DT27+EA27+EH27)</f>
        <v>9</v>
      </c>
      <c r="H27" s="33">
        <f t="shared" ref="H27:H28" si="84">(P27+W27+AD27+AK27+AR27+AY27+BF27+BM27+BT27+CA27+CH27+CO27+CV27+DC27+K98+DJ27+DQ27+DX27+EE27+EL27)</f>
        <v>71.592300000000009</v>
      </c>
      <c r="I27" s="35">
        <f t="shared" si="66"/>
        <v>0.75000000000000011</v>
      </c>
      <c r="J27" s="32">
        <f t="shared" si="67"/>
        <v>4622428.4418000001</v>
      </c>
      <c r="K27" s="2"/>
      <c r="L27" s="124" cm="1">
        <f t="array" ref="L27">SUMPRODUCT(('Ashamar 56'!$A$56:$A$57='Milestone 56'!$B$27)*('Ashamar 56'!$D$56:$AJ$57&lt;='Milestone 56'!Q3)*('Ashamar 56'!$D$56:$AJ$57&gt;='Milestone 56'!P3))</f>
        <v>0</v>
      </c>
      <c r="M27" s="332"/>
      <c r="N27" s="333"/>
      <c r="O27" s="333"/>
      <c r="P27" s="127">
        <f t="shared" ref="P27" si="85">(L27)*(C27)</f>
        <v>0</v>
      </c>
      <c r="Q27" s="130">
        <f>E27*P27</f>
        <v>0</v>
      </c>
      <c r="S27" s="124" cm="1">
        <f t="array" ref="S27">SUMPRODUCT(('Ashamar 56'!$A$56:$A$57='Milestone 56'!$B$27)*('Ashamar 56'!$D$56:$AJ$57&lt;='Milestone 56'!X3)*('Ashamar 56'!$D$56:$AJ$57&gt;='Milestone 56'!W3))</f>
        <v>3</v>
      </c>
      <c r="T27" s="332"/>
      <c r="U27" s="333"/>
      <c r="V27" s="333"/>
      <c r="W27" s="127">
        <f>S27*C27</f>
        <v>23.864100000000001</v>
      </c>
      <c r="X27" s="130">
        <f t="shared" si="57"/>
        <v>1540809.4806000001</v>
      </c>
      <c r="Z27" s="124" cm="1">
        <f t="array" ref="Z27">SUMPRODUCT(('Ashamar 56'!$A$56:$A$57='Milestone 56'!$B$27)*('Ashamar 56'!$D$56:$AJ$57&lt;='Milestone 56'!AE3)*('Ashamar 56'!$D$56:$AJ$57&gt;='Milestone 56'!AD3))</f>
        <v>4</v>
      </c>
      <c r="AA27" s="332"/>
      <c r="AB27" s="333"/>
      <c r="AC27" s="333"/>
      <c r="AD27" s="127">
        <f>(C27)*(Z27)</f>
        <v>31.8188</v>
      </c>
      <c r="AE27" s="130">
        <f>AD27*E27</f>
        <v>2054412.6407999999</v>
      </c>
      <c r="AG27" s="124" cm="1">
        <f t="array" ref="AG27">SUMPRODUCT(('Ashamar 56'!$A$56:$A$57='Milestone 56'!$B$27)*('Ashamar 56'!$D$56:$AJ$57&lt;='Milestone 56'!AL3)*('Ashamar 56'!$D$56:$AJ$57&gt;='Milestone 56'!AK3))</f>
        <v>2</v>
      </c>
      <c r="AH27" s="332"/>
      <c r="AI27" s="333"/>
      <c r="AJ27" s="333"/>
      <c r="AK27" s="127">
        <f>(C27)*(AG27)</f>
        <v>15.9094</v>
      </c>
      <c r="AL27" s="130">
        <f t="shared" si="83"/>
        <v>1027206.3204</v>
      </c>
      <c r="AN27" s="124" cm="1">
        <f t="array" ref="AN27">SUMPRODUCT(('Ashamar 56'!$A$56:$A$57='Milestone 56'!$B$27)*('Ashamar 56'!$D$56:$AJ$57&lt;='Milestone 56'!AS3)*('Ashamar 56'!$D$56:$AJ$57&gt;='Milestone 56'!AR3))</f>
        <v>0</v>
      </c>
      <c r="AO27" s="332"/>
      <c r="AP27" s="333"/>
      <c r="AQ27" s="333"/>
      <c r="AR27" s="126">
        <f>(AN27)*7.9547</f>
        <v>0</v>
      </c>
      <c r="AS27" s="135">
        <f t="shared" si="69"/>
        <v>0</v>
      </c>
      <c r="AU27" s="124" cm="1">
        <f t="array" ref="AU27">SUMPRODUCT(('Ashamar 56'!$A$56:$A$57='Milestone 56'!$B$27)*('Ashamar 56'!$D$56:$AJ$57&lt;='Milestone 56'!AZ3)*('Ashamar 56'!$D$56:$AJ$57&gt;='Milestone 56'!AY3))</f>
        <v>0</v>
      </c>
      <c r="AV27" s="332"/>
      <c r="AW27" s="333"/>
      <c r="AX27" s="333"/>
      <c r="AY27" s="126">
        <f>(AU27)*7.9547</f>
        <v>0</v>
      </c>
      <c r="AZ27" s="135">
        <f t="shared" si="70"/>
        <v>0</v>
      </c>
      <c r="BB27" s="124" cm="1">
        <f t="array" ref="BB27">SUMPRODUCT(('Ashamar 56'!$A$56:$A$57='Milestone 56'!$B$27)*('Ashamar 56'!$D$56:$AJ$57&lt;='Milestone 56'!BG3)*('Ashamar 56'!$D$56:$AJ$57&gt;='Milestone 56'!BF3))</f>
        <v>0</v>
      </c>
      <c r="BC27" s="332"/>
      <c r="BD27" s="333"/>
      <c r="BE27" s="333"/>
      <c r="BF27" s="126">
        <f>(BB27)*7.9547</f>
        <v>0</v>
      </c>
      <c r="BG27" s="135">
        <f t="shared" si="71"/>
        <v>0</v>
      </c>
      <c r="BI27" s="124" cm="1">
        <f t="array" ref="BI27">SUMPRODUCT(('Ashamar 56'!$A$56:$A$57='Milestone 56'!$B$27)*('Ashamar 56'!$D$56:$AJ$57&lt;='Milestone 56'!BN3)*('Ashamar 56'!$D$56:$AJ$57&gt;='Milestone 56'!BM3))</f>
        <v>0</v>
      </c>
      <c r="BJ27" s="332"/>
      <c r="BK27" s="333"/>
      <c r="BL27" s="333"/>
      <c r="BM27" s="126">
        <f>(BI27)*7.9547</f>
        <v>0</v>
      </c>
      <c r="BN27" s="135">
        <f t="shared" si="72"/>
        <v>0</v>
      </c>
      <c r="BP27" s="124" cm="1">
        <f t="array" ref="BP27">SUMPRODUCT(('Ashamar 56'!$A$56:$A$57='Milestone 56'!$B$27)*('Ashamar 56'!$D$56:$AJ$57&lt;='Milestone 56'!BU3)*('Ashamar 56'!$D$56:$AJ$57&gt;='Milestone 56'!BT3))</f>
        <v>0</v>
      </c>
      <c r="BQ27" s="332"/>
      <c r="BR27" s="333"/>
      <c r="BS27" s="333"/>
      <c r="BT27" s="127">
        <f t="shared" si="82"/>
        <v>0</v>
      </c>
      <c r="BU27" s="130">
        <f t="shared" si="58"/>
        <v>0</v>
      </c>
      <c r="BW27" s="124" cm="1">
        <f t="array" ref="BW27">SUMPRODUCT(('Ashamar 56'!$A$56:$A$57='Milestone 56'!$B$27)*('Ashamar 56'!$D$56:$AJ$57&lt;='Milestone 56'!CB3)*('Ashamar 56'!$D$56:$AJ$57&gt;='Milestone 56'!CA3))</f>
        <v>0</v>
      </c>
      <c r="BX27" s="332"/>
      <c r="BY27" s="333"/>
      <c r="BZ27" s="333"/>
      <c r="CA27" s="126">
        <f>(BW27)*7.9547</f>
        <v>0</v>
      </c>
      <c r="CB27" s="135">
        <f t="shared" si="73"/>
        <v>0</v>
      </c>
      <c r="CD27" s="124" cm="1">
        <f t="array" ref="CD27">SUMPRODUCT(('Ashamar 56'!$A$56:$A$57='Milestone 56'!$B$27)*('Ashamar 56'!$D$56:$AJ$57&lt;='Milestone 56'!CI3)*('Ashamar 56'!$D$56:$AJ$57&gt;='Milestone 56'!CH3))</f>
        <v>0</v>
      </c>
      <c r="CE27" s="332"/>
      <c r="CF27" s="333"/>
      <c r="CG27" s="333"/>
      <c r="CH27" s="126">
        <f>(CD27)*7.9547</f>
        <v>0</v>
      </c>
      <c r="CI27" s="135">
        <f t="shared" si="74"/>
        <v>0</v>
      </c>
      <c r="CK27" s="124" cm="1">
        <f t="array" ref="CK27">SUMPRODUCT(('Ashamar 56'!$A$56:$A$57='Milestone 56'!$B$27)*('Ashamar 56'!$D$56:$AJ$57&lt;='Milestone 56'!CP3)*('Ashamar 56'!$D$56:$AJ$57&gt;='Milestone 56'!CO3))</f>
        <v>0</v>
      </c>
      <c r="CL27" s="332"/>
      <c r="CM27" s="333"/>
      <c r="CN27" s="333"/>
      <c r="CO27" s="126">
        <f>(CK27)*7.9547</f>
        <v>0</v>
      </c>
      <c r="CP27" s="135">
        <f t="shared" si="75"/>
        <v>0</v>
      </c>
      <c r="CR27" s="124" cm="1">
        <f t="array" ref="CR27">SUMPRODUCT(('Ashamar 56'!$A$56:$A$57='Milestone 56'!$B$27)*('Ashamar 56'!$D$56:$AJ$57&lt;='Milestone 56'!CW3)*('Ashamar 56'!$D$56:$AJ$57&gt;='Milestone 56'!CV3))</f>
        <v>0</v>
      </c>
      <c r="CS27" s="332"/>
      <c r="CT27" s="333"/>
      <c r="CU27" s="333"/>
      <c r="CV27" s="126">
        <f>(CR27)*7.9547</f>
        <v>0</v>
      </c>
      <c r="CW27" s="135">
        <f t="shared" si="76"/>
        <v>0</v>
      </c>
      <c r="CY27" s="124" cm="1">
        <f t="array" ref="CY27">SUMPRODUCT(('Ashamar 56'!$A$56:$A$57='Milestone 56'!$B$27)*('Ashamar 56'!$D$56:$AJ$57&lt;='Milestone 56'!DD3)*('Ashamar 56'!$D$56:$AJ$57&gt;='Milestone 56'!DC3))</f>
        <v>0</v>
      </c>
      <c r="CZ27" s="332"/>
      <c r="DA27" s="333"/>
      <c r="DB27" s="333"/>
      <c r="DC27" s="126">
        <f>(CY27)*7.9547</f>
        <v>0</v>
      </c>
      <c r="DD27" s="135">
        <f t="shared" si="77"/>
        <v>0</v>
      </c>
      <c r="DF27" s="124" cm="1">
        <f t="array" ref="DF27">SUMPRODUCT(('Ashamar 56'!$A$56:$A$57='Milestone 56'!$B$27)*('Ashamar 56'!$D$56:$AJ$57&lt;='Milestone 56'!DK3)*('Ashamar 56'!$D$56:$AJ$57&gt;='Milestone 56'!DJ3))</f>
        <v>0</v>
      </c>
      <c r="DG27" s="332"/>
      <c r="DH27" s="333"/>
      <c r="DI27" s="333"/>
      <c r="DJ27" s="126">
        <f>(DF27)*7.9547</f>
        <v>0</v>
      </c>
      <c r="DK27" s="135">
        <f t="shared" si="78"/>
        <v>0</v>
      </c>
      <c r="DM27" s="124" cm="1">
        <f t="array" ref="DM27">SUMPRODUCT(('Ashamar 56'!$A$56:$A$57='Milestone 56'!$B$27)*('Ashamar 56'!$D$56:$AJ$57&lt;='Milestone 56'!DR3)*('Ashamar 56'!$D$56:$AJ$57&gt;='Milestone 56'!DQ3))</f>
        <v>0</v>
      </c>
      <c r="DN27" s="332"/>
      <c r="DO27" s="333"/>
      <c r="DP27" s="333"/>
      <c r="DQ27" s="126">
        <f>(DM27)*7.9547</f>
        <v>0</v>
      </c>
      <c r="DR27" s="135">
        <f t="shared" si="79"/>
        <v>0</v>
      </c>
      <c r="DT27" s="124" cm="1">
        <f t="array" ref="DT27">SUMPRODUCT(('Ashamar 56'!$A$56:$A$57='Milestone 56'!$B$27)*('Ashamar 56'!$D$56:$AJ$57&lt;='Milestone 56'!DY3)*('Ashamar 56'!$D$56:$AJ$57&gt;='Milestone 56'!DX3))</f>
        <v>0</v>
      </c>
      <c r="DU27" s="332"/>
      <c r="DV27" s="333"/>
      <c r="DW27" s="333"/>
      <c r="DX27" s="126">
        <f>(DT27)*7.9547</f>
        <v>0</v>
      </c>
      <c r="DY27" s="135">
        <f t="shared" si="59"/>
        <v>0</v>
      </c>
      <c r="EA27" s="124" cm="1">
        <f t="array" ref="EA27">SUMPRODUCT(('Ashamar 56'!$A$56:$A$57='Milestone 56'!$B$27)*('Ashamar 56'!$D$56:$AJ$57&lt;='Milestone 56'!EF3)*('Ashamar 56'!$D$56:$AJ$57&gt;='Milestone 56'!EE3))</f>
        <v>0</v>
      </c>
      <c r="EB27" s="332"/>
      <c r="EC27" s="333"/>
      <c r="ED27" s="333"/>
      <c r="EE27" s="126">
        <f>(EA27)*7.9547</f>
        <v>0</v>
      </c>
      <c r="EF27" s="135">
        <f t="shared" si="80"/>
        <v>0</v>
      </c>
      <c r="EH27" s="124" cm="1">
        <f t="array" ref="EH27">SUMPRODUCT(('Ashamar 56'!$A$56:$A$57='Milestone 56'!$B$27)*('Ashamar 56'!$D$56:$AJ$57&lt;='Milestone 56'!EM3)*('Ashamar 56'!$D$56:$AJ$57&gt;='Milestone 56'!EL3))</f>
        <v>0</v>
      </c>
      <c r="EI27" s="332"/>
      <c r="EJ27" s="333"/>
      <c r="EK27" s="333"/>
      <c r="EL27" s="126">
        <f>(EH27)*(C27)</f>
        <v>0</v>
      </c>
      <c r="EM27" s="135">
        <f t="shared" si="60"/>
        <v>0</v>
      </c>
    </row>
    <row r="28" spans="1:143" ht="15.75" customHeight="1">
      <c r="A28">
        <v>12</v>
      </c>
      <c r="B28" s="40" t="s">
        <v>1707</v>
      </c>
      <c r="C28" s="21">
        <v>7.9546999999999999</v>
      </c>
      <c r="D28" s="39">
        <f>C28*A28</f>
        <v>95.456400000000002</v>
      </c>
      <c r="E28" s="32">
        <v>5500</v>
      </c>
      <c r="F28" s="32">
        <f t="shared" si="65"/>
        <v>525010.20000000007</v>
      </c>
      <c r="G28" s="31">
        <f>(L28+S28+Z28+AG28+AN28+AU28+BB28+BI28+BP28+BW28+CD28+CK28+CR28+CY28+DF28+DM28+DT28+EA28+EH28)</f>
        <v>9</v>
      </c>
      <c r="H28" s="33">
        <f t="shared" si="84"/>
        <v>71.592300000000009</v>
      </c>
      <c r="I28" s="35"/>
      <c r="J28" s="32">
        <f t="shared" si="67"/>
        <v>393757.65</v>
      </c>
      <c r="K28" s="2"/>
      <c r="L28" s="124"/>
      <c r="M28" s="248"/>
      <c r="N28" s="249"/>
      <c r="O28" s="249"/>
      <c r="P28" s="127"/>
      <c r="Q28" s="130"/>
      <c r="S28" s="124">
        <v>3</v>
      </c>
      <c r="T28" s="332" t="s">
        <v>1706</v>
      </c>
      <c r="U28" s="333"/>
      <c r="V28" s="333"/>
      <c r="W28" s="127">
        <f>S28*C28</f>
        <v>23.864100000000001</v>
      </c>
      <c r="X28" s="130">
        <f t="shared" si="57"/>
        <v>131252.55000000002</v>
      </c>
      <c r="Z28" s="124">
        <v>4</v>
      </c>
      <c r="AA28" s="332" t="s">
        <v>1706</v>
      </c>
      <c r="AB28" s="333"/>
      <c r="AC28" s="333"/>
      <c r="AD28" s="127">
        <f>(C28)*(Z28)</f>
        <v>31.8188</v>
      </c>
      <c r="AE28" s="130">
        <f>AD28*E28</f>
        <v>175003.4</v>
      </c>
      <c r="AG28" s="124">
        <v>2</v>
      </c>
      <c r="AH28" s="332" t="s">
        <v>1706</v>
      </c>
      <c r="AI28" s="333"/>
      <c r="AJ28" s="333"/>
      <c r="AK28" s="127">
        <f>(C28)*(AG28)</f>
        <v>15.9094</v>
      </c>
      <c r="AL28" s="130">
        <f t="shared" si="83"/>
        <v>87501.7</v>
      </c>
      <c r="AN28" s="124"/>
      <c r="AO28" s="248"/>
      <c r="AP28" s="249"/>
      <c r="AQ28" s="249"/>
      <c r="AR28" s="126"/>
      <c r="AS28" s="135"/>
      <c r="AU28" s="124"/>
      <c r="AV28" s="248"/>
      <c r="AW28" s="249"/>
      <c r="AX28" s="249"/>
      <c r="AY28" s="126"/>
      <c r="AZ28" s="135"/>
      <c r="BB28" s="124"/>
      <c r="BC28" s="248"/>
      <c r="BD28" s="249"/>
      <c r="BE28" s="249"/>
      <c r="BF28" s="126"/>
      <c r="BG28" s="135"/>
      <c r="BI28" s="124"/>
      <c r="BJ28" s="248"/>
      <c r="BK28" s="249"/>
      <c r="BL28" s="249"/>
      <c r="BM28" s="126"/>
      <c r="BN28" s="135"/>
      <c r="BP28" s="124"/>
      <c r="BQ28" s="248"/>
      <c r="BR28" s="249"/>
      <c r="BS28" s="249"/>
      <c r="BT28" s="127"/>
      <c r="BU28" s="130"/>
      <c r="BW28" s="124"/>
      <c r="BX28" s="248"/>
      <c r="BY28" s="249"/>
      <c r="BZ28" s="249"/>
      <c r="CA28" s="126"/>
      <c r="CB28" s="135"/>
      <c r="CD28" s="124"/>
      <c r="CE28" s="248"/>
      <c r="CF28" s="249"/>
      <c r="CG28" s="249"/>
      <c r="CH28" s="126"/>
      <c r="CI28" s="135"/>
      <c r="CK28" s="124"/>
      <c r="CL28" s="248"/>
      <c r="CM28" s="249"/>
      <c r="CN28" s="249"/>
      <c r="CO28" s="126"/>
      <c r="CP28" s="135"/>
      <c r="CR28" s="124"/>
      <c r="CS28" s="248"/>
      <c r="CT28" s="249"/>
      <c r="CU28" s="249"/>
      <c r="CV28" s="126"/>
      <c r="CW28" s="135"/>
      <c r="CY28" s="124"/>
      <c r="CZ28" s="248"/>
      <c r="DA28" s="249"/>
      <c r="DB28" s="249"/>
      <c r="DC28" s="126"/>
      <c r="DD28" s="135"/>
      <c r="DF28" s="124"/>
      <c r="DG28" s="248"/>
      <c r="DH28" s="249"/>
      <c r="DI28" s="249"/>
      <c r="DJ28" s="126"/>
      <c r="DK28" s="135"/>
      <c r="DM28" s="124"/>
      <c r="DN28" s="248"/>
      <c r="DO28" s="249"/>
      <c r="DP28" s="249"/>
      <c r="DQ28" s="126"/>
      <c r="DR28" s="135"/>
      <c r="DT28" s="124"/>
      <c r="DU28" s="248"/>
      <c r="DV28" s="249"/>
      <c r="DW28" s="249"/>
      <c r="DX28" s="126"/>
      <c r="DY28" s="135"/>
      <c r="EA28" s="124"/>
      <c r="EB28" s="248"/>
      <c r="EC28" s="249"/>
      <c r="ED28" s="249"/>
      <c r="EE28" s="126"/>
      <c r="EF28" s="135"/>
      <c r="EH28" s="124"/>
      <c r="EI28" s="248"/>
      <c r="EJ28" s="249"/>
      <c r="EK28" s="249"/>
      <c r="EL28" s="126"/>
      <c r="EM28" s="135"/>
    </row>
    <row r="29" spans="1:143" ht="15.75" customHeight="1">
      <c r="B29" s="27" t="s">
        <v>1708</v>
      </c>
      <c r="C29" s="27"/>
      <c r="D29" s="36">
        <v>278.57089999999999</v>
      </c>
      <c r="E29" s="37"/>
      <c r="F29" s="37">
        <f>SUM(F25:F28)</f>
        <v>19378216.679400001</v>
      </c>
      <c r="G29" s="27"/>
      <c r="H29" s="41">
        <f>SUM(H25:H27)</f>
        <v>226.83330000000001</v>
      </c>
      <c r="I29" s="42">
        <f t="shared" si="66"/>
        <v>0.81427492964986659</v>
      </c>
      <c r="J29" s="116">
        <f>SUM(J25:J27)</f>
        <v>10060986.3948</v>
      </c>
      <c r="K29" s="2"/>
      <c r="L29" s="124"/>
      <c r="M29" s="332"/>
      <c r="N29" s="333"/>
      <c r="O29" s="333"/>
      <c r="P29" s="126"/>
      <c r="Q29" s="130"/>
      <c r="S29" s="124"/>
      <c r="T29" s="332"/>
      <c r="U29" s="333"/>
      <c r="V29" s="333"/>
      <c r="W29" s="127">
        <f t="shared" si="23"/>
        <v>0</v>
      </c>
      <c r="X29" s="130">
        <f t="shared" si="57"/>
        <v>0</v>
      </c>
      <c r="Z29" s="124"/>
      <c r="AA29" s="332"/>
      <c r="AB29" s="333"/>
      <c r="AC29" s="333"/>
      <c r="AD29" s="126"/>
      <c r="AE29" s="130"/>
      <c r="AG29" s="124"/>
      <c r="AH29" s="332"/>
      <c r="AI29" s="333"/>
      <c r="AJ29" s="333"/>
      <c r="AK29" s="126"/>
      <c r="AL29" s="130"/>
      <c r="AN29" s="124"/>
      <c r="AO29" s="332"/>
      <c r="AP29" s="333"/>
      <c r="AQ29" s="333"/>
      <c r="AR29" s="126"/>
      <c r="AS29" s="135"/>
      <c r="AU29" s="124"/>
      <c r="AV29" s="332"/>
      <c r="AW29" s="333"/>
      <c r="AX29" s="333"/>
      <c r="AY29" s="126"/>
      <c r="AZ29" s="135"/>
      <c r="BB29" s="124"/>
      <c r="BC29" s="332"/>
      <c r="BD29" s="333"/>
      <c r="BE29" s="333"/>
      <c r="BF29" s="126"/>
      <c r="BG29" s="135"/>
      <c r="BI29" s="124"/>
      <c r="BJ29" s="332"/>
      <c r="BK29" s="333"/>
      <c r="BL29" s="333"/>
      <c r="BM29" s="126"/>
      <c r="BN29" s="135"/>
      <c r="BP29" s="124"/>
      <c r="BQ29" s="332"/>
      <c r="BR29" s="333"/>
      <c r="BS29" s="333"/>
      <c r="BT29" s="126"/>
      <c r="BU29" s="130">
        <f t="shared" si="58"/>
        <v>0</v>
      </c>
      <c r="BW29" s="124"/>
      <c r="BX29" s="332"/>
      <c r="BY29" s="333"/>
      <c r="BZ29" s="333"/>
      <c r="CA29" s="126"/>
      <c r="CB29" s="135"/>
      <c r="CD29" s="124"/>
      <c r="CE29" s="332"/>
      <c r="CF29" s="333"/>
      <c r="CG29" s="333"/>
      <c r="CH29" s="126"/>
      <c r="CI29" s="135"/>
      <c r="CK29" s="124"/>
      <c r="CL29" s="332"/>
      <c r="CM29" s="333"/>
      <c r="CN29" s="333"/>
      <c r="CO29" s="126"/>
      <c r="CP29" s="135"/>
      <c r="CR29" s="124"/>
      <c r="CS29" s="332"/>
      <c r="CT29" s="333"/>
      <c r="CU29" s="333"/>
      <c r="CV29" s="126"/>
      <c r="CW29" s="135"/>
      <c r="CY29" s="124"/>
      <c r="CZ29" s="332"/>
      <c r="DA29" s="333"/>
      <c r="DB29" s="333"/>
      <c r="DC29" s="126"/>
      <c r="DD29" s="135"/>
      <c r="DF29" s="124"/>
      <c r="DG29" s="332"/>
      <c r="DH29" s="333"/>
      <c r="DI29" s="333"/>
      <c r="DJ29" s="126"/>
      <c r="DK29" s="135"/>
      <c r="DM29" s="124"/>
      <c r="DN29" s="332"/>
      <c r="DO29" s="333"/>
      <c r="DP29" s="333"/>
      <c r="DQ29" s="126"/>
      <c r="DR29" s="135"/>
      <c r="DT29" s="124"/>
      <c r="DU29" s="332"/>
      <c r="DV29" s="333"/>
      <c r="DW29" s="333"/>
      <c r="DX29" s="126"/>
      <c r="DY29" s="135">
        <f t="shared" si="59"/>
        <v>0</v>
      </c>
      <c r="EA29" s="124"/>
      <c r="EB29" s="332"/>
      <c r="EC29" s="333"/>
      <c r="ED29" s="333"/>
      <c r="EE29" s="126"/>
      <c r="EF29" s="135"/>
      <c r="EH29" s="124"/>
      <c r="EI29" s="332"/>
      <c r="EJ29" s="333"/>
      <c r="EK29" s="333"/>
      <c r="EL29" s="126"/>
      <c r="EM29" s="135">
        <f t="shared" si="60"/>
        <v>0</v>
      </c>
    </row>
    <row r="30" spans="1:143" ht="15.75" customHeight="1">
      <c r="B30" s="30"/>
      <c r="C30" s="30"/>
      <c r="D30" s="39"/>
      <c r="E30" s="30"/>
      <c r="F30" s="30"/>
      <c r="G30" s="30"/>
      <c r="H30" s="30"/>
      <c r="I30" s="38"/>
      <c r="J30" s="30"/>
      <c r="L30" s="124"/>
      <c r="M30" s="332"/>
      <c r="N30" s="333"/>
      <c r="O30" s="333"/>
      <c r="P30" s="126"/>
      <c r="Q30" s="130"/>
      <c r="S30" s="124"/>
      <c r="T30" s="332"/>
      <c r="U30" s="333"/>
      <c r="V30" s="333"/>
      <c r="W30" s="127">
        <f t="shared" si="23"/>
        <v>0</v>
      </c>
      <c r="X30" s="130">
        <f t="shared" si="57"/>
        <v>0</v>
      </c>
      <c r="Z30" s="124"/>
      <c r="AA30" s="332"/>
      <c r="AB30" s="333"/>
      <c r="AC30" s="333"/>
      <c r="AD30" s="126"/>
      <c r="AE30" s="130"/>
      <c r="AG30" s="124"/>
      <c r="AH30" s="332"/>
      <c r="AI30" s="333"/>
      <c r="AJ30" s="333"/>
      <c r="AK30" s="126"/>
      <c r="AL30" s="130"/>
      <c r="AN30" s="124"/>
      <c r="AO30" s="332"/>
      <c r="AP30" s="333"/>
      <c r="AQ30" s="333"/>
      <c r="AR30" s="126"/>
      <c r="AS30" s="135"/>
      <c r="AU30" s="124"/>
      <c r="AV30" s="332"/>
      <c r="AW30" s="333"/>
      <c r="AX30" s="333"/>
      <c r="AY30" s="126"/>
      <c r="AZ30" s="135"/>
      <c r="BB30" s="124"/>
      <c r="BC30" s="332"/>
      <c r="BD30" s="333"/>
      <c r="BE30" s="333"/>
      <c r="BF30" s="126"/>
      <c r="BG30" s="135"/>
      <c r="BI30" s="124"/>
      <c r="BJ30" s="332"/>
      <c r="BK30" s="333"/>
      <c r="BL30" s="333"/>
      <c r="BM30" s="126"/>
      <c r="BN30" s="135"/>
      <c r="BP30" s="124"/>
      <c r="BQ30" s="332"/>
      <c r="BR30" s="333"/>
      <c r="BS30" s="333"/>
      <c r="BT30" s="126"/>
      <c r="BU30" s="130">
        <f t="shared" si="58"/>
        <v>0</v>
      </c>
      <c r="BW30" s="124"/>
      <c r="BX30" s="332"/>
      <c r="BY30" s="333"/>
      <c r="BZ30" s="333"/>
      <c r="CA30" s="126"/>
      <c r="CB30" s="135"/>
      <c r="CD30" s="124"/>
      <c r="CE30" s="332"/>
      <c r="CF30" s="333"/>
      <c r="CG30" s="333"/>
      <c r="CH30" s="126"/>
      <c r="CI30" s="135"/>
      <c r="CK30" s="124"/>
      <c r="CL30" s="332"/>
      <c r="CM30" s="333"/>
      <c r="CN30" s="333"/>
      <c r="CO30" s="126"/>
      <c r="CP30" s="135"/>
      <c r="CR30" s="124"/>
      <c r="CS30" s="332"/>
      <c r="CT30" s="333"/>
      <c r="CU30" s="333"/>
      <c r="CV30" s="126"/>
      <c r="CW30" s="135"/>
      <c r="CY30" s="124"/>
      <c r="CZ30" s="332"/>
      <c r="DA30" s="333"/>
      <c r="DB30" s="333"/>
      <c r="DC30" s="126"/>
      <c r="DD30" s="135"/>
      <c r="DF30" s="124"/>
      <c r="DG30" s="332"/>
      <c r="DH30" s="333"/>
      <c r="DI30" s="333"/>
      <c r="DJ30" s="126"/>
      <c r="DK30" s="135"/>
      <c r="DM30" s="124"/>
      <c r="DN30" s="332"/>
      <c r="DO30" s="333"/>
      <c r="DP30" s="333"/>
      <c r="DQ30" s="126"/>
      <c r="DR30" s="135"/>
      <c r="DT30" s="124"/>
      <c r="DU30" s="332"/>
      <c r="DV30" s="333"/>
      <c r="DW30" s="333"/>
      <c r="DX30" s="126"/>
      <c r="DY30" s="135">
        <f t="shared" si="59"/>
        <v>0</v>
      </c>
      <c r="EA30" s="124"/>
      <c r="EB30" s="332"/>
      <c r="EC30" s="333"/>
      <c r="ED30" s="333"/>
      <c r="EE30" s="126"/>
      <c r="EF30" s="135"/>
      <c r="EH30" s="124"/>
      <c r="EI30" s="332"/>
      <c r="EJ30" s="333"/>
      <c r="EK30" s="333"/>
      <c r="EL30" s="126"/>
      <c r="EM30" s="135">
        <f t="shared" si="60"/>
        <v>0</v>
      </c>
    </row>
    <row r="31" spans="1:143" ht="15.75" customHeight="1">
      <c r="B31" s="27" t="s">
        <v>1709</v>
      </c>
      <c r="C31" s="30"/>
      <c r="D31" s="39"/>
      <c r="E31" s="30"/>
      <c r="F31" s="30"/>
      <c r="G31" s="30"/>
      <c r="H31" s="30"/>
      <c r="I31" s="38"/>
      <c r="J31" s="30"/>
      <c r="L31" s="124"/>
      <c r="M31" s="332"/>
      <c r="N31" s="333"/>
      <c r="O31" s="333"/>
      <c r="P31" s="126"/>
      <c r="Q31" s="130"/>
      <c r="S31" s="124"/>
      <c r="T31" s="332"/>
      <c r="U31" s="333"/>
      <c r="V31" s="333"/>
      <c r="W31" s="127">
        <f t="shared" si="23"/>
        <v>0</v>
      </c>
      <c r="X31" s="130">
        <f t="shared" si="57"/>
        <v>0</v>
      </c>
      <c r="Z31" s="124"/>
      <c r="AA31" s="332"/>
      <c r="AB31" s="333"/>
      <c r="AC31" s="333"/>
      <c r="AD31" s="126"/>
      <c r="AE31" s="130"/>
      <c r="AG31" s="124"/>
      <c r="AH31" s="332"/>
      <c r="AI31" s="333"/>
      <c r="AJ31" s="333"/>
      <c r="AK31" s="126"/>
      <c r="AL31" s="130"/>
      <c r="AN31" s="124"/>
      <c r="AO31" s="332"/>
      <c r="AP31" s="333"/>
      <c r="AQ31" s="333"/>
      <c r="AR31" s="126"/>
      <c r="AS31" s="135"/>
      <c r="AU31" s="124"/>
      <c r="AV31" s="332"/>
      <c r="AW31" s="333"/>
      <c r="AX31" s="333"/>
      <c r="AY31" s="126"/>
      <c r="AZ31" s="135"/>
      <c r="BB31" s="124"/>
      <c r="BC31" s="332"/>
      <c r="BD31" s="333"/>
      <c r="BE31" s="333"/>
      <c r="BF31" s="126"/>
      <c r="BG31" s="135"/>
      <c r="BI31" s="124"/>
      <c r="BJ31" s="332"/>
      <c r="BK31" s="333"/>
      <c r="BL31" s="333"/>
      <c r="BM31" s="126"/>
      <c r="BN31" s="135"/>
      <c r="BP31" s="124"/>
      <c r="BQ31" s="332"/>
      <c r="BR31" s="333"/>
      <c r="BS31" s="333"/>
      <c r="BT31" s="126"/>
      <c r="BU31" s="130">
        <f t="shared" si="58"/>
        <v>0</v>
      </c>
      <c r="BW31" s="124"/>
      <c r="BX31" s="332"/>
      <c r="BY31" s="333"/>
      <c r="BZ31" s="333"/>
      <c r="CA31" s="126"/>
      <c r="CB31" s="135"/>
      <c r="CD31" s="124"/>
      <c r="CE31" s="332"/>
      <c r="CF31" s="333"/>
      <c r="CG31" s="333"/>
      <c r="CH31" s="126"/>
      <c r="CI31" s="135"/>
      <c r="CK31" s="124"/>
      <c r="CL31" s="332"/>
      <c r="CM31" s="333"/>
      <c r="CN31" s="333"/>
      <c r="CO31" s="126"/>
      <c r="CP31" s="135"/>
      <c r="CR31" s="124"/>
      <c r="CS31" s="332"/>
      <c r="CT31" s="333"/>
      <c r="CU31" s="333"/>
      <c r="CV31" s="126"/>
      <c r="CW31" s="135"/>
      <c r="CY31" s="124"/>
      <c r="CZ31" s="332"/>
      <c r="DA31" s="333"/>
      <c r="DB31" s="333"/>
      <c r="DC31" s="126"/>
      <c r="DD31" s="135"/>
      <c r="DF31" s="124"/>
      <c r="DG31" s="332"/>
      <c r="DH31" s="333"/>
      <c r="DI31" s="333"/>
      <c r="DJ31" s="126"/>
      <c r="DK31" s="135"/>
      <c r="DM31" s="124"/>
      <c r="DN31" s="332"/>
      <c r="DO31" s="333"/>
      <c r="DP31" s="333"/>
      <c r="DQ31" s="126"/>
      <c r="DR31" s="135"/>
      <c r="DT31" s="124"/>
      <c r="DU31" s="332"/>
      <c r="DV31" s="333"/>
      <c r="DW31" s="333"/>
      <c r="DX31" s="126"/>
      <c r="DY31" s="135">
        <f t="shared" si="59"/>
        <v>0</v>
      </c>
      <c r="EA31" s="124"/>
      <c r="EB31" s="332"/>
      <c r="EC31" s="333"/>
      <c r="ED31" s="333"/>
      <c r="EE31" s="126"/>
      <c r="EF31" s="135"/>
      <c r="EH31" s="124"/>
      <c r="EI31" s="332"/>
      <c r="EJ31" s="333"/>
      <c r="EK31" s="333"/>
      <c r="EL31" s="126"/>
      <c r="EM31" s="135">
        <f t="shared" si="60"/>
        <v>0</v>
      </c>
    </row>
    <row r="32" spans="1:143" ht="15.75" customHeight="1">
      <c r="B32" s="21" t="s">
        <v>1710</v>
      </c>
      <c r="C32" s="30"/>
      <c r="D32" s="181">
        <v>2</v>
      </c>
      <c r="E32" s="32">
        <v>0</v>
      </c>
      <c r="F32" s="32">
        <f t="shared" ref="F32:F33" si="86">D32*E32</f>
        <v>0</v>
      </c>
      <c r="G32" s="30"/>
      <c r="H32" s="181">
        <f t="shared" ref="H32" si="87">(P32+W32+AD32+AK32+AR32+AY32+BF32+BM32+BT32+CA32+CH32+CO32+CV32+DC32+K102+DJ32+DQ32+DX32+EE32+EL32)</f>
        <v>0</v>
      </c>
      <c r="I32" s="35">
        <f t="shared" ref="I32:I33" si="88">H32/D32</f>
        <v>0</v>
      </c>
      <c r="J32" s="32">
        <f t="shared" ref="J32:J33" si="89">E32*H32</f>
        <v>0</v>
      </c>
      <c r="K32" s="2"/>
      <c r="L32" s="124">
        <v>0</v>
      </c>
      <c r="M32" s="332"/>
      <c r="N32" s="333"/>
      <c r="O32" s="333"/>
      <c r="P32" s="126">
        <v>0</v>
      </c>
      <c r="Q32" s="130">
        <f t="shared" ref="Q32:Q33" si="90">L32*D32</f>
        <v>0</v>
      </c>
      <c r="S32" s="124">
        <v>0</v>
      </c>
      <c r="T32" s="332"/>
      <c r="U32" s="333"/>
      <c r="V32" s="333"/>
      <c r="W32" s="127">
        <f t="shared" si="23"/>
        <v>0</v>
      </c>
      <c r="X32" s="130">
        <f t="shared" si="57"/>
        <v>0</v>
      </c>
      <c r="Z32" s="124">
        <v>0</v>
      </c>
      <c r="AA32" s="332"/>
      <c r="AB32" s="333"/>
      <c r="AC32" s="333"/>
      <c r="AD32" s="126">
        <v>0</v>
      </c>
      <c r="AE32" s="130">
        <f t="shared" ref="AE32:AE33" si="91">Z32*R32</f>
        <v>0</v>
      </c>
      <c r="AG32" s="124">
        <v>0</v>
      </c>
      <c r="AH32" s="332"/>
      <c r="AI32" s="333"/>
      <c r="AJ32" s="333"/>
      <c r="AK32" s="126">
        <v>0</v>
      </c>
      <c r="AL32" s="130">
        <f t="shared" ref="AL32:AL33" si="92">AG32*Y32</f>
        <v>0</v>
      </c>
      <c r="AN32" s="124">
        <v>0</v>
      </c>
      <c r="AO32" s="332"/>
      <c r="AP32" s="333"/>
      <c r="AQ32" s="333"/>
      <c r="AR32" s="126">
        <v>0</v>
      </c>
      <c r="AS32" s="135">
        <f t="shared" ref="AS32:AS33" si="93">AN32*AF32</f>
        <v>0</v>
      </c>
      <c r="AU32" s="124">
        <v>0</v>
      </c>
      <c r="AV32" s="332"/>
      <c r="AW32" s="333"/>
      <c r="AX32" s="333"/>
      <c r="AY32" s="126">
        <v>0</v>
      </c>
      <c r="AZ32" s="135">
        <f t="shared" ref="AZ32:AZ33" si="94">AU32*AM32</f>
        <v>0</v>
      </c>
      <c r="BB32" s="124">
        <v>0</v>
      </c>
      <c r="BC32" s="332"/>
      <c r="BD32" s="333"/>
      <c r="BE32" s="333"/>
      <c r="BF32" s="126">
        <v>0</v>
      </c>
      <c r="BG32" s="135">
        <f t="shared" ref="BG32:BG33" si="95">BB32*AT32</f>
        <v>0</v>
      </c>
      <c r="BI32" s="124">
        <v>0</v>
      </c>
      <c r="BJ32" s="332"/>
      <c r="BK32" s="333"/>
      <c r="BL32" s="333"/>
      <c r="BM32" s="126">
        <v>0</v>
      </c>
      <c r="BN32" s="135">
        <f t="shared" ref="BN32:BN33" si="96">BI32*BA32</f>
        <v>0</v>
      </c>
      <c r="BP32" s="124">
        <v>0</v>
      </c>
      <c r="BQ32" s="332"/>
      <c r="BR32" s="333"/>
      <c r="BS32" s="333"/>
      <c r="BT32" s="126">
        <v>0</v>
      </c>
      <c r="BU32" s="130">
        <f t="shared" si="58"/>
        <v>0</v>
      </c>
      <c r="BW32" s="124">
        <v>0</v>
      </c>
      <c r="BX32" s="332"/>
      <c r="BY32" s="333"/>
      <c r="BZ32" s="333"/>
      <c r="CA32" s="126">
        <v>0</v>
      </c>
      <c r="CB32" s="135">
        <f t="shared" ref="CB32:CB33" si="97">BW32*BO32</f>
        <v>0</v>
      </c>
      <c r="CD32" s="124">
        <v>0</v>
      </c>
      <c r="CE32" s="332"/>
      <c r="CF32" s="333"/>
      <c r="CG32" s="333"/>
      <c r="CH32" s="126">
        <v>0</v>
      </c>
      <c r="CI32" s="135">
        <f t="shared" ref="CI32:CI33" si="98">CD32*BV32</f>
        <v>0</v>
      </c>
      <c r="CK32" s="124">
        <v>0</v>
      </c>
      <c r="CL32" s="332"/>
      <c r="CM32" s="333"/>
      <c r="CN32" s="333"/>
      <c r="CO32" s="126">
        <v>0</v>
      </c>
      <c r="CP32" s="135">
        <f t="shared" ref="CP32:CP33" si="99">CK32*CC32</f>
        <v>0</v>
      </c>
      <c r="CR32" s="124">
        <v>0</v>
      </c>
      <c r="CS32" s="332"/>
      <c r="CT32" s="333"/>
      <c r="CU32" s="333"/>
      <c r="CV32" s="126">
        <v>0</v>
      </c>
      <c r="CW32" s="135">
        <f t="shared" ref="CW32:CW33" si="100">CR32*CJ32</f>
        <v>0</v>
      </c>
      <c r="CY32" s="124">
        <v>0</v>
      </c>
      <c r="CZ32" s="332"/>
      <c r="DA32" s="333"/>
      <c r="DB32" s="333"/>
      <c r="DC32" s="126">
        <v>0</v>
      </c>
      <c r="DD32" s="135">
        <f t="shared" ref="DD32:DD33" si="101">CY32*CQ32</f>
        <v>0</v>
      </c>
      <c r="DF32" s="124">
        <v>0</v>
      </c>
      <c r="DG32" s="332"/>
      <c r="DH32" s="333"/>
      <c r="DI32" s="333"/>
      <c r="DJ32" s="126">
        <v>0</v>
      </c>
      <c r="DK32" s="135">
        <f t="shared" ref="DK32:DK33" si="102">DF32*CX32</f>
        <v>0</v>
      </c>
      <c r="DM32" s="124">
        <v>0</v>
      </c>
      <c r="DN32" s="332"/>
      <c r="DO32" s="333"/>
      <c r="DP32" s="333"/>
      <c r="DQ32" s="126">
        <v>0</v>
      </c>
      <c r="DR32" s="135">
        <f t="shared" ref="DR32:DR33" si="103">DM32*DE32</f>
        <v>0</v>
      </c>
      <c r="DT32" s="124">
        <v>0</v>
      </c>
      <c r="DU32" s="332"/>
      <c r="DV32" s="333"/>
      <c r="DW32" s="333"/>
      <c r="DX32" s="126">
        <v>0</v>
      </c>
      <c r="DY32" s="135">
        <f t="shared" si="59"/>
        <v>0</v>
      </c>
      <c r="EA32" s="124">
        <v>0</v>
      </c>
      <c r="EB32" s="332"/>
      <c r="EC32" s="333"/>
      <c r="ED32" s="333"/>
      <c r="EE32" s="126">
        <v>0</v>
      </c>
      <c r="EF32" s="135">
        <f t="shared" ref="EF32:EF33" si="104">EA32*DS32</f>
        <v>0</v>
      </c>
      <c r="EH32" s="124">
        <v>0</v>
      </c>
      <c r="EI32" s="332"/>
      <c r="EJ32" s="333"/>
      <c r="EK32" s="333"/>
      <c r="EL32" s="126">
        <v>0</v>
      </c>
      <c r="EM32" s="135">
        <f t="shared" si="60"/>
        <v>0</v>
      </c>
    </row>
    <row r="33" spans="1:143" ht="15.75" customHeight="1">
      <c r="B33" s="21" t="s">
        <v>1649</v>
      </c>
      <c r="C33" s="30"/>
      <c r="D33" s="181">
        <v>9</v>
      </c>
      <c r="E33" s="32">
        <v>278652</v>
      </c>
      <c r="F33" s="37">
        <f t="shared" si="86"/>
        <v>2507868</v>
      </c>
      <c r="G33" s="30"/>
      <c r="H33" s="181">
        <v>0</v>
      </c>
      <c r="I33" s="35">
        <f t="shared" si="88"/>
        <v>0</v>
      </c>
      <c r="J33" s="32">
        <f t="shared" si="89"/>
        <v>0</v>
      </c>
      <c r="K33" s="2"/>
      <c r="L33" s="124" cm="1">
        <f t="array" ref="L33">SUMPRODUCT(('Ashamar 56'!$D$65:$X$65&lt;='Milestone 56'!Q3)*('Ashamar 56'!$D$65:$X$65&gt;='Milestone 56'!P3)*('Ashamar 56'!$A$64:$A$66='Milestone 56'!$B$33))</f>
        <v>0</v>
      </c>
      <c r="M33" s="332"/>
      <c r="N33" s="333"/>
      <c r="O33" s="333"/>
      <c r="P33" s="126">
        <f>(L33)</f>
        <v>0</v>
      </c>
      <c r="Q33" s="130">
        <f t="shared" si="90"/>
        <v>0</v>
      </c>
      <c r="S33" s="124" cm="1">
        <f t="array" ref="S33">SUMPRODUCT(('Ashamar 56'!$D$65:$X$65&lt;='Milestone 56'!X3)*('Ashamar 56'!$D$65:$X$65&gt;='Milestone 56'!W3)*('Ashamar 56'!$A$64:$A$66='Milestone 56'!$B$33))</f>
        <v>0</v>
      </c>
      <c r="T33" s="332"/>
      <c r="U33" s="333"/>
      <c r="V33" s="333"/>
      <c r="W33" s="127">
        <f t="shared" si="23"/>
        <v>0</v>
      </c>
      <c r="X33" s="130">
        <f t="shared" si="57"/>
        <v>0</v>
      </c>
      <c r="Z33" s="124" cm="1">
        <f t="array" ref="Z33">SUMPRODUCT(('Ashamar 56'!$D$65:$X$65&lt;='Milestone 56'!AE3)*('Ashamar 56'!$D$65:$X$65&gt;='Milestone 56'!AD3)*('Ashamar 56'!$A$64:$A$66='Milestone 56'!$B$33))</f>
        <v>0</v>
      </c>
      <c r="AA33" s="332"/>
      <c r="AB33" s="333"/>
      <c r="AC33" s="333"/>
      <c r="AD33" s="126">
        <f>(Z33)</f>
        <v>0</v>
      </c>
      <c r="AE33" s="130">
        <f t="shared" si="91"/>
        <v>0</v>
      </c>
      <c r="AG33" s="124" cm="1">
        <f t="array" ref="AG33">SUMPRODUCT(('Ashamar 56'!$D$65:$X$65&lt;='Milestone 56'!AL3)*('Ashamar 56'!$D$65:$X$65&gt;='Milestone 56'!AK3)*('Ashamar 56'!$A$64:$A$66='Milestone 56'!$B$33))</f>
        <v>1</v>
      </c>
      <c r="AH33" s="332"/>
      <c r="AI33" s="333"/>
      <c r="AJ33" s="333"/>
      <c r="AK33" s="126">
        <f>(AG33)</f>
        <v>1</v>
      </c>
      <c r="AL33" s="130">
        <f>AG33*E33</f>
        <v>278652</v>
      </c>
      <c r="AN33" s="124" cm="1">
        <f t="array" ref="AN33">SUMPRODUCT(('Ashamar 56'!$D$65:$X$65&lt;='Milestone 56'!AS3)*('Ashamar 56'!$D$65:$X$65&gt;='Milestone 56'!AR3)*('Ashamar 56'!$A$64:$A$66='Milestone 56'!$B$33))</f>
        <v>0</v>
      </c>
      <c r="AO33" s="332"/>
      <c r="AP33" s="333"/>
      <c r="AQ33" s="333"/>
      <c r="AR33" s="126">
        <f>(AN33)</f>
        <v>0</v>
      </c>
      <c r="AS33" s="135">
        <f t="shared" si="93"/>
        <v>0</v>
      </c>
      <c r="AU33" s="124" cm="1">
        <f t="array" ref="AU33">SUMPRODUCT(('Ashamar 56'!$D$65:$X$65&lt;='Milestone 56'!AZ3)*('Ashamar 56'!$D$65:$X$65&gt;='Milestone 56'!AY3)*('Ashamar 56'!$A$64:$A$66='Milestone 56'!$B$33))</f>
        <v>0</v>
      </c>
      <c r="AV33" s="332"/>
      <c r="AW33" s="333"/>
      <c r="AX33" s="333"/>
      <c r="AY33" s="126">
        <f>(AU33)</f>
        <v>0</v>
      </c>
      <c r="AZ33" s="135">
        <f t="shared" si="94"/>
        <v>0</v>
      </c>
      <c r="BB33" s="124" cm="1">
        <f t="array" ref="BB33">SUMPRODUCT(('Ashamar 56'!$D$65:$X$65&lt;='Milestone 56'!BG3)*('Ashamar 56'!$D$65:$X$65&gt;='Milestone 56'!BF3)*('Ashamar 56'!$A$64:$A$66='Milestone 56'!$B$33))</f>
        <v>0</v>
      </c>
      <c r="BC33" s="332"/>
      <c r="BD33" s="333"/>
      <c r="BE33" s="333"/>
      <c r="BF33" s="126">
        <f>(BB33)</f>
        <v>0</v>
      </c>
      <c r="BG33" s="135">
        <f t="shared" si="95"/>
        <v>0</v>
      </c>
      <c r="BI33" s="124" cm="1">
        <f t="array" ref="BI33">SUMPRODUCT(('Ashamar 56'!$D$65:$X$65&lt;='Milestone 56'!BN3)*('Ashamar 56'!$D$65:$X$65&gt;='Milestone 56'!BM3)*('Ashamar 56'!$A$64:$A$66='Milestone 56'!$B$33))</f>
        <v>0</v>
      </c>
      <c r="BJ33" s="332"/>
      <c r="BK33" s="333"/>
      <c r="BL33" s="333"/>
      <c r="BM33" s="126">
        <f>(BI33)</f>
        <v>0</v>
      </c>
      <c r="BN33" s="135">
        <f t="shared" si="96"/>
        <v>0</v>
      </c>
      <c r="BP33" s="124" cm="1">
        <f t="array" ref="BP33">SUMPRODUCT(('Ashamar 56'!$D$65:$X$65&lt;='Milestone 56'!BU3)*('Ashamar 56'!$D$65:$X$65&gt;='Milestone 56'!BT3)*('Ashamar 56'!$A$64:$A$66='Milestone 56'!$B$33))</f>
        <v>0</v>
      </c>
      <c r="BQ33" s="332"/>
      <c r="BR33" s="333"/>
      <c r="BS33" s="333"/>
      <c r="BT33" s="126">
        <f>(BP33)</f>
        <v>0</v>
      </c>
      <c r="BU33" s="130">
        <f t="shared" si="58"/>
        <v>0</v>
      </c>
      <c r="BW33" s="124" cm="1">
        <f t="array" ref="BW33">SUMPRODUCT(('Ashamar 56'!$D$65:$X$65&lt;='Milestone 56'!CB3)*('Ashamar 56'!$D$65:$X$65&gt;='Milestone 56'!CA3)*('Ashamar 56'!$A$64:$A$66='Milestone 56'!$B$33))</f>
        <v>0</v>
      </c>
      <c r="BX33" s="332"/>
      <c r="BY33" s="333"/>
      <c r="BZ33" s="333"/>
      <c r="CA33" s="126">
        <f>(BW33)</f>
        <v>0</v>
      </c>
      <c r="CB33" s="135">
        <f t="shared" si="97"/>
        <v>0</v>
      </c>
      <c r="CD33" s="124" cm="1">
        <f t="array" ref="CD33">SUMPRODUCT(('Ashamar 56'!$D$65:$X$65&lt;='Milestone 56'!CI3)*('Ashamar 56'!$D$65:$X$65&gt;='Milestone 56'!CH3)*('Ashamar 56'!$A$64:$A$66='Milestone 56'!$B$33))</f>
        <v>0</v>
      </c>
      <c r="CE33" s="332"/>
      <c r="CF33" s="333"/>
      <c r="CG33" s="333"/>
      <c r="CH33" s="126">
        <f>(CD33)</f>
        <v>0</v>
      </c>
      <c r="CI33" s="135">
        <f t="shared" si="98"/>
        <v>0</v>
      </c>
      <c r="CK33" s="124" cm="1">
        <f t="array" ref="CK33">SUMPRODUCT(('Ashamar 56'!$D$65:$X$65&lt;='Milestone 56'!CP3)*('Ashamar 56'!$D$65:$X$65&gt;='Milestone 56'!CO3)*('Ashamar 56'!$A$64:$A$66='Milestone 56'!$B$33))</f>
        <v>0</v>
      </c>
      <c r="CL33" s="332"/>
      <c r="CM33" s="333"/>
      <c r="CN33" s="333"/>
      <c r="CO33" s="126">
        <f>(CK33)</f>
        <v>0</v>
      </c>
      <c r="CP33" s="135">
        <f t="shared" si="99"/>
        <v>0</v>
      </c>
      <c r="CR33" s="124" cm="1">
        <f t="array" ref="CR33">SUMPRODUCT(('Ashamar 56'!$D$65:$X$65&lt;='Milestone 56'!CW3)*('Ashamar 56'!$D$65:$X$65&gt;='Milestone 56'!CV3)*('Ashamar 56'!$A$64:$A$66='Milestone 56'!$B$33))</f>
        <v>0</v>
      </c>
      <c r="CS33" s="332"/>
      <c r="CT33" s="333"/>
      <c r="CU33" s="333"/>
      <c r="CV33" s="126">
        <f>(CR33)</f>
        <v>0</v>
      </c>
      <c r="CW33" s="135">
        <f t="shared" si="100"/>
        <v>0</v>
      </c>
      <c r="CY33" s="124" cm="1">
        <f t="array" ref="CY33">SUMPRODUCT(('Ashamar 56'!$D$65:$X$65&lt;='Milestone 56'!DD3)*('Ashamar 56'!$D$65:$X$65&gt;='Milestone 56'!DC3)*('Ashamar 56'!$A$64:$A$66='Milestone 56'!$B$33))</f>
        <v>0</v>
      </c>
      <c r="CZ33" s="332"/>
      <c r="DA33" s="333"/>
      <c r="DB33" s="333"/>
      <c r="DC33" s="126">
        <f>(CY33)</f>
        <v>0</v>
      </c>
      <c r="DD33" s="135">
        <f t="shared" si="101"/>
        <v>0</v>
      </c>
      <c r="DF33" s="124" cm="1">
        <f t="array" ref="DF33">SUMPRODUCT(('Ashamar 56'!$D$65:$X$65&lt;='Milestone 56'!DK3)*('Ashamar 56'!$D$65:$X$65&gt;='Milestone 56'!DJ3)*('Ashamar 56'!$A$64:$A$66='Milestone 56'!$B$33))</f>
        <v>0</v>
      </c>
      <c r="DG33" s="332"/>
      <c r="DH33" s="333"/>
      <c r="DI33" s="333"/>
      <c r="DJ33" s="126">
        <f>(DF33)</f>
        <v>0</v>
      </c>
      <c r="DK33" s="135">
        <f t="shared" si="102"/>
        <v>0</v>
      </c>
      <c r="DM33" s="124" cm="1">
        <f t="array" ref="DM33">SUMPRODUCT(('Ashamar 56'!$D$65:$X$65&lt;='Milestone 56'!DR3)*('Ashamar 56'!$D$65:$X$65&gt;='Milestone 56'!DQ3)*('Ashamar 56'!$A$64:$A$66='Milestone 56'!$B$33))</f>
        <v>0</v>
      </c>
      <c r="DN33" s="332"/>
      <c r="DO33" s="333"/>
      <c r="DP33" s="333"/>
      <c r="DQ33" s="126">
        <f>(DM33)</f>
        <v>0</v>
      </c>
      <c r="DR33" s="135">
        <f t="shared" si="103"/>
        <v>0</v>
      </c>
      <c r="DT33" s="124" cm="1">
        <f t="array" ref="DT33">SUMPRODUCT(('Ashamar 56'!$D$65:$X$65&lt;='Milestone 56'!DY3)*('Ashamar 56'!$D$65:$X$65&gt;='Milestone 56'!DX3)*('Ashamar 56'!$A$64:$A$66='Milestone 56'!$B$33))</f>
        <v>0</v>
      </c>
      <c r="DU33" s="332" t="s">
        <v>1711</v>
      </c>
      <c r="DV33" s="333"/>
      <c r="DW33" s="333"/>
      <c r="DX33" s="126">
        <f>(DT33)</f>
        <v>0</v>
      </c>
      <c r="DY33" s="135">
        <f t="shared" si="59"/>
        <v>0</v>
      </c>
      <c r="EA33" s="124" cm="1">
        <f t="array" ref="EA33">SUMPRODUCT(('Ashamar 56'!$D$65:$X$65&lt;='Milestone 56'!EF3)*('Ashamar 56'!$D$65:$X$65&gt;='Milestone 56'!EE3)*('Ashamar 56'!$A$64:$A$66='Milestone 56'!$B$33))</f>
        <v>0</v>
      </c>
      <c r="EB33" s="332"/>
      <c r="EC33" s="333"/>
      <c r="ED33" s="333"/>
      <c r="EE33" s="126">
        <f>(EA33)</f>
        <v>0</v>
      </c>
      <c r="EF33" s="135">
        <f t="shared" si="104"/>
        <v>0</v>
      </c>
      <c r="EH33" s="124" cm="1">
        <f t="array" ref="EH33">SUMPRODUCT(('Ashamar 56'!$D$65:$X$65&lt;='Milestone 56'!EM3)*('Ashamar 56'!$D$65:$X$65&gt;='Milestone 56'!EL3)*('Ashamar 56'!$A$64:$A$66='Milestone 56'!$B$33))</f>
        <v>0</v>
      </c>
      <c r="EI33" s="332"/>
      <c r="EJ33" s="333"/>
      <c r="EK33" s="333"/>
      <c r="EL33" s="126">
        <f>(EH33)</f>
        <v>0</v>
      </c>
      <c r="EM33" s="135">
        <f t="shared" si="60"/>
        <v>0</v>
      </c>
    </row>
    <row r="34" spans="1:143" ht="15.75" customHeight="1">
      <c r="B34" s="30"/>
      <c r="C34" s="30"/>
      <c r="D34" s="39"/>
      <c r="E34" s="30"/>
      <c r="F34" s="30"/>
      <c r="G34" s="30"/>
      <c r="H34" s="30"/>
      <c r="I34" s="38"/>
      <c r="J34" s="115">
        <f>SUM(J32:J33)</f>
        <v>0</v>
      </c>
      <c r="L34" s="124"/>
      <c r="M34" s="332"/>
      <c r="N34" s="333"/>
      <c r="O34" s="333"/>
      <c r="P34" s="126"/>
      <c r="Q34" s="130"/>
      <c r="S34" s="124"/>
      <c r="T34" s="332"/>
      <c r="U34" s="333"/>
      <c r="V34" s="333"/>
      <c r="W34" s="127">
        <f t="shared" si="23"/>
        <v>0</v>
      </c>
      <c r="X34" s="130">
        <f t="shared" si="57"/>
        <v>0</v>
      </c>
      <c r="Z34" s="124"/>
      <c r="AA34" s="332"/>
      <c r="AB34" s="333"/>
      <c r="AC34" s="333"/>
      <c r="AD34" s="126"/>
      <c r="AE34" s="130"/>
      <c r="AG34" s="124"/>
      <c r="AH34" s="332"/>
      <c r="AI34" s="333"/>
      <c r="AJ34" s="333"/>
      <c r="AK34" s="126"/>
      <c r="AL34" s="130"/>
      <c r="AN34" s="124"/>
      <c r="AO34" s="332"/>
      <c r="AP34" s="333"/>
      <c r="AQ34" s="333"/>
      <c r="AR34" s="126"/>
      <c r="AS34" s="135"/>
      <c r="AU34" s="124"/>
      <c r="AV34" s="332"/>
      <c r="AW34" s="333"/>
      <c r="AX34" s="333"/>
      <c r="AY34" s="126"/>
      <c r="AZ34" s="135"/>
      <c r="BB34" s="124"/>
      <c r="BC34" s="332"/>
      <c r="BD34" s="333"/>
      <c r="BE34" s="333"/>
      <c r="BF34" s="126"/>
      <c r="BG34" s="135"/>
      <c r="BI34" s="124"/>
      <c r="BJ34" s="332"/>
      <c r="BK34" s="333"/>
      <c r="BL34" s="333"/>
      <c r="BM34" s="126"/>
      <c r="BN34" s="135"/>
      <c r="BP34" s="124"/>
      <c r="BQ34" s="332"/>
      <c r="BR34" s="333"/>
      <c r="BS34" s="333"/>
      <c r="BT34" s="126"/>
      <c r="BU34" s="130">
        <f t="shared" si="58"/>
        <v>0</v>
      </c>
      <c r="BW34" s="124"/>
      <c r="BX34" s="332"/>
      <c r="BY34" s="333"/>
      <c r="BZ34" s="333"/>
      <c r="CA34" s="126"/>
      <c r="CB34" s="135"/>
      <c r="CD34" s="124"/>
      <c r="CE34" s="332"/>
      <c r="CF34" s="333"/>
      <c r="CG34" s="333"/>
      <c r="CH34" s="126"/>
      <c r="CI34" s="135"/>
      <c r="CK34" s="124"/>
      <c r="CL34" s="332"/>
      <c r="CM34" s="333"/>
      <c r="CN34" s="333"/>
      <c r="CO34" s="126"/>
      <c r="CP34" s="135"/>
      <c r="CR34" s="124"/>
      <c r="CS34" s="332"/>
      <c r="CT34" s="333"/>
      <c r="CU34" s="333"/>
      <c r="CV34" s="126"/>
      <c r="CW34" s="135"/>
      <c r="CY34" s="124"/>
      <c r="CZ34" s="332"/>
      <c r="DA34" s="333"/>
      <c r="DB34" s="333"/>
      <c r="DC34" s="126"/>
      <c r="DD34" s="135"/>
      <c r="DF34" s="124"/>
      <c r="DG34" s="332"/>
      <c r="DH34" s="333"/>
      <c r="DI34" s="333"/>
      <c r="DJ34" s="126"/>
      <c r="DK34" s="135"/>
      <c r="DM34" s="124"/>
      <c r="DN34" s="332"/>
      <c r="DO34" s="333"/>
      <c r="DP34" s="333"/>
      <c r="DQ34" s="126"/>
      <c r="DR34" s="135"/>
      <c r="DT34" s="124"/>
      <c r="DU34" s="332"/>
      <c r="DV34" s="333"/>
      <c r="DW34" s="333"/>
      <c r="DX34" s="126"/>
      <c r="DY34" s="135">
        <f t="shared" si="59"/>
        <v>0</v>
      </c>
      <c r="EA34" s="124"/>
      <c r="EB34" s="332"/>
      <c r="EC34" s="333"/>
      <c r="ED34" s="333"/>
      <c r="EE34" s="126"/>
      <c r="EF34" s="135"/>
      <c r="EH34" s="124"/>
      <c r="EI34" s="332"/>
      <c r="EJ34" s="333"/>
      <c r="EK34" s="333"/>
      <c r="EL34" s="126"/>
      <c r="EM34" s="135">
        <f t="shared" si="60"/>
        <v>0</v>
      </c>
    </row>
    <row r="35" spans="1:143" ht="15.75" customHeight="1">
      <c r="B35" s="27" t="s">
        <v>1712</v>
      </c>
      <c r="C35" s="30"/>
      <c r="D35" s="39"/>
      <c r="E35" s="21"/>
      <c r="F35" s="30"/>
      <c r="G35" s="30"/>
      <c r="H35" s="30"/>
      <c r="I35" s="38"/>
      <c r="J35" s="30"/>
      <c r="L35" s="124"/>
      <c r="M35" s="332"/>
      <c r="N35" s="333"/>
      <c r="O35" s="333"/>
      <c r="P35" s="126"/>
      <c r="Q35" s="130"/>
      <c r="S35" s="124"/>
      <c r="T35" s="332"/>
      <c r="U35" s="333"/>
      <c r="V35" s="333"/>
      <c r="W35" s="127">
        <f t="shared" si="23"/>
        <v>0</v>
      </c>
      <c r="X35" s="130">
        <f t="shared" si="57"/>
        <v>0</v>
      </c>
      <c r="Z35" s="124"/>
      <c r="AA35" s="332"/>
      <c r="AB35" s="333"/>
      <c r="AC35" s="333"/>
      <c r="AD35" s="126"/>
      <c r="AE35" s="130"/>
      <c r="AG35" s="124"/>
      <c r="AH35" s="332"/>
      <c r="AI35" s="333"/>
      <c r="AJ35" s="333"/>
      <c r="AK35" s="126"/>
      <c r="AL35" s="130"/>
      <c r="AN35" s="124"/>
      <c r="AO35" s="332"/>
      <c r="AP35" s="333"/>
      <c r="AQ35" s="333"/>
      <c r="AR35" s="126"/>
      <c r="AS35" s="135"/>
      <c r="AU35" s="124"/>
      <c r="AV35" s="332"/>
      <c r="AW35" s="333"/>
      <c r="AX35" s="333"/>
      <c r="AY35" s="126"/>
      <c r="AZ35" s="135"/>
      <c r="BB35" s="124"/>
      <c r="BC35" s="332"/>
      <c r="BD35" s="333"/>
      <c r="BE35" s="333"/>
      <c r="BF35" s="126"/>
      <c r="BG35" s="135"/>
      <c r="BI35" s="124"/>
      <c r="BJ35" s="332"/>
      <c r="BK35" s="333"/>
      <c r="BL35" s="333"/>
      <c r="BM35" s="126"/>
      <c r="BN35" s="135"/>
      <c r="BP35" s="124"/>
      <c r="BQ35" s="332"/>
      <c r="BR35" s="333"/>
      <c r="BS35" s="333"/>
      <c r="BT35" s="126"/>
      <c r="BU35" s="130">
        <f t="shared" si="58"/>
        <v>0</v>
      </c>
      <c r="BW35" s="124"/>
      <c r="BX35" s="332"/>
      <c r="BY35" s="333"/>
      <c r="BZ35" s="333"/>
      <c r="CA35" s="126"/>
      <c r="CB35" s="135"/>
      <c r="CD35" s="124"/>
      <c r="CE35" s="332"/>
      <c r="CF35" s="333"/>
      <c r="CG35" s="333"/>
      <c r="CH35" s="126"/>
      <c r="CI35" s="135"/>
      <c r="CK35" s="124"/>
      <c r="CL35" s="332"/>
      <c r="CM35" s="333"/>
      <c r="CN35" s="333"/>
      <c r="CO35" s="126"/>
      <c r="CP35" s="135"/>
      <c r="CR35" s="124"/>
      <c r="CS35" s="332"/>
      <c r="CT35" s="333"/>
      <c r="CU35" s="333"/>
      <c r="CV35" s="126"/>
      <c r="CW35" s="135"/>
      <c r="CY35" s="124"/>
      <c r="CZ35" s="332"/>
      <c r="DA35" s="333"/>
      <c r="DB35" s="333"/>
      <c r="DC35" s="126"/>
      <c r="DD35" s="135"/>
      <c r="DF35" s="124"/>
      <c r="DG35" s="332"/>
      <c r="DH35" s="333"/>
      <c r="DI35" s="333"/>
      <c r="DJ35" s="126"/>
      <c r="DK35" s="135"/>
      <c r="DM35" s="124"/>
      <c r="DN35" s="332"/>
      <c r="DO35" s="333"/>
      <c r="DP35" s="333"/>
      <c r="DQ35" s="126"/>
      <c r="DR35" s="135"/>
      <c r="DT35" s="124"/>
      <c r="DU35" s="332"/>
      <c r="DV35" s="333"/>
      <c r="DW35" s="333"/>
      <c r="DX35" s="126"/>
      <c r="DY35" s="135">
        <f t="shared" si="59"/>
        <v>0</v>
      </c>
      <c r="EA35" s="124"/>
      <c r="EB35" s="332"/>
      <c r="EC35" s="333"/>
      <c r="ED35" s="333"/>
      <c r="EE35" s="126"/>
      <c r="EF35" s="135"/>
      <c r="EH35" s="124"/>
      <c r="EI35" s="332"/>
      <c r="EJ35" s="333"/>
      <c r="EK35" s="333"/>
      <c r="EL35" s="126"/>
      <c r="EM35" s="135">
        <f t="shared" si="60"/>
        <v>0</v>
      </c>
    </row>
    <row r="36" spans="1:143" ht="15.75" customHeight="1">
      <c r="B36" s="21" t="s">
        <v>1713</v>
      </c>
      <c r="C36" s="30"/>
      <c r="D36" s="181"/>
      <c r="E36" s="32"/>
      <c r="F36" s="32"/>
      <c r="G36" s="31"/>
      <c r="H36" s="181"/>
      <c r="I36" s="35"/>
      <c r="J36" s="32"/>
      <c r="K36" s="2"/>
      <c r="L36" s="124">
        <v>0</v>
      </c>
      <c r="M36" s="332"/>
      <c r="N36" s="333"/>
      <c r="O36" s="333"/>
      <c r="P36" s="126">
        <f>(L36)</f>
        <v>0</v>
      </c>
      <c r="Q36" s="130">
        <f>L36*E36</f>
        <v>0</v>
      </c>
      <c r="S36" s="124">
        <v>0</v>
      </c>
      <c r="T36" s="332"/>
      <c r="U36" s="333"/>
      <c r="V36" s="333"/>
      <c r="W36" s="127">
        <f t="shared" si="23"/>
        <v>0</v>
      </c>
      <c r="X36" s="130">
        <f t="shared" si="57"/>
        <v>0</v>
      </c>
      <c r="Z36" s="124">
        <v>0</v>
      </c>
      <c r="AA36" s="332"/>
      <c r="AB36" s="333"/>
      <c r="AC36" s="333"/>
      <c r="AD36" s="126">
        <f>(Z36)</f>
        <v>0</v>
      </c>
      <c r="AE36" s="130">
        <f>Z36*S36</f>
        <v>0</v>
      </c>
      <c r="AG36" s="124">
        <v>0</v>
      </c>
      <c r="AH36" s="332"/>
      <c r="AI36" s="333"/>
      <c r="AJ36" s="333"/>
      <c r="AK36" s="127"/>
      <c r="AL36" s="130"/>
      <c r="AN36" s="124">
        <v>0</v>
      </c>
      <c r="AO36" s="332"/>
      <c r="AP36" s="333"/>
      <c r="AQ36" s="333"/>
      <c r="AR36" s="134">
        <f>(AN36*AF36)</f>
        <v>0</v>
      </c>
      <c r="AS36" s="135">
        <f t="shared" ref="AS36:AS56" si="105">AN36*AF36</f>
        <v>0</v>
      </c>
      <c r="AU36" s="124">
        <v>0</v>
      </c>
      <c r="AV36" s="332"/>
      <c r="AW36" s="333"/>
      <c r="AX36" s="333"/>
      <c r="AY36" s="134">
        <f>(AU36*AM36)</f>
        <v>0</v>
      </c>
      <c r="AZ36" s="135">
        <f t="shared" ref="AZ36:AZ56" si="106">AU36*AM36</f>
        <v>0</v>
      </c>
      <c r="BB36" s="124">
        <v>0</v>
      </c>
      <c r="BC36" s="332"/>
      <c r="BD36" s="333"/>
      <c r="BE36" s="333"/>
      <c r="BF36" s="134">
        <f>(BB36*AT36)</f>
        <v>0</v>
      </c>
      <c r="BG36" s="135">
        <f t="shared" ref="BG36:BG56" si="107">BB36*AT36</f>
        <v>0</v>
      </c>
      <c r="BI36" s="124">
        <v>0</v>
      </c>
      <c r="BJ36" s="332"/>
      <c r="BK36" s="333"/>
      <c r="BL36" s="333"/>
      <c r="BM36" s="134">
        <f>(BI36*BA36)</f>
        <v>0</v>
      </c>
      <c r="BN36" s="135">
        <f t="shared" ref="BN36:BN56" si="108">BI36*BA36</f>
        <v>0</v>
      </c>
      <c r="BP36" s="124">
        <v>0</v>
      </c>
      <c r="BQ36" s="332"/>
      <c r="BR36" s="333"/>
      <c r="BS36" s="333"/>
      <c r="BT36" s="126">
        <f>(BP36)</f>
        <v>0</v>
      </c>
      <c r="BU36" s="130">
        <f t="shared" si="58"/>
        <v>0</v>
      </c>
      <c r="BW36" s="124">
        <v>0</v>
      </c>
      <c r="BX36" s="332"/>
      <c r="BY36" s="333"/>
      <c r="BZ36" s="333"/>
      <c r="CA36" s="134">
        <f>(BW36*BO36)</f>
        <v>0</v>
      </c>
      <c r="CB36" s="135">
        <f t="shared" ref="CB36:CB56" si="109">BW36*BO36</f>
        <v>0</v>
      </c>
      <c r="CD36" s="124">
        <v>0</v>
      </c>
      <c r="CE36" s="332"/>
      <c r="CF36" s="333"/>
      <c r="CG36" s="333"/>
      <c r="CH36" s="134">
        <f>(CD36*BV36)</f>
        <v>0</v>
      </c>
      <c r="CI36" s="135">
        <f t="shared" ref="CI36:CI56" si="110">CD36*BV36</f>
        <v>0</v>
      </c>
      <c r="CK36" s="124">
        <v>0</v>
      </c>
      <c r="CL36" s="332"/>
      <c r="CM36" s="333"/>
      <c r="CN36" s="333"/>
      <c r="CO36" s="134">
        <f>(CK36*CC36)</f>
        <v>0</v>
      </c>
      <c r="CP36" s="135">
        <f t="shared" ref="CP36:CP56" si="111">CK36*CC36</f>
        <v>0</v>
      </c>
      <c r="CR36" s="124">
        <v>0</v>
      </c>
      <c r="CS36" s="332"/>
      <c r="CT36" s="333"/>
      <c r="CU36" s="333"/>
      <c r="CV36" s="134">
        <f>(CR36*CJ36)</f>
        <v>0</v>
      </c>
      <c r="CW36" s="135">
        <f t="shared" ref="CW36:CW56" si="112">CR36*CJ36</f>
        <v>0</v>
      </c>
      <c r="CY36" s="124">
        <v>0</v>
      </c>
      <c r="CZ36" s="332"/>
      <c r="DA36" s="333"/>
      <c r="DB36" s="333"/>
      <c r="DC36" s="134">
        <f>(CY36*CQ36)</f>
        <v>0</v>
      </c>
      <c r="DD36" s="135">
        <f t="shared" ref="DD36:DD56" si="113">CY36*CQ36</f>
        <v>0</v>
      </c>
      <c r="DF36" s="124">
        <v>0</v>
      </c>
      <c r="DG36" s="332"/>
      <c r="DH36" s="333"/>
      <c r="DI36" s="333"/>
      <c r="DJ36" s="134">
        <f>(DF36*C36)</f>
        <v>0</v>
      </c>
      <c r="DK36" s="135">
        <f t="shared" ref="DK36:DK56" si="114">DF36*CX36</f>
        <v>0</v>
      </c>
      <c r="DM36" s="124">
        <v>0</v>
      </c>
      <c r="DN36" s="332"/>
      <c r="DO36" s="333"/>
      <c r="DP36" s="333"/>
      <c r="DQ36" s="134">
        <f>(DM36*DE36)</f>
        <v>0</v>
      </c>
      <c r="DR36" s="135">
        <f t="shared" ref="DR36:DR56" si="115">DM36*DE36</f>
        <v>0</v>
      </c>
      <c r="DT36" s="124">
        <v>0</v>
      </c>
      <c r="DU36" s="332"/>
      <c r="DV36" s="333"/>
      <c r="DW36" s="333"/>
      <c r="DX36" s="134">
        <f>(DT36*DL36)</f>
        <v>0</v>
      </c>
      <c r="DY36" s="135">
        <f t="shared" si="59"/>
        <v>0</v>
      </c>
      <c r="EA36" s="124">
        <v>0</v>
      </c>
      <c r="EB36" s="332"/>
      <c r="EC36" s="333"/>
      <c r="ED36" s="333"/>
      <c r="EE36" s="134">
        <f>(EA36*DS36)</f>
        <v>0</v>
      </c>
      <c r="EF36" s="135">
        <f t="shared" ref="EF36:EF56" si="116">EA36*DS36</f>
        <v>0</v>
      </c>
      <c r="EH36" s="124">
        <v>0</v>
      </c>
      <c r="EI36" s="332"/>
      <c r="EJ36" s="333"/>
      <c r="EK36" s="333"/>
      <c r="EL36" s="134">
        <f>(EH36*C36)</f>
        <v>0</v>
      </c>
      <c r="EM36" s="135">
        <f t="shared" si="60"/>
        <v>0</v>
      </c>
    </row>
    <row r="37" spans="1:143" ht="15.75" customHeight="1">
      <c r="A37">
        <v>3</v>
      </c>
      <c r="B37" s="21" t="s">
        <v>1049</v>
      </c>
      <c r="C37" s="21">
        <v>9.8309999999999995</v>
      </c>
      <c r="D37" s="39">
        <f>C37*3</f>
        <v>29.492999999999999</v>
      </c>
      <c r="E37" s="32">
        <v>64566</v>
      </c>
      <c r="F37" s="32">
        <f t="shared" ref="F37:F56" si="117">D37*E37</f>
        <v>1904245.0379999999</v>
      </c>
      <c r="G37" s="31">
        <f t="shared" ref="G37:G56" si="118">(L37+S37+Z37+AG37+AN37+AU37+BB37+BI37+BP37+BW37+CD37+CK37+CR37+CY37+DF37+DM37+DT37+EA37+EH37)</f>
        <v>1</v>
      </c>
      <c r="H37" s="33" t="s">
        <v>1714</v>
      </c>
      <c r="I37" s="35" t="e">
        <f t="shared" ref="I37:I56" si="119">H37/D37</f>
        <v>#VALUE!</v>
      </c>
      <c r="J37" s="32" t="e">
        <f t="shared" ref="J37:J56" si="120">E37*H37</f>
        <v>#VALUE!</v>
      </c>
      <c r="K37" s="2"/>
      <c r="L37" s="260">
        <v>0</v>
      </c>
      <c r="M37" s="334" t="s">
        <v>1715</v>
      </c>
      <c r="N37" s="334"/>
      <c r="O37" s="335"/>
      <c r="P37" s="261" t="s">
        <v>1716</v>
      </c>
      <c r="Q37" s="262" t="s">
        <v>1717</v>
      </c>
      <c r="R37" s="263"/>
      <c r="S37" s="260">
        <v>0</v>
      </c>
      <c r="T37" s="334" t="s">
        <v>1715</v>
      </c>
      <c r="U37" s="334"/>
      <c r="V37" s="335"/>
      <c r="W37" s="261" t="s">
        <v>1716</v>
      </c>
      <c r="X37" s="262" t="s">
        <v>1718</v>
      </c>
      <c r="Y37" s="263"/>
      <c r="Z37" s="260">
        <v>0</v>
      </c>
      <c r="AA37" s="334" t="s">
        <v>1715</v>
      </c>
      <c r="AB37" s="334"/>
      <c r="AC37" s="335"/>
      <c r="AD37" s="261" t="s">
        <v>1716</v>
      </c>
      <c r="AE37" s="262" t="s">
        <v>1719</v>
      </c>
      <c r="AF37" s="263"/>
      <c r="AG37" s="260">
        <v>1</v>
      </c>
      <c r="AH37" s="334" t="s">
        <v>1715</v>
      </c>
      <c r="AI37" s="334"/>
      <c r="AJ37" s="335"/>
      <c r="AK37" s="287">
        <f>(C37)*(AG37)</f>
        <v>9.8309999999999995</v>
      </c>
      <c r="AL37" s="286">
        <f>AK37*E37</f>
        <v>634748.34600000002</v>
      </c>
      <c r="AM37" s="263"/>
      <c r="AN37" s="260">
        <v>0</v>
      </c>
      <c r="AO37" s="334" t="s">
        <v>1715</v>
      </c>
      <c r="AP37" s="334"/>
      <c r="AQ37" s="335"/>
      <c r="AR37" s="264" t="s">
        <v>1716</v>
      </c>
      <c r="AS37" s="265" t="s">
        <v>1720</v>
      </c>
      <c r="AT37" s="263"/>
      <c r="AU37" s="260">
        <v>0</v>
      </c>
      <c r="AV37" s="334" t="s">
        <v>1715</v>
      </c>
      <c r="AW37" s="334"/>
      <c r="AX37" s="335"/>
      <c r="AY37" s="264" t="s">
        <v>1716</v>
      </c>
      <c r="AZ37" s="265" t="s">
        <v>1720</v>
      </c>
      <c r="BA37" s="263"/>
      <c r="BB37" s="260">
        <v>0</v>
      </c>
      <c r="BC37" s="334" t="s">
        <v>1715</v>
      </c>
      <c r="BD37" s="334"/>
      <c r="BE37" s="335"/>
      <c r="BF37" s="264" t="s">
        <v>1716</v>
      </c>
      <c r="BG37" s="265" t="s">
        <v>1720</v>
      </c>
      <c r="BH37" s="263"/>
      <c r="BI37" s="260">
        <v>0</v>
      </c>
      <c r="BJ37" s="334" t="s">
        <v>1715</v>
      </c>
      <c r="BK37" s="334"/>
      <c r="BL37" s="335"/>
      <c r="BM37" s="264" t="s">
        <v>1716</v>
      </c>
      <c r="BN37" s="265" t="s">
        <v>1720</v>
      </c>
      <c r="BO37" s="263"/>
      <c r="BP37" s="260">
        <v>0</v>
      </c>
      <c r="BQ37" s="334" t="s">
        <v>1715</v>
      </c>
      <c r="BR37" s="334"/>
      <c r="BS37" s="335"/>
      <c r="BT37" s="261" t="s">
        <v>1716</v>
      </c>
      <c r="BU37" s="262" t="s">
        <v>1721</v>
      </c>
      <c r="BV37" s="263"/>
      <c r="BW37" s="260">
        <v>0</v>
      </c>
      <c r="BX37" s="334" t="s">
        <v>1715</v>
      </c>
      <c r="BY37" s="334"/>
      <c r="BZ37" s="335"/>
      <c r="CA37" s="264" t="s">
        <v>1716</v>
      </c>
      <c r="CB37" s="265" t="s">
        <v>1720</v>
      </c>
      <c r="CC37" s="263"/>
      <c r="CD37" s="260">
        <v>0</v>
      </c>
      <c r="CE37" s="334" t="s">
        <v>1715</v>
      </c>
      <c r="CF37" s="334"/>
      <c r="CG37" s="335"/>
      <c r="CH37" s="264" t="s">
        <v>1716</v>
      </c>
      <c r="CI37" s="265" t="s">
        <v>1720</v>
      </c>
      <c r="CJ37" s="263"/>
      <c r="CK37" s="260">
        <v>0</v>
      </c>
      <c r="CL37" s="334" t="s">
        <v>1715</v>
      </c>
      <c r="CM37" s="334"/>
      <c r="CN37" s="335"/>
      <c r="CO37" s="264" t="s">
        <v>1716</v>
      </c>
      <c r="CP37" s="265" t="s">
        <v>1720</v>
      </c>
      <c r="CQ37" s="263"/>
      <c r="CR37" s="260">
        <v>0</v>
      </c>
      <c r="CS37" s="334" t="s">
        <v>1715</v>
      </c>
      <c r="CT37" s="334"/>
      <c r="CU37" s="335"/>
      <c r="CV37" s="264" t="s">
        <v>1716</v>
      </c>
      <c r="CW37" s="265" t="s">
        <v>1720</v>
      </c>
      <c r="CX37" s="263"/>
      <c r="CY37" s="260">
        <v>0</v>
      </c>
      <c r="CZ37" s="334" t="s">
        <v>1715</v>
      </c>
      <c r="DA37" s="334"/>
      <c r="DB37" s="335"/>
      <c r="DC37" s="264" t="s">
        <v>1716</v>
      </c>
      <c r="DD37" s="265" t="s">
        <v>1720</v>
      </c>
      <c r="DE37" s="263"/>
      <c r="DF37" s="260">
        <v>0</v>
      </c>
      <c r="DG37" s="334" t="s">
        <v>1715</v>
      </c>
      <c r="DH37" s="334"/>
      <c r="DI37" s="335"/>
      <c r="DJ37" s="264" t="s">
        <v>1716</v>
      </c>
      <c r="DK37" s="265" t="s">
        <v>1720</v>
      </c>
      <c r="DL37" s="263"/>
      <c r="DM37" s="260">
        <v>0</v>
      </c>
      <c r="DN37" s="334" t="s">
        <v>1715</v>
      </c>
      <c r="DO37" s="334"/>
      <c r="DP37" s="335"/>
      <c r="DQ37" s="264" t="s">
        <v>1716</v>
      </c>
      <c r="DR37" s="265" t="s">
        <v>1720</v>
      </c>
      <c r="DS37" s="263"/>
      <c r="DT37" s="260">
        <v>0</v>
      </c>
      <c r="DU37" s="334" t="s">
        <v>1715</v>
      </c>
      <c r="DV37" s="334"/>
      <c r="DW37" s="335"/>
      <c r="DX37" s="264" t="s">
        <v>1716</v>
      </c>
      <c r="DY37" s="265" t="s">
        <v>1720</v>
      </c>
      <c r="DZ37" s="263"/>
      <c r="EA37" s="260">
        <v>0</v>
      </c>
      <c r="EB37" s="334" t="s">
        <v>1715</v>
      </c>
      <c r="EC37" s="334"/>
      <c r="ED37" s="335"/>
      <c r="EE37" s="264" t="s">
        <v>1716</v>
      </c>
      <c r="EF37" s="265" t="s">
        <v>1720</v>
      </c>
      <c r="EG37" s="263"/>
      <c r="EH37" s="260">
        <v>0</v>
      </c>
      <c r="EI37" s="334" t="s">
        <v>1715</v>
      </c>
      <c r="EJ37" s="334"/>
      <c r="EK37" s="335"/>
      <c r="EL37" s="264" t="s">
        <v>1716</v>
      </c>
      <c r="EM37" s="265" t="s">
        <v>1720</v>
      </c>
    </row>
    <row r="38" spans="1:143" ht="15.75" customHeight="1">
      <c r="A38">
        <v>3</v>
      </c>
      <c r="B38" s="21" t="s">
        <v>1053</v>
      </c>
      <c r="C38" s="21">
        <v>7.05</v>
      </c>
      <c r="D38" s="39">
        <f>C38*3</f>
        <v>21.15</v>
      </c>
      <c r="E38" s="32">
        <v>64566</v>
      </c>
      <c r="F38" s="32">
        <f t="shared" si="117"/>
        <v>1365570.9</v>
      </c>
      <c r="G38" s="31">
        <f t="shared" si="118"/>
        <v>1</v>
      </c>
      <c r="H38" s="33" t="e">
        <f t="shared" ref="H37:H56" si="121">(P38+W38+AD38+AK38+AR38+AY38+BF38+BM38+BT38+CA38+CH38+CO38+CV38+DC38+K108+DJ38+DQ38+DX38+EE38+EL38)</f>
        <v>#VALUE!</v>
      </c>
      <c r="I38" s="35" t="e">
        <f t="shared" si="119"/>
        <v>#VALUE!</v>
      </c>
      <c r="J38" s="32" t="e">
        <f t="shared" si="120"/>
        <v>#VALUE!</v>
      </c>
      <c r="K38" s="2"/>
      <c r="L38" s="266">
        <v>0</v>
      </c>
      <c r="M38" s="334" t="s">
        <v>1715</v>
      </c>
      <c r="N38" s="334"/>
      <c r="O38" s="335"/>
      <c r="P38" s="267" t="s">
        <v>1716</v>
      </c>
      <c r="Q38" s="268" t="s">
        <v>1717</v>
      </c>
      <c r="R38" s="263"/>
      <c r="S38" s="266">
        <v>0</v>
      </c>
      <c r="T38" s="334" t="s">
        <v>1715</v>
      </c>
      <c r="U38" s="334"/>
      <c r="V38" s="335"/>
      <c r="W38" s="267" t="s">
        <v>1716</v>
      </c>
      <c r="X38" s="268" t="s">
        <v>1718</v>
      </c>
      <c r="Y38" s="263"/>
      <c r="Z38" s="266">
        <v>0</v>
      </c>
      <c r="AA38" s="334" t="s">
        <v>1715</v>
      </c>
      <c r="AB38" s="334"/>
      <c r="AC38" s="335"/>
      <c r="AD38" s="267" t="s">
        <v>1716</v>
      </c>
      <c r="AE38" s="268" t="s">
        <v>1719</v>
      </c>
      <c r="AF38" s="263"/>
      <c r="AG38" s="266">
        <v>1</v>
      </c>
      <c r="AH38" s="334" t="s">
        <v>1715</v>
      </c>
      <c r="AI38" s="334"/>
      <c r="AJ38" s="335"/>
      <c r="AK38" s="287">
        <f t="shared" ref="AK38:AK57" si="122">(C38)*(AG38)</f>
        <v>7.05</v>
      </c>
      <c r="AL38" s="286">
        <f t="shared" ref="AL38:AL57" si="123">AK38*E38</f>
        <v>455190.3</v>
      </c>
      <c r="AM38" s="263"/>
      <c r="AN38" s="266">
        <v>0</v>
      </c>
      <c r="AO38" s="334" t="s">
        <v>1715</v>
      </c>
      <c r="AP38" s="334"/>
      <c r="AQ38" s="335"/>
      <c r="AR38" s="269" t="s">
        <v>1716</v>
      </c>
      <c r="AS38" s="270" t="s">
        <v>1720</v>
      </c>
      <c r="AT38" s="263"/>
      <c r="AU38" s="266">
        <v>0</v>
      </c>
      <c r="AV38" s="334" t="s">
        <v>1715</v>
      </c>
      <c r="AW38" s="334"/>
      <c r="AX38" s="335"/>
      <c r="AY38" s="269" t="s">
        <v>1716</v>
      </c>
      <c r="AZ38" s="270" t="s">
        <v>1720</v>
      </c>
      <c r="BA38" s="263"/>
      <c r="BB38" s="266">
        <v>0</v>
      </c>
      <c r="BC38" s="334" t="s">
        <v>1715</v>
      </c>
      <c r="BD38" s="334"/>
      <c r="BE38" s="335"/>
      <c r="BF38" s="269" t="s">
        <v>1716</v>
      </c>
      <c r="BG38" s="270" t="s">
        <v>1720</v>
      </c>
      <c r="BH38" s="263"/>
      <c r="BI38" s="266">
        <v>0</v>
      </c>
      <c r="BJ38" s="334" t="s">
        <v>1715</v>
      </c>
      <c r="BK38" s="334"/>
      <c r="BL38" s="335"/>
      <c r="BM38" s="269" t="s">
        <v>1716</v>
      </c>
      <c r="BN38" s="270" t="s">
        <v>1720</v>
      </c>
      <c r="BO38" s="263"/>
      <c r="BP38" s="266">
        <v>0</v>
      </c>
      <c r="BQ38" s="334" t="s">
        <v>1715</v>
      </c>
      <c r="BR38" s="334"/>
      <c r="BS38" s="335"/>
      <c r="BT38" s="267" t="s">
        <v>1716</v>
      </c>
      <c r="BU38" s="268" t="s">
        <v>1721</v>
      </c>
      <c r="BV38" s="263"/>
      <c r="BW38" s="266">
        <v>0</v>
      </c>
      <c r="BX38" s="334" t="s">
        <v>1715</v>
      </c>
      <c r="BY38" s="334"/>
      <c r="BZ38" s="335"/>
      <c r="CA38" s="269" t="s">
        <v>1716</v>
      </c>
      <c r="CB38" s="270" t="s">
        <v>1720</v>
      </c>
      <c r="CC38" s="263"/>
      <c r="CD38" s="266">
        <v>0</v>
      </c>
      <c r="CE38" s="334" t="s">
        <v>1715</v>
      </c>
      <c r="CF38" s="334"/>
      <c r="CG38" s="335"/>
      <c r="CH38" s="269" t="s">
        <v>1716</v>
      </c>
      <c r="CI38" s="270" t="s">
        <v>1720</v>
      </c>
      <c r="CJ38" s="263"/>
      <c r="CK38" s="266">
        <v>0</v>
      </c>
      <c r="CL38" s="334" t="s">
        <v>1715</v>
      </c>
      <c r="CM38" s="334"/>
      <c r="CN38" s="335"/>
      <c r="CO38" s="269" t="s">
        <v>1716</v>
      </c>
      <c r="CP38" s="270" t="s">
        <v>1720</v>
      </c>
      <c r="CQ38" s="263"/>
      <c r="CR38" s="266">
        <v>0</v>
      </c>
      <c r="CS38" s="334" t="s">
        <v>1715</v>
      </c>
      <c r="CT38" s="334"/>
      <c r="CU38" s="335"/>
      <c r="CV38" s="269" t="s">
        <v>1716</v>
      </c>
      <c r="CW38" s="270" t="s">
        <v>1720</v>
      </c>
      <c r="CX38" s="263"/>
      <c r="CY38" s="266">
        <v>0</v>
      </c>
      <c r="CZ38" s="334" t="s">
        <v>1715</v>
      </c>
      <c r="DA38" s="334"/>
      <c r="DB38" s="335"/>
      <c r="DC38" s="269" t="s">
        <v>1716</v>
      </c>
      <c r="DD38" s="270" t="s">
        <v>1720</v>
      </c>
      <c r="DE38" s="263"/>
      <c r="DF38" s="266">
        <v>0</v>
      </c>
      <c r="DG38" s="334" t="s">
        <v>1715</v>
      </c>
      <c r="DH38" s="334"/>
      <c r="DI38" s="335"/>
      <c r="DJ38" s="269" t="s">
        <v>1716</v>
      </c>
      <c r="DK38" s="270" t="s">
        <v>1720</v>
      </c>
      <c r="DL38" s="263"/>
      <c r="DM38" s="266">
        <v>0</v>
      </c>
      <c r="DN38" s="334" t="s">
        <v>1715</v>
      </c>
      <c r="DO38" s="334"/>
      <c r="DP38" s="335"/>
      <c r="DQ38" s="269" t="s">
        <v>1716</v>
      </c>
      <c r="DR38" s="270" t="s">
        <v>1720</v>
      </c>
      <c r="DS38" s="263"/>
      <c r="DT38" s="266">
        <v>0</v>
      </c>
      <c r="DU38" s="334" t="s">
        <v>1715</v>
      </c>
      <c r="DV38" s="334"/>
      <c r="DW38" s="335"/>
      <c r="DX38" s="269" t="s">
        <v>1716</v>
      </c>
      <c r="DY38" s="270" t="s">
        <v>1720</v>
      </c>
      <c r="DZ38" s="263"/>
      <c r="EA38" s="266">
        <v>0</v>
      </c>
      <c r="EB38" s="334" t="s">
        <v>1715</v>
      </c>
      <c r="EC38" s="334"/>
      <c r="ED38" s="335"/>
      <c r="EE38" s="269" t="s">
        <v>1716</v>
      </c>
      <c r="EF38" s="270" t="s">
        <v>1720</v>
      </c>
      <c r="EG38" s="263"/>
      <c r="EH38" s="266">
        <v>0</v>
      </c>
      <c r="EI38" s="334" t="s">
        <v>1715</v>
      </c>
      <c r="EJ38" s="334"/>
      <c r="EK38" s="335"/>
      <c r="EL38" s="269" t="s">
        <v>1716</v>
      </c>
      <c r="EM38" s="270" t="s">
        <v>1720</v>
      </c>
    </row>
    <row r="39" spans="1:143" ht="15.75" customHeight="1">
      <c r="A39">
        <v>3</v>
      </c>
      <c r="B39" s="21" t="s">
        <v>1057</v>
      </c>
      <c r="C39" s="21">
        <v>6.33</v>
      </c>
      <c r="D39" s="39">
        <f>C39*3</f>
        <v>18.990000000000002</v>
      </c>
      <c r="E39" s="32">
        <v>64566</v>
      </c>
      <c r="F39" s="32">
        <f t="shared" si="117"/>
        <v>1226108.3400000001</v>
      </c>
      <c r="G39" s="31">
        <f t="shared" si="118"/>
        <v>1</v>
      </c>
      <c r="H39" s="33" t="e">
        <f t="shared" si="121"/>
        <v>#VALUE!</v>
      </c>
      <c r="I39" s="35" t="e">
        <f t="shared" si="119"/>
        <v>#VALUE!</v>
      </c>
      <c r="J39" s="32" t="e">
        <f t="shared" si="120"/>
        <v>#VALUE!</v>
      </c>
      <c r="K39" s="2"/>
      <c r="L39" s="266">
        <v>0</v>
      </c>
      <c r="M39" s="334" t="s">
        <v>1715</v>
      </c>
      <c r="N39" s="334"/>
      <c r="O39" s="335"/>
      <c r="P39" s="267" t="s">
        <v>1716</v>
      </c>
      <c r="Q39" s="268" t="s">
        <v>1717</v>
      </c>
      <c r="R39" s="263"/>
      <c r="S39" s="266">
        <v>0</v>
      </c>
      <c r="T39" s="334" t="s">
        <v>1715</v>
      </c>
      <c r="U39" s="334"/>
      <c r="V39" s="335"/>
      <c r="W39" s="267" t="s">
        <v>1716</v>
      </c>
      <c r="X39" s="268" t="s">
        <v>1718</v>
      </c>
      <c r="Y39" s="263"/>
      <c r="Z39" s="266">
        <v>0</v>
      </c>
      <c r="AA39" s="334" t="s">
        <v>1715</v>
      </c>
      <c r="AB39" s="334"/>
      <c r="AC39" s="335"/>
      <c r="AD39" s="267" t="s">
        <v>1716</v>
      </c>
      <c r="AE39" s="268" t="s">
        <v>1719</v>
      </c>
      <c r="AF39" s="263"/>
      <c r="AG39" s="266">
        <v>1</v>
      </c>
      <c r="AH39" s="334" t="s">
        <v>1715</v>
      </c>
      <c r="AI39" s="334"/>
      <c r="AJ39" s="335"/>
      <c r="AK39" s="287">
        <f t="shared" si="122"/>
        <v>6.33</v>
      </c>
      <c r="AL39" s="286">
        <f t="shared" si="123"/>
        <v>408702.78</v>
      </c>
      <c r="AM39" s="263"/>
      <c r="AN39" s="266">
        <v>0</v>
      </c>
      <c r="AO39" s="334" t="s">
        <v>1715</v>
      </c>
      <c r="AP39" s="334"/>
      <c r="AQ39" s="335"/>
      <c r="AR39" s="269" t="s">
        <v>1716</v>
      </c>
      <c r="AS39" s="270" t="s">
        <v>1720</v>
      </c>
      <c r="AT39" s="263"/>
      <c r="AU39" s="266">
        <v>0</v>
      </c>
      <c r="AV39" s="334" t="s">
        <v>1715</v>
      </c>
      <c r="AW39" s="334"/>
      <c r="AX39" s="335"/>
      <c r="AY39" s="269" t="s">
        <v>1716</v>
      </c>
      <c r="AZ39" s="270" t="s">
        <v>1720</v>
      </c>
      <c r="BA39" s="263"/>
      <c r="BB39" s="266">
        <v>0</v>
      </c>
      <c r="BC39" s="334" t="s">
        <v>1715</v>
      </c>
      <c r="BD39" s="334"/>
      <c r="BE39" s="335"/>
      <c r="BF39" s="269" t="s">
        <v>1716</v>
      </c>
      <c r="BG39" s="270" t="s">
        <v>1720</v>
      </c>
      <c r="BH39" s="263"/>
      <c r="BI39" s="266">
        <v>0</v>
      </c>
      <c r="BJ39" s="334" t="s">
        <v>1715</v>
      </c>
      <c r="BK39" s="334"/>
      <c r="BL39" s="335"/>
      <c r="BM39" s="269" t="s">
        <v>1716</v>
      </c>
      <c r="BN39" s="270" t="s">
        <v>1720</v>
      </c>
      <c r="BO39" s="263"/>
      <c r="BP39" s="266">
        <v>0</v>
      </c>
      <c r="BQ39" s="334" t="s">
        <v>1715</v>
      </c>
      <c r="BR39" s="334"/>
      <c r="BS39" s="335"/>
      <c r="BT39" s="267" t="s">
        <v>1716</v>
      </c>
      <c r="BU39" s="268" t="s">
        <v>1721</v>
      </c>
      <c r="BV39" s="263"/>
      <c r="BW39" s="266">
        <v>0</v>
      </c>
      <c r="BX39" s="334" t="s">
        <v>1715</v>
      </c>
      <c r="BY39" s="334"/>
      <c r="BZ39" s="335"/>
      <c r="CA39" s="269" t="s">
        <v>1716</v>
      </c>
      <c r="CB39" s="270" t="s">
        <v>1720</v>
      </c>
      <c r="CC39" s="263"/>
      <c r="CD39" s="266">
        <v>0</v>
      </c>
      <c r="CE39" s="334" t="s">
        <v>1715</v>
      </c>
      <c r="CF39" s="334"/>
      <c r="CG39" s="335"/>
      <c r="CH39" s="269" t="s">
        <v>1716</v>
      </c>
      <c r="CI39" s="270" t="s">
        <v>1720</v>
      </c>
      <c r="CJ39" s="263"/>
      <c r="CK39" s="266">
        <v>0</v>
      </c>
      <c r="CL39" s="334" t="s">
        <v>1715</v>
      </c>
      <c r="CM39" s="334"/>
      <c r="CN39" s="335"/>
      <c r="CO39" s="269" t="s">
        <v>1716</v>
      </c>
      <c r="CP39" s="270" t="s">
        <v>1720</v>
      </c>
      <c r="CQ39" s="263"/>
      <c r="CR39" s="266">
        <v>0</v>
      </c>
      <c r="CS39" s="334" t="s">
        <v>1715</v>
      </c>
      <c r="CT39" s="334"/>
      <c r="CU39" s="335"/>
      <c r="CV39" s="269" t="s">
        <v>1716</v>
      </c>
      <c r="CW39" s="270" t="s">
        <v>1720</v>
      </c>
      <c r="CX39" s="263"/>
      <c r="CY39" s="266">
        <v>0</v>
      </c>
      <c r="CZ39" s="334" t="s">
        <v>1715</v>
      </c>
      <c r="DA39" s="334"/>
      <c r="DB39" s="335"/>
      <c r="DC39" s="269" t="s">
        <v>1716</v>
      </c>
      <c r="DD39" s="270" t="s">
        <v>1720</v>
      </c>
      <c r="DE39" s="263"/>
      <c r="DF39" s="266">
        <v>0</v>
      </c>
      <c r="DG39" s="334" t="s">
        <v>1715</v>
      </c>
      <c r="DH39" s="334"/>
      <c r="DI39" s="335"/>
      <c r="DJ39" s="269" t="s">
        <v>1716</v>
      </c>
      <c r="DK39" s="270" t="s">
        <v>1720</v>
      </c>
      <c r="DL39" s="263"/>
      <c r="DM39" s="266">
        <v>0</v>
      </c>
      <c r="DN39" s="334" t="s">
        <v>1715</v>
      </c>
      <c r="DO39" s="334"/>
      <c r="DP39" s="335"/>
      <c r="DQ39" s="269" t="s">
        <v>1716</v>
      </c>
      <c r="DR39" s="270" t="s">
        <v>1720</v>
      </c>
      <c r="DS39" s="263"/>
      <c r="DT39" s="266">
        <v>0</v>
      </c>
      <c r="DU39" s="334" t="s">
        <v>1715</v>
      </c>
      <c r="DV39" s="334"/>
      <c r="DW39" s="335"/>
      <c r="DX39" s="269" t="s">
        <v>1716</v>
      </c>
      <c r="DY39" s="270" t="s">
        <v>1720</v>
      </c>
      <c r="DZ39" s="263"/>
      <c r="EA39" s="266">
        <v>0</v>
      </c>
      <c r="EB39" s="334" t="s">
        <v>1715</v>
      </c>
      <c r="EC39" s="334"/>
      <c r="ED39" s="335"/>
      <c r="EE39" s="269" t="s">
        <v>1716</v>
      </c>
      <c r="EF39" s="270" t="s">
        <v>1720</v>
      </c>
      <c r="EG39" s="263"/>
      <c r="EH39" s="266">
        <v>0</v>
      </c>
      <c r="EI39" s="334" t="s">
        <v>1715</v>
      </c>
      <c r="EJ39" s="334"/>
      <c r="EK39" s="335"/>
      <c r="EL39" s="269" t="s">
        <v>1716</v>
      </c>
      <c r="EM39" s="270" t="s">
        <v>1720</v>
      </c>
    </row>
    <row r="40" spans="1:143" ht="15.75" customHeight="1">
      <c r="A40">
        <v>4</v>
      </c>
      <c r="B40" s="21" t="s">
        <v>1061</v>
      </c>
      <c r="C40" s="21">
        <v>6.63</v>
      </c>
      <c r="D40" s="39">
        <f>C40*4</f>
        <v>26.52</v>
      </c>
      <c r="E40" s="32">
        <v>64566</v>
      </c>
      <c r="F40" s="32">
        <f t="shared" si="117"/>
        <v>1712290.32</v>
      </c>
      <c r="G40" s="31">
        <f t="shared" si="118"/>
        <v>1</v>
      </c>
      <c r="H40" s="33" t="e">
        <f t="shared" si="121"/>
        <v>#VALUE!</v>
      </c>
      <c r="I40" s="35" t="e">
        <f t="shared" si="119"/>
        <v>#VALUE!</v>
      </c>
      <c r="J40" s="32" t="e">
        <f t="shared" si="120"/>
        <v>#VALUE!</v>
      </c>
      <c r="K40" s="2"/>
      <c r="L40" s="266">
        <v>0</v>
      </c>
      <c r="M40" s="334" t="s">
        <v>1715</v>
      </c>
      <c r="N40" s="334"/>
      <c r="O40" s="335"/>
      <c r="P40" s="267" t="s">
        <v>1716</v>
      </c>
      <c r="Q40" s="268" t="s">
        <v>1717</v>
      </c>
      <c r="R40" s="263"/>
      <c r="S40" s="266">
        <v>0</v>
      </c>
      <c r="T40" s="334" t="s">
        <v>1715</v>
      </c>
      <c r="U40" s="334"/>
      <c r="V40" s="335"/>
      <c r="W40" s="267" t="s">
        <v>1716</v>
      </c>
      <c r="X40" s="268" t="s">
        <v>1718</v>
      </c>
      <c r="Y40" s="263"/>
      <c r="Z40" s="266">
        <v>0</v>
      </c>
      <c r="AA40" s="334" t="s">
        <v>1715</v>
      </c>
      <c r="AB40" s="334"/>
      <c r="AC40" s="335"/>
      <c r="AD40" s="267" t="s">
        <v>1716</v>
      </c>
      <c r="AE40" s="268" t="s">
        <v>1719</v>
      </c>
      <c r="AF40" s="263"/>
      <c r="AG40" s="266">
        <v>1</v>
      </c>
      <c r="AH40" s="334" t="s">
        <v>1715</v>
      </c>
      <c r="AI40" s="334"/>
      <c r="AJ40" s="335"/>
      <c r="AK40" s="287">
        <f t="shared" si="122"/>
        <v>6.63</v>
      </c>
      <c r="AL40" s="286">
        <f t="shared" si="123"/>
        <v>428072.58</v>
      </c>
      <c r="AM40" s="263"/>
      <c r="AN40" s="266">
        <v>0</v>
      </c>
      <c r="AO40" s="334" t="s">
        <v>1715</v>
      </c>
      <c r="AP40" s="334"/>
      <c r="AQ40" s="335"/>
      <c r="AR40" s="269" t="s">
        <v>1716</v>
      </c>
      <c r="AS40" s="270" t="s">
        <v>1720</v>
      </c>
      <c r="AT40" s="263"/>
      <c r="AU40" s="266">
        <v>0</v>
      </c>
      <c r="AV40" s="334" t="s">
        <v>1715</v>
      </c>
      <c r="AW40" s="334"/>
      <c r="AX40" s="335"/>
      <c r="AY40" s="269" t="s">
        <v>1716</v>
      </c>
      <c r="AZ40" s="270" t="s">
        <v>1720</v>
      </c>
      <c r="BA40" s="263"/>
      <c r="BB40" s="266">
        <v>0</v>
      </c>
      <c r="BC40" s="334" t="s">
        <v>1715</v>
      </c>
      <c r="BD40" s="334"/>
      <c r="BE40" s="335"/>
      <c r="BF40" s="269" t="s">
        <v>1716</v>
      </c>
      <c r="BG40" s="270" t="s">
        <v>1720</v>
      </c>
      <c r="BH40" s="263"/>
      <c r="BI40" s="266">
        <v>0</v>
      </c>
      <c r="BJ40" s="334" t="s">
        <v>1715</v>
      </c>
      <c r="BK40" s="334"/>
      <c r="BL40" s="335"/>
      <c r="BM40" s="269" t="s">
        <v>1716</v>
      </c>
      <c r="BN40" s="270" t="s">
        <v>1720</v>
      </c>
      <c r="BO40" s="263"/>
      <c r="BP40" s="266">
        <v>0</v>
      </c>
      <c r="BQ40" s="334" t="s">
        <v>1715</v>
      </c>
      <c r="BR40" s="334"/>
      <c r="BS40" s="335"/>
      <c r="BT40" s="267" t="s">
        <v>1716</v>
      </c>
      <c r="BU40" s="268" t="s">
        <v>1721</v>
      </c>
      <c r="BV40" s="263"/>
      <c r="BW40" s="266">
        <v>0</v>
      </c>
      <c r="BX40" s="334" t="s">
        <v>1715</v>
      </c>
      <c r="BY40" s="334"/>
      <c r="BZ40" s="335"/>
      <c r="CA40" s="269" t="s">
        <v>1716</v>
      </c>
      <c r="CB40" s="270" t="s">
        <v>1720</v>
      </c>
      <c r="CC40" s="263"/>
      <c r="CD40" s="266">
        <v>0</v>
      </c>
      <c r="CE40" s="334" t="s">
        <v>1715</v>
      </c>
      <c r="CF40" s="334"/>
      <c r="CG40" s="335"/>
      <c r="CH40" s="269" t="s">
        <v>1716</v>
      </c>
      <c r="CI40" s="270" t="s">
        <v>1720</v>
      </c>
      <c r="CJ40" s="263"/>
      <c r="CK40" s="266">
        <v>0</v>
      </c>
      <c r="CL40" s="334" t="s">
        <v>1715</v>
      </c>
      <c r="CM40" s="334"/>
      <c r="CN40" s="335"/>
      <c r="CO40" s="269" t="s">
        <v>1716</v>
      </c>
      <c r="CP40" s="270" t="s">
        <v>1720</v>
      </c>
      <c r="CQ40" s="263"/>
      <c r="CR40" s="266">
        <v>0</v>
      </c>
      <c r="CS40" s="334" t="s">
        <v>1715</v>
      </c>
      <c r="CT40" s="334"/>
      <c r="CU40" s="335"/>
      <c r="CV40" s="269" t="s">
        <v>1716</v>
      </c>
      <c r="CW40" s="270" t="s">
        <v>1720</v>
      </c>
      <c r="CX40" s="263"/>
      <c r="CY40" s="266">
        <v>0</v>
      </c>
      <c r="CZ40" s="334" t="s">
        <v>1715</v>
      </c>
      <c r="DA40" s="334"/>
      <c r="DB40" s="335"/>
      <c r="DC40" s="269" t="s">
        <v>1716</v>
      </c>
      <c r="DD40" s="270" t="s">
        <v>1720</v>
      </c>
      <c r="DE40" s="263"/>
      <c r="DF40" s="266">
        <v>0</v>
      </c>
      <c r="DG40" s="334" t="s">
        <v>1715</v>
      </c>
      <c r="DH40" s="334"/>
      <c r="DI40" s="335"/>
      <c r="DJ40" s="269" t="s">
        <v>1716</v>
      </c>
      <c r="DK40" s="270" t="s">
        <v>1720</v>
      </c>
      <c r="DL40" s="263"/>
      <c r="DM40" s="266">
        <v>0</v>
      </c>
      <c r="DN40" s="334" t="s">
        <v>1715</v>
      </c>
      <c r="DO40" s="334"/>
      <c r="DP40" s="335"/>
      <c r="DQ40" s="269" t="s">
        <v>1716</v>
      </c>
      <c r="DR40" s="270" t="s">
        <v>1720</v>
      </c>
      <c r="DS40" s="263"/>
      <c r="DT40" s="266">
        <v>0</v>
      </c>
      <c r="DU40" s="334" t="s">
        <v>1715</v>
      </c>
      <c r="DV40" s="334"/>
      <c r="DW40" s="335"/>
      <c r="DX40" s="269" t="s">
        <v>1716</v>
      </c>
      <c r="DY40" s="270" t="s">
        <v>1720</v>
      </c>
      <c r="DZ40" s="263"/>
      <c r="EA40" s="266">
        <v>0</v>
      </c>
      <c r="EB40" s="334" t="s">
        <v>1715</v>
      </c>
      <c r="EC40" s="334"/>
      <c r="ED40" s="335"/>
      <c r="EE40" s="269" t="s">
        <v>1716</v>
      </c>
      <c r="EF40" s="270" t="s">
        <v>1720</v>
      </c>
      <c r="EG40" s="263"/>
      <c r="EH40" s="266">
        <v>0</v>
      </c>
      <c r="EI40" s="334" t="s">
        <v>1715</v>
      </c>
      <c r="EJ40" s="334"/>
      <c r="EK40" s="335"/>
      <c r="EL40" s="269" t="s">
        <v>1716</v>
      </c>
      <c r="EM40" s="270" t="s">
        <v>1720</v>
      </c>
    </row>
    <row r="41" spans="1:143" ht="15.75" customHeight="1">
      <c r="A41">
        <v>4</v>
      </c>
      <c r="B41" s="21" t="s">
        <v>1066</v>
      </c>
      <c r="C41" s="21">
        <v>3.0585</v>
      </c>
      <c r="D41" s="39">
        <f>C41*4</f>
        <v>12.234</v>
      </c>
      <c r="E41" s="32">
        <v>64566</v>
      </c>
      <c r="F41" s="32">
        <f t="shared" si="117"/>
        <v>789900.44400000002</v>
      </c>
      <c r="G41" s="31">
        <f t="shared" si="118"/>
        <v>1</v>
      </c>
      <c r="H41" s="33" t="e">
        <f t="shared" si="121"/>
        <v>#VALUE!</v>
      </c>
      <c r="I41" s="35" t="e">
        <f t="shared" si="119"/>
        <v>#VALUE!</v>
      </c>
      <c r="J41" s="32" t="e">
        <f t="shared" si="120"/>
        <v>#VALUE!</v>
      </c>
      <c r="K41" s="2"/>
      <c r="L41" s="266">
        <v>0</v>
      </c>
      <c r="M41" s="334" t="s">
        <v>1715</v>
      </c>
      <c r="N41" s="334"/>
      <c r="O41" s="335"/>
      <c r="P41" s="267" t="s">
        <v>1716</v>
      </c>
      <c r="Q41" s="268" t="s">
        <v>1717</v>
      </c>
      <c r="R41" s="263"/>
      <c r="S41" s="266">
        <v>0</v>
      </c>
      <c r="T41" s="334" t="s">
        <v>1715</v>
      </c>
      <c r="U41" s="334"/>
      <c r="V41" s="335"/>
      <c r="W41" s="267" t="s">
        <v>1716</v>
      </c>
      <c r="X41" s="268" t="s">
        <v>1718</v>
      </c>
      <c r="Y41" s="263"/>
      <c r="Z41" s="266">
        <v>0</v>
      </c>
      <c r="AA41" s="334" t="s">
        <v>1715</v>
      </c>
      <c r="AB41" s="334"/>
      <c r="AC41" s="335"/>
      <c r="AD41" s="267" t="s">
        <v>1716</v>
      </c>
      <c r="AE41" s="268" t="s">
        <v>1719</v>
      </c>
      <c r="AF41" s="263"/>
      <c r="AG41" s="266">
        <v>1</v>
      </c>
      <c r="AH41" s="334" t="s">
        <v>1715</v>
      </c>
      <c r="AI41" s="334"/>
      <c r="AJ41" s="335"/>
      <c r="AK41" s="287">
        <f t="shared" si="122"/>
        <v>3.0585</v>
      </c>
      <c r="AL41" s="286">
        <f t="shared" si="123"/>
        <v>197475.111</v>
      </c>
      <c r="AM41" s="263"/>
      <c r="AN41" s="266">
        <v>0</v>
      </c>
      <c r="AO41" s="334" t="s">
        <v>1715</v>
      </c>
      <c r="AP41" s="334"/>
      <c r="AQ41" s="335"/>
      <c r="AR41" s="269" t="s">
        <v>1716</v>
      </c>
      <c r="AS41" s="270" t="s">
        <v>1720</v>
      </c>
      <c r="AT41" s="263"/>
      <c r="AU41" s="266">
        <v>0</v>
      </c>
      <c r="AV41" s="334" t="s">
        <v>1715</v>
      </c>
      <c r="AW41" s="334"/>
      <c r="AX41" s="335"/>
      <c r="AY41" s="269" t="s">
        <v>1716</v>
      </c>
      <c r="AZ41" s="270" t="s">
        <v>1720</v>
      </c>
      <c r="BA41" s="263"/>
      <c r="BB41" s="266">
        <v>0</v>
      </c>
      <c r="BC41" s="334" t="s">
        <v>1715</v>
      </c>
      <c r="BD41" s="334"/>
      <c r="BE41" s="335"/>
      <c r="BF41" s="269" t="s">
        <v>1716</v>
      </c>
      <c r="BG41" s="270" t="s">
        <v>1720</v>
      </c>
      <c r="BH41" s="263"/>
      <c r="BI41" s="266">
        <v>0</v>
      </c>
      <c r="BJ41" s="334" t="s">
        <v>1715</v>
      </c>
      <c r="BK41" s="334"/>
      <c r="BL41" s="335"/>
      <c r="BM41" s="269" t="s">
        <v>1716</v>
      </c>
      <c r="BN41" s="270" t="s">
        <v>1720</v>
      </c>
      <c r="BO41" s="263"/>
      <c r="BP41" s="266">
        <v>0</v>
      </c>
      <c r="BQ41" s="334" t="s">
        <v>1715</v>
      </c>
      <c r="BR41" s="334"/>
      <c r="BS41" s="335"/>
      <c r="BT41" s="267" t="s">
        <v>1716</v>
      </c>
      <c r="BU41" s="268" t="s">
        <v>1721</v>
      </c>
      <c r="BV41" s="263"/>
      <c r="BW41" s="266">
        <v>0</v>
      </c>
      <c r="BX41" s="334" t="s">
        <v>1715</v>
      </c>
      <c r="BY41" s="334"/>
      <c r="BZ41" s="335"/>
      <c r="CA41" s="269" t="s">
        <v>1716</v>
      </c>
      <c r="CB41" s="270" t="s">
        <v>1720</v>
      </c>
      <c r="CC41" s="263"/>
      <c r="CD41" s="266">
        <v>0</v>
      </c>
      <c r="CE41" s="334" t="s">
        <v>1715</v>
      </c>
      <c r="CF41" s="334"/>
      <c r="CG41" s="335"/>
      <c r="CH41" s="269" t="s">
        <v>1716</v>
      </c>
      <c r="CI41" s="270" t="s">
        <v>1720</v>
      </c>
      <c r="CJ41" s="263"/>
      <c r="CK41" s="266">
        <v>0</v>
      </c>
      <c r="CL41" s="334" t="s">
        <v>1715</v>
      </c>
      <c r="CM41" s="334"/>
      <c r="CN41" s="335"/>
      <c r="CO41" s="269" t="s">
        <v>1716</v>
      </c>
      <c r="CP41" s="270" t="s">
        <v>1720</v>
      </c>
      <c r="CQ41" s="263"/>
      <c r="CR41" s="266">
        <v>0</v>
      </c>
      <c r="CS41" s="334" t="s">
        <v>1715</v>
      </c>
      <c r="CT41" s="334"/>
      <c r="CU41" s="335"/>
      <c r="CV41" s="269" t="s">
        <v>1716</v>
      </c>
      <c r="CW41" s="270" t="s">
        <v>1720</v>
      </c>
      <c r="CX41" s="263"/>
      <c r="CY41" s="266">
        <v>0</v>
      </c>
      <c r="CZ41" s="334" t="s">
        <v>1715</v>
      </c>
      <c r="DA41" s="334"/>
      <c r="DB41" s="335"/>
      <c r="DC41" s="269" t="s">
        <v>1716</v>
      </c>
      <c r="DD41" s="270" t="s">
        <v>1720</v>
      </c>
      <c r="DE41" s="263"/>
      <c r="DF41" s="266">
        <v>0</v>
      </c>
      <c r="DG41" s="334" t="s">
        <v>1715</v>
      </c>
      <c r="DH41" s="334"/>
      <c r="DI41" s="335"/>
      <c r="DJ41" s="269" t="s">
        <v>1716</v>
      </c>
      <c r="DK41" s="270" t="s">
        <v>1720</v>
      </c>
      <c r="DL41" s="263"/>
      <c r="DM41" s="266">
        <v>0</v>
      </c>
      <c r="DN41" s="334" t="s">
        <v>1715</v>
      </c>
      <c r="DO41" s="334"/>
      <c r="DP41" s="335"/>
      <c r="DQ41" s="269" t="s">
        <v>1716</v>
      </c>
      <c r="DR41" s="270" t="s">
        <v>1720</v>
      </c>
      <c r="DS41" s="263"/>
      <c r="DT41" s="266">
        <v>0</v>
      </c>
      <c r="DU41" s="334" t="s">
        <v>1715</v>
      </c>
      <c r="DV41" s="334"/>
      <c r="DW41" s="335"/>
      <c r="DX41" s="269" t="s">
        <v>1716</v>
      </c>
      <c r="DY41" s="270" t="s">
        <v>1720</v>
      </c>
      <c r="DZ41" s="263"/>
      <c r="EA41" s="266">
        <v>0</v>
      </c>
      <c r="EB41" s="334" t="s">
        <v>1715</v>
      </c>
      <c r="EC41" s="334"/>
      <c r="ED41" s="335"/>
      <c r="EE41" s="269" t="s">
        <v>1716</v>
      </c>
      <c r="EF41" s="270" t="s">
        <v>1720</v>
      </c>
      <c r="EG41" s="263"/>
      <c r="EH41" s="266">
        <v>0</v>
      </c>
      <c r="EI41" s="334" t="s">
        <v>1715</v>
      </c>
      <c r="EJ41" s="334"/>
      <c r="EK41" s="335"/>
      <c r="EL41" s="269" t="s">
        <v>1716</v>
      </c>
      <c r="EM41" s="270" t="s">
        <v>1720</v>
      </c>
    </row>
    <row r="42" spans="1:143" ht="15.75" customHeight="1">
      <c r="A42">
        <v>3</v>
      </c>
      <c r="B42" s="21" t="s">
        <v>1071</v>
      </c>
      <c r="C42" s="21">
        <v>5.6025</v>
      </c>
      <c r="D42" s="39">
        <f>C42*3</f>
        <v>16.807500000000001</v>
      </c>
      <c r="E42" s="32">
        <v>64566</v>
      </c>
      <c r="F42" s="32">
        <f t="shared" si="117"/>
        <v>1085193.0450000002</v>
      </c>
      <c r="G42" s="31">
        <f t="shared" si="118"/>
        <v>1</v>
      </c>
      <c r="H42" s="33" t="e">
        <f t="shared" si="121"/>
        <v>#VALUE!</v>
      </c>
      <c r="I42" s="35" t="e">
        <f t="shared" si="119"/>
        <v>#VALUE!</v>
      </c>
      <c r="J42" s="32" t="e">
        <f t="shared" si="120"/>
        <v>#VALUE!</v>
      </c>
      <c r="K42" s="2"/>
      <c r="L42" s="266">
        <v>0</v>
      </c>
      <c r="M42" s="334" t="s">
        <v>1715</v>
      </c>
      <c r="N42" s="334"/>
      <c r="O42" s="335"/>
      <c r="P42" s="267" t="s">
        <v>1716</v>
      </c>
      <c r="Q42" s="268" t="s">
        <v>1717</v>
      </c>
      <c r="R42" s="263"/>
      <c r="S42" s="266">
        <v>0</v>
      </c>
      <c r="T42" s="334" t="s">
        <v>1715</v>
      </c>
      <c r="U42" s="334"/>
      <c r="V42" s="335"/>
      <c r="W42" s="267" t="s">
        <v>1716</v>
      </c>
      <c r="X42" s="268" t="s">
        <v>1718</v>
      </c>
      <c r="Y42" s="263"/>
      <c r="Z42" s="266">
        <v>0</v>
      </c>
      <c r="AA42" s="334" t="s">
        <v>1715</v>
      </c>
      <c r="AB42" s="334"/>
      <c r="AC42" s="335"/>
      <c r="AD42" s="267" t="s">
        <v>1716</v>
      </c>
      <c r="AE42" s="268" t="s">
        <v>1719</v>
      </c>
      <c r="AF42" s="263"/>
      <c r="AG42" s="266">
        <v>1</v>
      </c>
      <c r="AH42" s="334" t="s">
        <v>1715</v>
      </c>
      <c r="AI42" s="334"/>
      <c r="AJ42" s="335"/>
      <c r="AK42" s="287">
        <f t="shared" si="122"/>
        <v>5.6025</v>
      </c>
      <c r="AL42" s="286">
        <f t="shared" si="123"/>
        <v>361731.01500000001</v>
      </c>
      <c r="AM42" s="263"/>
      <c r="AN42" s="266">
        <v>0</v>
      </c>
      <c r="AO42" s="334" t="s">
        <v>1715</v>
      </c>
      <c r="AP42" s="334"/>
      <c r="AQ42" s="335"/>
      <c r="AR42" s="269" t="s">
        <v>1716</v>
      </c>
      <c r="AS42" s="270" t="s">
        <v>1720</v>
      </c>
      <c r="AT42" s="263"/>
      <c r="AU42" s="266">
        <v>0</v>
      </c>
      <c r="AV42" s="334" t="s">
        <v>1715</v>
      </c>
      <c r="AW42" s="334"/>
      <c r="AX42" s="335"/>
      <c r="AY42" s="269" t="s">
        <v>1716</v>
      </c>
      <c r="AZ42" s="270" t="s">
        <v>1720</v>
      </c>
      <c r="BA42" s="263"/>
      <c r="BB42" s="266">
        <v>0</v>
      </c>
      <c r="BC42" s="334" t="s">
        <v>1715</v>
      </c>
      <c r="BD42" s="334"/>
      <c r="BE42" s="335"/>
      <c r="BF42" s="269" t="s">
        <v>1716</v>
      </c>
      <c r="BG42" s="270" t="s">
        <v>1720</v>
      </c>
      <c r="BH42" s="263"/>
      <c r="BI42" s="266">
        <v>0</v>
      </c>
      <c r="BJ42" s="334" t="s">
        <v>1715</v>
      </c>
      <c r="BK42" s="334"/>
      <c r="BL42" s="335"/>
      <c r="BM42" s="269" t="s">
        <v>1716</v>
      </c>
      <c r="BN42" s="270" t="s">
        <v>1720</v>
      </c>
      <c r="BO42" s="263"/>
      <c r="BP42" s="266">
        <v>0</v>
      </c>
      <c r="BQ42" s="334" t="s">
        <v>1715</v>
      </c>
      <c r="BR42" s="334"/>
      <c r="BS42" s="335"/>
      <c r="BT42" s="267" t="s">
        <v>1716</v>
      </c>
      <c r="BU42" s="268" t="s">
        <v>1721</v>
      </c>
      <c r="BV42" s="263"/>
      <c r="BW42" s="266">
        <v>0</v>
      </c>
      <c r="BX42" s="334" t="s">
        <v>1715</v>
      </c>
      <c r="BY42" s="334"/>
      <c r="BZ42" s="335"/>
      <c r="CA42" s="269" t="s">
        <v>1716</v>
      </c>
      <c r="CB42" s="270" t="s">
        <v>1720</v>
      </c>
      <c r="CC42" s="263"/>
      <c r="CD42" s="266">
        <v>0</v>
      </c>
      <c r="CE42" s="334" t="s">
        <v>1715</v>
      </c>
      <c r="CF42" s="334"/>
      <c r="CG42" s="335"/>
      <c r="CH42" s="269" t="s">
        <v>1716</v>
      </c>
      <c r="CI42" s="270" t="s">
        <v>1720</v>
      </c>
      <c r="CJ42" s="263"/>
      <c r="CK42" s="266">
        <v>0</v>
      </c>
      <c r="CL42" s="334" t="s">
        <v>1715</v>
      </c>
      <c r="CM42" s="334"/>
      <c r="CN42" s="335"/>
      <c r="CO42" s="269" t="s">
        <v>1716</v>
      </c>
      <c r="CP42" s="270" t="s">
        <v>1720</v>
      </c>
      <c r="CQ42" s="263"/>
      <c r="CR42" s="266">
        <v>0</v>
      </c>
      <c r="CS42" s="334" t="s">
        <v>1715</v>
      </c>
      <c r="CT42" s="334"/>
      <c r="CU42" s="335"/>
      <c r="CV42" s="269" t="s">
        <v>1716</v>
      </c>
      <c r="CW42" s="270" t="s">
        <v>1720</v>
      </c>
      <c r="CX42" s="263"/>
      <c r="CY42" s="266">
        <v>0</v>
      </c>
      <c r="CZ42" s="334" t="s">
        <v>1715</v>
      </c>
      <c r="DA42" s="334"/>
      <c r="DB42" s="335"/>
      <c r="DC42" s="269" t="s">
        <v>1716</v>
      </c>
      <c r="DD42" s="270" t="s">
        <v>1720</v>
      </c>
      <c r="DE42" s="263"/>
      <c r="DF42" s="266">
        <v>0</v>
      </c>
      <c r="DG42" s="334" t="s">
        <v>1715</v>
      </c>
      <c r="DH42" s="334"/>
      <c r="DI42" s="335"/>
      <c r="DJ42" s="269" t="s">
        <v>1716</v>
      </c>
      <c r="DK42" s="270" t="s">
        <v>1720</v>
      </c>
      <c r="DL42" s="263"/>
      <c r="DM42" s="266">
        <v>0</v>
      </c>
      <c r="DN42" s="334" t="s">
        <v>1715</v>
      </c>
      <c r="DO42" s="334"/>
      <c r="DP42" s="335"/>
      <c r="DQ42" s="269" t="s">
        <v>1716</v>
      </c>
      <c r="DR42" s="270" t="s">
        <v>1720</v>
      </c>
      <c r="DS42" s="263"/>
      <c r="DT42" s="266">
        <v>0</v>
      </c>
      <c r="DU42" s="334" t="s">
        <v>1715</v>
      </c>
      <c r="DV42" s="334"/>
      <c r="DW42" s="335"/>
      <c r="DX42" s="269" t="s">
        <v>1716</v>
      </c>
      <c r="DY42" s="270" t="s">
        <v>1720</v>
      </c>
      <c r="DZ42" s="263"/>
      <c r="EA42" s="266">
        <v>0</v>
      </c>
      <c r="EB42" s="334" t="s">
        <v>1715</v>
      </c>
      <c r="EC42" s="334"/>
      <c r="ED42" s="335"/>
      <c r="EE42" s="269" t="s">
        <v>1716</v>
      </c>
      <c r="EF42" s="270" t="s">
        <v>1720</v>
      </c>
      <c r="EG42" s="263"/>
      <c r="EH42" s="266">
        <v>0</v>
      </c>
      <c r="EI42" s="334" t="s">
        <v>1715</v>
      </c>
      <c r="EJ42" s="334"/>
      <c r="EK42" s="335"/>
      <c r="EL42" s="269" t="s">
        <v>1716</v>
      </c>
      <c r="EM42" s="270" t="s">
        <v>1720</v>
      </c>
    </row>
    <row r="43" spans="1:143" ht="15.75" customHeight="1">
      <c r="A43">
        <v>3</v>
      </c>
      <c r="B43" s="21" t="s">
        <v>1075</v>
      </c>
      <c r="C43" s="21">
        <v>5.91</v>
      </c>
      <c r="D43" s="39">
        <f>C43*3</f>
        <v>17.73</v>
      </c>
      <c r="E43" s="32">
        <v>64566</v>
      </c>
      <c r="F43" s="32">
        <f t="shared" si="117"/>
        <v>1144755.18</v>
      </c>
      <c r="G43" s="31">
        <f t="shared" si="118"/>
        <v>1</v>
      </c>
      <c r="H43" s="33" t="e">
        <f t="shared" si="121"/>
        <v>#VALUE!</v>
      </c>
      <c r="I43" s="35" t="e">
        <f t="shared" si="119"/>
        <v>#VALUE!</v>
      </c>
      <c r="J43" s="32" t="e">
        <f t="shared" si="120"/>
        <v>#VALUE!</v>
      </c>
      <c r="K43" s="2"/>
      <c r="L43" s="266">
        <v>0</v>
      </c>
      <c r="M43" s="334" t="s">
        <v>1715</v>
      </c>
      <c r="N43" s="334"/>
      <c r="O43" s="335"/>
      <c r="P43" s="267" t="s">
        <v>1716</v>
      </c>
      <c r="Q43" s="268" t="s">
        <v>1717</v>
      </c>
      <c r="R43" s="263"/>
      <c r="S43" s="266">
        <v>0</v>
      </c>
      <c r="T43" s="334" t="s">
        <v>1715</v>
      </c>
      <c r="U43" s="334"/>
      <c r="V43" s="335"/>
      <c r="W43" s="267" t="s">
        <v>1716</v>
      </c>
      <c r="X43" s="268" t="s">
        <v>1718</v>
      </c>
      <c r="Y43" s="263"/>
      <c r="Z43" s="266">
        <v>0</v>
      </c>
      <c r="AA43" s="334" t="s">
        <v>1715</v>
      </c>
      <c r="AB43" s="334"/>
      <c r="AC43" s="335"/>
      <c r="AD43" s="267" t="s">
        <v>1716</v>
      </c>
      <c r="AE43" s="268" t="s">
        <v>1719</v>
      </c>
      <c r="AF43" s="263"/>
      <c r="AG43" s="266">
        <v>1</v>
      </c>
      <c r="AH43" s="334" t="s">
        <v>1715</v>
      </c>
      <c r="AI43" s="334"/>
      <c r="AJ43" s="335"/>
      <c r="AK43" s="287">
        <f t="shared" si="122"/>
        <v>5.91</v>
      </c>
      <c r="AL43" s="286">
        <f t="shared" si="123"/>
        <v>381585.06</v>
      </c>
      <c r="AM43" s="263"/>
      <c r="AN43" s="266">
        <v>0</v>
      </c>
      <c r="AO43" s="334" t="s">
        <v>1715</v>
      </c>
      <c r="AP43" s="334"/>
      <c r="AQ43" s="335"/>
      <c r="AR43" s="269" t="s">
        <v>1716</v>
      </c>
      <c r="AS43" s="270" t="s">
        <v>1720</v>
      </c>
      <c r="AT43" s="263"/>
      <c r="AU43" s="266">
        <v>0</v>
      </c>
      <c r="AV43" s="334" t="s">
        <v>1715</v>
      </c>
      <c r="AW43" s="334"/>
      <c r="AX43" s="335"/>
      <c r="AY43" s="269" t="s">
        <v>1716</v>
      </c>
      <c r="AZ43" s="270" t="s">
        <v>1720</v>
      </c>
      <c r="BA43" s="263"/>
      <c r="BB43" s="266">
        <v>0</v>
      </c>
      <c r="BC43" s="334" t="s">
        <v>1715</v>
      </c>
      <c r="BD43" s="334"/>
      <c r="BE43" s="335"/>
      <c r="BF43" s="269" t="s">
        <v>1716</v>
      </c>
      <c r="BG43" s="270" t="s">
        <v>1720</v>
      </c>
      <c r="BH43" s="263"/>
      <c r="BI43" s="266">
        <v>0</v>
      </c>
      <c r="BJ43" s="334" t="s">
        <v>1715</v>
      </c>
      <c r="BK43" s="334"/>
      <c r="BL43" s="335"/>
      <c r="BM43" s="269" t="s">
        <v>1716</v>
      </c>
      <c r="BN43" s="270" t="s">
        <v>1720</v>
      </c>
      <c r="BO43" s="263"/>
      <c r="BP43" s="266">
        <v>0</v>
      </c>
      <c r="BQ43" s="334" t="s">
        <v>1715</v>
      </c>
      <c r="BR43" s="334"/>
      <c r="BS43" s="335"/>
      <c r="BT43" s="267" t="s">
        <v>1716</v>
      </c>
      <c r="BU43" s="268" t="s">
        <v>1721</v>
      </c>
      <c r="BV43" s="263"/>
      <c r="BW43" s="266">
        <v>0</v>
      </c>
      <c r="BX43" s="334" t="s">
        <v>1715</v>
      </c>
      <c r="BY43" s="334"/>
      <c r="BZ43" s="335"/>
      <c r="CA43" s="269" t="s">
        <v>1716</v>
      </c>
      <c r="CB43" s="270" t="s">
        <v>1720</v>
      </c>
      <c r="CC43" s="263"/>
      <c r="CD43" s="266">
        <v>0</v>
      </c>
      <c r="CE43" s="334" t="s">
        <v>1715</v>
      </c>
      <c r="CF43" s="334"/>
      <c r="CG43" s="335"/>
      <c r="CH43" s="269" t="s">
        <v>1716</v>
      </c>
      <c r="CI43" s="270" t="s">
        <v>1720</v>
      </c>
      <c r="CJ43" s="263"/>
      <c r="CK43" s="266">
        <v>0</v>
      </c>
      <c r="CL43" s="334" t="s">
        <v>1715</v>
      </c>
      <c r="CM43" s="334"/>
      <c r="CN43" s="335"/>
      <c r="CO43" s="269" t="s">
        <v>1716</v>
      </c>
      <c r="CP43" s="270" t="s">
        <v>1720</v>
      </c>
      <c r="CQ43" s="263"/>
      <c r="CR43" s="266">
        <v>0</v>
      </c>
      <c r="CS43" s="334" t="s">
        <v>1715</v>
      </c>
      <c r="CT43" s="334"/>
      <c r="CU43" s="335"/>
      <c r="CV43" s="269" t="s">
        <v>1716</v>
      </c>
      <c r="CW43" s="270" t="s">
        <v>1720</v>
      </c>
      <c r="CX43" s="263"/>
      <c r="CY43" s="266">
        <v>0</v>
      </c>
      <c r="CZ43" s="334" t="s">
        <v>1715</v>
      </c>
      <c r="DA43" s="334"/>
      <c r="DB43" s="335"/>
      <c r="DC43" s="269" t="s">
        <v>1716</v>
      </c>
      <c r="DD43" s="270" t="s">
        <v>1720</v>
      </c>
      <c r="DE43" s="263"/>
      <c r="DF43" s="266">
        <v>0</v>
      </c>
      <c r="DG43" s="334" t="s">
        <v>1715</v>
      </c>
      <c r="DH43" s="334"/>
      <c r="DI43" s="335"/>
      <c r="DJ43" s="269" t="s">
        <v>1716</v>
      </c>
      <c r="DK43" s="270" t="s">
        <v>1720</v>
      </c>
      <c r="DL43" s="263"/>
      <c r="DM43" s="266">
        <v>0</v>
      </c>
      <c r="DN43" s="334" t="s">
        <v>1715</v>
      </c>
      <c r="DO43" s="334"/>
      <c r="DP43" s="335"/>
      <c r="DQ43" s="269" t="s">
        <v>1716</v>
      </c>
      <c r="DR43" s="270" t="s">
        <v>1720</v>
      </c>
      <c r="DS43" s="263"/>
      <c r="DT43" s="266">
        <v>0</v>
      </c>
      <c r="DU43" s="334" t="s">
        <v>1715</v>
      </c>
      <c r="DV43" s="334"/>
      <c r="DW43" s="335"/>
      <c r="DX43" s="269" t="s">
        <v>1716</v>
      </c>
      <c r="DY43" s="270" t="s">
        <v>1720</v>
      </c>
      <c r="DZ43" s="263"/>
      <c r="EA43" s="266">
        <v>0</v>
      </c>
      <c r="EB43" s="334" t="s">
        <v>1715</v>
      </c>
      <c r="EC43" s="334"/>
      <c r="ED43" s="335"/>
      <c r="EE43" s="269" t="s">
        <v>1716</v>
      </c>
      <c r="EF43" s="270" t="s">
        <v>1720</v>
      </c>
      <c r="EG43" s="263"/>
      <c r="EH43" s="266">
        <v>0</v>
      </c>
      <c r="EI43" s="334" t="s">
        <v>1715</v>
      </c>
      <c r="EJ43" s="334"/>
      <c r="EK43" s="335"/>
      <c r="EL43" s="269" t="s">
        <v>1716</v>
      </c>
      <c r="EM43" s="270" t="s">
        <v>1720</v>
      </c>
    </row>
    <row r="44" spans="1:143" ht="15.75" customHeight="1">
      <c r="A44">
        <v>3</v>
      </c>
      <c r="B44" s="21" t="s">
        <v>1079</v>
      </c>
      <c r="C44" s="21">
        <v>6.66</v>
      </c>
      <c r="D44" s="39">
        <f>C44*3</f>
        <v>19.98</v>
      </c>
      <c r="E44" s="32">
        <v>64566</v>
      </c>
      <c r="F44" s="32">
        <f t="shared" si="117"/>
        <v>1290028.68</v>
      </c>
      <c r="G44" s="31">
        <f t="shared" si="118"/>
        <v>1</v>
      </c>
      <c r="H44" s="33" t="e">
        <f t="shared" si="121"/>
        <v>#VALUE!</v>
      </c>
      <c r="I44" s="35" t="e">
        <f t="shared" si="119"/>
        <v>#VALUE!</v>
      </c>
      <c r="J44" s="32" t="e">
        <f t="shared" si="120"/>
        <v>#VALUE!</v>
      </c>
      <c r="K44" s="2"/>
      <c r="L44" s="266">
        <v>0</v>
      </c>
      <c r="M44" s="334" t="s">
        <v>1715</v>
      </c>
      <c r="N44" s="334"/>
      <c r="O44" s="335"/>
      <c r="P44" s="267" t="s">
        <v>1716</v>
      </c>
      <c r="Q44" s="268" t="s">
        <v>1717</v>
      </c>
      <c r="R44" s="263"/>
      <c r="S44" s="266">
        <v>0</v>
      </c>
      <c r="T44" s="334" t="s">
        <v>1715</v>
      </c>
      <c r="U44" s="334"/>
      <c r="V44" s="335"/>
      <c r="W44" s="267" t="s">
        <v>1716</v>
      </c>
      <c r="X44" s="268" t="s">
        <v>1718</v>
      </c>
      <c r="Y44" s="263"/>
      <c r="Z44" s="266">
        <v>0</v>
      </c>
      <c r="AA44" s="334" t="s">
        <v>1715</v>
      </c>
      <c r="AB44" s="334"/>
      <c r="AC44" s="335"/>
      <c r="AD44" s="267" t="s">
        <v>1716</v>
      </c>
      <c r="AE44" s="268" t="s">
        <v>1719</v>
      </c>
      <c r="AF44" s="263"/>
      <c r="AG44" s="266">
        <v>1</v>
      </c>
      <c r="AH44" s="334" t="s">
        <v>1715</v>
      </c>
      <c r="AI44" s="334"/>
      <c r="AJ44" s="335"/>
      <c r="AK44" s="287">
        <f t="shared" si="122"/>
        <v>6.66</v>
      </c>
      <c r="AL44" s="286">
        <f t="shared" si="123"/>
        <v>430009.56</v>
      </c>
      <c r="AM44" s="263"/>
      <c r="AN44" s="266">
        <v>0</v>
      </c>
      <c r="AO44" s="334" t="s">
        <v>1715</v>
      </c>
      <c r="AP44" s="334"/>
      <c r="AQ44" s="335"/>
      <c r="AR44" s="269" t="s">
        <v>1716</v>
      </c>
      <c r="AS44" s="270" t="s">
        <v>1720</v>
      </c>
      <c r="AT44" s="263"/>
      <c r="AU44" s="266">
        <v>0</v>
      </c>
      <c r="AV44" s="334" t="s">
        <v>1715</v>
      </c>
      <c r="AW44" s="334"/>
      <c r="AX44" s="335"/>
      <c r="AY44" s="269" t="s">
        <v>1716</v>
      </c>
      <c r="AZ44" s="270" t="s">
        <v>1720</v>
      </c>
      <c r="BA44" s="263"/>
      <c r="BB44" s="266">
        <v>0</v>
      </c>
      <c r="BC44" s="334" t="s">
        <v>1715</v>
      </c>
      <c r="BD44" s="334"/>
      <c r="BE44" s="335"/>
      <c r="BF44" s="269" t="s">
        <v>1716</v>
      </c>
      <c r="BG44" s="270" t="s">
        <v>1720</v>
      </c>
      <c r="BH44" s="263"/>
      <c r="BI44" s="266">
        <v>0</v>
      </c>
      <c r="BJ44" s="334" t="s">
        <v>1715</v>
      </c>
      <c r="BK44" s="334"/>
      <c r="BL44" s="335"/>
      <c r="BM44" s="269" t="s">
        <v>1716</v>
      </c>
      <c r="BN44" s="270" t="s">
        <v>1720</v>
      </c>
      <c r="BO44" s="263"/>
      <c r="BP44" s="266">
        <v>0</v>
      </c>
      <c r="BQ44" s="334" t="s">
        <v>1715</v>
      </c>
      <c r="BR44" s="334"/>
      <c r="BS44" s="335"/>
      <c r="BT44" s="267" t="s">
        <v>1716</v>
      </c>
      <c r="BU44" s="268" t="s">
        <v>1721</v>
      </c>
      <c r="BV44" s="263"/>
      <c r="BW44" s="266">
        <v>0</v>
      </c>
      <c r="BX44" s="334" t="s">
        <v>1715</v>
      </c>
      <c r="BY44" s="334"/>
      <c r="BZ44" s="335"/>
      <c r="CA44" s="269" t="s">
        <v>1716</v>
      </c>
      <c r="CB44" s="270" t="s">
        <v>1720</v>
      </c>
      <c r="CC44" s="263"/>
      <c r="CD44" s="266">
        <v>0</v>
      </c>
      <c r="CE44" s="334" t="s">
        <v>1715</v>
      </c>
      <c r="CF44" s="334"/>
      <c r="CG44" s="335"/>
      <c r="CH44" s="269" t="s">
        <v>1716</v>
      </c>
      <c r="CI44" s="270" t="s">
        <v>1720</v>
      </c>
      <c r="CJ44" s="263"/>
      <c r="CK44" s="266">
        <v>0</v>
      </c>
      <c r="CL44" s="334" t="s">
        <v>1715</v>
      </c>
      <c r="CM44" s="334"/>
      <c r="CN44" s="335"/>
      <c r="CO44" s="269" t="s">
        <v>1716</v>
      </c>
      <c r="CP44" s="270" t="s">
        <v>1720</v>
      </c>
      <c r="CQ44" s="263"/>
      <c r="CR44" s="266">
        <v>0</v>
      </c>
      <c r="CS44" s="334" t="s">
        <v>1715</v>
      </c>
      <c r="CT44" s="334"/>
      <c r="CU44" s="335"/>
      <c r="CV44" s="269" t="s">
        <v>1716</v>
      </c>
      <c r="CW44" s="270" t="s">
        <v>1720</v>
      </c>
      <c r="CX44" s="263"/>
      <c r="CY44" s="266">
        <v>0</v>
      </c>
      <c r="CZ44" s="334" t="s">
        <v>1715</v>
      </c>
      <c r="DA44" s="334"/>
      <c r="DB44" s="335"/>
      <c r="DC44" s="269" t="s">
        <v>1716</v>
      </c>
      <c r="DD44" s="270" t="s">
        <v>1720</v>
      </c>
      <c r="DE44" s="263"/>
      <c r="DF44" s="266">
        <v>0</v>
      </c>
      <c r="DG44" s="334" t="s">
        <v>1715</v>
      </c>
      <c r="DH44" s="334"/>
      <c r="DI44" s="335"/>
      <c r="DJ44" s="269" t="s">
        <v>1716</v>
      </c>
      <c r="DK44" s="270" t="s">
        <v>1720</v>
      </c>
      <c r="DL44" s="263"/>
      <c r="DM44" s="266">
        <v>0</v>
      </c>
      <c r="DN44" s="334" t="s">
        <v>1715</v>
      </c>
      <c r="DO44" s="334"/>
      <c r="DP44" s="335"/>
      <c r="DQ44" s="269" t="s">
        <v>1716</v>
      </c>
      <c r="DR44" s="270" t="s">
        <v>1720</v>
      </c>
      <c r="DS44" s="263"/>
      <c r="DT44" s="266">
        <v>0</v>
      </c>
      <c r="DU44" s="334" t="s">
        <v>1715</v>
      </c>
      <c r="DV44" s="334"/>
      <c r="DW44" s="335"/>
      <c r="DX44" s="269" t="s">
        <v>1716</v>
      </c>
      <c r="DY44" s="270" t="s">
        <v>1720</v>
      </c>
      <c r="DZ44" s="263"/>
      <c r="EA44" s="266">
        <v>0</v>
      </c>
      <c r="EB44" s="334" t="s">
        <v>1715</v>
      </c>
      <c r="EC44" s="334"/>
      <c r="ED44" s="335"/>
      <c r="EE44" s="269" t="s">
        <v>1716</v>
      </c>
      <c r="EF44" s="270" t="s">
        <v>1720</v>
      </c>
      <c r="EG44" s="263"/>
      <c r="EH44" s="266">
        <v>0</v>
      </c>
      <c r="EI44" s="334" t="s">
        <v>1715</v>
      </c>
      <c r="EJ44" s="334"/>
      <c r="EK44" s="335"/>
      <c r="EL44" s="269" t="s">
        <v>1716</v>
      </c>
      <c r="EM44" s="270" t="s">
        <v>1720</v>
      </c>
    </row>
    <row r="45" spans="1:143" ht="15.75" customHeight="1">
      <c r="A45">
        <v>3</v>
      </c>
      <c r="B45" s="21" t="s">
        <v>1083</v>
      </c>
      <c r="C45" s="21">
        <v>6.9375</v>
      </c>
      <c r="D45" s="39">
        <f>C45*3</f>
        <v>20.8125</v>
      </c>
      <c r="E45" s="32">
        <v>64566</v>
      </c>
      <c r="F45" s="32">
        <f t="shared" si="117"/>
        <v>1343779.875</v>
      </c>
      <c r="G45" s="31">
        <f t="shared" si="118"/>
        <v>1</v>
      </c>
      <c r="H45" s="33" t="e">
        <f t="shared" si="121"/>
        <v>#VALUE!</v>
      </c>
      <c r="I45" s="35" t="e">
        <f t="shared" si="119"/>
        <v>#VALUE!</v>
      </c>
      <c r="J45" s="32" t="e">
        <f t="shared" si="120"/>
        <v>#VALUE!</v>
      </c>
      <c r="K45" s="2"/>
      <c r="L45" s="266">
        <v>0</v>
      </c>
      <c r="M45" s="334" t="s">
        <v>1715</v>
      </c>
      <c r="N45" s="334"/>
      <c r="O45" s="335"/>
      <c r="P45" s="267" t="s">
        <v>1716</v>
      </c>
      <c r="Q45" s="268" t="s">
        <v>1717</v>
      </c>
      <c r="R45" s="263"/>
      <c r="S45" s="266">
        <v>0</v>
      </c>
      <c r="T45" s="334" t="s">
        <v>1715</v>
      </c>
      <c r="U45" s="334"/>
      <c r="V45" s="335"/>
      <c r="W45" s="267" t="s">
        <v>1716</v>
      </c>
      <c r="X45" s="268" t="s">
        <v>1718</v>
      </c>
      <c r="Y45" s="263"/>
      <c r="Z45" s="266">
        <v>0</v>
      </c>
      <c r="AA45" s="334" t="s">
        <v>1715</v>
      </c>
      <c r="AB45" s="334"/>
      <c r="AC45" s="335"/>
      <c r="AD45" s="267" t="s">
        <v>1716</v>
      </c>
      <c r="AE45" s="268" t="s">
        <v>1719</v>
      </c>
      <c r="AF45" s="263"/>
      <c r="AG45" s="266">
        <v>1</v>
      </c>
      <c r="AH45" s="334" t="s">
        <v>1715</v>
      </c>
      <c r="AI45" s="334"/>
      <c r="AJ45" s="335"/>
      <c r="AK45" s="287">
        <f t="shared" si="122"/>
        <v>6.9375</v>
      </c>
      <c r="AL45" s="286">
        <f t="shared" si="123"/>
        <v>447926.625</v>
      </c>
      <c r="AM45" s="263"/>
      <c r="AN45" s="266">
        <v>0</v>
      </c>
      <c r="AO45" s="334" t="s">
        <v>1715</v>
      </c>
      <c r="AP45" s="334"/>
      <c r="AQ45" s="335"/>
      <c r="AR45" s="269" t="s">
        <v>1716</v>
      </c>
      <c r="AS45" s="270" t="s">
        <v>1720</v>
      </c>
      <c r="AT45" s="263"/>
      <c r="AU45" s="266">
        <v>0</v>
      </c>
      <c r="AV45" s="334" t="s">
        <v>1715</v>
      </c>
      <c r="AW45" s="334"/>
      <c r="AX45" s="335"/>
      <c r="AY45" s="269" t="s">
        <v>1716</v>
      </c>
      <c r="AZ45" s="270" t="s">
        <v>1720</v>
      </c>
      <c r="BA45" s="263"/>
      <c r="BB45" s="266">
        <v>0</v>
      </c>
      <c r="BC45" s="334" t="s">
        <v>1715</v>
      </c>
      <c r="BD45" s="334"/>
      <c r="BE45" s="335"/>
      <c r="BF45" s="269" t="s">
        <v>1716</v>
      </c>
      <c r="BG45" s="270" t="s">
        <v>1720</v>
      </c>
      <c r="BH45" s="263"/>
      <c r="BI45" s="266">
        <v>0</v>
      </c>
      <c r="BJ45" s="334" t="s">
        <v>1715</v>
      </c>
      <c r="BK45" s="334"/>
      <c r="BL45" s="335"/>
      <c r="BM45" s="269" t="s">
        <v>1716</v>
      </c>
      <c r="BN45" s="270" t="s">
        <v>1720</v>
      </c>
      <c r="BO45" s="263"/>
      <c r="BP45" s="266">
        <v>0</v>
      </c>
      <c r="BQ45" s="334" t="s">
        <v>1715</v>
      </c>
      <c r="BR45" s="334"/>
      <c r="BS45" s="335"/>
      <c r="BT45" s="267" t="s">
        <v>1716</v>
      </c>
      <c r="BU45" s="268" t="s">
        <v>1721</v>
      </c>
      <c r="BV45" s="263"/>
      <c r="BW45" s="266">
        <v>0</v>
      </c>
      <c r="BX45" s="334" t="s">
        <v>1715</v>
      </c>
      <c r="BY45" s="334"/>
      <c r="BZ45" s="335"/>
      <c r="CA45" s="269" t="s">
        <v>1716</v>
      </c>
      <c r="CB45" s="270" t="s">
        <v>1720</v>
      </c>
      <c r="CC45" s="263"/>
      <c r="CD45" s="266">
        <v>0</v>
      </c>
      <c r="CE45" s="334" t="s">
        <v>1715</v>
      </c>
      <c r="CF45" s="334"/>
      <c r="CG45" s="335"/>
      <c r="CH45" s="269" t="s">
        <v>1716</v>
      </c>
      <c r="CI45" s="270" t="s">
        <v>1720</v>
      </c>
      <c r="CJ45" s="263"/>
      <c r="CK45" s="266">
        <v>0</v>
      </c>
      <c r="CL45" s="334" t="s">
        <v>1715</v>
      </c>
      <c r="CM45" s="334"/>
      <c r="CN45" s="335"/>
      <c r="CO45" s="269" t="s">
        <v>1716</v>
      </c>
      <c r="CP45" s="270" t="s">
        <v>1720</v>
      </c>
      <c r="CQ45" s="263"/>
      <c r="CR45" s="266">
        <v>0</v>
      </c>
      <c r="CS45" s="334" t="s">
        <v>1715</v>
      </c>
      <c r="CT45" s="334"/>
      <c r="CU45" s="335"/>
      <c r="CV45" s="269" t="s">
        <v>1716</v>
      </c>
      <c r="CW45" s="270" t="s">
        <v>1720</v>
      </c>
      <c r="CX45" s="263"/>
      <c r="CY45" s="266">
        <v>0</v>
      </c>
      <c r="CZ45" s="334" t="s">
        <v>1715</v>
      </c>
      <c r="DA45" s="334"/>
      <c r="DB45" s="335"/>
      <c r="DC45" s="269" t="s">
        <v>1716</v>
      </c>
      <c r="DD45" s="270" t="s">
        <v>1720</v>
      </c>
      <c r="DE45" s="263"/>
      <c r="DF45" s="266">
        <v>0</v>
      </c>
      <c r="DG45" s="334" t="s">
        <v>1715</v>
      </c>
      <c r="DH45" s="334"/>
      <c r="DI45" s="335"/>
      <c r="DJ45" s="269" t="s">
        <v>1716</v>
      </c>
      <c r="DK45" s="270" t="s">
        <v>1720</v>
      </c>
      <c r="DL45" s="263"/>
      <c r="DM45" s="266">
        <v>0</v>
      </c>
      <c r="DN45" s="334" t="s">
        <v>1715</v>
      </c>
      <c r="DO45" s="334"/>
      <c r="DP45" s="335"/>
      <c r="DQ45" s="269" t="s">
        <v>1716</v>
      </c>
      <c r="DR45" s="270" t="s">
        <v>1720</v>
      </c>
      <c r="DS45" s="263"/>
      <c r="DT45" s="266">
        <v>0</v>
      </c>
      <c r="DU45" s="334" t="s">
        <v>1715</v>
      </c>
      <c r="DV45" s="334"/>
      <c r="DW45" s="335"/>
      <c r="DX45" s="269" t="s">
        <v>1716</v>
      </c>
      <c r="DY45" s="270" t="s">
        <v>1720</v>
      </c>
      <c r="DZ45" s="263"/>
      <c r="EA45" s="266">
        <v>0</v>
      </c>
      <c r="EB45" s="334" t="s">
        <v>1715</v>
      </c>
      <c r="EC45" s="334"/>
      <c r="ED45" s="335"/>
      <c r="EE45" s="269" t="s">
        <v>1716</v>
      </c>
      <c r="EF45" s="270" t="s">
        <v>1720</v>
      </c>
      <c r="EG45" s="263"/>
      <c r="EH45" s="266">
        <v>0</v>
      </c>
      <c r="EI45" s="334" t="s">
        <v>1715</v>
      </c>
      <c r="EJ45" s="334"/>
      <c r="EK45" s="335"/>
      <c r="EL45" s="269" t="s">
        <v>1716</v>
      </c>
      <c r="EM45" s="270" t="s">
        <v>1720</v>
      </c>
    </row>
    <row r="46" spans="1:143" ht="15.75" customHeight="1">
      <c r="A46">
        <v>4</v>
      </c>
      <c r="B46" s="21" t="s">
        <v>1087</v>
      </c>
      <c r="C46" s="21">
        <v>6.4305000000000003</v>
      </c>
      <c r="D46" s="39">
        <f>C46*4</f>
        <v>25.722000000000001</v>
      </c>
      <c r="E46" s="32">
        <v>64566</v>
      </c>
      <c r="F46" s="32">
        <f t="shared" si="117"/>
        <v>1660766.652</v>
      </c>
      <c r="G46" s="31">
        <f t="shared" si="118"/>
        <v>1</v>
      </c>
      <c r="H46" s="33" t="e">
        <f t="shared" si="121"/>
        <v>#VALUE!</v>
      </c>
      <c r="I46" s="35" t="e">
        <f t="shared" si="119"/>
        <v>#VALUE!</v>
      </c>
      <c r="J46" s="32" t="e">
        <f t="shared" si="120"/>
        <v>#VALUE!</v>
      </c>
      <c r="K46" s="2"/>
      <c r="L46" s="266">
        <v>0</v>
      </c>
      <c r="M46" s="334" t="s">
        <v>1715</v>
      </c>
      <c r="N46" s="334"/>
      <c r="O46" s="335"/>
      <c r="P46" s="267" t="s">
        <v>1716</v>
      </c>
      <c r="Q46" s="268" t="s">
        <v>1717</v>
      </c>
      <c r="R46" s="263"/>
      <c r="S46" s="266">
        <v>0</v>
      </c>
      <c r="T46" s="334" t="s">
        <v>1715</v>
      </c>
      <c r="U46" s="334"/>
      <c r="V46" s="335"/>
      <c r="W46" s="267" t="s">
        <v>1716</v>
      </c>
      <c r="X46" s="268" t="s">
        <v>1718</v>
      </c>
      <c r="Y46" s="263"/>
      <c r="Z46" s="266">
        <v>0</v>
      </c>
      <c r="AA46" s="334" t="s">
        <v>1715</v>
      </c>
      <c r="AB46" s="334"/>
      <c r="AC46" s="335"/>
      <c r="AD46" s="267" t="s">
        <v>1716</v>
      </c>
      <c r="AE46" s="268" t="s">
        <v>1719</v>
      </c>
      <c r="AF46" s="263"/>
      <c r="AG46" s="266">
        <v>1</v>
      </c>
      <c r="AH46" s="334" t="s">
        <v>1715</v>
      </c>
      <c r="AI46" s="334"/>
      <c r="AJ46" s="335"/>
      <c r="AK46" s="287">
        <f t="shared" si="122"/>
        <v>6.4305000000000003</v>
      </c>
      <c r="AL46" s="286">
        <f t="shared" si="123"/>
        <v>415191.663</v>
      </c>
      <c r="AM46" s="263"/>
      <c r="AN46" s="266">
        <v>0</v>
      </c>
      <c r="AO46" s="334" t="s">
        <v>1715</v>
      </c>
      <c r="AP46" s="334"/>
      <c r="AQ46" s="335"/>
      <c r="AR46" s="269" t="s">
        <v>1716</v>
      </c>
      <c r="AS46" s="270" t="s">
        <v>1720</v>
      </c>
      <c r="AT46" s="263"/>
      <c r="AU46" s="266">
        <v>0</v>
      </c>
      <c r="AV46" s="334" t="s">
        <v>1715</v>
      </c>
      <c r="AW46" s="334"/>
      <c r="AX46" s="335"/>
      <c r="AY46" s="269" t="s">
        <v>1716</v>
      </c>
      <c r="AZ46" s="270" t="s">
        <v>1720</v>
      </c>
      <c r="BA46" s="263"/>
      <c r="BB46" s="266">
        <v>0</v>
      </c>
      <c r="BC46" s="334" t="s">
        <v>1715</v>
      </c>
      <c r="BD46" s="334"/>
      <c r="BE46" s="335"/>
      <c r="BF46" s="269" t="s">
        <v>1716</v>
      </c>
      <c r="BG46" s="270" t="s">
        <v>1720</v>
      </c>
      <c r="BH46" s="263"/>
      <c r="BI46" s="266">
        <v>0</v>
      </c>
      <c r="BJ46" s="334" t="s">
        <v>1715</v>
      </c>
      <c r="BK46" s="334"/>
      <c r="BL46" s="335"/>
      <c r="BM46" s="269" t="s">
        <v>1716</v>
      </c>
      <c r="BN46" s="270" t="s">
        <v>1720</v>
      </c>
      <c r="BO46" s="263"/>
      <c r="BP46" s="266">
        <v>0</v>
      </c>
      <c r="BQ46" s="334" t="s">
        <v>1715</v>
      </c>
      <c r="BR46" s="334"/>
      <c r="BS46" s="335"/>
      <c r="BT46" s="267" t="s">
        <v>1716</v>
      </c>
      <c r="BU46" s="268" t="s">
        <v>1721</v>
      </c>
      <c r="BV46" s="263"/>
      <c r="BW46" s="266">
        <v>0</v>
      </c>
      <c r="BX46" s="334" t="s">
        <v>1715</v>
      </c>
      <c r="BY46" s="334"/>
      <c r="BZ46" s="335"/>
      <c r="CA46" s="269" t="s">
        <v>1716</v>
      </c>
      <c r="CB46" s="270" t="s">
        <v>1720</v>
      </c>
      <c r="CC46" s="263"/>
      <c r="CD46" s="266">
        <v>0</v>
      </c>
      <c r="CE46" s="334" t="s">
        <v>1715</v>
      </c>
      <c r="CF46" s="334"/>
      <c r="CG46" s="335"/>
      <c r="CH46" s="269" t="s">
        <v>1716</v>
      </c>
      <c r="CI46" s="270" t="s">
        <v>1720</v>
      </c>
      <c r="CJ46" s="263"/>
      <c r="CK46" s="266">
        <v>0</v>
      </c>
      <c r="CL46" s="334" t="s">
        <v>1715</v>
      </c>
      <c r="CM46" s="334"/>
      <c r="CN46" s="335"/>
      <c r="CO46" s="269" t="s">
        <v>1716</v>
      </c>
      <c r="CP46" s="270" t="s">
        <v>1720</v>
      </c>
      <c r="CQ46" s="263"/>
      <c r="CR46" s="266">
        <v>0</v>
      </c>
      <c r="CS46" s="334" t="s">
        <v>1715</v>
      </c>
      <c r="CT46" s="334"/>
      <c r="CU46" s="335"/>
      <c r="CV46" s="269" t="s">
        <v>1716</v>
      </c>
      <c r="CW46" s="270" t="s">
        <v>1720</v>
      </c>
      <c r="CX46" s="263"/>
      <c r="CY46" s="266">
        <v>0</v>
      </c>
      <c r="CZ46" s="334" t="s">
        <v>1715</v>
      </c>
      <c r="DA46" s="334"/>
      <c r="DB46" s="335"/>
      <c r="DC46" s="269" t="s">
        <v>1716</v>
      </c>
      <c r="DD46" s="270" t="s">
        <v>1720</v>
      </c>
      <c r="DE46" s="263"/>
      <c r="DF46" s="266">
        <v>0</v>
      </c>
      <c r="DG46" s="334" t="s">
        <v>1715</v>
      </c>
      <c r="DH46" s="334"/>
      <c r="DI46" s="335"/>
      <c r="DJ46" s="269" t="s">
        <v>1716</v>
      </c>
      <c r="DK46" s="270" t="s">
        <v>1720</v>
      </c>
      <c r="DL46" s="263"/>
      <c r="DM46" s="266">
        <v>0</v>
      </c>
      <c r="DN46" s="334" t="s">
        <v>1715</v>
      </c>
      <c r="DO46" s="334"/>
      <c r="DP46" s="335"/>
      <c r="DQ46" s="269" t="s">
        <v>1716</v>
      </c>
      <c r="DR46" s="270" t="s">
        <v>1720</v>
      </c>
      <c r="DS46" s="263"/>
      <c r="DT46" s="266">
        <v>0</v>
      </c>
      <c r="DU46" s="334" t="s">
        <v>1715</v>
      </c>
      <c r="DV46" s="334"/>
      <c r="DW46" s="335"/>
      <c r="DX46" s="269" t="s">
        <v>1716</v>
      </c>
      <c r="DY46" s="270" t="s">
        <v>1720</v>
      </c>
      <c r="DZ46" s="263"/>
      <c r="EA46" s="266">
        <v>0</v>
      </c>
      <c r="EB46" s="334" t="s">
        <v>1715</v>
      </c>
      <c r="EC46" s="334"/>
      <c r="ED46" s="335"/>
      <c r="EE46" s="269" t="s">
        <v>1716</v>
      </c>
      <c r="EF46" s="270" t="s">
        <v>1720</v>
      </c>
      <c r="EG46" s="263"/>
      <c r="EH46" s="266">
        <v>0</v>
      </c>
      <c r="EI46" s="334" t="s">
        <v>1715</v>
      </c>
      <c r="EJ46" s="334"/>
      <c r="EK46" s="335"/>
      <c r="EL46" s="269" t="s">
        <v>1716</v>
      </c>
      <c r="EM46" s="270" t="s">
        <v>1720</v>
      </c>
    </row>
    <row r="47" spans="1:143" ht="15.75" customHeight="1">
      <c r="A47">
        <v>4</v>
      </c>
      <c r="B47" s="21" t="s">
        <v>1092</v>
      </c>
      <c r="C47" s="21">
        <v>5.4210000000000003</v>
      </c>
      <c r="D47" s="39">
        <f>C47*4</f>
        <v>21.684000000000001</v>
      </c>
      <c r="E47" s="32">
        <v>64566</v>
      </c>
      <c r="F47" s="32">
        <f t="shared" si="117"/>
        <v>1400049.1440000001</v>
      </c>
      <c r="G47" s="31">
        <f t="shared" si="118"/>
        <v>0</v>
      </c>
      <c r="H47" s="33" t="e">
        <f t="shared" si="121"/>
        <v>#VALUE!</v>
      </c>
      <c r="I47" s="35" t="e">
        <f t="shared" si="119"/>
        <v>#VALUE!</v>
      </c>
      <c r="J47" s="32" t="e">
        <f t="shared" si="120"/>
        <v>#VALUE!</v>
      </c>
      <c r="K47" s="2"/>
      <c r="L47" s="266">
        <v>0</v>
      </c>
      <c r="M47" s="334" t="s">
        <v>1715</v>
      </c>
      <c r="N47" s="334"/>
      <c r="O47" s="335"/>
      <c r="P47" s="267" t="s">
        <v>1716</v>
      </c>
      <c r="Q47" s="268" t="s">
        <v>1717</v>
      </c>
      <c r="R47" s="263"/>
      <c r="S47" s="266">
        <v>0</v>
      </c>
      <c r="T47" s="334" t="s">
        <v>1715</v>
      </c>
      <c r="U47" s="334"/>
      <c r="V47" s="335"/>
      <c r="W47" s="267" t="s">
        <v>1716</v>
      </c>
      <c r="X47" s="268" t="s">
        <v>1718</v>
      </c>
      <c r="Y47" s="263"/>
      <c r="Z47" s="266">
        <v>0</v>
      </c>
      <c r="AA47" s="334" t="s">
        <v>1715</v>
      </c>
      <c r="AB47" s="334"/>
      <c r="AC47" s="335"/>
      <c r="AD47" s="267" t="s">
        <v>1716</v>
      </c>
      <c r="AE47" s="268" t="s">
        <v>1719</v>
      </c>
      <c r="AF47" s="263"/>
      <c r="AG47" s="266">
        <v>0</v>
      </c>
      <c r="AH47" s="334" t="s">
        <v>1715</v>
      </c>
      <c r="AI47" s="334"/>
      <c r="AJ47" s="335"/>
      <c r="AK47" s="287">
        <f t="shared" si="122"/>
        <v>0</v>
      </c>
      <c r="AL47" s="286">
        <f t="shared" si="123"/>
        <v>0</v>
      </c>
      <c r="AM47" s="263"/>
      <c r="AN47" s="266">
        <v>0</v>
      </c>
      <c r="AO47" s="334" t="s">
        <v>1715</v>
      </c>
      <c r="AP47" s="334"/>
      <c r="AQ47" s="335"/>
      <c r="AR47" s="269" t="s">
        <v>1716</v>
      </c>
      <c r="AS47" s="270" t="s">
        <v>1720</v>
      </c>
      <c r="AT47" s="263"/>
      <c r="AU47" s="266">
        <v>0</v>
      </c>
      <c r="AV47" s="334" t="s">
        <v>1715</v>
      </c>
      <c r="AW47" s="334"/>
      <c r="AX47" s="335"/>
      <c r="AY47" s="269" t="s">
        <v>1716</v>
      </c>
      <c r="AZ47" s="270" t="s">
        <v>1720</v>
      </c>
      <c r="BA47" s="263"/>
      <c r="BB47" s="266">
        <v>0</v>
      </c>
      <c r="BC47" s="334" t="s">
        <v>1715</v>
      </c>
      <c r="BD47" s="334"/>
      <c r="BE47" s="335"/>
      <c r="BF47" s="269" t="s">
        <v>1716</v>
      </c>
      <c r="BG47" s="270" t="s">
        <v>1720</v>
      </c>
      <c r="BH47" s="263"/>
      <c r="BI47" s="266">
        <v>0</v>
      </c>
      <c r="BJ47" s="334" t="s">
        <v>1715</v>
      </c>
      <c r="BK47" s="334"/>
      <c r="BL47" s="335"/>
      <c r="BM47" s="269" t="s">
        <v>1716</v>
      </c>
      <c r="BN47" s="270" t="s">
        <v>1720</v>
      </c>
      <c r="BO47" s="263"/>
      <c r="BP47" s="266">
        <v>0</v>
      </c>
      <c r="BQ47" s="334" t="s">
        <v>1715</v>
      </c>
      <c r="BR47" s="334"/>
      <c r="BS47" s="335"/>
      <c r="BT47" s="267" t="s">
        <v>1716</v>
      </c>
      <c r="BU47" s="268" t="s">
        <v>1721</v>
      </c>
      <c r="BV47" s="263"/>
      <c r="BW47" s="266">
        <v>0</v>
      </c>
      <c r="BX47" s="334" t="s">
        <v>1715</v>
      </c>
      <c r="BY47" s="334"/>
      <c r="BZ47" s="335"/>
      <c r="CA47" s="269" t="s">
        <v>1716</v>
      </c>
      <c r="CB47" s="270" t="s">
        <v>1720</v>
      </c>
      <c r="CC47" s="263"/>
      <c r="CD47" s="266">
        <v>0</v>
      </c>
      <c r="CE47" s="334" t="s">
        <v>1715</v>
      </c>
      <c r="CF47" s="334"/>
      <c r="CG47" s="335"/>
      <c r="CH47" s="269" t="s">
        <v>1716</v>
      </c>
      <c r="CI47" s="270" t="s">
        <v>1720</v>
      </c>
      <c r="CJ47" s="263"/>
      <c r="CK47" s="266">
        <v>0</v>
      </c>
      <c r="CL47" s="334" t="s">
        <v>1715</v>
      </c>
      <c r="CM47" s="334"/>
      <c r="CN47" s="335"/>
      <c r="CO47" s="269" t="s">
        <v>1716</v>
      </c>
      <c r="CP47" s="270" t="s">
        <v>1720</v>
      </c>
      <c r="CQ47" s="263"/>
      <c r="CR47" s="266">
        <v>0</v>
      </c>
      <c r="CS47" s="334" t="s">
        <v>1715</v>
      </c>
      <c r="CT47" s="334"/>
      <c r="CU47" s="335"/>
      <c r="CV47" s="269" t="s">
        <v>1716</v>
      </c>
      <c r="CW47" s="270" t="s">
        <v>1720</v>
      </c>
      <c r="CX47" s="263"/>
      <c r="CY47" s="266">
        <v>0</v>
      </c>
      <c r="CZ47" s="334" t="s">
        <v>1715</v>
      </c>
      <c r="DA47" s="334"/>
      <c r="DB47" s="335"/>
      <c r="DC47" s="269" t="s">
        <v>1716</v>
      </c>
      <c r="DD47" s="270" t="s">
        <v>1720</v>
      </c>
      <c r="DE47" s="263"/>
      <c r="DF47" s="266">
        <v>0</v>
      </c>
      <c r="DG47" s="334" t="s">
        <v>1715</v>
      </c>
      <c r="DH47" s="334"/>
      <c r="DI47" s="335"/>
      <c r="DJ47" s="269" t="s">
        <v>1716</v>
      </c>
      <c r="DK47" s="270" t="s">
        <v>1720</v>
      </c>
      <c r="DL47" s="263"/>
      <c r="DM47" s="266">
        <v>0</v>
      </c>
      <c r="DN47" s="334" t="s">
        <v>1715</v>
      </c>
      <c r="DO47" s="334"/>
      <c r="DP47" s="335"/>
      <c r="DQ47" s="269" t="s">
        <v>1716</v>
      </c>
      <c r="DR47" s="270" t="s">
        <v>1720</v>
      </c>
      <c r="DS47" s="263"/>
      <c r="DT47" s="266">
        <v>0</v>
      </c>
      <c r="DU47" s="334" t="s">
        <v>1715</v>
      </c>
      <c r="DV47" s="334"/>
      <c r="DW47" s="335"/>
      <c r="DX47" s="269" t="s">
        <v>1716</v>
      </c>
      <c r="DY47" s="270" t="s">
        <v>1720</v>
      </c>
      <c r="DZ47" s="263"/>
      <c r="EA47" s="266">
        <v>0</v>
      </c>
      <c r="EB47" s="334" t="s">
        <v>1715</v>
      </c>
      <c r="EC47" s="334"/>
      <c r="ED47" s="335"/>
      <c r="EE47" s="269" t="s">
        <v>1716</v>
      </c>
      <c r="EF47" s="270" t="s">
        <v>1720</v>
      </c>
      <c r="EG47" s="263"/>
      <c r="EH47" s="266">
        <v>0</v>
      </c>
      <c r="EI47" s="334" t="s">
        <v>1715</v>
      </c>
      <c r="EJ47" s="334"/>
      <c r="EK47" s="335"/>
      <c r="EL47" s="269" t="s">
        <v>1716</v>
      </c>
      <c r="EM47" s="270" t="s">
        <v>1720</v>
      </c>
    </row>
    <row r="48" spans="1:143" ht="15.75" customHeight="1">
      <c r="A48">
        <v>3</v>
      </c>
      <c r="B48" s="21" t="s">
        <v>1097</v>
      </c>
      <c r="C48" s="21">
        <v>5.4675000000000002</v>
      </c>
      <c r="D48" s="39">
        <f>C48*4</f>
        <v>21.87</v>
      </c>
      <c r="E48" s="32">
        <v>64566</v>
      </c>
      <c r="F48" s="32">
        <f t="shared" si="117"/>
        <v>1412058.4200000002</v>
      </c>
      <c r="G48" s="31">
        <f t="shared" si="118"/>
        <v>0</v>
      </c>
      <c r="H48" s="33" t="e">
        <f t="shared" si="121"/>
        <v>#VALUE!</v>
      </c>
      <c r="I48" s="35" t="e">
        <f t="shared" si="119"/>
        <v>#VALUE!</v>
      </c>
      <c r="J48" s="32" t="e">
        <f t="shared" si="120"/>
        <v>#VALUE!</v>
      </c>
      <c r="K48" s="2"/>
      <c r="L48" s="266">
        <v>0</v>
      </c>
      <c r="M48" s="334" t="s">
        <v>1715</v>
      </c>
      <c r="N48" s="334"/>
      <c r="O48" s="335"/>
      <c r="P48" s="267" t="s">
        <v>1716</v>
      </c>
      <c r="Q48" s="268" t="s">
        <v>1717</v>
      </c>
      <c r="R48" s="263"/>
      <c r="S48" s="266">
        <v>0</v>
      </c>
      <c r="T48" s="334" t="s">
        <v>1715</v>
      </c>
      <c r="U48" s="334"/>
      <c r="V48" s="335"/>
      <c r="W48" s="267" t="s">
        <v>1716</v>
      </c>
      <c r="X48" s="268" t="s">
        <v>1718</v>
      </c>
      <c r="Y48" s="263"/>
      <c r="Z48" s="266">
        <v>0</v>
      </c>
      <c r="AA48" s="334" t="s">
        <v>1715</v>
      </c>
      <c r="AB48" s="334"/>
      <c r="AC48" s="335"/>
      <c r="AD48" s="267" t="s">
        <v>1716</v>
      </c>
      <c r="AE48" s="268" t="s">
        <v>1719</v>
      </c>
      <c r="AF48" s="263"/>
      <c r="AG48" s="266">
        <v>0</v>
      </c>
      <c r="AH48" s="334" t="s">
        <v>1715</v>
      </c>
      <c r="AI48" s="334"/>
      <c r="AJ48" s="335"/>
      <c r="AK48" s="287">
        <f t="shared" si="122"/>
        <v>0</v>
      </c>
      <c r="AL48" s="286">
        <f t="shared" si="123"/>
        <v>0</v>
      </c>
      <c r="AM48" s="263"/>
      <c r="AN48" s="266">
        <v>0</v>
      </c>
      <c r="AO48" s="334" t="s">
        <v>1715</v>
      </c>
      <c r="AP48" s="334"/>
      <c r="AQ48" s="335"/>
      <c r="AR48" s="269" t="s">
        <v>1716</v>
      </c>
      <c r="AS48" s="270" t="s">
        <v>1720</v>
      </c>
      <c r="AT48" s="263"/>
      <c r="AU48" s="266">
        <v>0</v>
      </c>
      <c r="AV48" s="334" t="s">
        <v>1715</v>
      </c>
      <c r="AW48" s="334"/>
      <c r="AX48" s="335"/>
      <c r="AY48" s="269" t="s">
        <v>1716</v>
      </c>
      <c r="AZ48" s="270" t="s">
        <v>1720</v>
      </c>
      <c r="BA48" s="263"/>
      <c r="BB48" s="266">
        <v>0</v>
      </c>
      <c r="BC48" s="334" t="s">
        <v>1715</v>
      </c>
      <c r="BD48" s="334"/>
      <c r="BE48" s="335"/>
      <c r="BF48" s="269" t="s">
        <v>1716</v>
      </c>
      <c r="BG48" s="270" t="s">
        <v>1720</v>
      </c>
      <c r="BH48" s="263"/>
      <c r="BI48" s="266">
        <v>0</v>
      </c>
      <c r="BJ48" s="334" t="s">
        <v>1715</v>
      </c>
      <c r="BK48" s="334"/>
      <c r="BL48" s="335"/>
      <c r="BM48" s="269" t="s">
        <v>1716</v>
      </c>
      <c r="BN48" s="270" t="s">
        <v>1720</v>
      </c>
      <c r="BO48" s="263"/>
      <c r="BP48" s="266">
        <v>0</v>
      </c>
      <c r="BQ48" s="334" t="s">
        <v>1715</v>
      </c>
      <c r="BR48" s="334"/>
      <c r="BS48" s="335"/>
      <c r="BT48" s="267" t="s">
        <v>1716</v>
      </c>
      <c r="BU48" s="268" t="s">
        <v>1721</v>
      </c>
      <c r="BV48" s="263"/>
      <c r="BW48" s="266">
        <v>0</v>
      </c>
      <c r="BX48" s="334" t="s">
        <v>1715</v>
      </c>
      <c r="BY48" s="334"/>
      <c r="BZ48" s="335"/>
      <c r="CA48" s="269" t="s">
        <v>1716</v>
      </c>
      <c r="CB48" s="270" t="s">
        <v>1720</v>
      </c>
      <c r="CC48" s="263"/>
      <c r="CD48" s="266">
        <v>0</v>
      </c>
      <c r="CE48" s="334" t="s">
        <v>1715</v>
      </c>
      <c r="CF48" s="334"/>
      <c r="CG48" s="335"/>
      <c r="CH48" s="269" t="s">
        <v>1716</v>
      </c>
      <c r="CI48" s="270" t="s">
        <v>1720</v>
      </c>
      <c r="CJ48" s="263"/>
      <c r="CK48" s="266">
        <v>0</v>
      </c>
      <c r="CL48" s="334" t="s">
        <v>1715</v>
      </c>
      <c r="CM48" s="334"/>
      <c r="CN48" s="335"/>
      <c r="CO48" s="269" t="s">
        <v>1716</v>
      </c>
      <c r="CP48" s="270" t="s">
        <v>1720</v>
      </c>
      <c r="CQ48" s="263"/>
      <c r="CR48" s="266">
        <v>0</v>
      </c>
      <c r="CS48" s="334" t="s">
        <v>1715</v>
      </c>
      <c r="CT48" s="334"/>
      <c r="CU48" s="335"/>
      <c r="CV48" s="269" t="s">
        <v>1716</v>
      </c>
      <c r="CW48" s="270" t="s">
        <v>1720</v>
      </c>
      <c r="CX48" s="263"/>
      <c r="CY48" s="266">
        <v>0</v>
      </c>
      <c r="CZ48" s="334" t="s">
        <v>1715</v>
      </c>
      <c r="DA48" s="334"/>
      <c r="DB48" s="335"/>
      <c r="DC48" s="269" t="s">
        <v>1716</v>
      </c>
      <c r="DD48" s="270" t="s">
        <v>1720</v>
      </c>
      <c r="DE48" s="263"/>
      <c r="DF48" s="266">
        <v>0</v>
      </c>
      <c r="DG48" s="334" t="s">
        <v>1715</v>
      </c>
      <c r="DH48" s="334"/>
      <c r="DI48" s="335"/>
      <c r="DJ48" s="269" t="s">
        <v>1716</v>
      </c>
      <c r="DK48" s="270" t="s">
        <v>1720</v>
      </c>
      <c r="DL48" s="263"/>
      <c r="DM48" s="266">
        <v>0</v>
      </c>
      <c r="DN48" s="334" t="s">
        <v>1715</v>
      </c>
      <c r="DO48" s="334"/>
      <c r="DP48" s="335"/>
      <c r="DQ48" s="269" t="s">
        <v>1716</v>
      </c>
      <c r="DR48" s="270" t="s">
        <v>1720</v>
      </c>
      <c r="DS48" s="263"/>
      <c r="DT48" s="266">
        <v>0</v>
      </c>
      <c r="DU48" s="334" t="s">
        <v>1715</v>
      </c>
      <c r="DV48" s="334"/>
      <c r="DW48" s="335"/>
      <c r="DX48" s="269" t="s">
        <v>1716</v>
      </c>
      <c r="DY48" s="270" t="s">
        <v>1720</v>
      </c>
      <c r="DZ48" s="263"/>
      <c r="EA48" s="266">
        <v>0</v>
      </c>
      <c r="EB48" s="334" t="s">
        <v>1715</v>
      </c>
      <c r="EC48" s="334"/>
      <c r="ED48" s="335"/>
      <c r="EE48" s="269" t="s">
        <v>1716</v>
      </c>
      <c r="EF48" s="270" t="s">
        <v>1720</v>
      </c>
      <c r="EG48" s="263"/>
      <c r="EH48" s="266">
        <v>0</v>
      </c>
      <c r="EI48" s="334" t="s">
        <v>1715</v>
      </c>
      <c r="EJ48" s="334"/>
      <c r="EK48" s="335"/>
      <c r="EL48" s="269" t="s">
        <v>1716</v>
      </c>
      <c r="EM48" s="270" t="s">
        <v>1720</v>
      </c>
    </row>
    <row r="49" spans="1:143" ht="15.75" customHeight="1">
      <c r="A49">
        <v>3</v>
      </c>
      <c r="B49" s="21" t="s">
        <v>1102</v>
      </c>
      <c r="C49" s="21">
        <v>7.5795000000000003</v>
      </c>
      <c r="D49" s="39">
        <f>C49*3</f>
        <v>22.738500000000002</v>
      </c>
      <c r="E49" s="32">
        <v>64566</v>
      </c>
      <c r="F49" s="32">
        <f t="shared" si="117"/>
        <v>1468133.9910000002</v>
      </c>
      <c r="G49" s="31">
        <f t="shared" si="118"/>
        <v>0</v>
      </c>
      <c r="H49" s="33" t="e">
        <f t="shared" si="121"/>
        <v>#VALUE!</v>
      </c>
      <c r="I49" s="35" t="e">
        <f t="shared" si="119"/>
        <v>#VALUE!</v>
      </c>
      <c r="J49" s="32" t="e">
        <f t="shared" si="120"/>
        <v>#VALUE!</v>
      </c>
      <c r="K49" s="2"/>
      <c r="L49" s="266">
        <v>0</v>
      </c>
      <c r="M49" s="334" t="s">
        <v>1715</v>
      </c>
      <c r="N49" s="334"/>
      <c r="O49" s="335"/>
      <c r="P49" s="267" t="s">
        <v>1716</v>
      </c>
      <c r="Q49" s="268" t="s">
        <v>1717</v>
      </c>
      <c r="R49" s="263"/>
      <c r="S49" s="266">
        <v>0</v>
      </c>
      <c r="T49" s="334" t="s">
        <v>1715</v>
      </c>
      <c r="U49" s="334"/>
      <c r="V49" s="335"/>
      <c r="W49" s="267" t="s">
        <v>1716</v>
      </c>
      <c r="X49" s="268" t="s">
        <v>1718</v>
      </c>
      <c r="Y49" s="263"/>
      <c r="Z49" s="266">
        <v>0</v>
      </c>
      <c r="AA49" s="334" t="s">
        <v>1715</v>
      </c>
      <c r="AB49" s="334"/>
      <c r="AC49" s="335"/>
      <c r="AD49" s="267" t="s">
        <v>1716</v>
      </c>
      <c r="AE49" s="268" t="s">
        <v>1719</v>
      </c>
      <c r="AF49" s="263"/>
      <c r="AG49" s="266">
        <v>0</v>
      </c>
      <c r="AH49" s="334" t="s">
        <v>1715</v>
      </c>
      <c r="AI49" s="334"/>
      <c r="AJ49" s="335"/>
      <c r="AK49" s="287">
        <f t="shared" si="122"/>
        <v>0</v>
      </c>
      <c r="AL49" s="286">
        <f t="shared" si="123"/>
        <v>0</v>
      </c>
      <c r="AM49" s="263"/>
      <c r="AN49" s="266">
        <v>0</v>
      </c>
      <c r="AO49" s="334" t="s">
        <v>1715</v>
      </c>
      <c r="AP49" s="334"/>
      <c r="AQ49" s="335"/>
      <c r="AR49" s="269" t="s">
        <v>1716</v>
      </c>
      <c r="AS49" s="270" t="s">
        <v>1720</v>
      </c>
      <c r="AT49" s="263"/>
      <c r="AU49" s="266">
        <v>0</v>
      </c>
      <c r="AV49" s="334" t="s">
        <v>1715</v>
      </c>
      <c r="AW49" s="334"/>
      <c r="AX49" s="335"/>
      <c r="AY49" s="269" t="s">
        <v>1716</v>
      </c>
      <c r="AZ49" s="270" t="s">
        <v>1720</v>
      </c>
      <c r="BA49" s="263"/>
      <c r="BB49" s="266">
        <v>0</v>
      </c>
      <c r="BC49" s="334" t="s">
        <v>1715</v>
      </c>
      <c r="BD49" s="334"/>
      <c r="BE49" s="335"/>
      <c r="BF49" s="269" t="s">
        <v>1716</v>
      </c>
      <c r="BG49" s="270" t="s">
        <v>1720</v>
      </c>
      <c r="BH49" s="263"/>
      <c r="BI49" s="266">
        <v>0</v>
      </c>
      <c r="BJ49" s="334" t="s">
        <v>1715</v>
      </c>
      <c r="BK49" s="334"/>
      <c r="BL49" s="335"/>
      <c r="BM49" s="269" t="s">
        <v>1716</v>
      </c>
      <c r="BN49" s="270" t="s">
        <v>1720</v>
      </c>
      <c r="BO49" s="263"/>
      <c r="BP49" s="266">
        <v>0</v>
      </c>
      <c r="BQ49" s="334" t="s">
        <v>1715</v>
      </c>
      <c r="BR49" s="334"/>
      <c r="BS49" s="335"/>
      <c r="BT49" s="267" t="s">
        <v>1716</v>
      </c>
      <c r="BU49" s="268" t="s">
        <v>1721</v>
      </c>
      <c r="BV49" s="263"/>
      <c r="BW49" s="266">
        <v>0</v>
      </c>
      <c r="BX49" s="334" t="s">
        <v>1715</v>
      </c>
      <c r="BY49" s="334"/>
      <c r="BZ49" s="335"/>
      <c r="CA49" s="269" t="s">
        <v>1716</v>
      </c>
      <c r="CB49" s="270" t="s">
        <v>1720</v>
      </c>
      <c r="CC49" s="263"/>
      <c r="CD49" s="266">
        <v>0</v>
      </c>
      <c r="CE49" s="334" t="s">
        <v>1715</v>
      </c>
      <c r="CF49" s="334"/>
      <c r="CG49" s="335"/>
      <c r="CH49" s="269" t="s">
        <v>1716</v>
      </c>
      <c r="CI49" s="270" t="s">
        <v>1720</v>
      </c>
      <c r="CJ49" s="263"/>
      <c r="CK49" s="266">
        <v>0</v>
      </c>
      <c r="CL49" s="334" t="s">
        <v>1715</v>
      </c>
      <c r="CM49" s="334"/>
      <c r="CN49" s="335"/>
      <c r="CO49" s="269" t="s">
        <v>1716</v>
      </c>
      <c r="CP49" s="270" t="s">
        <v>1720</v>
      </c>
      <c r="CQ49" s="263"/>
      <c r="CR49" s="266">
        <v>0</v>
      </c>
      <c r="CS49" s="334" t="s">
        <v>1715</v>
      </c>
      <c r="CT49" s="334"/>
      <c r="CU49" s="335"/>
      <c r="CV49" s="269" t="s">
        <v>1716</v>
      </c>
      <c r="CW49" s="270" t="s">
        <v>1720</v>
      </c>
      <c r="CX49" s="263"/>
      <c r="CY49" s="266">
        <v>0</v>
      </c>
      <c r="CZ49" s="334" t="s">
        <v>1715</v>
      </c>
      <c r="DA49" s="334"/>
      <c r="DB49" s="335"/>
      <c r="DC49" s="269" t="s">
        <v>1716</v>
      </c>
      <c r="DD49" s="270" t="s">
        <v>1720</v>
      </c>
      <c r="DE49" s="263"/>
      <c r="DF49" s="266">
        <v>0</v>
      </c>
      <c r="DG49" s="334" t="s">
        <v>1715</v>
      </c>
      <c r="DH49" s="334"/>
      <c r="DI49" s="335"/>
      <c r="DJ49" s="269" t="s">
        <v>1716</v>
      </c>
      <c r="DK49" s="270" t="s">
        <v>1720</v>
      </c>
      <c r="DL49" s="263"/>
      <c r="DM49" s="266">
        <v>0</v>
      </c>
      <c r="DN49" s="334" t="s">
        <v>1715</v>
      </c>
      <c r="DO49" s="334"/>
      <c r="DP49" s="335"/>
      <c r="DQ49" s="269" t="s">
        <v>1716</v>
      </c>
      <c r="DR49" s="270" t="s">
        <v>1720</v>
      </c>
      <c r="DS49" s="263"/>
      <c r="DT49" s="266">
        <v>0</v>
      </c>
      <c r="DU49" s="334" t="s">
        <v>1715</v>
      </c>
      <c r="DV49" s="334"/>
      <c r="DW49" s="335"/>
      <c r="DX49" s="269" t="s">
        <v>1716</v>
      </c>
      <c r="DY49" s="270" t="s">
        <v>1720</v>
      </c>
      <c r="DZ49" s="263"/>
      <c r="EA49" s="266">
        <v>0</v>
      </c>
      <c r="EB49" s="334" t="s">
        <v>1715</v>
      </c>
      <c r="EC49" s="334"/>
      <c r="ED49" s="335"/>
      <c r="EE49" s="269" t="s">
        <v>1716</v>
      </c>
      <c r="EF49" s="270" t="s">
        <v>1720</v>
      </c>
      <c r="EG49" s="263"/>
      <c r="EH49" s="266">
        <v>0</v>
      </c>
      <c r="EI49" s="334" t="s">
        <v>1715</v>
      </c>
      <c r="EJ49" s="334"/>
      <c r="EK49" s="335"/>
      <c r="EL49" s="269" t="s">
        <v>1716</v>
      </c>
      <c r="EM49" s="270" t="s">
        <v>1720</v>
      </c>
    </row>
    <row r="50" spans="1:143" ht="15.75" customHeight="1">
      <c r="A50">
        <v>3</v>
      </c>
      <c r="B50" s="21" t="s">
        <v>1106</v>
      </c>
      <c r="C50" s="21">
        <v>8.4284999999999997</v>
      </c>
      <c r="D50" s="39">
        <f>C50*3</f>
        <v>25.285499999999999</v>
      </c>
      <c r="E50" s="32">
        <v>64566</v>
      </c>
      <c r="F50" s="32">
        <f t="shared" si="117"/>
        <v>1632583.5929999999</v>
      </c>
      <c r="G50" s="31">
        <f t="shared" si="118"/>
        <v>0</v>
      </c>
      <c r="H50" s="33" t="e">
        <f t="shared" si="121"/>
        <v>#VALUE!</v>
      </c>
      <c r="I50" s="35" t="e">
        <f t="shared" si="119"/>
        <v>#VALUE!</v>
      </c>
      <c r="J50" s="32" t="e">
        <f t="shared" si="120"/>
        <v>#VALUE!</v>
      </c>
      <c r="K50" s="2"/>
      <c r="L50" s="266">
        <v>0</v>
      </c>
      <c r="M50" s="334" t="s">
        <v>1715</v>
      </c>
      <c r="N50" s="334"/>
      <c r="O50" s="335"/>
      <c r="P50" s="267" t="s">
        <v>1716</v>
      </c>
      <c r="Q50" s="268" t="s">
        <v>1717</v>
      </c>
      <c r="R50" s="263"/>
      <c r="S50" s="266">
        <v>0</v>
      </c>
      <c r="T50" s="334" t="s">
        <v>1715</v>
      </c>
      <c r="U50" s="334"/>
      <c r="V50" s="335"/>
      <c r="W50" s="267" t="s">
        <v>1716</v>
      </c>
      <c r="X50" s="268" t="s">
        <v>1718</v>
      </c>
      <c r="Y50" s="263"/>
      <c r="Z50" s="266">
        <v>0</v>
      </c>
      <c r="AA50" s="334" t="s">
        <v>1715</v>
      </c>
      <c r="AB50" s="334"/>
      <c r="AC50" s="335"/>
      <c r="AD50" s="267" t="s">
        <v>1716</v>
      </c>
      <c r="AE50" s="268" t="s">
        <v>1719</v>
      </c>
      <c r="AF50" s="263"/>
      <c r="AG50" s="266">
        <v>0</v>
      </c>
      <c r="AH50" s="334" t="s">
        <v>1715</v>
      </c>
      <c r="AI50" s="334"/>
      <c r="AJ50" s="335"/>
      <c r="AK50" s="287">
        <f t="shared" si="122"/>
        <v>0</v>
      </c>
      <c r="AL50" s="286">
        <f t="shared" si="123"/>
        <v>0</v>
      </c>
      <c r="AM50" s="263"/>
      <c r="AN50" s="266">
        <v>0</v>
      </c>
      <c r="AO50" s="334" t="s">
        <v>1715</v>
      </c>
      <c r="AP50" s="334"/>
      <c r="AQ50" s="335"/>
      <c r="AR50" s="269" t="s">
        <v>1716</v>
      </c>
      <c r="AS50" s="270" t="s">
        <v>1720</v>
      </c>
      <c r="AT50" s="263"/>
      <c r="AU50" s="266">
        <v>0</v>
      </c>
      <c r="AV50" s="334" t="s">
        <v>1715</v>
      </c>
      <c r="AW50" s="334"/>
      <c r="AX50" s="335"/>
      <c r="AY50" s="269" t="s">
        <v>1716</v>
      </c>
      <c r="AZ50" s="270" t="s">
        <v>1720</v>
      </c>
      <c r="BA50" s="263"/>
      <c r="BB50" s="266">
        <v>0</v>
      </c>
      <c r="BC50" s="334" t="s">
        <v>1715</v>
      </c>
      <c r="BD50" s="334"/>
      <c r="BE50" s="335"/>
      <c r="BF50" s="269" t="s">
        <v>1716</v>
      </c>
      <c r="BG50" s="270" t="s">
        <v>1720</v>
      </c>
      <c r="BH50" s="263"/>
      <c r="BI50" s="266">
        <v>0</v>
      </c>
      <c r="BJ50" s="334" t="s">
        <v>1715</v>
      </c>
      <c r="BK50" s="334"/>
      <c r="BL50" s="335"/>
      <c r="BM50" s="269" t="s">
        <v>1716</v>
      </c>
      <c r="BN50" s="270" t="s">
        <v>1720</v>
      </c>
      <c r="BO50" s="263"/>
      <c r="BP50" s="266">
        <v>0</v>
      </c>
      <c r="BQ50" s="334" t="s">
        <v>1715</v>
      </c>
      <c r="BR50" s="334"/>
      <c r="BS50" s="335"/>
      <c r="BT50" s="267" t="s">
        <v>1716</v>
      </c>
      <c r="BU50" s="268" t="s">
        <v>1721</v>
      </c>
      <c r="BV50" s="263"/>
      <c r="BW50" s="266">
        <v>0</v>
      </c>
      <c r="BX50" s="334" t="s">
        <v>1715</v>
      </c>
      <c r="BY50" s="334"/>
      <c r="BZ50" s="335"/>
      <c r="CA50" s="269" t="s">
        <v>1716</v>
      </c>
      <c r="CB50" s="270" t="s">
        <v>1720</v>
      </c>
      <c r="CC50" s="263"/>
      <c r="CD50" s="266">
        <v>0</v>
      </c>
      <c r="CE50" s="334" t="s">
        <v>1715</v>
      </c>
      <c r="CF50" s="334"/>
      <c r="CG50" s="335"/>
      <c r="CH50" s="269" t="s">
        <v>1716</v>
      </c>
      <c r="CI50" s="270" t="s">
        <v>1720</v>
      </c>
      <c r="CJ50" s="263"/>
      <c r="CK50" s="266">
        <v>0</v>
      </c>
      <c r="CL50" s="334" t="s">
        <v>1715</v>
      </c>
      <c r="CM50" s="334"/>
      <c r="CN50" s="335"/>
      <c r="CO50" s="269" t="s">
        <v>1716</v>
      </c>
      <c r="CP50" s="270" t="s">
        <v>1720</v>
      </c>
      <c r="CQ50" s="263"/>
      <c r="CR50" s="266">
        <v>0</v>
      </c>
      <c r="CS50" s="334" t="s">
        <v>1715</v>
      </c>
      <c r="CT50" s="334"/>
      <c r="CU50" s="335"/>
      <c r="CV50" s="269" t="s">
        <v>1716</v>
      </c>
      <c r="CW50" s="270" t="s">
        <v>1720</v>
      </c>
      <c r="CX50" s="263"/>
      <c r="CY50" s="266">
        <v>0</v>
      </c>
      <c r="CZ50" s="334" t="s">
        <v>1715</v>
      </c>
      <c r="DA50" s="334"/>
      <c r="DB50" s="335"/>
      <c r="DC50" s="269" t="s">
        <v>1716</v>
      </c>
      <c r="DD50" s="270" t="s">
        <v>1720</v>
      </c>
      <c r="DE50" s="263"/>
      <c r="DF50" s="266">
        <v>0</v>
      </c>
      <c r="DG50" s="334" t="s">
        <v>1715</v>
      </c>
      <c r="DH50" s="334"/>
      <c r="DI50" s="335"/>
      <c r="DJ50" s="269" t="s">
        <v>1716</v>
      </c>
      <c r="DK50" s="270" t="s">
        <v>1720</v>
      </c>
      <c r="DL50" s="263"/>
      <c r="DM50" s="266">
        <v>0</v>
      </c>
      <c r="DN50" s="334" t="s">
        <v>1715</v>
      </c>
      <c r="DO50" s="334"/>
      <c r="DP50" s="335"/>
      <c r="DQ50" s="269" t="s">
        <v>1716</v>
      </c>
      <c r="DR50" s="270" t="s">
        <v>1720</v>
      </c>
      <c r="DS50" s="263"/>
      <c r="DT50" s="266">
        <v>0</v>
      </c>
      <c r="DU50" s="334" t="s">
        <v>1715</v>
      </c>
      <c r="DV50" s="334"/>
      <c r="DW50" s="335"/>
      <c r="DX50" s="269" t="s">
        <v>1716</v>
      </c>
      <c r="DY50" s="270" t="s">
        <v>1720</v>
      </c>
      <c r="DZ50" s="263"/>
      <c r="EA50" s="266">
        <v>0</v>
      </c>
      <c r="EB50" s="334" t="s">
        <v>1715</v>
      </c>
      <c r="EC50" s="334"/>
      <c r="ED50" s="335"/>
      <c r="EE50" s="269" t="s">
        <v>1716</v>
      </c>
      <c r="EF50" s="270" t="s">
        <v>1720</v>
      </c>
      <c r="EG50" s="263"/>
      <c r="EH50" s="266">
        <v>0</v>
      </c>
      <c r="EI50" s="334" t="s">
        <v>1715</v>
      </c>
      <c r="EJ50" s="334"/>
      <c r="EK50" s="335"/>
      <c r="EL50" s="269" t="s">
        <v>1716</v>
      </c>
      <c r="EM50" s="270" t="s">
        <v>1720</v>
      </c>
    </row>
    <row r="51" spans="1:143" ht="15.75" customHeight="1">
      <c r="A51">
        <v>4</v>
      </c>
      <c r="B51" s="21" t="s">
        <v>1110</v>
      </c>
      <c r="C51" s="21">
        <v>4.2410249999999996</v>
      </c>
      <c r="D51" s="39">
        <f>C51*4</f>
        <v>16.964099999999998</v>
      </c>
      <c r="E51" s="32">
        <v>64566</v>
      </c>
      <c r="F51" s="32">
        <f t="shared" si="117"/>
        <v>1095304.0806</v>
      </c>
      <c r="G51" s="31">
        <f t="shared" si="118"/>
        <v>0</v>
      </c>
      <c r="H51" s="33" t="e">
        <f t="shared" si="121"/>
        <v>#VALUE!</v>
      </c>
      <c r="I51" s="35" t="e">
        <f t="shared" si="119"/>
        <v>#VALUE!</v>
      </c>
      <c r="J51" s="32" t="e">
        <f t="shared" si="120"/>
        <v>#VALUE!</v>
      </c>
      <c r="K51" s="2"/>
      <c r="L51" s="266">
        <v>0</v>
      </c>
      <c r="M51" s="334" t="s">
        <v>1715</v>
      </c>
      <c r="N51" s="334"/>
      <c r="O51" s="335"/>
      <c r="P51" s="267" t="s">
        <v>1716</v>
      </c>
      <c r="Q51" s="268" t="s">
        <v>1717</v>
      </c>
      <c r="R51" s="263"/>
      <c r="S51" s="266">
        <v>0</v>
      </c>
      <c r="T51" s="334" t="s">
        <v>1715</v>
      </c>
      <c r="U51" s="334"/>
      <c r="V51" s="335"/>
      <c r="W51" s="267" t="s">
        <v>1716</v>
      </c>
      <c r="X51" s="268" t="s">
        <v>1718</v>
      </c>
      <c r="Y51" s="263"/>
      <c r="Z51" s="266">
        <v>0</v>
      </c>
      <c r="AA51" s="334" t="s">
        <v>1715</v>
      </c>
      <c r="AB51" s="334"/>
      <c r="AC51" s="335"/>
      <c r="AD51" s="267" t="s">
        <v>1716</v>
      </c>
      <c r="AE51" s="268" t="s">
        <v>1719</v>
      </c>
      <c r="AF51" s="263"/>
      <c r="AG51" s="266">
        <v>0</v>
      </c>
      <c r="AH51" s="334" t="s">
        <v>1715</v>
      </c>
      <c r="AI51" s="334"/>
      <c r="AJ51" s="335"/>
      <c r="AK51" s="287">
        <f t="shared" si="122"/>
        <v>0</v>
      </c>
      <c r="AL51" s="286">
        <f t="shared" si="123"/>
        <v>0</v>
      </c>
      <c r="AM51" s="263"/>
      <c r="AN51" s="266">
        <v>0</v>
      </c>
      <c r="AO51" s="334" t="s">
        <v>1715</v>
      </c>
      <c r="AP51" s="334"/>
      <c r="AQ51" s="335"/>
      <c r="AR51" s="269" t="s">
        <v>1716</v>
      </c>
      <c r="AS51" s="270" t="s">
        <v>1720</v>
      </c>
      <c r="AT51" s="263"/>
      <c r="AU51" s="266">
        <v>0</v>
      </c>
      <c r="AV51" s="334" t="s">
        <v>1715</v>
      </c>
      <c r="AW51" s="334"/>
      <c r="AX51" s="335"/>
      <c r="AY51" s="269" t="s">
        <v>1716</v>
      </c>
      <c r="AZ51" s="270" t="s">
        <v>1720</v>
      </c>
      <c r="BA51" s="263"/>
      <c r="BB51" s="266">
        <v>0</v>
      </c>
      <c r="BC51" s="334" t="s">
        <v>1715</v>
      </c>
      <c r="BD51" s="334"/>
      <c r="BE51" s="335"/>
      <c r="BF51" s="269" t="s">
        <v>1716</v>
      </c>
      <c r="BG51" s="270" t="s">
        <v>1720</v>
      </c>
      <c r="BH51" s="263"/>
      <c r="BI51" s="266">
        <v>0</v>
      </c>
      <c r="BJ51" s="334" t="s">
        <v>1715</v>
      </c>
      <c r="BK51" s="334"/>
      <c r="BL51" s="335"/>
      <c r="BM51" s="269" t="s">
        <v>1716</v>
      </c>
      <c r="BN51" s="270" t="s">
        <v>1720</v>
      </c>
      <c r="BO51" s="263"/>
      <c r="BP51" s="266">
        <v>0</v>
      </c>
      <c r="BQ51" s="334" t="s">
        <v>1715</v>
      </c>
      <c r="BR51" s="334"/>
      <c r="BS51" s="335"/>
      <c r="BT51" s="267" t="s">
        <v>1716</v>
      </c>
      <c r="BU51" s="268" t="s">
        <v>1721</v>
      </c>
      <c r="BV51" s="263"/>
      <c r="BW51" s="266">
        <v>0</v>
      </c>
      <c r="BX51" s="334" t="s">
        <v>1715</v>
      </c>
      <c r="BY51" s="334"/>
      <c r="BZ51" s="335"/>
      <c r="CA51" s="269" t="s">
        <v>1716</v>
      </c>
      <c r="CB51" s="270" t="s">
        <v>1720</v>
      </c>
      <c r="CC51" s="263"/>
      <c r="CD51" s="266">
        <v>0</v>
      </c>
      <c r="CE51" s="334" t="s">
        <v>1715</v>
      </c>
      <c r="CF51" s="334"/>
      <c r="CG51" s="335"/>
      <c r="CH51" s="269" t="s">
        <v>1716</v>
      </c>
      <c r="CI51" s="270" t="s">
        <v>1720</v>
      </c>
      <c r="CJ51" s="263"/>
      <c r="CK51" s="266">
        <v>0</v>
      </c>
      <c r="CL51" s="334" t="s">
        <v>1715</v>
      </c>
      <c r="CM51" s="334"/>
      <c r="CN51" s="335"/>
      <c r="CO51" s="269" t="s">
        <v>1716</v>
      </c>
      <c r="CP51" s="270" t="s">
        <v>1720</v>
      </c>
      <c r="CQ51" s="263"/>
      <c r="CR51" s="266">
        <v>0</v>
      </c>
      <c r="CS51" s="334" t="s">
        <v>1715</v>
      </c>
      <c r="CT51" s="334"/>
      <c r="CU51" s="335"/>
      <c r="CV51" s="269" t="s">
        <v>1716</v>
      </c>
      <c r="CW51" s="270" t="s">
        <v>1720</v>
      </c>
      <c r="CX51" s="263"/>
      <c r="CY51" s="266">
        <v>0</v>
      </c>
      <c r="CZ51" s="334" t="s">
        <v>1715</v>
      </c>
      <c r="DA51" s="334"/>
      <c r="DB51" s="335"/>
      <c r="DC51" s="269" t="s">
        <v>1716</v>
      </c>
      <c r="DD51" s="270" t="s">
        <v>1720</v>
      </c>
      <c r="DE51" s="263"/>
      <c r="DF51" s="266">
        <v>0</v>
      </c>
      <c r="DG51" s="334" t="s">
        <v>1715</v>
      </c>
      <c r="DH51" s="334"/>
      <c r="DI51" s="335"/>
      <c r="DJ51" s="269" t="s">
        <v>1716</v>
      </c>
      <c r="DK51" s="270" t="s">
        <v>1720</v>
      </c>
      <c r="DL51" s="263"/>
      <c r="DM51" s="266">
        <v>0</v>
      </c>
      <c r="DN51" s="334" t="s">
        <v>1715</v>
      </c>
      <c r="DO51" s="334"/>
      <c r="DP51" s="335"/>
      <c r="DQ51" s="269" t="s">
        <v>1716</v>
      </c>
      <c r="DR51" s="270" t="s">
        <v>1720</v>
      </c>
      <c r="DS51" s="263"/>
      <c r="DT51" s="266">
        <v>0</v>
      </c>
      <c r="DU51" s="334" t="s">
        <v>1715</v>
      </c>
      <c r="DV51" s="334"/>
      <c r="DW51" s="335"/>
      <c r="DX51" s="269" t="s">
        <v>1716</v>
      </c>
      <c r="DY51" s="270" t="s">
        <v>1720</v>
      </c>
      <c r="DZ51" s="263"/>
      <c r="EA51" s="266">
        <v>0</v>
      </c>
      <c r="EB51" s="334" t="s">
        <v>1715</v>
      </c>
      <c r="EC51" s="334"/>
      <c r="ED51" s="335"/>
      <c r="EE51" s="269" t="s">
        <v>1716</v>
      </c>
      <c r="EF51" s="270" t="s">
        <v>1720</v>
      </c>
      <c r="EG51" s="263"/>
      <c r="EH51" s="266">
        <v>0</v>
      </c>
      <c r="EI51" s="334" t="s">
        <v>1715</v>
      </c>
      <c r="EJ51" s="334"/>
      <c r="EK51" s="335"/>
      <c r="EL51" s="269" t="s">
        <v>1716</v>
      </c>
      <c r="EM51" s="270" t="s">
        <v>1720</v>
      </c>
    </row>
    <row r="52" spans="1:143" ht="15.75" customHeight="1">
      <c r="A52">
        <v>4</v>
      </c>
      <c r="B52" s="21" t="s">
        <v>1115</v>
      </c>
      <c r="C52" s="21">
        <v>6.20472</v>
      </c>
      <c r="D52" s="39">
        <f>C52*4</f>
        <v>24.81888</v>
      </c>
      <c r="E52" s="32">
        <v>64566</v>
      </c>
      <c r="F52" s="32">
        <f t="shared" si="117"/>
        <v>1602455.80608</v>
      </c>
      <c r="G52" s="31">
        <f t="shared" si="118"/>
        <v>0</v>
      </c>
      <c r="H52" s="33" t="e">
        <f t="shared" si="121"/>
        <v>#VALUE!</v>
      </c>
      <c r="I52" s="35" t="e">
        <f t="shared" si="119"/>
        <v>#VALUE!</v>
      </c>
      <c r="J52" s="32" t="e">
        <f t="shared" si="120"/>
        <v>#VALUE!</v>
      </c>
      <c r="K52" s="2"/>
      <c r="L52" s="266">
        <v>0</v>
      </c>
      <c r="M52" s="334" t="s">
        <v>1715</v>
      </c>
      <c r="N52" s="334"/>
      <c r="O52" s="335"/>
      <c r="P52" s="267" t="s">
        <v>1716</v>
      </c>
      <c r="Q52" s="268" t="s">
        <v>1717</v>
      </c>
      <c r="R52" s="263"/>
      <c r="S52" s="266">
        <v>0</v>
      </c>
      <c r="T52" s="334" t="s">
        <v>1715</v>
      </c>
      <c r="U52" s="334"/>
      <c r="V52" s="335"/>
      <c r="W52" s="267" t="s">
        <v>1716</v>
      </c>
      <c r="X52" s="268" t="s">
        <v>1718</v>
      </c>
      <c r="Y52" s="263"/>
      <c r="Z52" s="266">
        <v>0</v>
      </c>
      <c r="AA52" s="334" t="s">
        <v>1715</v>
      </c>
      <c r="AB52" s="334"/>
      <c r="AC52" s="335"/>
      <c r="AD52" s="267" t="s">
        <v>1716</v>
      </c>
      <c r="AE52" s="268" t="s">
        <v>1719</v>
      </c>
      <c r="AF52" s="263"/>
      <c r="AG52" s="266">
        <v>0</v>
      </c>
      <c r="AH52" s="334" t="s">
        <v>1715</v>
      </c>
      <c r="AI52" s="334"/>
      <c r="AJ52" s="335"/>
      <c r="AK52" s="287">
        <f t="shared" si="122"/>
        <v>0</v>
      </c>
      <c r="AL52" s="286">
        <f t="shared" si="123"/>
        <v>0</v>
      </c>
      <c r="AM52" s="263"/>
      <c r="AN52" s="266">
        <v>0</v>
      </c>
      <c r="AO52" s="334" t="s">
        <v>1715</v>
      </c>
      <c r="AP52" s="334"/>
      <c r="AQ52" s="335"/>
      <c r="AR52" s="269" t="s">
        <v>1716</v>
      </c>
      <c r="AS52" s="270" t="s">
        <v>1720</v>
      </c>
      <c r="AT52" s="263"/>
      <c r="AU52" s="266">
        <v>0</v>
      </c>
      <c r="AV52" s="334" t="s">
        <v>1715</v>
      </c>
      <c r="AW52" s="334"/>
      <c r="AX52" s="335"/>
      <c r="AY52" s="269" t="s">
        <v>1716</v>
      </c>
      <c r="AZ52" s="270" t="s">
        <v>1720</v>
      </c>
      <c r="BA52" s="263"/>
      <c r="BB52" s="266">
        <v>0</v>
      </c>
      <c r="BC52" s="334" t="s">
        <v>1715</v>
      </c>
      <c r="BD52" s="334"/>
      <c r="BE52" s="335"/>
      <c r="BF52" s="269" t="s">
        <v>1716</v>
      </c>
      <c r="BG52" s="270" t="s">
        <v>1720</v>
      </c>
      <c r="BH52" s="263"/>
      <c r="BI52" s="266">
        <v>0</v>
      </c>
      <c r="BJ52" s="334" t="s">
        <v>1715</v>
      </c>
      <c r="BK52" s="334"/>
      <c r="BL52" s="335"/>
      <c r="BM52" s="269" t="s">
        <v>1716</v>
      </c>
      <c r="BN52" s="270" t="s">
        <v>1720</v>
      </c>
      <c r="BO52" s="263"/>
      <c r="BP52" s="266">
        <v>0</v>
      </c>
      <c r="BQ52" s="334" t="s">
        <v>1715</v>
      </c>
      <c r="BR52" s="334"/>
      <c r="BS52" s="335"/>
      <c r="BT52" s="267" t="s">
        <v>1716</v>
      </c>
      <c r="BU52" s="268" t="s">
        <v>1721</v>
      </c>
      <c r="BV52" s="263"/>
      <c r="BW52" s="266">
        <v>0</v>
      </c>
      <c r="BX52" s="334" t="s">
        <v>1715</v>
      </c>
      <c r="BY52" s="334"/>
      <c r="BZ52" s="335"/>
      <c r="CA52" s="269" t="s">
        <v>1716</v>
      </c>
      <c r="CB52" s="270" t="s">
        <v>1720</v>
      </c>
      <c r="CC52" s="263"/>
      <c r="CD52" s="266">
        <v>0</v>
      </c>
      <c r="CE52" s="334" t="s">
        <v>1715</v>
      </c>
      <c r="CF52" s="334"/>
      <c r="CG52" s="335"/>
      <c r="CH52" s="269" t="s">
        <v>1716</v>
      </c>
      <c r="CI52" s="270" t="s">
        <v>1720</v>
      </c>
      <c r="CJ52" s="263"/>
      <c r="CK52" s="266">
        <v>0</v>
      </c>
      <c r="CL52" s="334" t="s">
        <v>1715</v>
      </c>
      <c r="CM52" s="334"/>
      <c r="CN52" s="335"/>
      <c r="CO52" s="269" t="s">
        <v>1716</v>
      </c>
      <c r="CP52" s="270" t="s">
        <v>1720</v>
      </c>
      <c r="CQ52" s="263"/>
      <c r="CR52" s="266">
        <v>0</v>
      </c>
      <c r="CS52" s="334" t="s">
        <v>1715</v>
      </c>
      <c r="CT52" s="334"/>
      <c r="CU52" s="335"/>
      <c r="CV52" s="269" t="s">
        <v>1716</v>
      </c>
      <c r="CW52" s="270" t="s">
        <v>1720</v>
      </c>
      <c r="CX52" s="263"/>
      <c r="CY52" s="266">
        <v>0</v>
      </c>
      <c r="CZ52" s="334" t="s">
        <v>1715</v>
      </c>
      <c r="DA52" s="334"/>
      <c r="DB52" s="335"/>
      <c r="DC52" s="269" t="s">
        <v>1716</v>
      </c>
      <c r="DD52" s="270" t="s">
        <v>1720</v>
      </c>
      <c r="DE52" s="263"/>
      <c r="DF52" s="266">
        <v>0</v>
      </c>
      <c r="DG52" s="334" t="s">
        <v>1715</v>
      </c>
      <c r="DH52" s="334"/>
      <c r="DI52" s="335"/>
      <c r="DJ52" s="269" t="s">
        <v>1716</v>
      </c>
      <c r="DK52" s="270" t="s">
        <v>1720</v>
      </c>
      <c r="DL52" s="263"/>
      <c r="DM52" s="266">
        <v>0</v>
      </c>
      <c r="DN52" s="334" t="s">
        <v>1715</v>
      </c>
      <c r="DO52" s="334"/>
      <c r="DP52" s="335"/>
      <c r="DQ52" s="269" t="s">
        <v>1716</v>
      </c>
      <c r="DR52" s="270" t="s">
        <v>1720</v>
      </c>
      <c r="DS52" s="263"/>
      <c r="DT52" s="266">
        <v>0</v>
      </c>
      <c r="DU52" s="334" t="s">
        <v>1715</v>
      </c>
      <c r="DV52" s="334"/>
      <c r="DW52" s="335"/>
      <c r="DX52" s="269" t="s">
        <v>1716</v>
      </c>
      <c r="DY52" s="270" t="s">
        <v>1720</v>
      </c>
      <c r="DZ52" s="263"/>
      <c r="EA52" s="266">
        <v>0</v>
      </c>
      <c r="EB52" s="334" t="s">
        <v>1715</v>
      </c>
      <c r="EC52" s="334"/>
      <c r="ED52" s="335"/>
      <c r="EE52" s="269" t="s">
        <v>1716</v>
      </c>
      <c r="EF52" s="270" t="s">
        <v>1720</v>
      </c>
      <c r="EG52" s="263"/>
      <c r="EH52" s="266">
        <v>0</v>
      </c>
      <c r="EI52" s="334" t="s">
        <v>1715</v>
      </c>
      <c r="EJ52" s="334"/>
      <c r="EK52" s="335"/>
      <c r="EL52" s="269" t="s">
        <v>1716</v>
      </c>
      <c r="EM52" s="270" t="s">
        <v>1720</v>
      </c>
    </row>
    <row r="53" spans="1:143" ht="15.75" customHeight="1">
      <c r="A53">
        <v>3</v>
      </c>
      <c r="B53" s="21" t="s">
        <v>1120</v>
      </c>
      <c r="C53" s="21">
        <v>7.8980399999999999</v>
      </c>
      <c r="D53" s="39">
        <f>C53*3</f>
        <v>23.694119999999998</v>
      </c>
      <c r="E53" s="32">
        <v>64566</v>
      </c>
      <c r="F53" s="32">
        <f t="shared" si="117"/>
        <v>1529834.5519199998</v>
      </c>
      <c r="G53" s="31">
        <f t="shared" si="118"/>
        <v>0</v>
      </c>
      <c r="H53" s="33" t="e">
        <f t="shared" si="121"/>
        <v>#VALUE!</v>
      </c>
      <c r="I53" s="35" t="e">
        <f t="shared" si="119"/>
        <v>#VALUE!</v>
      </c>
      <c r="J53" s="32" t="e">
        <f t="shared" si="120"/>
        <v>#VALUE!</v>
      </c>
      <c r="K53" s="2"/>
      <c r="L53" s="266">
        <v>0</v>
      </c>
      <c r="M53" s="334" t="s">
        <v>1715</v>
      </c>
      <c r="N53" s="334"/>
      <c r="O53" s="335"/>
      <c r="P53" s="267" t="s">
        <v>1716</v>
      </c>
      <c r="Q53" s="268" t="s">
        <v>1717</v>
      </c>
      <c r="R53" s="263"/>
      <c r="S53" s="266">
        <v>0</v>
      </c>
      <c r="T53" s="334" t="s">
        <v>1715</v>
      </c>
      <c r="U53" s="334"/>
      <c r="V53" s="335"/>
      <c r="W53" s="267" t="s">
        <v>1716</v>
      </c>
      <c r="X53" s="268" t="s">
        <v>1718</v>
      </c>
      <c r="Y53" s="263"/>
      <c r="Z53" s="266">
        <v>0</v>
      </c>
      <c r="AA53" s="334" t="s">
        <v>1715</v>
      </c>
      <c r="AB53" s="334"/>
      <c r="AC53" s="335"/>
      <c r="AD53" s="267" t="s">
        <v>1716</v>
      </c>
      <c r="AE53" s="268" t="s">
        <v>1719</v>
      </c>
      <c r="AF53" s="263"/>
      <c r="AG53" s="266">
        <v>0</v>
      </c>
      <c r="AH53" s="334" t="s">
        <v>1715</v>
      </c>
      <c r="AI53" s="334"/>
      <c r="AJ53" s="335"/>
      <c r="AK53" s="287">
        <f t="shared" si="122"/>
        <v>0</v>
      </c>
      <c r="AL53" s="286">
        <f t="shared" si="123"/>
        <v>0</v>
      </c>
      <c r="AM53" s="263"/>
      <c r="AN53" s="266">
        <v>0</v>
      </c>
      <c r="AO53" s="334" t="s">
        <v>1715</v>
      </c>
      <c r="AP53" s="334"/>
      <c r="AQ53" s="335"/>
      <c r="AR53" s="269" t="s">
        <v>1716</v>
      </c>
      <c r="AS53" s="270" t="s">
        <v>1720</v>
      </c>
      <c r="AT53" s="263"/>
      <c r="AU53" s="266">
        <v>0</v>
      </c>
      <c r="AV53" s="334" t="s">
        <v>1715</v>
      </c>
      <c r="AW53" s="334"/>
      <c r="AX53" s="335"/>
      <c r="AY53" s="269" t="s">
        <v>1716</v>
      </c>
      <c r="AZ53" s="270" t="s">
        <v>1720</v>
      </c>
      <c r="BA53" s="263"/>
      <c r="BB53" s="266">
        <v>0</v>
      </c>
      <c r="BC53" s="334" t="s">
        <v>1715</v>
      </c>
      <c r="BD53" s="334"/>
      <c r="BE53" s="335"/>
      <c r="BF53" s="269" t="s">
        <v>1716</v>
      </c>
      <c r="BG53" s="270" t="s">
        <v>1720</v>
      </c>
      <c r="BH53" s="263"/>
      <c r="BI53" s="266">
        <v>0</v>
      </c>
      <c r="BJ53" s="334" t="s">
        <v>1715</v>
      </c>
      <c r="BK53" s="334"/>
      <c r="BL53" s="335"/>
      <c r="BM53" s="269" t="s">
        <v>1716</v>
      </c>
      <c r="BN53" s="270" t="s">
        <v>1720</v>
      </c>
      <c r="BO53" s="263"/>
      <c r="BP53" s="266">
        <v>0</v>
      </c>
      <c r="BQ53" s="334" t="s">
        <v>1715</v>
      </c>
      <c r="BR53" s="334"/>
      <c r="BS53" s="335"/>
      <c r="BT53" s="267" t="s">
        <v>1716</v>
      </c>
      <c r="BU53" s="268" t="s">
        <v>1721</v>
      </c>
      <c r="BV53" s="263"/>
      <c r="BW53" s="266">
        <v>0</v>
      </c>
      <c r="BX53" s="334" t="s">
        <v>1715</v>
      </c>
      <c r="BY53" s="334"/>
      <c r="BZ53" s="335"/>
      <c r="CA53" s="269" t="s">
        <v>1716</v>
      </c>
      <c r="CB53" s="270" t="s">
        <v>1720</v>
      </c>
      <c r="CC53" s="263"/>
      <c r="CD53" s="266">
        <v>0</v>
      </c>
      <c r="CE53" s="334" t="s">
        <v>1715</v>
      </c>
      <c r="CF53" s="334"/>
      <c r="CG53" s="335"/>
      <c r="CH53" s="269" t="s">
        <v>1716</v>
      </c>
      <c r="CI53" s="270" t="s">
        <v>1720</v>
      </c>
      <c r="CJ53" s="263"/>
      <c r="CK53" s="266">
        <v>0</v>
      </c>
      <c r="CL53" s="334" t="s">
        <v>1715</v>
      </c>
      <c r="CM53" s="334"/>
      <c r="CN53" s="335"/>
      <c r="CO53" s="269" t="s">
        <v>1716</v>
      </c>
      <c r="CP53" s="270" t="s">
        <v>1720</v>
      </c>
      <c r="CQ53" s="263"/>
      <c r="CR53" s="266">
        <v>0</v>
      </c>
      <c r="CS53" s="334" t="s">
        <v>1715</v>
      </c>
      <c r="CT53" s="334"/>
      <c r="CU53" s="335"/>
      <c r="CV53" s="269" t="s">
        <v>1716</v>
      </c>
      <c r="CW53" s="270" t="s">
        <v>1720</v>
      </c>
      <c r="CX53" s="263"/>
      <c r="CY53" s="266">
        <v>0</v>
      </c>
      <c r="CZ53" s="334" t="s">
        <v>1715</v>
      </c>
      <c r="DA53" s="334"/>
      <c r="DB53" s="335"/>
      <c r="DC53" s="269" t="s">
        <v>1716</v>
      </c>
      <c r="DD53" s="270" t="s">
        <v>1720</v>
      </c>
      <c r="DE53" s="263"/>
      <c r="DF53" s="266">
        <v>0</v>
      </c>
      <c r="DG53" s="334" t="s">
        <v>1715</v>
      </c>
      <c r="DH53" s="334"/>
      <c r="DI53" s="335"/>
      <c r="DJ53" s="269" t="s">
        <v>1716</v>
      </c>
      <c r="DK53" s="270" t="s">
        <v>1720</v>
      </c>
      <c r="DL53" s="263"/>
      <c r="DM53" s="266">
        <v>0</v>
      </c>
      <c r="DN53" s="334" t="s">
        <v>1715</v>
      </c>
      <c r="DO53" s="334"/>
      <c r="DP53" s="335"/>
      <c r="DQ53" s="269" t="s">
        <v>1716</v>
      </c>
      <c r="DR53" s="270" t="s">
        <v>1720</v>
      </c>
      <c r="DS53" s="263"/>
      <c r="DT53" s="266">
        <v>0</v>
      </c>
      <c r="DU53" s="334" t="s">
        <v>1715</v>
      </c>
      <c r="DV53" s="334"/>
      <c r="DW53" s="335"/>
      <c r="DX53" s="269" t="s">
        <v>1716</v>
      </c>
      <c r="DY53" s="270" t="s">
        <v>1720</v>
      </c>
      <c r="DZ53" s="263"/>
      <c r="EA53" s="266">
        <v>0</v>
      </c>
      <c r="EB53" s="334" t="s">
        <v>1715</v>
      </c>
      <c r="EC53" s="334"/>
      <c r="ED53" s="335"/>
      <c r="EE53" s="269" t="s">
        <v>1716</v>
      </c>
      <c r="EF53" s="270" t="s">
        <v>1720</v>
      </c>
      <c r="EG53" s="263"/>
      <c r="EH53" s="266">
        <v>0</v>
      </c>
      <c r="EI53" s="334" t="s">
        <v>1715</v>
      </c>
      <c r="EJ53" s="334"/>
      <c r="EK53" s="335"/>
      <c r="EL53" s="269" t="s">
        <v>1716</v>
      </c>
      <c r="EM53" s="270" t="s">
        <v>1720</v>
      </c>
    </row>
    <row r="54" spans="1:143" ht="15.75" customHeight="1">
      <c r="A54">
        <v>1</v>
      </c>
      <c r="B54" s="21" t="s">
        <v>1124</v>
      </c>
      <c r="C54" s="21">
        <v>7.3859300000000001</v>
      </c>
      <c r="D54" s="39">
        <f>C54*1</f>
        <v>7.3859300000000001</v>
      </c>
      <c r="E54" s="32">
        <v>64566</v>
      </c>
      <c r="F54" s="32">
        <f t="shared" si="117"/>
        <v>476879.95637999999</v>
      </c>
      <c r="G54" s="31">
        <f t="shared" si="118"/>
        <v>0</v>
      </c>
      <c r="H54" s="33" t="e">
        <f t="shared" si="121"/>
        <v>#VALUE!</v>
      </c>
      <c r="I54" s="35" t="e">
        <f t="shared" si="119"/>
        <v>#VALUE!</v>
      </c>
      <c r="J54" s="32" t="e">
        <f t="shared" si="120"/>
        <v>#VALUE!</v>
      </c>
      <c r="K54" s="2"/>
      <c r="L54" s="266">
        <v>0</v>
      </c>
      <c r="M54" s="334" t="s">
        <v>1715</v>
      </c>
      <c r="N54" s="334"/>
      <c r="O54" s="335"/>
      <c r="P54" s="267" t="s">
        <v>1716</v>
      </c>
      <c r="Q54" s="268" t="s">
        <v>1717</v>
      </c>
      <c r="R54" s="263"/>
      <c r="S54" s="266">
        <v>0</v>
      </c>
      <c r="T54" s="334" t="s">
        <v>1715</v>
      </c>
      <c r="U54" s="334"/>
      <c r="V54" s="335"/>
      <c r="W54" s="267" t="s">
        <v>1716</v>
      </c>
      <c r="X54" s="268" t="s">
        <v>1718</v>
      </c>
      <c r="Y54" s="263"/>
      <c r="Z54" s="266">
        <v>0</v>
      </c>
      <c r="AA54" s="334" t="s">
        <v>1715</v>
      </c>
      <c r="AB54" s="334"/>
      <c r="AC54" s="335"/>
      <c r="AD54" s="267" t="s">
        <v>1716</v>
      </c>
      <c r="AE54" s="268" t="s">
        <v>1719</v>
      </c>
      <c r="AF54" s="263"/>
      <c r="AG54" s="266">
        <v>0</v>
      </c>
      <c r="AH54" s="334" t="s">
        <v>1715</v>
      </c>
      <c r="AI54" s="334"/>
      <c r="AJ54" s="335"/>
      <c r="AK54" s="287">
        <f t="shared" si="122"/>
        <v>0</v>
      </c>
      <c r="AL54" s="286">
        <f t="shared" si="123"/>
        <v>0</v>
      </c>
      <c r="AM54" s="263"/>
      <c r="AN54" s="266">
        <v>0</v>
      </c>
      <c r="AO54" s="334" t="s">
        <v>1715</v>
      </c>
      <c r="AP54" s="334"/>
      <c r="AQ54" s="335"/>
      <c r="AR54" s="269" t="s">
        <v>1716</v>
      </c>
      <c r="AS54" s="270" t="s">
        <v>1720</v>
      </c>
      <c r="AT54" s="263"/>
      <c r="AU54" s="266">
        <v>0</v>
      </c>
      <c r="AV54" s="334" t="s">
        <v>1715</v>
      </c>
      <c r="AW54" s="334"/>
      <c r="AX54" s="335"/>
      <c r="AY54" s="269" t="s">
        <v>1716</v>
      </c>
      <c r="AZ54" s="270" t="s">
        <v>1720</v>
      </c>
      <c r="BA54" s="263"/>
      <c r="BB54" s="266">
        <v>0</v>
      </c>
      <c r="BC54" s="334" t="s">
        <v>1715</v>
      </c>
      <c r="BD54" s="334"/>
      <c r="BE54" s="335"/>
      <c r="BF54" s="269" t="s">
        <v>1716</v>
      </c>
      <c r="BG54" s="270" t="s">
        <v>1720</v>
      </c>
      <c r="BH54" s="263"/>
      <c r="BI54" s="266">
        <v>0</v>
      </c>
      <c r="BJ54" s="334" t="s">
        <v>1715</v>
      </c>
      <c r="BK54" s="334"/>
      <c r="BL54" s="335"/>
      <c r="BM54" s="269" t="s">
        <v>1716</v>
      </c>
      <c r="BN54" s="270" t="s">
        <v>1720</v>
      </c>
      <c r="BO54" s="263"/>
      <c r="BP54" s="266">
        <v>0</v>
      </c>
      <c r="BQ54" s="334" t="s">
        <v>1715</v>
      </c>
      <c r="BR54" s="334"/>
      <c r="BS54" s="335"/>
      <c r="BT54" s="267" t="s">
        <v>1716</v>
      </c>
      <c r="BU54" s="268" t="s">
        <v>1721</v>
      </c>
      <c r="BV54" s="263"/>
      <c r="BW54" s="266">
        <v>0</v>
      </c>
      <c r="BX54" s="334" t="s">
        <v>1715</v>
      </c>
      <c r="BY54" s="334"/>
      <c r="BZ54" s="335"/>
      <c r="CA54" s="269" t="s">
        <v>1716</v>
      </c>
      <c r="CB54" s="270" t="s">
        <v>1720</v>
      </c>
      <c r="CC54" s="263"/>
      <c r="CD54" s="266">
        <v>0</v>
      </c>
      <c r="CE54" s="334" t="s">
        <v>1715</v>
      </c>
      <c r="CF54" s="334"/>
      <c r="CG54" s="335"/>
      <c r="CH54" s="269" t="s">
        <v>1716</v>
      </c>
      <c r="CI54" s="270" t="s">
        <v>1720</v>
      </c>
      <c r="CJ54" s="263"/>
      <c r="CK54" s="266">
        <v>0</v>
      </c>
      <c r="CL54" s="334" t="s">
        <v>1715</v>
      </c>
      <c r="CM54" s="334"/>
      <c r="CN54" s="335"/>
      <c r="CO54" s="269" t="s">
        <v>1716</v>
      </c>
      <c r="CP54" s="270" t="s">
        <v>1720</v>
      </c>
      <c r="CQ54" s="263"/>
      <c r="CR54" s="266">
        <v>0</v>
      </c>
      <c r="CS54" s="334" t="s">
        <v>1715</v>
      </c>
      <c r="CT54" s="334"/>
      <c r="CU54" s="335"/>
      <c r="CV54" s="269" t="s">
        <v>1716</v>
      </c>
      <c r="CW54" s="270" t="s">
        <v>1720</v>
      </c>
      <c r="CX54" s="263"/>
      <c r="CY54" s="266">
        <v>0</v>
      </c>
      <c r="CZ54" s="334" t="s">
        <v>1715</v>
      </c>
      <c r="DA54" s="334"/>
      <c r="DB54" s="335"/>
      <c r="DC54" s="269" t="s">
        <v>1716</v>
      </c>
      <c r="DD54" s="270" t="s">
        <v>1720</v>
      </c>
      <c r="DE54" s="263"/>
      <c r="DF54" s="266">
        <v>0</v>
      </c>
      <c r="DG54" s="334" t="s">
        <v>1715</v>
      </c>
      <c r="DH54" s="334"/>
      <c r="DI54" s="335"/>
      <c r="DJ54" s="269" t="s">
        <v>1716</v>
      </c>
      <c r="DK54" s="270" t="s">
        <v>1720</v>
      </c>
      <c r="DL54" s="263"/>
      <c r="DM54" s="266">
        <v>0</v>
      </c>
      <c r="DN54" s="334" t="s">
        <v>1715</v>
      </c>
      <c r="DO54" s="334"/>
      <c r="DP54" s="335"/>
      <c r="DQ54" s="269" t="s">
        <v>1716</v>
      </c>
      <c r="DR54" s="270" t="s">
        <v>1720</v>
      </c>
      <c r="DS54" s="263"/>
      <c r="DT54" s="266">
        <v>0</v>
      </c>
      <c r="DU54" s="334" t="s">
        <v>1715</v>
      </c>
      <c r="DV54" s="334"/>
      <c r="DW54" s="335"/>
      <c r="DX54" s="269" t="s">
        <v>1716</v>
      </c>
      <c r="DY54" s="270" t="s">
        <v>1720</v>
      </c>
      <c r="DZ54" s="263"/>
      <c r="EA54" s="266">
        <v>0</v>
      </c>
      <c r="EB54" s="334" t="s">
        <v>1715</v>
      </c>
      <c r="EC54" s="334"/>
      <c r="ED54" s="335"/>
      <c r="EE54" s="269" t="s">
        <v>1716</v>
      </c>
      <c r="EF54" s="270" t="s">
        <v>1720</v>
      </c>
      <c r="EG54" s="263"/>
      <c r="EH54" s="266">
        <v>0</v>
      </c>
      <c r="EI54" s="334" t="s">
        <v>1715</v>
      </c>
      <c r="EJ54" s="334"/>
      <c r="EK54" s="335"/>
      <c r="EL54" s="269" t="s">
        <v>1716</v>
      </c>
      <c r="EM54" s="270" t="s">
        <v>1720</v>
      </c>
    </row>
    <row r="55" spans="1:143" ht="15.75" customHeight="1">
      <c r="A55">
        <v>1</v>
      </c>
      <c r="B55" s="21" t="s">
        <v>1126</v>
      </c>
      <c r="C55" s="21">
        <v>3.6057999999999999</v>
      </c>
      <c r="D55" s="39">
        <f>C55*1</f>
        <v>3.6057999999999999</v>
      </c>
      <c r="E55" s="32">
        <v>64566</v>
      </c>
      <c r="F55" s="32">
        <f t="shared" si="117"/>
        <v>232812.0828</v>
      </c>
      <c r="G55" s="31">
        <f t="shared" si="118"/>
        <v>0</v>
      </c>
      <c r="H55" s="33" t="e">
        <f t="shared" si="121"/>
        <v>#VALUE!</v>
      </c>
      <c r="I55" s="35" t="e">
        <f t="shared" si="119"/>
        <v>#VALUE!</v>
      </c>
      <c r="J55" s="32" t="e">
        <f t="shared" si="120"/>
        <v>#VALUE!</v>
      </c>
      <c r="K55" s="2"/>
      <c r="L55" s="266">
        <v>0</v>
      </c>
      <c r="M55" s="334" t="s">
        <v>1715</v>
      </c>
      <c r="N55" s="334"/>
      <c r="O55" s="335"/>
      <c r="P55" s="267" t="s">
        <v>1716</v>
      </c>
      <c r="Q55" s="268" t="s">
        <v>1717</v>
      </c>
      <c r="R55" s="263"/>
      <c r="S55" s="266">
        <v>0</v>
      </c>
      <c r="T55" s="334" t="s">
        <v>1715</v>
      </c>
      <c r="U55" s="334"/>
      <c r="V55" s="335"/>
      <c r="W55" s="267" t="s">
        <v>1716</v>
      </c>
      <c r="X55" s="268" t="s">
        <v>1718</v>
      </c>
      <c r="Y55" s="263"/>
      <c r="Z55" s="266">
        <v>0</v>
      </c>
      <c r="AA55" s="334" t="s">
        <v>1715</v>
      </c>
      <c r="AB55" s="334"/>
      <c r="AC55" s="335"/>
      <c r="AD55" s="267" t="s">
        <v>1716</v>
      </c>
      <c r="AE55" s="268" t="s">
        <v>1719</v>
      </c>
      <c r="AF55" s="263"/>
      <c r="AG55" s="266">
        <v>0</v>
      </c>
      <c r="AH55" s="334" t="s">
        <v>1715</v>
      </c>
      <c r="AI55" s="334"/>
      <c r="AJ55" s="335"/>
      <c r="AK55" s="287">
        <f t="shared" si="122"/>
        <v>0</v>
      </c>
      <c r="AL55" s="286">
        <f t="shared" si="123"/>
        <v>0</v>
      </c>
      <c r="AM55" s="263"/>
      <c r="AN55" s="266">
        <v>0</v>
      </c>
      <c r="AO55" s="334" t="s">
        <v>1715</v>
      </c>
      <c r="AP55" s="334"/>
      <c r="AQ55" s="335"/>
      <c r="AR55" s="269" t="s">
        <v>1716</v>
      </c>
      <c r="AS55" s="270" t="s">
        <v>1720</v>
      </c>
      <c r="AT55" s="263"/>
      <c r="AU55" s="266">
        <v>0</v>
      </c>
      <c r="AV55" s="334" t="s">
        <v>1715</v>
      </c>
      <c r="AW55" s="334"/>
      <c r="AX55" s="335"/>
      <c r="AY55" s="269" t="s">
        <v>1716</v>
      </c>
      <c r="AZ55" s="270" t="s">
        <v>1720</v>
      </c>
      <c r="BA55" s="263"/>
      <c r="BB55" s="266">
        <v>0</v>
      </c>
      <c r="BC55" s="334" t="s">
        <v>1715</v>
      </c>
      <c r="BD55" s="334"/>
      <c r="BE55" s="335"/>
      <c r="BF55" s="269" t="s">
        <v>1716</v>
      </c>
      <c r="BG55" s="270" t="s">
        <v>1720</v>
      </c>
      <c r="BH55" s="263"/>
      <c r="BI55" s="266">
        <v>0</v>
      </c>
      <c r="BJ55" s="334" t="s">
        <v>1715</v>
      </c>
      <c r="BK55" s="334"/>
      <c r="BL55" s="335"/>
      <c r="BM55" s="269" t="s">
        <v>1716</v>
      </c>
      <c r="BN55" s="270" t="s">
        <v>1720</v>
      </c>
      <c r="BO55" s="263"/>
      <c r="BP55" s="266">
        <v>0</v>
      </c>
      <c r="BQ55" s="334" t="s">
        <v>1715</v>
      </c>
      <c r="BR55" s="334"/>
      <c r="BS55" s="335"/>
      <c r="BT55" s="267" t="s">
        <v>1716</v>
      </c>
      <c r="BU55" s="268" t="s">
        <v>1721</v>
      </c>
      <c r="BV55" s="263"/>
      <c r="BW55" s="266">
        <v>0</v>
      </c>
      <c r="BX55" s="334" t="s">
        <v>1715</v>
      </c>
      <c r="BY55" s="334"/>
      <c r="BZ55" s="335"/>
      <c r="CA55" s="269" t="s">
        <v>1716</v>
      </c>
      <c r="CB55" s="270" t="s">
        <v>1720</v>
      </c>
      <c r="CC55" s="263"/>
      <c r="CD55" s="266">
        <v>0</v>
      </c>
      <c r="CE55" s="334" t="s">
        <v>1715</v>
      </c>
      <c r="CF55" s="334"/>
      <c r="CG55" s="335"/>
      <c r="CH55" s="269" t="s">
        <v>1716</v>
      </c>
      <c r="CI55" s="270" t="s">
        <v>1720</v>
      </c>
      <c r="CJ55" s="263"/>
      <c r="CK55" s="266">
        <v>0</v>
      </c>
      <c r="CL55" s="334" t="s">
        <v>1715</v>
      </c>
      <c r="CM55" s="334"/>
      <c r="CN55" s="335"/>
      <c r="CO55" s="269" t="s">
        <v>1716</v>
      </c>
      <c r="CP55" s="270" t="s">
        <v>1720</v>
      </c>
      <c r="CQ55" s="263"/>
      <c r="CR55" s="266">
        <v>0</v>
      </c>
      <c r="CS55" s="334" t="s">
        <v>1715</v>
      </c>
      <c r="CT55" s="334"/>
      <c r="CU55" s="335"/>
      <c r="CV55" s="269" t="s">
        <v>1716</v>
      </c>
      <c r="CW55" s="270" t="s">
        <v>1720</v>
      </c>
      <c r="CX55" s="263"/>
      <c r="CY55" s="266">
        <v>0</v>
      </c>
      <c r="CZ55" s="334" t="s">
        <v>1715</v>
      </c>
      <c r="DA55" s="334"/>
      <c r="DB55" s="335"/>
      <c r="DC55" s="269" t="s">
        <v>1716</v>
      </c>
      <c r="DD55" s="270" t="s">
        <v>1720</v>
      </c>
      <c r="DE55" s="263"/>
      <c r="DF55" s="266">
        <v>0</v>
      </c>
      <c r="DG55" s="334" t="s">
        <v>1715</v>
      </c>
      <c r="DH55" s="334"/>
      <c r="DI55" s="335"/>
      <c r="DJ55" s="269" t="s">
        <v>1716</v>
      </c>
      <c r="DK55" s="270" t="s">
        <v>1720</v>
      </c>
      <c r="DL55" s="263"/>
      <c r="DM55" s="266">
        <v>0</v>
      </c>
      <c r="DN55" s="334" t="s">
        <v>1715</v>
      </c>
      <c r="DO55" s="334"/>
      <c r="DP55" s="335"/>
      <c r="DQ55" s="269" t="s">
        <v>1716</v>
      </c>
      <c r="DR55" s="270" t="s">
        <v>1720</v>
      </c>
      <c r="DS55" s="263"/>
      <c r="DT55" s="266">
        <v>0</v>
      </c>
      <c r="DU55" s="334" t="s">
        <v>1715</v>
      </c>
      <c r="DV55" s="334"/>
      <c r="DW55" s="335"/>
      <c r="DX55" s="269" t="s">
        <v>1716</v>
      </c>
      <c r="DY55" s="270" t="s">
        <v>1720</v>
      </c>
      <c r="DZ55" s="263"/>
      <c r="EA55" s="266">
        <v>0</v>
      </c>
      <c r="EB55" s="334" t="s">
        <v>1715</v>
      </c>
      <c r="EC55" s="334"/>
      <c r="ED55" s="335"/>
      <c r="EE55" s="269" t="s">
        <v>1716</v>
      </c>
      <c r="EF55" s="270" t="s">
        <v>1720</v>
      </c>
      <c r="EG55" s="263"/>
      <c r="EH55" s="266">
        <v>0</v>
      </c>
      <c r="EI55" s="334" t="s">
        <v>1715</v>
      </c>
      <c r="EJ55" s="334"/>
      <c r="EK55" s="335"/>
      <c r="EL55" s="269" t="s">
        <v>1716</v>
      </c>
      <c r="EM55" s="270" t="s">
        <v>1720</v>
      </c>
    </row>
    <row r="56" spans="1:143" ht="15.75" customHeight="1">
      <c r="A56">
        <v>1</v>
      </c>
      <c r="B56" s="21" t="s">
        <v>1128</v>
      </c>
      <c r="C56" s="21">
        <v>7.3574999999999999</v>
      </c>
      <c r="D56" s="39">
        <f>C56*1</f>
        <v>7.3574999999999999</v>
      </c>
      <c r="E56" s="32">
        <v>64566</v>
      </c>
      <c r="F56" s="32">
        <f t="shared" si="117"/>
        <v>475044.34499999997</v>
      </c>
      <c r="G56" s="31">
        <f t="shared" si="118"/>
        <v>0</v>
      </c>
      <c r="H56" s="33" t="e">
        <f t="shared" si="121"/>
        <v>#VALUE!</v>
      </c>
      <c r="I56" s="35" t="e">
        <f t="shared" si="119"/>
        <v>#VALUE!</v>
      </c>
      <c r="J56" s="32" t="e">
        <f t="shared" si="120"/>
        <v>#VALUE!</v>
      </c>
      <c r="K56" s="2"/>
      <c r="L56" s="266">
        <v>0</v>
      </c>
      <c r="M56" s="334" t="s">
        <v>1715</v>
      </c>
      <c r="N56" s="334"/>
      <c r="O56" s="336"/>
      <c r="P56" s="267" t="s">
        <v>1716</v>
      </c>
      <c r="Q56" s="268" t="s">
        <v>1717</v>
      </c>
      <c r="R56" s="263"/>
      <c r="S56" s="266">
        <v>0</v>
      </c>
      <c r="T56" s="334" t="s">
        <v>1715</v>
      </c>
      <c r="U56" s="334"/>
      <c r="V56" s="336"/>
      <c r="W56" s="267" t="s">
        <v>1716</v>
      </c>
      <c r="X56" s="268" t="s">
        <v>1718</v>
      </c>
      <c r="Y56" s="263"/>
      <c r="Z56" s="266">
        <v>0</v>
      </c>
      <c r="AA56" s="334" t="s">
        <v>1715</v>
      </c>
      <c r="AB56" s="334"/>
      <c r="AC56" s="336"/>
      <c r="AD56" s="267" t="s">
        <v>1716</v>
      </c>
      <c r="AE56" s="268" t="s">
        <v>1719</v>
      </c>
      <c r="AF56" s="263"/>
      <c r="AG56" s="266">
        <v>0</v>
      </c>
      <c r="AH56" s="334" t="s">
        <v>1715</v>
      </c>
      <c r="AI56" s="334"/>
      <c r="AJ56" s="336"/>
      <c r="AK56" s="287">
        <f t="shared" si="122"/>
        <v>0</v>
      </c>
      <c r="AL56" s="286">
        <f t="shared" si="123"/>
        <v>0</v>
      </c>
      <c r="AM56" s="263"/>
      <c r="AN56" s="266">
        <v>0</v>
      </c>
      <c r="AO56" s="334" t="s">
        <v>1715</v>
      </c>
      <c r="AP56" s="334"/>
      <c r="AQ56" s="336"/>
      <c r="AR56" s="269" t="s">
        <v>1716</v>
      </c>
      <c r="AS56" s="270" t="s">
        <v>1720</v>
      </c>
      <c r="AT56" s="263"/>
      <c r="AU56" s="266">
        <v>0</v>
      </c>
      <c r="AV56" s="334" t="s">
        <v>1715</v>
      </c>
      <c r="AW56" s="334"/>
      <c r="AX56" s="336"/>
      <c r="AY56" s="269" t="s">
        <v>1716</v>
      </c>
      <c r="AZ56" s="270" t="s">
        <v>1720</v>
      </c>
      <c r="BA56" s="263"/>
      <c r="BB56" s="266">
        <v>0</v>
      </c>
      <c r="BC56" s="334" t="s">
        <v>1715</v>
      </c>
      <c r="BD56" s="334"/>
      <c r="BE56" s="336"/>
      <c r="BF56" s="269" t="s">
        <v>1716</v>
      </c>
      <c r="BG56" s="270" t="s">
        <v>1720</v>
      </c>
      <c r="BH56" s="263"/>
      <c r="BI56" s="266">
        <v>0</v>
      </c>
      <c r="BJ56" s="334" t="s">
        <v>1715</v>
      </c>
      <c r="BK56" s="334"/>
      <c r="BL56" s="336"/>
      <c r="BM56" s="269" t="s">
        <v>1716</v>
      </c>
      <c r="BN56" s="270" t="s">
        <v>1720</v>
      </c>
      <c r="BO56" s="263"/>
      <c r="BP56" s="266">
        <v>0</v>
      </c>
      <c r="BQ56" s="334" t="s">
        <v>1715</v>
      </c>
      <c r="BR56" s="334"/>
      <c r="BS56" s="336"/>
      <c r="BT56" s="267" t="s">
        <v>1716</v>
      </c>
      <c r="BU56" s="268" t="s">
        <v>1721</v>
      </c>
      <c r="BV56" s="263"/>
      <c r="BW56" s="266">
        <v>0</v>
      </c>
      <c r="BX56" s="334" t="s">
        <v>1715</v>
      </c>
      <c r="BY56" s="334"/>
      <c r="BZ56" s="336"/>
      <c r="CA56" s="269" t="s">
        <v>1716</v>
      </c>
      <c r="CB56" s="270" t="s">
        <v>1720</v>
      </c>
      <c r="CC56" s="263"/>
      <c r="CD56" s="266">
        <v>0</v>
      </c>
      <c r="CE56" s="334" t="s">
        <v>1715</v>
      </c>
      <c r="CF56" s="334"/>
      <c r="CG56" s="336"/>
      <c r="CH56" s="269" t="s">
        <v>1716</v>
      </c>
      <c r="CI56" s="270" t="s">
        <v>1720</v>
      </c>
      <c r="CJ56" s="263"/>
      <c r="CK56" s="266">
        <v>0</v>
      </c>
      <c r="CL56" s="334" t="s">
        <v>1715</v>
      </c>
      <c r="CM56" s="334"/>
      <c r="CN56" s="336"/>
      <c r="CO56" s="269" t="s">
        <v>1716</v>
      </c>
      <c r="CP56" s="270" t="s">
        <v>1720</v>
      </c>
      <c r="CQ56" s="263"/>
      <c r="CR56" s="266">
        <v>0</v>
      </c>
      <c r="CS56" s="334" t="s">
        <v>1715</v>
      </c>
      <c r="CT56" s="334"/>
      <c r="CU56" s="336"/>
      <c r="CV56" s="269" t="s">
        <v>1716</v>
      </c>
      <c r="CW56" s="270" t="s">
        <v>1720</v>
      </c>
      <c r="CX56" s="263"/>
      <c r="CY56" s="266">
        <v>0</v>
      </c>
      <c r="CZ56" s="334" t="s">
        <v>1715</v>
      </c>
      <c r="DA56" s="334"/>
      <c r="DB56" s="336"/>
      <c r="DC56" s="269" t="s">
        <v>1716</v>
      </c>
      <c r="DD56" s="270" t="s">
        <v>1720</v>
      </c>
      <c r="DE56" s="263"/>
      <c r="DF56" s="266">
        <v>0</v>
      </c>
      <c r="DG56" s="334" t="s">
        <v>1715</v>
      </c>
      <c r="DH56" s="334"/>
      <c r="DI56" s="336"/>
      <c r="DJ56" s="269" t="s">
        <v>1716</v>
      </c>
      <c r="DK56" s="270" t="s">
        <v>1720</v>
      </c>
      <c r="DL56" s="263"/>
      <c r="DM56" s="266">
        <v>0</v>
      </c>
      <c r="DN56" s="334" t="s">
        <v>1715</v>
      </c>
      <c r="DO56" s="334"/>
      <c r="DP56" s="336"/>
      <c r="DQ56" s="269" t="s">
        <v>1716</v>
      </c>
      <c r="DR56" s="270" t="s">
        <v>1720</v>
      </c>
      <c r="DS56" s="263"/>
      <c r="DT56" s="266">
        <v>0</v>
      </c>
      <c r="DU56" s="334" t="s">
        <v>1715</v>
      </c>
      <c r="DV56" s="334"/>
      <c r="DW56" s="336"/>
      <c r="DX56" s="269" t="s">
        <v>1716</v>
      </c>
      <c r="DY56" s="270" t="s">
        <v>1720</v>
      </c>
      <c r="DZ56" s="263"/>
      <c r="EA56" s="266">
        <v>0</v>
      </c>
      <c r="EB56" s="334" t="s">
        <v>1715</v>
      </c>
      <c r="EC56" s="334"/>
      <c r="ED56" s="336"/>
      <c r="EE56" s="269" t="s">
        <v>1716</v>
      </c>
      <c r="EF56" s="270" t="s">
        <v>1720</v>
      </c>
      <c r="EG56" s="263"/>
      <c r="EH56" s="266">
        <v>0</v>
      </c>
      <c r="EI56" s="334" t="s">
        <v>1715</v>
      </c>
      <c r="EJ56" s="334"/>
      <c r="EK56" s="336"/>
      <c r="EL56" s="269" t="s">
        <v>1716</v>
      </c>
      <c r="EM56" s="270" t="s">
        <v>1720</v>
      </c>
    </row>
    <row r="57" spans="1:143" ht="15.75" customHeight="1">
      <c r="B57" s="27" t="s">
        <v>1722</v>
      </c>
      <c r="C57" s="27"/>
      <c r="D57" s="36">
        <f>SUM(D36:D55)</f>
        <v>377.48582999999991</v>
      </c>
      <c r="E57" s="27"/>
      <c r="F57" s="116">
        <f>SUM(F36:F56)</f>
        <v>24847794.444779996</v>
      </c>
      <c r="G57" s="16"/>
      <c r="H57" s="41" t="e">
        <f>SUM(H37:H56)</f>
        <v>#VALUE!</v>
      </c>
      <c r="I57" s="42" t="e">
        <f>H57/D57</f>
        <v>#VALUE!</v>
      </c>
      <c r="J57" s="116" t="e">
        <f>SUM(J36:J56)</f>
        <v>#VALUE!</v>
      </c>
      <c r="K57" s="2"/>
      <c r="L57" s="124"/>
      <c r="M57" s="332"/>
      <c r="N57" s="333"/>
      <c r="O57" s="333"/>
      <c r="P57" s="127"/>
      <c r="Q57" s="130"/>
      <c r="S57" s="124"/>
      <c r="T57" s="332"/>
      <c r="U57" s="333"/>
      <c r="V57" s="333"/>
      <c r="W57" s="127">
        <f t="shared" ref="W39:W64" si="124">S57*C56</f>
        <v>0</v>
      </c>
      <c r="X57" s="130">
        <f t="shared" si="57"/>
        <v>0</v>
      </c>
      <c r="Z57" s="124"/>
      <c r="AA57" s="332"/>
      <c r="AB57" s="333"/>
      <c r="AC57" s="333"/>
      <c r="AD57" s="127"/>
      <c r="AE57" s="130"/>
      <c r="AG57" s="124"/>
      <c r="AH57" s="332"/>
      <c r="AI57" s="333"/>
      <c r="AJ57" s="333"/>
      <c r="AK57" s="287">
        <f t="shared" si="122"/>
        <v>0</v>
      </c>
      <c r="AL57" s="286">
        <f t="shared" si="123"/>
        <v>0</v>
      </c>
      <c r="AN57" s="124"/>
      <c r="AO57" s="332"/>
      <c r="AP57" s="333"/>
      <c r="AQ57" s="333"/>
      <c r="AR57" s="134">
        <f t="shared" ref="AR57" si="125">(AN57)*6.035</f>
        <v>0</v>
      </c>
      <c r="AS57" s="135">
        <f t="shared" ref="AS57" si="126">AN57*AF57</f>
        <v>0</v>
      </c>
      <c r="AU57" s="124"/>
      <c r="AV57" s="332"/>
      <c r="AW57" s="333"/>
      <c r="AX57" s="333"/>
      <c r="AY57" s="134">
        <f t="shared" ref="AY57" si="127">(AU57)*6.035</f>
        <v>0</v>
      </c>
      <c r="AZ57" s="135">
        <f t="shared" ref="AZ57" si="128">AU57*AM57</f>
        <v>0</v>
      </c>
      <c r="BB57" s="124"/>
      <c r="BC57" s="332"/>
      <c r="BD57" s="333"/>
      <c r="BE57" s="333"/>
      <c r="BF57" s="134">
        <f t="shared" ref="BF57" si="129">(BB57)*6.035</f>
        <v>0</v>
      </c>
      <c r="BG57" s="135">
        <f t="shared" ref="BG57" si="130">BB57*AT57</f>
        <v>0</v>
      </c>
      <c r="BI57" s="124"/>
      <c r="BJ57" s="332"/>
      <c r="BK57" s="333"/>
      <c r="BL57" s="333"/>
      <c r="BM57" s="134">
        <f t="shared" ref="BM57" si="131">(BI57)*6.035</f>
        <v>0</v>
      </c>
      <c r="BN57" s="135">
        <f t="shared" ref="BN57" si="132">BI57*BA57</f>
        <v>0</v>
      </c>
      <c r="BP57" s="124"/>
      <c r="BQ57" s="332"/>
      <c r="BR57" s="333"/>
      <c r="BS57" s="333"/>
      <c r="BT57" s="127"/>
      <c r="BU57" s="130">
        <f t="shared" si="58"/>
        <v>0</v>
      </c>
      <c r="BW57" s="124"/>
      <c r="BX57" s="332"/>
      <c r="BY57" s="333"/>
      <c r="BZ57" s="333"/>
      <c r="CA57" s="134">
        <f t="shared" ref="CA57" si="133">(BW57)*6.035</f>
        <v>0</v>
      </c>
      <c r="CB57" s="135">
        <f t="shared" ref="CB57" si="134">BW57*BO57</f>
        <v>0</v>
      </c>
      <c r="CD57" s="124"/>
      <c r="CE57" s="332"/>
      <c r="CF57" s="333"/>
      <c r="CG57" s="333"/>
      <c r="CH57" s="134">
        <f t="shared" ref="CH57" si="135">(CD57)*6.035</f>
        <v>0</v>
      </c>
      <c r="CI57" s="135">
        <f t="shared" ref="CI57" si="136">CD57*BV57</f>
        <v>0</v>
      </c>
      <c r="CK57" s="124"/>
      <c r="CL57" s="332"/>
      <c r="CM57" s="333"/>
      <c r="CN57" s="333"/>
      <c r="CO57" s="134">
        <f t="shared" ref="CO57" si="137">(CK57)*6.035</f>
        <v>0</v>
      </c>
      <c r="CP57" s="135">
        <f t="shared" ref="CP57" si="138">CK57*CC57</f>
        <v>0</v>
      </c>
      <c r="CR57" s="124"/>
      <c r="CS57" s="332"/>
      <c r="CT57" s="333"/>
      <c r="CU57" s="333"/>
      <c r="CV57" s="134">
        <f t="shared" ref="CV57" si="139">(CR57)*6.035</f>
        <v>0</v>
      </c>
      <c r="CW57" s="135">
        <f t="shared" ref="CW57" si="140">CR57*CJ57</f>
        <v>0</v>
      </c>
      <c r="CY57" s="124"/>
      <c r="CZ57" s="332"/>
      <c r="DA57" s="333"/>
      <c r="DB57" s="333"/>
      <c r="DC57" s="134">
        <f t="shared" ref="DC57" si="141">(CY57)*6.035</f>
        <v>0</v>
      </c>
      <c r="DD57" s="135">
        <f t="shared" ref="DD57" si="142">CY57*CQ57</f>
        <v>0</v>
      </c>
      <c r="DF57" s="124"/>
      <c r="DG57" s="332"/>
      <c r="DH57" s="333"/>
      <c r="DI57" s="333"/>
      <c r="DJ57" s="134">
        <f t="shared" ref="DJ57" si="143">(DF57)*6.035</f>
        <v>0</v>
      </c>
      <c r="DK57" s="135">
        <f t="shared" ref="DK57" si="144">DF57*CX57</f>
        <v>0</v>
      </c>
      <c r="DM57" s="124"/>
      <c r="DN57" s="332"/>
      <c r="DO57" s="333"/>
      <c r="DP57" s="333"/>
      <c r="DQ57" s="134">
        <f t="shared" ref="DQ57" si="145">(DM57)*6.035</f>
        <v>0</v>
      </c>
      <c r="DR57" s="135">
        <f t="shared" ref="DR57" si="146">DM57*DE57</f>
        <v>0</v>
      </c>
      <c r="DT57" s="124"/>
      <c r="DU57" s="332"/>
      <c r="DV57" s="333"/>
      <c r="DW57" s="333"/>
      <c r="DX57" s="134">
        <f t="shared" ref="DX57" si="147">(DT57)*6.035</f>
        <v>0</v>
      </c>
      <c r="DY57" s="135">
        <f t="shared" si="59"/>
        <v>0</v>
      </c>
      <c r="EA57" s="124"/>
      <c r="EB57" s="332"/>
      <c r="EC57" s="333"/>
      <c r="ED57" s="333"/>
      <c r="EE57" s="134">
        <f t="shared" ref="EE57" si="148">(EA57)*6.035</f>
        <v>0</v>
      </c>
      <c r="EF57" s="135">
        <f t="shared" ref="EF57" si="149">EA57*DS57</f>
        <v>0</v>
      </c>
      <c r="EH57" s="124"/>
      <c r="EI57" s="332"/>
      <c r="EJ57" s="333"/>
      <c r="EK57" s="333"/>
      <c r="EL57" s="134">
        <f t="shared" ref="EL57" si="150">(EH57)*6.035</f>
        <v>0</v>
      </c>
      <c r="EM57" s="135">
        <f t="shared" si="60"/>
        <v>0</v>
      </c>
    </row>
    <row r="58" spans="1:143" ht="15.75" customHeight="1">
      <c r="B58" s="30"/>
      <c r="C58" s="30"/>
      <c r="D58" s="30"/>
      <c r="E58" s="30"/>
      <c r="F58" s="30"/>
      <c r="G58" s="30"/>
      <c r="H58" s="30"/>
      <c r="I58" s="38"/>
      <c r="J58" s="30"/>
      <c r="L58" s="124"/>
      <c r="M58" s="332"/>
      <c r="N58" s="333"/>
      <c r="O58" s="333"/>
      <c r="P58" s="126"/>
      <c r="Q58" s="130"/>
      <c r="S58" s="124"/>
      <c r="T58" s="332"/>
      <c r="U58" s="333"/>
      <c r="V58" s="333"/>
      <c r="W58" s="127">
        <f t="shared" si="124"/>
        <v>0</v>
      </c>
      <c r="X58" s="130">
        <f t="shared" si="57"/>
        <v>0</v>
      </c>
      <c r="Z58" s="124"/>
      <c r="AA58" s="332"/>
      <c r="AB58" s="333"/>
      <c r="AC58" s="333"/>
      <c r="AD58" s="126"/>
      <c r="AE58" s="130"/>
      <c r="AG58" s="124"/>
      <c r="AH58" s="332"/>
      <c r="AI58" s="333"/>
      <c r="AJ58" s="333"/>
      <c r="AK58" s="126"/>
      <c r="AL58" s="130"/>
      <c r="AN58" s="124"/>
      <c r="AO58" s="332"/>
      <c r="AP58" s="333"/>
      <c r="AQ58" s="333"/>
      <c r="AR58" s="126"/>
      <c r="AS58" s="135"/>
      <c r="AU58" s="124"/>
      <c r="AV58" s="332"/>
      <c r="AW58" s="333"/>
      <c r="AX58" s="333"/>
      <c r="AY58" s="126"/>
      <c r="AZ58" s="135"/>
      <c r="BB58" s="124"/>
      <c r="BC58" s="332"/>
      <c r="BD58" s="333"/>
      <c r="BE58" s="333"/>
      <c r="BF58" s="126"/>
      <c r="BG58" s="135"/>
      <c r="BI58" s="124"/>
      <c r="BJ58" s="332"/>
      <c r="BK58" s="333"/>
      <c r="BL58" s="333"/>
      <c r="BM58" s="126"/>
      <c r="BN58" s="135"/>
      <c r="BP58" s="124"/>
      <c r="BQ58" s="332"/>
      <c r="BR58" s="333"/>
      <c r="BS58" s="333"/>
      <c r="BT58" s="126"/>
      <c r="BU58" s="130">
        <f t="shared" si="58"/>
        <v>0</v>
      </c>
      <c r="BW58" s="124"/>
      <c r="BX58" s="332"/>
      <c r="BY58" s="333"/>
      <c r="BZ58" s="333"/>
      <c r="CA58" s="126"/>
      <c r="CB58" s="135"/>
      <c r="CD58" s="124"/>
      <c r="CE58" s="332"/>
      <c r="CF58" s="333"/>
      <c r="CG58" s="333"/>
      <c r="CH58" s="126"/>
      <c r="CI58" s="135"/>
      <c r="CK58" s="124"/>
      <c r="CL58" s="332"/>
      <c r="CM58" s="333"/>
      <c r="CN58" s="333"/>
      <c r="CO58" s="126"/>
      <c r="CP58" s="135"/>
      <c r="CR58" s="124"/>
      <c r="CS58" s="332"/>
      <c r="CT58" s="333"/>
      <c r="CU58" s="333"/>
      <c r="CV58" s="126"/>
      <c r="CW58" s="135"/>
      <c r="CY58" s="124"/>
      <c r="CZ58" s="332"/>
      <c r="DA58" s="333"/>
      <c r="DB58" s="333"/>
      <c r="DC58" s="126"/>
      <c r="DD58" s="135"/>
      <c r="DF58" s="124"/>
      <c r="DG58" s="332"/>
      <c r="DH58" s="333"/>
      <c r="DI58" s="333"/>
      <c r="DJ58" s="126"/>
      <c r="DK58" s="135"/>
      <c r="DM58" s="124"/>
      <c r="DN58" s="332"/>
      <c r="DO58" s="333"/>
      <c r="DP58" s="333"/>
      <c r="DQ58" s="126"/>
      <c r="DR58" s="135"/>
      <c r="DT58" s="124"/>
      <c r="DU58" s="332"/>
      <c r="DV58" s="333"/>
      <c r="DW58" s="333"/>
      <c r="DX58" s="126"/>
      <c r="DY58" s="135">
        <f t="shared" si="59"/>
        <v>0</v>
      </c>
      <c r="EA58" s="124"/>
      <c r="EB58" s="332"/>
      <c r="EC58" s="333"/>
      <c r="ED58" s="333"/>
      <c r="EE58" s="126"/>
      <c r="EF58" s="135"/>
      <c r="EH58" s="124"/>
      <c r="EI58" s="332"/>
      <c r="EJ58" s="333"/>
      <c r="EK58" s="333"/>
      <c r="EL58" s="126"/>
      <c r="EM58" s="135">
        <f t="shared" si="60"/>
        <v>0</v>
      </c>
    </row>
    <row r="59" spans="1:143" ht="15.75" customHeight="1">
      <c r="B59" s="27" t="s">
        <v>1723</v>
      </c>
      <c r="C59" s="30"/>
      <c r="D59" s="30"/>
      <c r="E59" s="30"/>
      <c r="F59" s="30"/>
      <c r="G59" s="30"/>
      <c r="H59" s="30"/>
      <c r="I59" s="38"/>
      <c r="J59" s="30"/>
      <c r="L59" s="124"/>
      <c r="M59" s="332"/>
      <c r="N59" s="333"/>
      <c r="O59" s="333"/>
      <c r="P59" s="126"/>
      <c r="Q59" s="130"/>
      <c r="S59" s="124"/>
      <c r="T59" s="332"/>
      <c r="U59" s="333"/>
      <c r="V59" s="333"/>
      <c r="W59" s="127">
        <f t="shared" si="124"/>
        <v>0</v>
      </c>
      <c r="X59" s="130">
        <f t="shared" si="57"/>
        <v>0</v>
      </c>
      <c r="Z59" s="124"/>
      <c r="AA59" s="332"/>
      <c r="AB59" s="333"/>
      <c r="AC59" s="333"/>
      <c r="AD59" s="126"/>
      <c r="AE59" s="130"/>
      <c r="AG59" s="124"/>
      <c r="AH59" s="332"/>
      <c r="AI59" s="333"/>
      <c r="AJ59" s="333"/>
      <c r="AK59" s="126"/>
      <c r="AL59" s="130"/>
      <c r="AN59" s="124"/>
      <c r="AO59" s="332"/>
      <c r="AP59" s="333"/>
      <c r="AQ59" s="333"/>
      <c r="AR59" s="126"/>
      <c r="AS59" s="135"/>
      <c r="AU59" s="124"/>
      <c r="AV59" s="332"/>
      <c r="AW59" s="333"/>
      <c r="AX59" s="333"/>
      <c r="AY59" s="126"/>
      <c r="AZ59" s="135"/>
      <c r="BB59" s="124"/>
      <c r="BC59" s="332"/>
      <c r="BD59" s="333"/>
      <c r="BE59" s="333"/>
      <c r="BF59" s="126"/>
      <c r="BG59" s="135"/>
      <c r="BI59" s="124"/>
      <c r="BJ59" s="332"/>
      <c r="BK59" s="333"/>
      <c r="BL59" s="333"/>
      <c r="BM59" s="126"/>
      <c r="BN59" s="135"/>
      <c r="BP59" s="124"/>
      <c r="BQ59" s="332"/>
      <c r="BR59" s="333"/>
      <c r="BS59" s="333"/>
      <c r="BT59" s="126"/>
      <c r="BU59" s="130">
        <f t="shared" si="58"/>
        <v>0</v>
      </c>
      <c r="BW59" s="124"/>
      <c r="BX59" s="332"/>
      <c r="BY59" s="333"/>
      <c r="BZ59" s="333"/>
      <c r="CA59" s="126"/>
      <c r="CB59" s="135"/>
      <c r="CD59" s="124"/>
      <c r="CE59" s="332"/>
      <c r="CF59" s="333"/>
      <c r="CG59" s="333"/>
      <c r="CH59" s="126"/>
      <c r="CI59" s="135"/>
      <c r="CK59" s="124"/>
      <c r="CL59" s="332"/>
      <c r="CM59" s="333"/>
      <c r="CN59" s="333"/>
      <c r="CO59" s="126"/>
      <c r="CP59" s="135"/>
      <c r="CR59" s="124"/>
      <c r="CS59" s="332"/>
      <c r="CT59" s="333"/>
      <c r="CU59" s="333"/>
      <c r="CV59" s="126"/>
      <c r="CW59" s="135"/>
      <c r="CY59" s="124"/>
      <c r="CZ59" s="332"/>
      <c r="DA59" s="333"/>
      <c r="DB59" s="333"/>
      <c r="DC59" s="126"/>
      <c r="DD59" s="135"/>
      <c r="DF59" s="124"/>
      <c r="DG59" s="332"/>
      <c r="DH59" s="333"/>
      <c r="DI59" s="333"/>
      <c r="DJ59" s="126"/>
      <c r="DK59" s="135"/>
      <c r="DM59" s="124"/>
      <c r="DN59" s="332"/>
      <c r="DO59" s="333"/>
      <c r="DP59" s="333"/>
      <c r="DQ59" s="126"/>
      <c r="DR59" s="135"/>
      <c r="DT59" s="124"/>
      <c r="DU59" s="332"/>
      <c r="DV59" s="333"/>
      <c r="DW59" s="333"/>
      <c r="DX59" s="126"/>
      <c r="DY59" s="135">
        <f t="shared" si="59"/>
        <v>0</v>
      </c>
      <c r="EA59" s="124"/>
      <c r="EB59" s="332"/>
      <c r="EC59" s="333"/>
      <c r="ED59" s="333"/>
      <c r="EE59" s="126"/>
      <c r="EF59" s="135"/>
      <c r="EH59" s="124"/>
      <c r="EI59" s="332"/>
      <c r="EJ59" s="333"/>
      <c r="EK59" s="333"/>
      <c r="EL59" s="126"/>
      <c r="EM59" s="135">
        <f t="shared" si="60"/>
        <v>0</v>
      </c>
    </row>
    <row r="60" spans="1:143" ht="15.75" customHeight="1">
      <c r="B60" s="21" t="s">
        <v>1724</v>
      </c>
      <c r="C60" s="30"/>
      <c r="D60" s="21">
        <v>45</v>
      </c>
      <c r="E60" s="32">
        <v>110000</v>
      </c>
      <c r="F60" s="37">
        <f>D60*E60</f>
        <v>4950000</v>
      </c>
      <c r="G60" s="31">
        <f>(L60+S60+Z60+AG60+AN60+AU60+BB60+BI60+BP60+BW60+CD60+CK60+CR60+CY60)</f>
        <v>16</v>
      </c>
      <c r="H60" s="181">
        <f t="shared" ref="H60" si="151">(P60+W60+AD60+AK60+AR60+AY60+BF60+BM60+BT60+CA60+CH60+CO60+CV60+DC60+K130+DJ60+DQ60+DX60+EE60+EL60)</f>
        <v>16</v>
      </c>
      <c r="I60" s="43"/>
      <c r="J60" s="116">
        <f>E60*G60</f>
        <v>1760000</v>
      </c>
      <c r="K60" s="2"/>
      <c r="L60" s="124" cm="1">
        <f t="array" ref="L60">SUMPRODUCT(('Ashamar 56'!$B$67:$T$71&lt;='Milestone 56'!Q3)*('Ashamar 56'!$B$67:$T$71&gt;='Milestone 56'!P3))</f>
        <v>2</v>
      </c>
      <c r="M60" s="332"/>
      <c r="N60" s="333"/>
      <c r="O60" s="333"/>
      <c r="P60" s="126">
        <f t="shared" ref="P60" si="152">L60</f>
        <v>2</v>
      </c>
      <c r="Q60" s="130">
        <f>L60*E60</f>
        <v>220000</v>
      </c>
      <c r="S60" s="124" cm="1">
        <f t="array" ref="S60">SUMPRODUCT(('Ashamar 56'!$B$67:$T$71&lt;='Milestone 56'!X3)*('Ashamar 56'!$B$67:$T$71&gt;='Milestone 56'!W3))</f>
        <v>3</v>
      </c>
      <c r="T60" s="332"/>
      <c r="U60" s="333"/>
      <c r="V60" s="333"/>
      <c r="W60" s="126">
        <f t="shared" ref="W60" si="153">S60</f>
        <v>3</v>
      </c>
      <c r="X60" s="130">
        <f t="shared" si="57"/>
        <v>330000</v>
      </c>
      <c r="Z60" s="124" cm="1">
        <f t="array" ref="Z60">SUMPRODUCT(('Ashamar 56'!$B$67:$T$71&lt;='Milestone 56'!AE3)*('Ashamar 56'!$B$67:$T$71&gt;='Milestone 56'!AD3))</f>
        <v>6</v>
      </c>
      <c r="AA60" s="332"/>
      <c r="AB60" s="333"/>
      <c r="AC60" s="333"/>
      <c r="AD60" s="126">
        <f t="shared" ref="AD60" si="154">Z60</f>
        <v>6</v>
      </c>
      <c r="AE60" s="130">
        <f>Z60*E60</f>
        <v>660000</v>
      </c>
      <c r="AG60" s="124" cm="1">
        <f t="array" ref="AG60">SUMPRODUCT(('Ashamar 56'!$B$67:$T$71&lt;='Milestone 56'!AL3)*('Ashamar 56'!$B$67:$T$71&gt;='Milestone 56'!AK3))</f>
        <v>5</v>
      </c>
      <c r="AH60" s="332"/>
      <c r="AI60" s="333"/>
      <c r="AJ60" s="333"/>
      <c r="AK60" s="126">
        <f t="shared" ref="AK60:AK64" si="155">AG60</f>
        <v>5</v>
      </c>
      <c r="AL60" s="130">
        <f>AG60*E60</f>
        <v>550000</v>
      </c>
      <c r="AN60" s="124" cm="1">
        <f t="array" ref="AN60">SUMPRODUCT(('Ashamar 56'!$B$67:$T$71&lt;='Milestone 56'!AS3)*('Ashamar 56'!$B$67:$T$71&gt;='Milestone 56'!AR3))</f>
        <v>0</v>
      </c>
      <c r="AO60" s="332"/>
      <c r="AP60" s="333"/>
      <c r="AQ60" s="333"/>
      <c r="AR60" s="126">
        <f t="shared" ref="AR60:AR64" si="156">AN60</f>
        <v>0</v>
      </c>
      <c r="AS60" s="135">
        <f t="shared" ref="AS60:AS64" si="157">AN60*AF60</f>
        <v>0</v>
      </c>
      <c r="AU60" s="124" cm="1">
        <f t="array" ref="AU60">SUMPRODUCT(('Ashamar 56'!$B$67:$T$71&lt;='Milestone 56'!AZ3)*('Ashamar 56'!$B$67:$T$71&gt;='Milestone 56'!AY3))</f>
        <v>0</v>
      </c>
      <c r="AV60" s="332"/>
      <c r="AW60" s="333"/>
      <c r="AX60" s="333"/>
      <c r="AY60" s="126">
        <f t="shared" ref="AY60:AY64" si="158">AU60</f>
        <v>0</v>
      </c>
      <c r="AZ60" s="135">
        <f t="shared" ref="AZ60:AZ64" si="159">AU60*AM60</f>
        <v>0</v>
      </c>
      <c r="BB60" s="124" cm="1">
        <f t="array" ref="BB60">SUMPRODUCT(('Ashamar 56'!$B$67:$T$71&lt;='Milestone 56'!BG3)*('Ashamar 56'!$B$67:$T$71&gt;='Milestone 56'!BF3))</f>
        <v>0</v>
      </c>
      <c r="BC60" s="332"/>
      <c r="BD60" s="333"/>
      <c r="BE60" s="333"/>
      <c r="BF60" s="126">
        <f t="shared" ref="BF60:BF64" si="160">BB60</f>
        <v>0</v>
      </c>
      <c r="BG60" s="135">
        <f t="shared" ref="BG60:BG64" si="161">BB60*AT60</f>
        <v>0</v>
      </c>
      <c r="BI60" s="124" cm="1">
        <f t="array" ref="BI60">SUMPRODUCT(('Ashamar 56'!$B$67:$T$71&lt;='Milestone 56'!BN3)*('Ashamar 56'!$B$67:$T$71&gt;='Milestone 56'!BM3))</f>
        <v>0</v>
      </c>
      <c r="BJ60" s="332"/>
      <c r="BK60" s="333"/>
      <c r="BL60" s="333"/>
      <c r="BM60" s="126">
        <f t="shared" ref="BM60:BM64" si="162">BI60</f>
        <v>0</v>
      </c>
      <c r="BN60" s="135">
        <f t="shared" ref="BN60:BN64" si="163">BI60*BA60</f>
        <v>0</v>
      </c>
      <c r="BP60" s="124" cm="1">
        <f t="array" ref="BP60">SUMPRODUCT(('Ashamar 56'!$B$67:$T$71&lt;='Milestone 56'!BU3)*('Ashamar 56'!$B$67:$T$71&gt;='Milestone 56'!BT3))</f>
        <v>0</v>
      </c>
      <c r="BQ60" s="332"/>
      <c r="BR60" s="333"/>
      <c r="BS60" s="333"/>
      <c r="BT60" s="126">
        <f t="shared" ref="BT60" si="164">BP60</f>
        <v>0</v>
      </c>
      <c r="BU60" s="130">
        <f t="shared" si="58"/>
        <v>0</v>
      </c>
      <c r="BW60" s="124" cm="1">
        <f t="array" ref="BW60">SUMPRODUCT(('Ashamar 56'!$B$67:$T$71&lt;='Milestone 56'!CB3)*('Ashamar 56'!$B$67:$T$71&gt;='Milestone 56'!CA3))</f>
        <v>0</v>
      </c>
      <c r="BX60" s="332"/>
      <c r="BY60" s="333"/>
      <c r="BZ60" s="333"/>
      <c r="CA60" s="126">
        <f t="shared" ref="CA60:CA64" si="165">BW60</f>
        <v>0</v>
      </c>
      <c r="CB60" s="135">
        <f t="shared" ref="CB60:CB64" si="166">BW60*BO60</f>
        <v>0</v>
      </c>
      <c r="CD60" s="124" cm="1">
        <f t="array" ref="CD60">SUMPRODUCT(('Ashamar 56'!$B$67:$T$71&lt;='Milestone 56'!CI3)*('Ashamar 56'!$B$67:$T$71&gt;='Milestone 56'!CH3))</f>
        <v>0</v>
      </c>
      <c r="CE60" s="332"/>
      <c r="CF60" s="333"/>
      <c r="CG60" s="333"/>
      <c r="CH60" s="126">
        <f t="shared" ref="CH60:CH64" si="167">CD60</f>
        <v>0</v>
      </c>
      <c r="CI60" s="135">
        <f t="shared" ref="CI60:CI64" si="168">CD60*BV60</f>
        <v>0</v>
      </c>
      <c r="CK60" s="124" cm="1">
        <f t="array" ref="CK60">SUMPRODUCT(('Ashamar 56'!$B$67:$T$71&lt;='Milestone 56'!CP3)*('Ashamar 56'!$B$67:$T$71&gt;='Milestone 56'!CO3))</f>
        <v>0</v>
      </c>
      <c r="CL60" s="332"/>
      <c r="CM60" s="333"/>
      <c r="CN60" s="333"/>
      <c r="CO60" s="126">
        <f t="shared" ref="CO60:CO64" si="169">CK60</f>
        <v>0</v>
      </c>
      <c r="CP60" s="135">
        <f t="shared" ref="CP60:CP64" si="170">CK60*CC60</f>
        <v>0</v>
      </c>
      <c r="CR60" s="124" cm="1">
        <f t="array" ref="CR60">SUMPRODUCT(('Ashamar 56'!$B$67:$T$71&lt;='Milestone 56'!CW3)*('Ashamar 56'!$B$67:$T$71&gt;='Milestone 56'!CV3))</f>
        <v>0</v>
      </c>
      <c r="CS60" s="332"/>
      <c r="CT60" s="333"/>
      <c r="CU60" s="333"/>
      <c r="CV60" s="126">
        <f t="shared" ref="CV60:CV64" si="171">CR60</f>
        <v>0</v>
      </c>
      <c r="CW60" s="135">
        <f t="shared" ref="CW60:CW64" si="172">CR60*CJ60</f>
        <v>0</v>
      </c>
      <c r="CY60" s="124" cm="1">
        <f t="array" ref="CY60">SUMPRODUCT(('Ashamar 56'!$B$67:$T$71&lt;='Milestone 56'!DD3)*('Ashamar 56'!$B$67:$T$71&gt;='Milestone 56'!DC3))</f>
        <v>0</v>
      </c>
      <c r="CZ60" s="332"/>
      <c r="DA60" s="333"/>
      <c r="DB60" s="333"/>
      <c r="DC60" s="126">
        <f t="shared" ref="DC60:DC64" si="173">CY60</f>
        <v>0</v>
      </c>
      <c r="DD60" s="135">
        <f t="shared" ref="DD60:DD64" si="174">CY60*CQ60</f>
        <v>0</v>
      </c>
      <c r="DF60" s="124" cm="1">
        <f t="array" ref="DF60">SUMPRODUCT(('Ashamar 56'!$B$67:$T$71&lt;='Milestone 56'!DK3)*('Ashamar 56'!$B$67:$T$71&gt;='Milestone 56'!DJ3))</f>
        <v>0</v>
      </c>
      <c r="DG60" s="332"/>
      <c r="DH60" s="333"/>
      <c r="DI60" s="333"/>
      <c r="DJ60" s="126">
        <f t="shared" ref="DJ60:DJ64" si="175">DF60</f>
        <v>0</v>
      </c>
      <c r="DK60" s="135">
        <f t="shared" ref="DK60:DK64" si="176">DF60*CX60</f>
        <v>0</v>
      </c>
      <c r="DM60" s="124" cm="1">
        <f t="array" ref="DM60">SUMPRODUCT(('Ashamar 56'!$B$67:$T$71&lt;='Milestone 56'!DR3)*('Ashamar 56'!$B$67:$T$71&gt;='Milestone 56'!DQ3))</f>
        <v>0</v>
      </c>
      <c r="DN60" s="332"/>
      <c r="DO60" s="333"/>
      <c r="DP60" s="333"/>
      <c r="DQ60" s="126">
        <f t="shared" ref="DQ60:DQ64" si="177">DM60</f>
        <v>0</v>
      </c>
      <c r="DR60" s="135">
        <f t="shared" ref="DR60:DR64" si="178">DM60*DE60</f>
        <v>0</v>
      </c>
      <c r="DT60" s="124" cm="1">
        <f t="array" ref="DT60">SUMPRODUCT(('Ashamar 56'!$B$67:$T$71&lt;='Milestone 56'!DY3)*('Ashamar 56'!$B$67:$T$71&gt;='Milestone 56'!DX3))</f>
        <v>0</v>
      </c>
      <c r="DU60" s="332"/>
      <c r="DV60" s="333"/>
      <c r="DW60" s="333"/>
      <c r="DX60" s="126">
        <f t="shared" ref="DX60:DX64" si="179">DT60</f>
        <v>0</v>
      </c>
      <c r="DY60" s="135">
        <f t="shared" si="59"/>
        <v>0</v>
      </c>
      <c r="EA60" s="124" cm="1">
        <f t="array" ref="EA60">SUMPRODUCT(('Ashamar 56'!$B$67:$T$71&lt;='Milestone 56'!EF3)*('Ashamar 56'!$B$67:$T$71&gt;='Milestone 56'!EE3))</f>
        <v>0</v>
      </c>
      <c r="EB60" s="332"/>
      <c r="EC60" s="333"/>
      <c r="ED60" s="333"/>
      <c r="EE60" s="126">
        <f t="shared" ref="EE60:EE64" si="180">EA60</f>
        <v>0</v>
      </c>
      <c r="EF60" s="135">
        <f t="shared" ref="EF60:EF64" si="181">EA60*DS60</f>
        <v>0</v>
      </c>
      <c r="EH60" s="124" cm="1">
        <f t="array" ref="EH60">SUMPRODUCT(('Ashamar 56'!$B$67:$T$71&lt;='Milestone 56'!EM3)*('Ashamar 56'!$B$67:$T$71&gt;='Milestone 56'!EL3))</f>
        <v>0</v>
      </c>
      <c r="EI60" s="332"/>
      <c r="EJ60" s="333"/>
      <c r="EK60" s="333"/>
      <c r="EL60" s="126">
        <f t="shared" ref="EL60:EL64" si="182">EH60</f>
        <v>0</v>
      </c>
      <c r="EM60" s="135">
        <f t="shared" si="60"/>
        <v>0</v>
      </c>
    </row>
    <row r="61" spans="1:143" ht="15.75" customHeight="1">
      <c r="B61" s="30"/>
      <c r="C61" s="30"/>
      <c r="D61" s="30"/>
      <c r="E61" s="30"/>
      <c r="F61" s="30"/>
      <c r="G61" s="30"/>
      <c r="H61" s="33"/>
      <c r="I61" s="43"/>
      <c r="J61" s="30"/>
      <c r="L61" s="124"/>
      <c r="M61" s="332"/>
      <c r="N61" s="333"/>
      <c r="O61" s="333"/>
      <c r="P61" s="126"/>
      <c r="Q61" s="130"/>
      <c r="S61" s="133"/>
      <c r="T61" s="332"/>
      <c r="U61" s="333"/>
      <c r="V61" s="333"/>
      <c r="W61" s="127">
        <f t="shared" si="124"/>
        <v>0</v>
      </c>
      <c r="X61" s="130">
        <f t="shared" si="57"/>
        <v>0</v>
      </c>
      <c r="Z61" s="128"/>
      <c r="AA61" s="332"/>
      <c r="AB61" s="333"/>
      <c r="AC61" s="333"/>
      <c r="AD61" s="126"/>
      <c r="AE61" s="130"/>
      <c r="AG61" s="128"/>
      <c r="AH61" s="332"/>
      <c r="AI61" s="333"/>
      <c r="AJ61" s="333"/>
      <c r="AK61" s="126">
        <f t="shared" si="155"/>
        <v>0</v>
      </c>
      <c r="AL61" s="130">
        <f t="shared" ref="AL60:AL64" si="183">AG61*Y61</f>
        <v>0</v>
      </c>
      <c r="AN61" s="128"/>
      <c r="AO61" s="332"/>
      <c r="AP61" s="333"/>
      <c r="AQ61" s="333"/>
      <c r="AR61" s="126">
        <f t="shared" si="156"/>
        <v>0</v>
      </c>
      <c r="AS61" s="135">
        <f t="shared" si="157"/>
        <v>0</v>
      </c>
      <c r="AU61" s="128"/>
      <c r="AV61" s="332"/>
      <c r="AW61" s="333"/>
      <c r="AX61" s="333"/>
      <c r="AY61" s="126">
        <f t="shared" si="158"/>
        <v>0</v>
      </c>
      <c r="AZ61" s="135">
        <f t="shared" si="159"/>
        <v>0</v>
      </c>
      <c r="BB61" s="128"/>
      <c r="BC61" s="332"/>
      <c r="BD61" s="333"/>
      <c r="BE61" s="333"/>
      <c r="BF61" s="126">
        <f t="shared" si="160"/>
        <v>0</v>
      </c>
      <c r="BG61" s="135">
        <f t="shared" si="161"/>
        <v>0</v>
      </c>
      <c r="BI61" s="128"/>
      <c r="BJ61" s="332"/>
      <c r="BK61" s="333"/>
      <c r="BL61" s="333"/>
      <c r="BM61" s="126">
        <f t="shared" si="162"/>
        <v>0</v>
      </c>
      <c r="BN61" s="135">
        <f t="shared" si="163"/>
        <v>0</v>
      </c>
      <c r="BP61" s="128"/>
      <c r="BQ61" s="332"/>
      <c r="BR61" s="333"/>
      <c r="BS61" s="333"/>
      <c r="BT61" s="126"/>
      <c r="BU61" s="130">
        <f t="shared" si="58"/>
        <v>0</v>
      </c>
      <c r="BW61" s="128"/>
      <c r="BX61" s="332"/>
      <c r="BY61" s="333"/>
      <c r="BZ61" s="333"/>
      <c r="CA61" s="126">
        <f t="shared" si="165"/>
        <v>0</v>
      </c>
      <c r="CB61" s="135">
        <f t="shared" si="166"/>
        <v>0</v>
      </c>
      <c r="CD61" s="128"/>
      <c r="CE61" s="332"/>
      <c r="CF61" s="333"/>
      <c r="CG61" s="333"/>
      <c r="CH61" s="126">
        <f t="shared" si="167"/>
        <v>0</v>
      </c>
      <c r="CI61" s="135">
        <f t="shared" si="168"/>
        <v>0</v>
      </c>
      <c r="CK61" s="128"/>
      <c r="CL61" s="332"/>
      <c r="CM61" s="333"/>
      <c r="CN61" s="333"/>
      <c r="CO61" s="126">
        <f t="shared" si="169"/>
        <v>0</v>
      </c>
      <c r="CP61" s="135">
        <f t="shared" si="170"/>
        <v>0</v>
      </c>
      <c r="CR61" s="128"/>
      <c r="CS61" s="332"/>
      <c r="CT61" s="333"/>
      <c r="CU61" s="333"/>
      <c r="CV61" s="126">
        <f t="shared" si="171"/>
        <v>0</v>
      </c>
      <c r="CW61" s="135">
        <f t="shared" si="172"/>
        <v>0</v>
      </c>
      <c r="CY61" s="128"/>
      <c r="CZ61" s="332"/>
      <c r="DA61" s="333"/>
      <c r="DB61" s="333"/>
      <c r="DC61" s="126">
        <f t="shared" si="173"/>
        <v>0</v>
      </c>
      <c r="DD61" s="135">
        <f t="shared" si="174"/>
        <v>0</v>
      </c>
      <c r="DF61" s="128"/>
      <c r="DG61" s="332"/>
      <c r="DH61" s="333"/>
      <c r="DI61" s="333"/>
      <c r="DJ61" s="126">
        <f t="shared" si="175"/>
        <v>0</v>
      </c>
      <c r="DK61" s="135">
        <f t="shared" si="176"/>
        <v>0</v>
      </c>
      <c r="DM61" s="128"/>
      <c r="DN61" s="332"/>
      <c r="DO61" s="333"/>
      <c r="DP61" s="333"/>
      <c r="DQ61" s="126">
        <f t="shared" si="177"/>
        <v>0</v>
      </c>
      <c r="DR61" s="135">
        <f t="shared" si="178"/>
        <v>0</v>
      </c>
      <c r="DT61" s="128"/>
      <c r="DU61" s="332"/>
      <c r="DV61" s="333"/>
      <c r="DW61" s="333"/>
      <c r="DX61" s="126">
        <f t="shared" si="179"/>
        <v>0</v>
      </c>
      <c r="DY61" s="135">
        <f t="shared" si="59"/>
        <v>0</v>
      </c>
      <c r="EA61" s="128"/>
      <c r="EB61" s="332"/>
      <c r="EC61" s="333"/>
      <c r="ED61" s="333"/>
      <c r="EE61" s="126">
        <f t="shared" si="180"/>
        <v>0</v>
      </c>
      <c r="EF61" s="135">
        <f t="shared" si="181"/>
        <v>0</v>
      </c>
      <c r="EH61" s="128"/>
      <c r="EI61" s="332"/>
      <c r="EJ61" s="333"/>
      <c r="EK61" s="333"/>
      <c r="EL61" s="126">
        <f t="shared" si="182"/>
        <v>0</v>
      </c>
      <c r="EM61" s="135">
        <f t="shared" si="60"/>
        <v>0</v>
      </c>
    </row>
    <row r="62" spans="1:143" ht="15.75" customHeight="1">
      <c r="B62" s="27"/>
      <c r="C62" s="30"/>
      <c r="D62" s="30"/>
      <c r="E62" s="30"/>
      <c r="F62" s="30"/>
      <c r="G62" s="30"/>
      <c r="H62" s="30"/>
      <c r="I62" s="43"/>
      <c r="J62" s="30"/>
      <c r="L62" s="124"/>
      <c r="M62" s="332"/>
      <c r="N62" s="333"/>
      <c r="O62" s="333"/>
      <c r="P62" s="126"/>
      <c r="Q62" s="130"/>
      <c r="S62" s="133"/>
      <c r="T62" s="332"/>
      <c r="U62" s="333"/>
      <c r="V62" s="333"/>
      <c r="W62" s="127">
        <f t="shared" si="124"/>
        <v>0</v>
      </c>
      <c r="X62" s="130">
        <f t="shared" si="57"/>
        <v>0</v>
      </c>
      <c r="Z62" s="128"/>
      <c r="AA62" s="332"/>
      <c r="AB62" s="333"/>
      <c r="AC62" s="333"/>
      <c r="AD62" s="126"/>
      <c r="AE62" s="130"/>
      <c r="AG62" s="128"/>
      <c r="AH62" s="332"/>
      <c r="AI62" s="333"/>
      <c r="AJ62" s="333"/>
      <c r="AK62" s="126">
        <f t="shared" si="155"/>
        <v>0</v>
      </c>
      <c r="AL62" s="130">
        <f t="shared" si="183"/>
        <v>0</v>
      </c>
      <c r="AN62" s="128"/>
      <c r="AO62" s="332"/>
      <c r="AP62" s="333"/>
      <c r="AQ62" s="333"/>
      <c r="AR62" s="126">
        <f t="shared" si="156"/>
        <v>0</v>
      </c>
      <c r="AS62" s="135">
        <f t="shared" si="157"/>
        <v>0</v>
      </c>
      <c r="AU62" s="128"/>
      <c r="AV62" s="332"/>
      <c r="AW62" s="333"/>
      <c r="AX62" s="333"/>
      <c r="AY62" s="126">
        <f t="shared" si="158"/>
        <v>0</v>
      </c>
      <c r="AZ62" s="135">
        <f t="shared" si="159"/>
        <v>0</v>
      </c>
      <c r="BB62" s="128"/>
      <c r="BC62" s="332"/>
      <c r="BD62" s="333"/>
      <c r="BE62" s="333"/>
      <c r="BF62" s="126">
        <f t="shared" si="160"/>
        <v>0</v>
      </c>
      <c r="BG62" s="135">
        <f t="shared" si="161"/>
        <v>0</v>
      </c>
      <c r="BI62" s="128"/>
      <c r="BJ62" s="332"/>
      <c r="BK62" s="333"/>
      <c r="BL62" s="333"/>
      <c r="BM62" s="126">
        <f t="shared" si="162"/>
        <v>0</v>
      </c>
      <c r="BN62" s="135">
        <f t="shared" si="163"/>
        <v>0</v>
      </c>
      <c r="BP62" s="128"/>
      <c r="BQ62" s="332"/>
      <c r="BR62" s="333"/>
      <c r="BS62" s="333"/>
      <c r="BT62" s="126"/>
      <c r="BU62" s="130">
        <f t="shared" si="58"/>
        <v>0</v>
      </c>
      <c r="BW62" s="128"/>
      <c r="BX62" s="332"/>
      <c r="BY62" s="333"/>
      <c r="BZ62" s="333"/>
      <c r="CA62" s="126">
        <f t="shared" si="165"/>
        <v>0</v>
      </c>
      <c r="CB62" s="135">
        <f t="shared" si="166"/>
        <v>0</v>
      </c>
      <c r="CD62" s="128"/>
      <c r="CE62" s="332"/>
      <c r="CF62" s="333"/>
      <c r="CG62" s="333"/>
      <c r="CH62" s="126">
        <f t="shared" si="167"/>
        <v>0</v>
      </c>
      <c r="CI62" s="135">
        <f t="shared" si="168"/>
        <v>0</v>
      </c>
      <c r="CK62" s="128"/>
      <c r="CL62" s="332"/>
      <c r="CM62" s="333"/>
      <c r="CN62" s="333"/>
      <c r="CO62" s="126">
        <f t="shared" si="169"/>
        <v>0</v>
      </c>
      <c r="CP62" s="135">
        <f t="shared" si="170"/>
        <v>0</v>
      </c>
      <c r="CR62" s="128"/>
      <c r="CS62" s="332"/>
      <c r="CT62" s="333"/>
      <c r="CU62" s="333"/>
      <c r="CV62" s="126">
        <f t="shared" si="171"/>
        <v>0</v>
      </c>
      <c r="CW62" s="135">
        <f t="shared" si="172"/>
        <v>0</v>
      </c>
      <c r="CY62" s="128"/>
      <c r="CZ62" s="332"/>
      <c r="DA62" s="333"/>
      <c r="DB62" s="333"/>
      <c r="DC62" s="126">
        <f t="shared" si="173"/>
        <v>0</v>
      </c>
      <c r="DD62" s="135">
        <f t="shared" si="174"/>
        <v>0</v>
      </c>
      <c r="DF62" s="128"/>
      <c r="DG62" s="332"/>
      <c r="DH62" s="333"/>
      <c r="DI62" s="333"/>
      <c r="DJ62" s="126">
        <f t="shared" si="175"/>
        <v>0</v>
      </c>
      <c r="DK62" s="135">
        <f t="shared" si="176"/>
        <v>0</v>
      </c>
      <c r="DM62" s="128"/>
      <c r="DN62" s="332"/>
      <c r="DO62" s="333"/>
      <c r="DP62" s="333"/>
      <c r="DQ62" s="126">
        <f t="shared" si="177"/>
        <v>0</v>
      </c>
      <c r="DR62" s="135">
        <f t="shared" si="178"/>
        <v>0</v>
      </c>
      <c r="DT62" s="128"/>
      <c r="DU62" s="332"/>
      <c r="DV62" s="333"/>
      <c r="DW62" s="333"/>
      <c r="DX62" s="126">
        <f t="shared" si="179"/>
        <v>0</v>
      </c>
      <c r="DY62" s="135">
        <f t="shared" si="59"/>
        <v>0</v>
      </c>
      <c r="EA62" s="128"/>
      <c r="EB62" s="332"/>
      <c r="EC62" s="333"/>
      <c r="ED62" s="333"/>
      <c r="EE62" s="126">
        <f t="shared" si="180"/>
        <v>0</v>
      </c>
      <c r="EF62" s="135">
        <f t="shared" si="181"/>
        <v>0</v>
      </c>
      <c r="EH62" s="128"/>
      <c r="EI62" s="332"/>
      <c r="EJ62" s="333"/>
      <c r="EK62" s="333"/>
      <c r="EL62" s="126">
        <f t="shared" si="182"/>
        <v>0</v>
      </c>
      <c r="EM62" s="135">
        <f t="shared" si="60"/>
        <v>0</v>
      </c>
    </row>
    <row r="63" spans="1:143" ht="15.75" customHeight="1">
      <c r="B63" s="21"/>
      <c r="C63" s="30"/>
      <c r="D63" s="21"/>
      <c r="E63" s="32"/>
      <c r="F63" s="37"/>
      <c r="G63" s="30"/>
      <c r="H63" s="181"/>
      <c r="I63" s="35"/>
      <c r="J63" s="37"/>
      <c r="K63" s="2"/>
      <c r="L63" s="124"/>
      <c r="M63" s="332"/>
      <c r="N63" s="333"/>
      <c r="O63" s="333"/>
      <c r="P63" s="126"/>
      <c r="Q63" s="130">
        <f>L63*E63</f>
        <v>0</v>
      </c>
      <c r="S63" s="133"/>
      <c r="T63" s="332"/>
      <c r="U63" s="333"/>
      <c r="V63" s="333"/>
      <c r="W63" s="127">
        <f t="shared" si="124"/>
        <v>0</v>
      </c>
      <c r="X63" s="130">
        <f t="shared" si="57"/>
        <v>0</v>
      </c>
      <c r="Z63" s="128">
        <v>0</v>
      </c>
      <c r="AA63" s="332"/>
      <c r="AB63" s="333"/>
      <c r="AC63" s="333"/>
      <c r="AD63" s="126">
        <f t="shared" ref="AD63:AD64" si="184">Z63</f>
        <v>0</v>
      </c>
      <c r="AE63" s="130">
        <f>Z63*S63</f>
        <v>0</v>
      </c>
      <c r="AG63" s="128">
        <v>0</v>
      </c>
      <c r="AH63" s="332"/>
      <c r="AI63" s="333"/>
      <c r="AJ63" s="333"/>
      <c r="AK63" s="126">
        <f t="shared" si="155"/>
        <v>0</v>
      </c>
      <c r="AL63" s="130">
        <f t="shared" si="183"/>
        <v>0</v>
      </c>
      <c r="AN63" s="128">
        <v>0</v>
      </c>
      <c r="AO63" s="332"/>
      <c r="AP63" s="333"/>
      <c r="AQ63" s="333"/>
      <c r="AR63" s="126">
        <f t="shared" si="156"/>
        <v>0</v>
      </c>
      <c r="AS63" s="135">
        <f t="shared" si="157"/>
        <v>0</v>
      </c>
      <c r="AU63" s="128">
        <v>0</v>
      </c>
      <c r="AV63" s="332"/>
      <c r="AW63" s="333"/>
      <c r="AX63" s="333"/>
      <c r="AY63" s="126">
        <f t="shared" si="158"/>
        <v>0</v>
      </c>
      <c r="AZ63" s="135">
        <f t="shared" si="159"/>
        <v>0</v>
      </c>
      <c r="BB63" s="128">
        <v>0</v>
      </c>
      <c r="BC63" s="332"/>
      <c r="BD63" s="333"/>
      <c r="BE63" s="333"/>
      <c r="BF63" s="126">
        <f t="shared" si="160"/>
        <v>0</v>
      </c>
      <c r="BG63" s="135">
        <f t="shared" si="161"/>
        <v>0</v>
      </c>
      <c r="BI63" s="128">
        <v>0</v>
      </c>
      <c r="BJ63" s="332"/>
      <c r="BK63" s="333"/>
      <c r="BL63" s="333"/>
      <c r="BM63" s="126">
        <f t="shared" si="162"/>
        <v>0</v>
      </c>
      <c r="BN63" s="135">
        <f t="shared" si="163"/>
        <v>0</v>
      </c>
      <c r="BP63" s="128">
        <v>0</v>
      </c>
      <c r="BQ63" s="332"/>
      <c r="BR63" s="333"/>
      <c r="BS63" s="333"/>
      <c r="BT63" s="126">
        <f t="shared" ref="BT63:BT64" si="185">BP63</f>
        <v>0</v>
      </c>
      <c r="BU63" s="130">
        <f t="shared" si="58"/>
        <v>0</v>
      </c>
      <c r="BW63" s="128">
        <v>0</v>
      </c>
      <c r="BX63" s="332"/>
      <c r="BY63" s="333"/>
      <c r="BZ63" s="333"/>
      <c r="CA63" s="126">
        <f t="shared" si="165"/>
        <v>0</v>
      </c>
      <c r="CB63" s="135">
        <f t="shared" si="166"/>
        <v>0</v>
      </c>
      <c r="CD63" s="128">
        <v>0</v>
      </c>
      <c r="CE63" s="332"/>
      <c r="CF63" s="333"/>
      <c r="CG63" s="333"/>
      <c r="CH63" s="126">
        <f t="shared" si="167"/>
        <v>0</v>
      </c>
      <c r="CI63" s="135">
        <f t="shared" si="168"/>
        <v>0</v>
      </c>
      <c r="CK63" s="128">
        <v>0</v>
      </c>
      <c r="CL63" s="332"/>
      <c r="CM63" s="333"/>
      <c r="CN63" s="333"/>
      <c r="CO63" s="126">
        <f t="shared" si="169"/>
        <v>0</v>
      </c>
      <c r="CP63" s="135">
        <f t="shared" si="170"/>
        <v>0</v>
      </c>
      <c r="CR63" s="128">
        <v>0</v>
      </c>
      <c r="CS63" s="332"/>
      <c r="CT63" s="333"/>
      <c r="CU63" s="333"/>
      <c r="CV63" s="126">
        <f t="shared" si="171"/>
        <v>0</v>
      </c>
      <c r="CW63" s="135">
        <f t="shared" si="172"/>
        <v>0</v>
      </c>
      <c r="CY63" s="128">
        <v>0</v>
      </c>
      <c r="CZ63" s="332"/>
      <c r="DA63" s="333"/>
      <c r="DB63" s="333"/>
      <c r="DC63" s="126">
        <f t="shared" si="173"/>
        <v>0</v>
      </c>
      <c r="DD63" s="135">
        <f t="shared" si="174"/>
        <v>0</v>
      </c>
      <c r="DF63" s="128">
        <v>0</v>
      </c>
      <c r="DG63" s="332"/>
      <c r="DH63" s="333"/>
      <c r="DI63" s="333"/>
      <c r="DJ63" s="126">
        <f t="shared" si="175"/>
        <v>0</v>
      </c>
      <c r="DK63" s="135">
        <f t="shared" si="176"/>
        <v>0</v>
      </c>
      <c r="DM63" s="128">
        <v>0</v>
      </c>
      <c r="DN63" s="332"/>
      <c r="DO63" s="333"/>
      <c r="DP63" s="333"/>
      <c r="DQ63" s="126">
        <f t="shared" si="177"/>
        <v>0</v>
      </c>
      <c r="DR63" s="135">
        <f t="shared" si="178"/>
        <v>0</v>
      </c>
      <c r="DT63" s="128">
        <v>0</v>
      </c>
      <c r="DU63" s="332"/>
      <c r="DV63" s="333"/>
      <c r="DW63" s="333"/>
      <c r="DX63" s="126">
        <f t="shared" si="179"/>
        <v>0</v>
      </c>
      <c r="DY63" s="135">
        <f t="shared" si="59"/>
        <v>0</v>
      </c>
      <c r="EA63" s="128">
        <v>0</v>
      </c>
      <c r="EB63" s="332"/>
      <c r="EC63" s="333"/>
      <c r="ED63" s="333"/>
      <c r="EE63" s="126">
        <f t="shared" si="180"/>
        <v>0</v>
      </c>
      <c r="EF63" s="135">
        <f t="shared" si="181"/>
        <v>0</v>
      </c>
      <c r="EH63" s="128">
        <v>0</v>
      </c>
      <c r="EI63" s="332"/>
      <c r="EJ63" s="333"/>
      <c r="EK63" s="333"/>
      <c r="EL63" s="126">
        <f t="shared" si="182"/>
        <v>0</v>
      </c>
      <c r="EM63" s="135">
        <f t="shared" si="60"/>
        <v>0</v>
      </c>
    </row>
    <row r="64" spans="1:143" ht="15.75" customHeight="1">
      <c r="B64" s="21"/>
      <c r="C64" s="30"/>
      <c r="D64" s="21"/>
      <c r="E64" s="32"/>
      <c r="F64" s="37"/>
      <c r="G64" s="30"/>
      <c r="H64" s="181"/>
      <c r="I64" s="35"/>
      <c r="J64" s="37"/>
      <c r="K64" s="2"/>
      <c r="L64" s="125"/>
      <c r="M64" s="337"/>
      <c r="N64" s="338"/>
      <c r="O64" s="338"/>
      <c r="P64" s="132"/>
      <c r="Q64" s="130">
        <f>L64*E64</f>
        <v>0</v>
      </c>
      <c r="S64" s="133"/>
      <c r="T64" s="337"/>
      <c r="U64" s="338"/>
      <c r="V64" s="338"/>
      <c r="W64" s="127">
        <f t="shared" si="124"/>
        <v>0</v>
      </c>
      <c r="X64" s="130">
        <f t="shared" si="57"/>
        <v>0</v>
      </c>
      <c r="Z64" s="131">
        <v>0</v>
      </c>
      <c r="AA64" s="337"/>
      <c r="AB64" s="338"/>
      <c r="AC64" s="338"/>
      <c r="AD64" s="132">
        <f t="shared" si="184"/>
        <v>0</v>
      </c>
      <c r="AE64" s="130">
        <f>Z64*S64</f>
        <v>0</v>
      </c>
      <c r="AG64" s="131">
        <v>0</v>
      </c>
      <c r="AH64" s="337"/>
      <c r="AI64" s="338"/>
      <c r="AJ64" s="338"/>
      <c r="AK64" s="132">
        <f t="shared" si="155"/>
        <v>0</v>
      </c>
      <c r="AL64" s="130">
        <f t="shared" si="183"/>
        <v>0</v>
      </c>
      <c r="AN64" s="131">
        <v>0</v>
      </c>
      <c r="AO64" s="337"/>
      <c r="AP64" s="338"/>
      <c r="AQ64" s="338"/>
      <c r="AR64" s="132">
        <f t="shared" si="156"/>
        <v>0</v>
      </c>
      <c r="AS64" s="136">
        <f t="shared" si="157"/>
        <v>0</v>
      </c>
      <c r="AU64" s="131">
        <v>0</v>
      </c>
      <c r="AV64" s="337"/>
      <c r="AW64" s="338"/>
      <c r="AX64" s="338"/>
      <c r="AY64" s="132">
        <f t="shared" si="158"/>
        <v>0</v>
      </c>
      <c r="AZ64" s="136">
        <f t="shared" si="159"/>
        <v>0</v>
      </c>
      <c r="BB64" s="131">
        <v>0</v>
      </c>
      <c r="BC64" s="337"/>
      <c r="BD64" s="338"/>
      <c r="BE64" s="338"/>
      <c r="BF64" s="132">
        <f t="shared" si="160"/>
        <v>0</v>
      </c>
      <c r="BG64" s="136">
        <f t="shared" si="161"/>
        <v>0</v>
      </c>
      <c r="BI64" s="131">
        <v>0</v>
      </c>
      <c r="BJ64" s="337"/>
      <c r="BK64" s="338"/>
      <c r="BL64" s="338"/>
      <c r="BM64" s="132">
        <f t="shared" si="162"/>
        <v>0</v>
      </c>
      <c r="BN64" s="136">
        <f t="shared" si="163"/>
        <v>0</v>
      </c>
      <c r="BP64" s="131">
        <v>0</v>
      </c>
      <c r="BQ64" s="337"/>
      <c r="BR64" s="338"/>
      <c r="BS64" s="338"/>
      <c r="BT64" s="132">
        <f t="shared" si="185"/>
        <v>0</v>
      </c>
      <c r="BU64" s="130">
        <f t="shared" si="58"/>
        <v>0</v>
      </c>
      <c r="BW64" s="131">
        <v>0</v>
      </c>
      <c r="BX64" s="337"/>
      <c r="BY64" s="338"/>
      <c r="BZ64" s="338"/>
      <c r="CA64" s="132">
        <f t="shared" si="165"/>
        <v>0</v>
      </c>
      <c r="CB64" s="136">
        <f t="shared" si="166"/>
        <v>0</v>
      </c>
      <c r="CD64" s="131">
        <v>0</v>
      </c>
      <c r="CE64" s="337"/>
      <c r="CF64" s="338"/>
      <c r="CG64" s="338"/>
      <c r="CH64" s="132">
        <f t="shared" si="167"/>
        <v>0</v>
      </c>
      <c r="CI64" s="136">
        <f t="shared" si="168"/>
        <v>0</v>
      </c>
      <c r="CK64" s="131">
        <v>0</v>
      </c>
      <c r="CL64" s="337"/>
      <c r="CM64" s="338"/>
      <c r="CN64" s="338"/>
      <c r="CO64" s="132">
        <f t="shared" si="169"/>
        <v>0</v>
      </c>
      <c r="CP64" s="136">
        <f t="shared" si="170"/>
        <v>0</v>
      </c>
      <c r="CR64" s="131">
        <v>0</v>
      </c>
      <c r="CS64" s="337"/>
      <c r="CT64" s="338"/>
      <c r="CU64" s="338"/>
      <c r="CV64" s="132">
        <f t="shared" si="171"/>
        <v>0</v>
      </c>
      <c r="CW64" s="136">
        <f t="shared" si="172"/>
        <v>0</v>
      </c>
      <c r="CY64" s="131">
        <v>0</v>
      </c>
      <c r="CZ64" s="337"/>
      <c r="DA64" s="338"/>
      <c r="DB64" s="338"/>
      <c r="DC64" s="132">
        <f t="shared" si="173"/>
        <v>0</v>
      </c>
      <c r="DD64" s="136">
        <f t="shared" si="174"/>
        <v>0</v>
      </c>
      <c r="DF64" s="131">
        <v>0</v>
      </c>
      <c r="DG64" s="337"/>
      <c r="DH64" s="338"/>
      <c r="DI64" s="338"/>
      <c r="DJ64" s="132">
        <f t="shared" si="175"/>
        <v>0</v>
      </c>
      <c r="DK64" s="136">
        <f t="shared" si="176"/>
        <v>0</v>
      </c>
      <c r="DM64" s="131">
        <v>0</v>
      </c>
      <c r="DN64" s="337"/>
      <c r="DO64" s="338"/>
      <c r="DP64" s="338"/>
      <c r="DQ64" s="132">
        <f t="shared" si="177"/>
        <v>0</v>
      </c>
      <c r="DR64" s="136">
        <f t="shared" si="178"/>
        <v>0</v>
      </c>
      <c r="DT64" s="131">
        <v>0</v>
      </c>
      <c r="DU64" s="337"/>
      <c r="DV64" s="338"/>
      <c r="DW64" s="338"/>
      <c r="DX64" s="132">
        <f t="shared" si="179"/>
        <v>0</v>
      </c>
      <c r="DY64" s="135">
        <f t="shared" si="59"/>
        <v>0</v>
      </c>
      <c r="EA64" s="131">
        <v>0</v>
      </c>
      <c r="EB64" s="337"/>
      <c r="EC64" s="338"/>
      <c r="ED64" s="338"/>
      <c r="EE64" s="132">
        <f t="shared" si="180"/>
        <v>0</v>
      </c>
      <c r="EF64" s="136">
        <f t="shared" si="181"/>
        <v>0</v>
      </c>
      <c r="EH64" s="131">
        <v>0</v>
      </c>
      <c r="EI64" s="337"/>
      <c r="EJ64" s="338"/>
      <c r="EK64" s="338"/>
      <c r="EL64" s="132">
        <f t="shared" si="182"/>
        <v>0</v>
      </c>
      <c r="EM64" s="135">
        <f t="shared" si="60"/>
        <v>0</v>
      </c>
    </row>
    <row r="65" spans="2:143" ht="15.75" customHeight="1">
      <c r="C65" s="293" t="s">
        <v>1725</v>
      </c>
      <c r="D65" s="339"/>
      <c r="E65" s="339"/>
      <c r="F65" s="58">
        <f>SUM(F21+F29+F33+F57+F60)</f>
        <v>102660672.01301999</v>
      </c>
      <c r="G65" s="293" t="s">
        <v>1725</v>
      </c>
      <c r="H65" s="339"/>
      <c r="I65" s="339"/>
      <c r="J65" s="200" t="e">
        <f>SUM(J6:J64)</f>
        <v>#VALUE!</v>
      </c>
      <c r="K65" s="56"/>
      <c r="L65" s="56"/>
      <c r="M65" s="294" t="s">
        <v>1726</v>
      </c>
      <c r="N65" s="339"/>
      <c r="O65" s="339"/>
      <c r="P65" s="339"/>
      <c r="Q65" s="198">
        <f>SUM(Q6:Q64)</f>
        <v>6044638.8907199996</v>
      </c>
      <c r="S65" s="56"/>
      <c r="T65" s="294" t="s">
        <v>1726</v>
      </c>
      <c r="U65" s="339"/>
      <c r="V65" s="339"/>
      <c r="W65" s="339"/>
      <c r="X65" s="198">
        <f>SUM(X6:X64)</f>
        <v>9258941.4984000009</v>
      </c>
      <c r="Z65" s="56"/>
      <c r="AA65" s="294" t="s">
        <v>1726</v>
      </c>
      <c r="AB65" s="339"/>
      <c r="AC65" s="339"/>
      <c r="AD65" s="339"/>
      <c r="AE65" s="198">
        <f>SUM(AE6:AE64)</f>
        <v>9338175.8547999989</v>
      </c>
      <c r="AG65" s="56"/>
      <c r="AH65" s="294" t="s">
        <v>1726</v>
      </c>
      <c r="AI65" s="339"/>
      <c r="AJ65" s="339"/>
      <c r="AK65" s="339"/>
      <c r="AL65" s="198">
        <f>SUM(AL6:AL64)</f>
        <v>8689295.0291999988</v>
      </c>
      <c r="AN65" s="56"/>
      <c r="AO65" s="294" t="s">
        <v>1726</v>
      </c>
      <c r="AP65" s="339"/>
      <c r="AQ65" s="339"/>
      <c r="AR65" s="339"/>
      <c r="AS65" s="198">
        <f>SUM(AS6:AS64)</f>
        <v>0</v>
      </c>
      <c r="AU65" s="56"/>
      <c r="AV65" s="294" t="s">
        <v>1726</v>
      </c>
      <c r="AW65" s="339"/>
      <c r="AX65" s="339"/>
      <c r="AY65" s="339"/>
      <c r="AZ65" s="198">
        <f>SUM(AZ6:AZ64)</f>
        <v>0</v>
      </c>
      <c r="BB65" s="56"/>
      <c r="BC65" s="294" t="s">
        <v>1726</v>
      </c>
      <c r="BD65" s="339"/>
      <c r="BE65" s="339"/>
      <c r="BF65" s="339"/>
      <c r="BG65" s="198">
        <f>SUM(BG6:BG64)</f>
        <v>0</v>
      </c>
      <c r="BI65" s="56"/>
      <c r="BJ65" s="294" t="s">
        <v>1726</v>
      </c>
      <c r="BK65" s="339"/>
      <c r="BL65" s="339"/>
      <c r="BM65" s="339"/>
      <c r="BN65" s="198">
        <f>SUM(BN6:BN64)</f>
        <v>0</v>
      </c>
      <c r="BP65" s="56"/>
      <c r="BQ65" s="294" t="s">
        <v>1726</v>
      </c>
      <c r="BR65" s="339"/>
      <c r="BS65" s="339"/>
      <c r="BT65" s="339"/>
      <c r="BU65" s="198">
        <f>SUM(BU6:BU64)</f>
        <v>0</v>
      </c>
      <c r="BW65" s="56"/>
      <c r="BX65" s="294" t="s">
        <v>1726</v>
      </c>
      <c r="BY65" s="339"/>
      <c r="BZ65" s="339"/>
      <c r="CA65" s="339"/>
      <c r="CB65" s="198">
        <f>SUM(CB6:CB64)</f>
        <v>0</v>
      </c>
      <c r="CD65" s="56"/>
      <c r="CE65" s="294" t="s">
        <v>1726</v>
      </c>
      <c r="CF65" s="339"/>
      <c r="CG65" s="339"/>
      <c r="CH65" s="339"/>
      <c r="CI65" s="198">
        <f>SUM(CI6:CI64)</f>
        <v>0</v>
      </c>
      <c r="CK65" s="56"/>
      <c r="CL65" s="294" t="s">
        <v>1726</v>
      </c>
      <c r="CM65" s="339"/>
      <c r="CN65" s="339"/>
      <c r="CO65" s="339"/>
      <c r="CP65" s="198">
        <f>SUM(CP6:CP64)</f>
        <v>0</v>
      </c>
      <c r="CR65" s="56"/>
      <c r="CS65" s="294" t="s">
        <v>1726</v>
      </c>
      <c r="CT65" s="339"/>
      <c r="CU65" s="339"/>
      <c r="CV65" s="339"/>
      <c r="CW65" s="198">
        <f>SUM(CW6:CW64)</f>
        <v>0</v>
      </c>
      <c r="CY65" s="56"/>
      <c r="CZ65" s="294" t="s">
        <v>1726</v>
      </c>
      <c r="DA65" s="339"/>
      <c r="DB65" s="339"/>
      <c r="DC65" s="339"/>
      <c r="DD65" s="198">
        <f>SUM(DD6:DD64)</f>
        <v>0</v>
      </c>
      <c r="DF65" s="56"/>
      <c r="DG65" s="294" t="s">
        <v>1726</v>
      </c>
      <c r="DH65" s="339"/>
      <c r="DI65" s="339"/>
      <c r="DJ65" s="339"/>
      <c r="DK65" s="198">
        <f>SUM(DK6:DK64)</f>
        <v>0</v>
      </c>
      <c r="DM65" s="56"/>
      <c r="DN65" s="294" t="s">
        <v>1726</v>
      </c>
      <c r="DO65" s="339"/>
      <c r="DP65" s="339"/>
      <c r="DQ65" s="339"/>
      <c r="DR65" s="198">
        <f>SUM(DR6:DR64)</f>
        <v>0</v>
      </c>
      <c r="DT65" s="56"/>
      <c r="DU65" s="294" t="s">
        <v>1726</v>
      </c>
      <c r="DV65" s="339"/>
      <c r="DW65" s="339"/>
      <c r="DX65" s="339"/>
      <c r="DY65" s="198">
        <f>SUM(DY6:DY64)</f>
        <v>0</v>
      </c>
      <c r="EA65" s="56"/>
      <c r="EB65" s="294" t="s">
        <v>1726</v>
      </c>
      <c r="EC65" s="339"/>
      <c r="ED65" s="339"/>
      <c r="EE65" s="339"/>
      <c r="EF65" s="198">
        <f>SUM(EF6:EF64)</f>
        <v>0</v>
      </c>
      <c r="EH65" s="56"/>
      <c r="EI65" s="294" t="s">
        <v>1726</v>
      </c>
      <c r="EJ65" s="339"/>
      <c r="EK65" s="339"/>
      <c r="EL65" s="339"/>
      <c r="EM65" s="198">
        <f>SUM(EM6:EM64)</f>
        <v>0</v>
      </c>
    </row>
    <row r="66" spans="2:143" ht="15.75" customHeight="1">
      <c r="B66" s="51" t="s">
        <v>1727</v>
      </c>
      <c r="C66" s="56"/>
      <c r="D66" s="29"/>
      <c r="E66" s="29" t="s">
        <v>1728</v>
      </c>
      <c r="F66" s="32">
        <f>(J66)</f>
        <v>579651.27333945967</v>
      </c>
      <c r="G66" s="56"/>
      <c r="H66" s="29"/>
      <c r="I66" s="182" t="s">
        <v>1728</v>
      </c>
      <c r="J66" s="44">
        <f>(Q66+X66+AE66+AL66+AS66+AZ66+BG66+BN66+BU66+CB66+CI66+CP66+CW66+DD66)</f>
        <v>579651.27333945967</v>
      </c>
      <c r="K66" s="57"/>
      <c r="L66" s="56"/>
      <c r="M66" s="56"/>
      <c r="N66" s="29">
        <v>117.6</v>
      </c>
      <c r="O66" s="45"/>
      <c r="P66" s="45" t="s">
        <v>1728</v>
      </c>
      <c r="Q66" s="46">
        <f>(Q67)-(Q65)</f>
        <v>0</v>
      </c>
      <c r="S66" s="56"/>
      <c r="T66" s="56"/>
      <c r="U66" s="29">
        <v>119.9</v>
      </c>
      <c r="V66" s="45"/>
      <c r="W66" s="45" t="s">
        <v>1728</v>
      </c>
      <c r="X66" s="46">
        <f>(X67)-(X65)</f>
        <v>181084.74018979818</v>
      </c>
      <c r="Z66" s="56"/>
      <c r="AA66" s="56"/>
      <c r="AB66" s="29">
        <v>120.2</v>
      </c>
      <c r="AC66" s="45"/>
      <c r="AD66" s="45" t="s">
        <v>1728</v>
      </c>
      <c r="AE66" s="46">
        <f>(AE67)-(AE65)</f>
        <v>206456.26889863983</v>
      </c>
      <c r="AG66" s="56"/>
      <c r="AH66" s="56"/>
      <c r="AI66" s="29">
        <v>120.2</v>
      </c>
      <c r="AJ66" s="45"/>
      <c r="AK66" s="45" t="s">
        <v>1728</v>
      </c>
      <c r="AL66" s="46">
        <f>(AL67)-(AL65)</f>
        <v>192110.26425102167</v>
      </c>
      <c r="AN66" s="56"/>
      <c r="AO66" s="56"/>
      <c r="AP66" s="29">
        <v>117.6</v>
      </c>
      <c r="AQ66" s="45"/>
      <c r="AR66" s="45" t="s">
        <v>1728</v>
      </c>
      <c r="AS66" s="46">
        <f>(AS67)-(AS65)</f>
        <v>0</v>
      </c>
      <c r="AU66" s="56"/>
      <c r="AV66" s="56"/>
      <c r="AW66" s="29">
        <v>117.6</v>
      </c>
      <c r="AX66" s="45"/>
      <c r="AY66" s="45" t="s">
        <v>1728</v>
      </c>
      <c r="AZ66" s="46">
        <f>(AZ67)-(AZ65)</f>
        <v>0</v>
      </c>
      <c r="BB66" s="56"/>
      <c r="BC66" s="56"/>
      <c r="BD66" s="29">
        <v>117.6</v>
      </c>
      <c r="BE66" s="45"/>
      <c r="BF66" s="45" t="s">
        <v>1728</v>
      </c>
      <c r="BG66" s="46">
        <f>(BG67)-(BG65)</f>
        <v>0</v>
      </c>
      <c r="BI66" s="56"/>
      <c r="BJ66" s="56"/>
      <c r="BK66" s="29">
        <v>117.6</v>
      </c>
      <c r="BL66" s="45"/>
      <c r="BM66" s="45" t="s">
        <v>1728</v>
      </c>
      <c r="BN66" s="46">
        <f>(BN67)-(BN65)</f>
        <v>0</v>
      </c>
      <c r="BP66" s="56"/>
      <c r="BQ66" s="56"/>
      <c r="BR66" s="29">
        <v>117.6</v>
      </c>
      <c r="BS66" s="45"/>
      <c r="BT66" s="45" t="s">
        <v>1728</v>
      </c>
      <c r="BU66" s="46">
        <f>(BU67)-(BU65)</f>
        <v>0</v>
      </c>
      <c r="BW66" s="56"/>
      <c r="BX66" s="56"/>
      <c r="BY66" s="29">
        <v>117.6</v>
      </c>
      <c r="BZ66" s="45"/>
      <c r="CA66" s="45" t="s">
        <v>1728</v>
      </c>
      <c r="CB66" s="46">
        <f>(CB67)-(CB65)</f>
        <v>0</v>
      </c>
      <c r="CD66" s="56"/>
      <c r="CE66" s="56"/>
      <c r="CF66" s="29">
        <v>117.6</v>
      </c>
      <c r="CG66" s="45"/>
      <c r="CH66" s="45" t="s">
        <v>1728</v>
      </c>
      <c r="CI66" s="46">
        <f>(CI67)-(CI65)</f>
        <v>0</v>
      </c>
      <c r="CK66" s="56"/>
      <c r="CL66" s="56"/>
      <c r="CM66" s="29">
        <v>117.6</v>
      </c>
      <c r="CN66" s="45"/>
      <c r="CO66" s="45" t="s">
        <v>1728</v>
      </c>
      <c r="CP66" s="46">
        <f>(CP67)-(CP65)</f>
        <v>0</v>
      </c>
      <c r="CR66" s="56"/>
      <c r="CS66" s="56"/>
      <c r="CT66" s="29">
        <v>117.6</v>
      </c>
      <c r="CU66" s="45"/>
      <c r="CV66" s="45" t="s">
        <v>1728</v>
      </c>
      <c r="CW66" s="46">
        <f>(CW67)-(CW65)</f>
        <v>0</v>
      </c>
      <c r="CY66" s="56"/>
      <c r="CZ66" s="56"/>
      <c r="DA66" s="29">
        <v>117.6</v>
      </c>
      <c r="DB66" s="45"/>
      <c r="DC66" s="45" t="s">
        <v>1728</v>
      </c>
      <c r="DD66" s="46">
        <f>(DD67)-(DD65)</f>
        <v>0</v>
      </c>
      <c r="DF66" s="56"/>
      <c r="DG66" s="56"/>
      <c r="DH66" s="29">
        <v>117.6</v>
      </c>
      <c r="DI66" s="45"/>
      <c r="DJ66" s="45" t="s">
        <v>1728</v>
      </c>
      <c r="DK66" s="46">
        <f>(DK67)-(DK65)</f>
        <v>0</v>
      </c>
      <c r="DM66" s="56"/>
      <c r="DN66" s="56"/>
      <c r="DO66" s="29">
        <v>117.6</v>
      </c>
      <c r="DP66" s="45"/>
      <c r="DQ66" s="45" t="s">
        <v>1728</v>
      </c>
      <c r="DR66" s="46">
        <f>(DR67)-(DR65)</f>
        <v>0</v>
      </c>
      <c r="DT66" s="56"/>
      <c r="DU66" s="56"/>
      <c r="DV66" s="29">
        <v>117.6</v>
      </c>
      <c r="DW66" s="45"/>
      <c r="DX66" s="45" t="s">
        <v>1728</v>
      </c>
      <c r="DY66" s="46">
        <f>(DY67)-(DY65)</f>
        <v>0</v>
      </c>
      <c r="EA66" s="56"/>
      <c r="EB66" s="56"/>
      <c r="EC66" s="29">
        <v>117.6</v>
      </c>
      <c r="ED66" s="45"/>
      <c r="EE66" s="45" t="s">
        <v>1728</v>
      </c>
      <c r="EF66" s="46">
        <f>(EF67)-(EF65)</f>
        <v>0</v>
      </c>
      <c r="EH66" s="56"/>
      <c r="EI66" s="56"/>
      <c r="EJ66" s="29">
        <v>117.6</v>
      </c>
      <c r="EK66" s="45"/>
      <c r="EL66" s="45" t="s">
        <v>1728</v>
      </c>
      <c r="EM66" s="46">
        <f>(EM67)-(EM65)</f>
        <v>0</v>
      </c>
    </row>
    <row r="67" spans="2:143" ht="15.75" customHeight="1">
      <c r="C67" s="56"/>
      <c r="D67" s="290" t="s">
        <v>1685</v>
      </c>
      <c r="E67" s="340"/>
      <c r="F67" s="46">
        <f>SUM(F65:F66)</f>
        <v>103240323.28635946</v>
      </c>
      <c r="G67" s="56"/>
      <c r="H67" s="290" t="s">
        <v>1685</v>
      </c>
      <c r="I67" s="340"/>
      <c r="J67" s="47" t="e">
        <f>SUM(J65:J66)</f>
        <v>#VALUE!</v>
      </c>
      <c r="K67" s="57"/>
      <c r="L67" s="56"/>
      <c r="M67" s="56"/>
      <c r="N67" s="290" t="s">
        <v>1725</v>
      </c>
      <c r="O67" s="341"/>
      <c r="P67" s="340"/>
      <c r="Q67" s="46">
        <f>(Q65)*(N66)/117.6</f>
        <v>6044638.8907199996</v>
      </c>
      <c r="S67" s="56"/>
      <c r="T67" s="56"/>
      <c r="U67" s="290" t="s">
        <v>1725</v>
      </c>
      <c r="V67" s="341"/>
      <c r="W67" s="340"/>
      <c r="X67" s="46">
        <f>(X65)*(U66)/117.6</f>
        <v>9440026.238589799</v>
      </c>
      <c r="Z67" s="56"/>
      <c r="AA67" s="56"/>
      <c r="AB67" s="290" t="s">
        <v>1725</v>
      </c>
      <c r="AC67" s="341"/>
      <c r="AD67" s="340"/>
      <c r="AE67" s="46">
        <f>(AE65)*(AB66)/117.6</f>
        <v>9544632.1236986388</v>
      </c>
      <c r="AG67" s="56"/>
      <c r="AH67" s="56"/>
      <c r="AI67" s="290" t="s">
        <v>1725</v>
      </c>
      <c r="AJ67" s="341"/>
      <c r="AK67" s="340"/>
      <c r="AL67" s="46">
        <f>(AL65)*(AI66)/117.6</f>
        <v>8881405.2934510205</v>
      </c>
      <c r="AN67" s="56"/>
      <c r="AO67" s="56"/>
      <c r="AP67" s="290" t="s">
        <v>1725</v>
      </c>
      <c r="AQ67" s="341"/>
      <c r="AR67" s="340"/>
      <c r="AS67" s="46">
        <f>(AS65)*(AP66)/117.6</f>
        <v>0</v>
      </c>
      <c r="AU67" s="56"/>
      <c r="AV67" s="56"/>
      <c r="AW67" s="290" t="s">
        <v>1725</v>
      </c>
      <c r="AX67" s="341"/>
      <c r="AY67" s="340"/>
      <c r="AZ67" s="46">
        <f>(AZ65)*(AW66)/117.6</f>
        <v>0</v>
      </c>
      <c r="BB67" s="56"/>
      <c r="BC67" s="56"/>
      <c r="BD67" s="290" t="s">
        <v>1725</v>
      </c>
      <c r="BE67" s="341"/>
      <c r="BF67" s="340"/>
      <c r="BG67" s="46">
        <f>(BG65)*(BD66)/117.6</f>
        <v>0</v>
      </c>
      <c r="BI67" s="56"/>
      <c r="BJ67" s="56"/>
      <c r="BK67" s="290" t="s">
        <v>1725</v>
      </c>
      <c r="BL67" s="341"/>
      <c r="BM67" s="340"/>
      <c r="BN67" s="46">
        <f>(BN65)*(BK66)/117.6</f>
        <v>0</v>
      </c>
      <c r="BP67" s="56"/>
      <c r="BQ67" s="56"/>
      <c r="BR67" s="290" t="s">
        <v>1725</v>
      </c>
      <c r="BS67" s="341"/>
      <c r="BT67" s="340"/>
      <c r="BU67" s="46">
        <f>(BU65)*(BR66)/117.6</f>
        <v>0</v>
      </c>
      <c r="BW67" s="56"/>
      <c r="BX67" s="56"/>
      <c r="BY67" s="290" t="s">
        <v>1725</v>
      </c>
      <c r="BZ67" s="341"/>
      <c r="CA67" s="340"/>
      <c r="CB67" s="46">
        <f>(CB65)*(BY66)/117.6</f>
        <v>0</v>
      </c>
      <c r="CD67" s="56"/>
      <c r="CE67" s="56"/>
      <c r="CF67" s="290" t="s">
        <v>1725</v>
      </c>
      <c r="CG67" s="341"/>
      <c r="CH67" s="340"/>
      <c r="CI67" s="46">
        <f>(CI65)*(CF66)/117.6</f>
        <v>0</v>
      </c>
      <c r="CK67" s="56"/>
      <c r="CL67" s="56"/>
      <c r="CM67" s="290" t="s">
        <v>1725</v>
      </c>
      <c r="CN67" s="341"/>
      <c r="CO67" s="340"/>
      <c r="CP67" s="46">
        <f>(CP65)*(CM66)/117.6</f>
        <v>0</v>
      </c>
      <c r="CR67" s="56"/>
      <c r="CS67" s="56"/>
      <c r="CT67" s="290" t="s">
        <v>1725</v>
      </c>
      <c r="CU67" s="341"/>
      <c r="CV67" s="340"/>
      <c r="CW67" s="46">
        <f>(CW65)*(CT66)/117.6</f>
        <v>0</v>
      </c>
      <c r="CY67" s="56"/>
      <c r="CZ67" s="56"/>
      <c r="DA67" s="290" t="s">
        <v>1725</v>
      </c>
      <c r="DB67" s="341"/>
      <c r="DC67" s="340"/>
      <c r="DD67" s="46">
        <f>(DD65)*(DA66)/117.6</f>
        <v>0</v>
      </c>
      <c r="DF67" s="56"/>
      <c r="DG67" s="56"/>
      <c r="DH67" s="290" t="s">
        <v>1725</v>
      </c>
      <c r="DI67" s="341"/>
      <c r="DJ67" s="340"/>
      <c r="DK67" s="46">
        <f>(DK65)*(DH66)/117.6</f>
        <v>0</v>
      </c>
      <c r="DM67" s="56"/>
      <c r="DN67" s="56"/>
      <c r="DO67" s="290" t="s">
        <v>1725</v>
      </c>
      <c r="DP67" s="341"/>
      <c r="DQ67" s="340"/>
      <c r="DR67" s="46">
        <f>(DR65)*(DO66)/117.6</f>
        <v>0</v>
      </c>
      <c r="DT67" s="56"/>
      <c r="DU67" s="56"/>
      <c r="DV67" s="290" t="s">
        <v>1725</v>
      </c>
      <c r="DW67" s="341"/>
      <c r="DX67" s="340"/>
      <c r="DY67" s="46">
        <f>(DY65)*(DV66)/117.6</f>
        <v>0</v>
      </c>
      <c r="EA67" s="56"/>
      <c r="EB67" s="56"/>
      <c r="EC67" s="290" t="s">
        <v>1725</v>
      </c>
      <c r="ED67" s="341"/>
      <c r="EE67" s="340"/>
      <c r="EF67" s="46">
        <f>(EF65)*(EC66)/117.6</f>
        <v>0</v>
      </c>
      <c r="EH67" s="56"/>
      <c r="EI67" s="56"/>
      <c r="EJ67" s="290" t="s">
        <v>1725</v>
      </c>
      <c r="EK67" s="341"/>
      <c r="EL67" s="340"/>
      <c r="EM67" s="46">
        <f>(EM65)*(EJ66)/117.6</f>
        <v>0</v>
      </c>
    </row>
    <row r="68" spans="2:143" ht="15.75" customHeight="1">
      <c r="C68" s="56"/>
      <c r="D68" s="290"/>
      <c r="E68" s="340"/>
      <c r="F68" s="48"/>
      <c r="G68" s="56"/>
      <c r="H68" s="290"/>
      <c r="I68" s="340"/>
      <c r="J68" s="48"/>
      <c r="K68" s="58"/>
      <c r="L68" s="56"/>
      <c r="M68" s="56"/>
      <c r="N68" s="290"/>
      <c r="O68" s="341"/>
      <c r="P68" s="340"/>
      <c r="Q68" s="48"/>
      <c r="S68" s="56"/>
      <c r="T68" s="56"/>
      <c r="U68" s="290"/>
      <c r="V68" s="291"/>
      <c r="W68" s="292"/>
      <c r="X68" s="48"/>
      <c r="Z68" s="56"/>
      <c r="AA68" s="56"/>
      <c r="AB68" s="290"/>
      <c r="AC68" s="341"/>
      <c r="AD68" s="340"/>
      <c r="AE68" s="48"/>
      <c r="AG68" s="56"/>
      <c r="AH68" s="56"/>
      <c r="AI68" s="290"/>
      <c r="AJ68" s="341"/>
      <c r="AK68" s="340"/>
      <c r="AL68" s="48"/>
      <c r="AN68" s="56"/>
      <c r="AO68" s="56"/>
      <c r="AP68" s="290"/>
      <c r="AQ68" s="341"/>
      <c r="AR68" s="340"/>
      <c r="AS68" s="48"/>
      <c r="AU68" s="56"/>
      <c r="AV68" s="56"/>
      <c r="AW68" s="290"/>
      <c r="AX68" s="341"/>
      <c r="AY68" s="340"/>
      <c r="AZ68" s="48"/>
      <c r="BB68" s="56"/>
      <c r="BC68" s="56"/>
      <c r="BD68" s="290"/>
      <c r="BE68" s="341"/>
      <c r="BF68" s="340"/>
      <c r="BG68" s="48"/>
      <c r="BI68" s="56"/>
      <c r="BJ68" s="56"/>
      <c r="BK68" s="290"/>
      <c r="BL68" s="341"/>
      <c r="BM68" s="340"/>
      <c r="BN68" s="48"/>
      <c r="BP68" s="56"/>
      <c r="BQ68" s="56"/>
      <c r="BR68" s="290"/>
      <c r="BS68" s="341"/>
      <c r="BT68" s="340"/>
      <c r="BU68" s="48"/>
      <c r="BW68" s="56"/>
      <c r="BX68" s="56"/>
      <c r="BY68" s="290"/>
      <c r="BZ68" s="341"/>
      <c r="CA68" s="340"/>
      <c r="CB68" s="48"/>
      <c r="CD68" s="56"/>
      <c r="CE68" s="56"/>
      <c r="CF68" s="290"/>
      <c r="CG68" s="341"/>
      <c r="CH68" s="340"/>
      <c r="CI68" s="48"/>
      <c r="CK68" s="56"/>
      <c r="CL68" s="56"/>
      <c r="CM68" s="290"/>
      <c r="CN68" s="341"/>
      <c r="CO68" s="340"/>
      <c r="CP68" s="48"/>
      <c r="CR68" s="56"/>
      <c r="CS68" s="56"/>
      <c r="CT68" s="290"/>
      <c r="CU68" s="341"/>
      <c r="CV68" s="340"/>
      <c r="CW68" s="48"/>
      <c r="CY68" s="56"/>
      <c r="CZ68" s="56"/>
      <c r="DA68" s="290"/>
      <c r="DB68" s="341"/>
      <c r="DC68" s="340"/>
      <c r="DD68" s="48"/>
      <c r="DF68" s="56"/>
      <c r="DG68" s="56"/>
      <c r="DH68" s="290"/>
      <c r="DI68" s="341"/>
      <c r="DJ68" s="340"/>
      <c r="DK68" s="48"/>
      <c r="DM68" s="56"/>
      <c r="DN68" s="56"/>
      <c r="DO68" s="290"/>
      <c r="DP68" s="341"/>
      <c r="DQ68" s="340"/>
      <c r="DR68" s="48"/>
      <c r="DT68" s="56"/>
      <c r="DU68" s="56"/>
      <c r="DV68" s="290"/>
      <c r="DW68" s="341"/>
      <c r="DX68" s="340"/>
      <c r="DY68" s="48"/>
      <c r="EA68" s="56"/>
      <c r="EB68" s="56"/>
      <c r="EC68" s="290"/>
      <c r="ED68" s="341"/>
      <c r="EE68" s="340"/>
      <c r="EF68" s="48"/>
      <c r="EH68" s="56"/>
      <c r="EI68" s="56"/>
      <c r="EJ68" s="290"/>
      <c r="EK68" s="341"/>
      <c r="EL68" s="340"/>
      <c r="EM68" s="48"/>
    </row>
    <row r="69" spans="2:143" ht="15.75" customHeight="1">
      <c r="C69" s="56"/>
      <c r="D69" s="56"/>
      <c r="E69" s="56"/>
      <c r="F69" s="56"/>
      <c r="G69" s="56"/>
      <c r="H69" s="56"/>
      <c r="I69" s="199"/>
      <c r="J69" s="56"/>
      <c r="K69" s="56"/>
      <c r="L69" s="56"/>
      <c r="M69" s="56"/>
      <c r="N69" s="56"/>
      <c r="O69" s="56"/>
      <c r="P69" s="56"/>
      <c r="Q69" s="56"/>
    </row>
    <row r="70" spans="2:143" ht="15.75" customHeight="1">
      <c r="C70" s="56"/>
      <c r="D70" s="56"/>
      <c r="E70" s="56"/>
      <c r="F70" s="56"/>
      <c r="G70" s="56"/>
      <c r="H70" s="56"/>
      <c r="I70" s="199"/>
      <c r="J70" s="56"/>
      <c r="K70" s="56"/>
      <c r="L70" s="56"/>
      <c r="M70" s="56"/>
      <c r="N70" s="56"/>
      <c r="O70" s="56"/>
      <c r="P70" s="56"/>
      <c r="Q70" s="56"/>
    </row>
    <row r="71" spans="2:143" ht="15.75" customHeight="1">
      <c r="I71" s="26"/>
    </row>
    <row r="72" spans="2:143" ht="15.75" customHeight="1">
      <c r="I72" s="26"/>
    </row>
    <row r="73" spans="2:143" ht="15.75" customHeight="1">
      <c r="I73" s="26"/>
    </row>
    <row r="74" spans="2:143" ht="15.75" customHeight="1">
      <c r="I74" s="26"/>
    </row>
    <row r="75" spans="2:143" ht="15.75" customHeight="1">
      <c r="I75" s="26"/>
    </row>
    <row r="76" spans="2:143" ht="15.75" customHeight="1">
      <c r="I76" s="26"/>
    </row>
    <row r="77" spans="2:143" ht="15.75" customHeight="1">
      <c r="I77" s="26"/>
    </row>
    <row r="78" spans="2:143" ht="15.75" customHeight="1">
      <c r="I78" s="26"/>
    </row>
    <row r="79" spans="2:143" ht="15.75" customHeight="1">
      <c r="I79" s="26"/>
    </row>
    <row r="80" spans="2:143" ht="15.75" customHeight="1">
      <c r="I80" s="26"/>
    </row>
    <row r="81" spans="9:9" ht="15.75" customHeight="1">
      <c r="I81" s="26"/>
    </row>
    <row r="82" spans="9:9" ht="15.75" customHeight="1">
      <c r="I82" s="26"/>
    </row>
    <row r="83" spans="9:9" ht="15.75" customHeight="1">
      <c r="I83" s="26"/>
    </row>
    <row r="84" spans="9:9" ht="15.75" customHeight="1">
      <c r="I84" s="26"/>
    </row>
    <row r="85" spans="9:9" ht="15.75" customHeight="1">
      <c r="I85" s="26"/>
    </row>
    <row r="86" spans="9:9" ht="15.75" customHeight="1">
      <c r="I86" s="26"/>
    </row>
    <row r="87" spans="9:9" ht="15.75" customHeight="1">
      <c r="I87" s="26"/>
    </row>
    <row r="88" spans="9:9" ht="15.75" customHeight="1">
      <c r="I88" s="26"/>
    </row>
    <row r="89" spans="9:9" ht="15.75" customHeight="1">
      <c r="I89" s="26"/>
    </row>
    <row r="90" spans="9:9" ht="15.75" customHeight="1">
      <c r="I90" s="26"/>
    </row>
    <row r="91" spans="9:9" ht="15.75" customHeight="1">
      <c r="I91" s="26"/>
    </row>
    <row r="92" spans="9:9" ht="15.75" customHeight="1">
      <c r="I92" s="26"/>
    </row>
    <row r="93" spans="9:9" ht="15.75" customHeight="1">
      <c r="I93" s="26"/>
    </row>
    <row r="94" spans="9:9" ht="15.75" customHeight="1">
      <c r="I94" s="26"/>
    </row>
    <row r="95" spans="9:9" ht="15.75" customHeight="1">
      <c r="I95" s="26"/>
    </row>
    <row r="96" spans="9:9" ht="15.75" customHeight="1">
      <c r="I96" s="26"/>
    </row>
    <row r="97" spans="9:9" ht="15.75" customHeight="1">
      <c r="I97" s="26"/>
    </row>
    <row r="98" spans="9:9" ht="15.75" customHeight="1">
      <c r="I98" s="26"/>
    </row>
    <row r="99" spans="9:9" ht="15.75" customHeight="1">
      <c r="I99" s="26"/>
    </row>
    <row r="100" spans="9:9" ht="15.75" customHeight="1">
      <c r="I100" s="26"/>
    </row>
    <row r="101" spans="9:9" ht="15.75" customHeight="1">
      <c r="I101" s="26"/>
    </row>
    <row r="102" spans="9:9" ht="15.75" customHeight="1">
      <c r="I102" s="26"/>
    </row>
    <row r="103" spans="9:9" ht="15.75" customHeight="1">
      <c r="I103" s="26"/>
    </row>
    <row r="104" spans="9:9" ht="15.75" customHeight="1">
      <c r="I104" s="26"/>
    </row>
    <row r="105" spans="9:9" ht="15.75" customHeight="1">
      <c r="I105" s="26"/>
    </row>
    <row r="106" spans="9:9" ht="15.75" customHeight="1">
      <c r="I106" s="26"/>
    </row>
    <row r="107" spans="9:9" ht="15.75" customHeight="1">
      <c r="I107" s="26"/>
    </row>
    <row r="108" spans="9:9" ht="15.75" customHeight="1">
      <c r="I108" s="26"/>
    </row>
    <row r="109" spans="9:9" ht="15.75" customHeight="1">
      <c r="I109" s="26"/>
    </row>
    <row r="110" spans="9:9" ht="15.75" customHeight="1">
      <c r="I110" s="26"/>
    </row>
    <row r="111" spans="9:9" ht="15.75" customHeight="1">
      <c r="I111" s="26"/>
    </row>
    <row r="112" spans="9:9" ht="15.75" customHeight="1">
      <c r="I112" s="26"/>
    </row>
    <row r="113" spans="9:9" ht="15.75" customHeight="1">
      <c r="I113" s="26"/>
    </row>
    <row r="114" spans="9:9" ht="15.75" customHeight="1">
      <c r="I114" s="26"/>
    </row>
    <row r="115" spans="9:9" ht="15.75" customHeight="1">
      <c r="I115" s="26"/>
    </row>
    <row r="116" spans="9:9" ht="15.75" customHeight="1">
      <c r="I116" s="26"/>
    </row>
    <row r="117" spans="9:9" ht="15.75" customHeight="1">
      <c r="I117" s="26"/>
    </row>
    <row r="118" spans="9:9" ht="15.75" customHeight="1">
      <c r="I118" s="26"/>
    </row>
    <row r="119" spans="9:9" ht="15.75" customHeight="1">
      <c r="I119" s="26"/>
    </row>
    <row r="120" spans="9:9" ht="15.75" customHeight="1">
      <c r="I120" s="26"/>
    </row>
    <row r="121" spans="9:9" ht="15.75" customHeight="1">
      <c r="I121" s="26"/>
    </row>
    <row r="122" spans="9:9" ht="15.75" customHeight="1">
      <c r="I122" s="26"/>
    </row>
    <row r="123" spans="9:9" ht="15.75" customHeight="1">
      <c r="I123" s="26"/>
    </row>
    <row r="124" spans="9:9" ht="15.75" customHeight="1">
      <c r="I124" s="26"/>
    </row>
    <row r="125" spans="9:9" ht="15.75" customHeight="1">
      <c r="I125" s="26"/>
    </row>
    <row r="126" spans="9:9" ht="15.75" customHeight="1">
      <c r="I126" s="26"/>
    </row>
    <row r="127" spans="9:9" ht="15.75" customHeight="1">
      <c r="I127" s="26"/>
    </row>
    <row r="128" spans="9:9" ht="15.75" customHeight="1">
      <c r="I128" s="26"/>
    </row>
    <row r="129" spans="9:9" ht="15.75" customHeight="1">
      <c r="I129" s="26"/>
    </row>
    <row r="130" spans="9:9" ht="15.75" customHeight="1">
      <c r="I130" s="26"/>
    </row>
    <row r="131" spans="9:9" ht="15.75" customHeight="1">
      <c r="I131" s="26"/>
    </row>
    <row r="132" spans="9:9" ht="15.75" customHeight="1">
      <c r="I132" s="26"/>
    </row>
    <row r="133" spans="9:9" ht="15.75" customHeight="1">
      <c r="I133" s="26"/>
    </row>
    <row r="134" spans="9:9" ht="15.75" customHeight="1">
      <c r="I134" s="26"/>
    </row>
    <row r="135" spans="9:9" ht="15.75" customHeight="1">
      <c r="I135" s="26"/>
    </row>
    <row r="136" spans="9:9" ht="15.75" customHeight="1">
      <c r="I136" s="26"/>
    </row>
    <row r="137" spans="9:9" ht="15.75" customHeight="1">
      <c r="I137" s="26"/>
    </row>
    <row r="138" spans="9:9" ht="15.75" customHeight="1">
      <c r="I138" s="26"/>
    </row>
    <row r="139" spans="9:9" ht="15.75" customHeight="1">
      <c r="I139" s="26"/>
    </row>
    <row r="140" spans="9:9" ht="15.75" customHeight="1">
      <c r="I140" s="26"/>
    </row>
    <row r="141" spans="9:9" ht="15.75" customHeight="1">
      <c r="I141" s="26"/>
    </row>
    <row r="142" spans="9:9" ht="15.75" customHeight="1">
      <c r="I142" s="26"/>
    </row>
    <row r="143" spans="9:9" ht="15.75" customHeight="1">
      <c r="I143" s="26"/>
    </row>
    <row r="144" spans="9:9" ht="15.75" customHeight="1">
      <c r="I144" s="26"/>
    </row>
    <row r="145" spans="9:9" ht="15.75" customHeight="1">
      <c r="I145" s="26"/>
    </row>
    <row r="146" spans="9:9" ht="15.75" customHeight="1">
      <c r="I146" s="26"/>
    </row>
    <row r="147" spans="9:9" ht="15.75" customHeight="1">
      <c r="I147" s="26"/>
    </row>
    <row r="148" spans="9:9" ht="15.75" customHeight="1">
      <c r="I148" s="26"/>
    </row>
    <row r="149" spans="9:9" ht="15.75" customHeight="1">
      <c r="I149" s="26"/>
    </row>
    <row r="150" spans="9:9" ht="15.75" customHeight="1">
      <c r="I150" s="26"/>
    </row>
    <row r="151" spans="9:9" ht="15.75" customHeight="1">
      <c r="I151" s="26"/>
    </row>
    <row r="152" spans="9:9" ht="15.75" customHeight="1">
      <c r="I152" s="26"/>
    </row>
    <row r="153" spans="9:9" ht="15.75" customHeight="1">
      <c r="I153" s="26"/>
    </row>
    <row r="154" spans="9:9" ht="15.75" customHeight="1">
      <c r="I154" s="26"/>
    </row>
    <row r="155" spans="9:9" ht="15.75" customHeight="1">
      <c r="I155" s="26"/>
    </row>
    <row r="156" spans="9:9" ht="15.75" customHeight="1">
      <c r="I156" s="26"/>
    </row>
    <row r="157" spans="9:9" ht="15.75" customHeight="1">
      <c r="I157" s="26"/>
    </row>
    <row r="158" spans="9:9" ht="15.75" customHeight="1">
      <c r="I158" s="26"/>
    </row>
    <row r="159" spans="9:9" ht="15.75" customHeight="1">
      <c r="I159" s="26"/>
    </row>
    <row r="160" spans="9:9" ht="15.75" customHeight="1">
      <c r="I160" s="26"/>
    </row>
    <row r="161" spans="9:9" ht="15.75" customHeight="1">
      <c r="I161" s="26"/>
    </row>
    <row r="162" spans="9:9" ht="15.75" customHeight="1">
      <c r="I162" s="26"/>
    </row>
    <row r="163" spans="9:9" ht="15.75" customHeight="1">
      <c r="I163" s="26"/>
    </row>
    <row r="164" spans="9:9" ht="15.75" customHeight="1">
      <c r="I164" s="26"/>
    </row>
    <row r="165" spans="9:9" ht="15.75" customHeight="1">
      <c r="I165" s="26"/>
    </row>
    <row r="166" spans="9:9" ht="15.75" customHeight="1">
      <c r="I166" s="26"/>
    </row>
    <row r="167" spans="9:9" ht="15.75" customHeight="1">
      <c r="I167" s="26"/>
    </row>
    <row r="168" spans="9:9" ht="15.75" customHeight="1">
      <c r="I168" s="26"/>
    </row>
    <row r="169" spans="9:9" ht="15.75" customHeight="1">
      <c r="I169" s="26"/>
    </row>
    <row r="170" spans="9:9" ht="15.75" customHeight="1">
      <c r="I170" s="26"/>
    </row>
    <row r="171" spans="9:9" ht="15.75" customHeight="1">
      <c r="I171" s="26"/>
    </row>
    <row r="172" spans="9:9" ht="15.75" customHeight="1">
      <c r="I172" s="26"/>
    </row>
    <row r="173" spans="9:9" ht="15.75" customHeight="1">
      <c r="I173" s="26"/>
    </row>
    <row r="174" spans="9:9" ht="15.75" customHeight="1">
      <c r="I174" s="26"/>
    </row>
    <row r="175" spans="9:9" ht="15.75" customHeight="1">
      <c r="I175" s="26"/>
    </row>
    <row r="176" spans="9:9" ht="15.75" customHeight="1">
      <c r="I176" s="26"/>
    </row>
    <row r="177" spans="9:9" ht="15.75" customHeight="1">
      <c r="I177" s="26"/>
    </row>
    <row r="178" spans="9:9" ht="15.75" customHeight="1">
      <c r="I178" s="26"/>
    </row>
    <row r="179" spans="9:9" ht="15.75" customHeight="1">
      <c r="I179" s="26"/>
    </row>
    <row r="180" spans="9:9" ht="15.75" customHeight="1">
      <c r="I180" s="26"/>
    </row>
    <row r="181" spans="9:9" ht="15.75" customHeight="1">
      <c r="I181" s="26"/>
    </row>
    <row r="182" spans="9:9" ht="15.75" customHeight="1">
      <c r="I182" s="26"/>
    </row>
    <row r="183" spans="9:9" ht="15.75" customHeight="1">
      <c r="I183" s="26"/>
    </row>
    <row r="184" spans="9:9" ht="15.75" customHeight="1">
      <c r="I184" s="26"/>
    </row>
    <row r="185" spans="9:9" ht="15.75" customHeight="1">
      <c r="I185" s="26"/>
    </row>
    <row r="186" spans="9:9" ht="15.75" customHeight="1">
      <c r="I186" s="26"/>
    </row>
    <row r="187" spans="9:9" ht="15.75" customHeight="1">
      <c r="I187" s="26"/>
    </row>
    <row r="188" spans="9:9" ht="15.75" customHeight="1">
      <c r="I188" s="26"/>
    </row>
    <row r="189" spans="9:9" ht="15.75" customHeight="1">
      <c r="I189" s="26"/>
    </row>
    <row r="190" spans="9:9" ht="15.75" customHeight="1">
      <c r="I190" s="26"/>
    </row>
    <row r="191" spans="9:9" ht="15.75" customHeight="1">
      <c r="I191" s="26"/>
    </row>
    <row r="192" spans="9:9" ht="15.75" customHeight="1">
      <c r="I192" s="26"/>
    </row>
    <row r="193" spans="9:9" ht="15.75" customHeight="1">
      <c r="I193" s="26"/>
    </row>
    <row r="194" spans="9:9" ht="15.75" customHeight="1">
      <c r="I194" s="26"/>
    </row>
    <row r="195" spans="9:9" ht="15.75" customHeight="1">
      <c r="I195" s="26"/>
    </row>
    <row r="196" spans="9:9" ht="15.75" customHeight="1">
      <c r="I196" s="26"/>
    </row>
    <row r="197" spans="9:9" ht="15.75" customHeight="1">
      <c r="I197" s="26"/>
    </row>
    <row r="198" spans="9:9" ht="15.75" customHeight="1">
      <c r="I198" s="26"/>
    </row>
    <row r="199" spans="9:9" ht="15.75" customHeight="1">
      <c r="I199" s="26"/>
    </row>
    <row r="200" spans="9:9" ht="15.75" customHeight="1">
      <c r="I200" s="26"/>
    </row>
    <row r="201" spans="9:9" ht="15.75" customHeight="1">
      <c r="I201" s="26"/>
    </row>
    <row r="202" spans="9:9" ht="15.75" customHeight="1">
      <c r="I202" s="26"/>
    </row>
    <row r="203" spans="9:9" ht="15.75" customHeight="1">
      <c r="I203" s="26"/>
    </row>
    <row r="204" spans="9:9" ht="15.75" customHeight="1">
      <c r="I204" s="26"/>
    </row>
    <row r="205" spans="9:9" ht="15.75" customHeight="1">
      <c r="I205" s="26"/>
    </row>
    <row r="206" spans="9:9" ht="15.75" customHeight="1">
      <c r="I206" s="26"/>
    </row>
    <row r="207" spans="9:9" ht="15.75" customHeight="1">
      <c r="I207" s="26"/>
    </row>
    <row r="208" spans="9:9" ht="15.75" customHeight="1">
      <c r="I208" s="26"/>
    </row>
    <row r="209" spans="9:9" ht="15.75" customHeight="1">
      <c r="I209" s="26"/>
    </row>
    <row r="210" spans="9:9" ht="15.75" customHeight="1">
      <c r="I210" s="26"/>
    </row>
    <row r="211" spans="9:9" ht="15.75" customHeight="1">
      <c r="I211" s="26"/>
    </row>
    <row r="212" spans="9:9" ht="15.75" customHeight="1">
      <c r="I212" s="26"/>
    </row>
    <row r="213" spans="9:9" ht="15.75" customHeight="1">
      <c r="I213" s="26"/>
    </row>
    <row r="214" spans="9:9" ht="15.75" customHeight="1">
      <c r="I214" s="26"/>
    </row>
    <row r="215" spans="9:9" ht="15.75" customHeight="1">
      <c r="I215" s="26"/>
    </row>
    <row r="216" spans="9:9" ht="15.75" customHeight="1">
      <c r="I216" s="26"/>
    </row>
    <row r="217" spans="9:9" ht="15.75" customHeight="1">
      <c r="I217" s="26"/>
    </row>
    <row r="218" spans="9:9" ht="15.75" customHeight="1">
      <c r="I218" s="26"/>
    </row>
    <row r="219" spans="9:9" ht="15.75" customHeight="1">
      <c r="I219" s="26"/>
    </row>
    <row r="220" spans="9:9" ht="15.75" customHeight="1">
      <c r="I220" s="26"/>
    </row>
    <row r="221" spans="9:9" ht="15.75" customHeight="1">
      <c r="I221" s="26"/>
    </row>
    <row r="222" spans="9:9" ht="15.75" customHeight="1">
      <c r="I222" s="26"/>
    </row>
    <row r="223" spans="9:9" ht="15.75" customHeight="1">
      <c r="I223" s="26"/>
    </row>
    <row r="224" spans="9:9" ht="15.75" customHeight="1">
      <c r="I224" s="26"/>
    </row>
    <row r="225" spans="9:9" ht="15.75" customHeight="1">
      <c r="I225" s="26"/>
    </row>
    <row r="226" spans="9:9" ht="15.75" customHeight="1">
      <c r="I226" s="26"/>
    </row>
    <row r="227" spans="9:9" ht="15.75" customHeight="1">
      <c r="I227" s="26"/>
    </row>
    <row r="228" spans="9:9" ht="15.75" customHeight="1">
      <c r="I228" s="26"/>
    </row>
    <row r="229" spans="9:9" ht="15.75" customHeight="1">
      <c r="I229" s="26"/>
    </row>
    <row r="230" spans="9:9" ht="15.75" customHeight="1">
      <c r="I230" s="26"/>
    </row>
    <row r="231" spans="9:9" ht="15.75" customHeight="1">
      <c r="I231" s="26"/>
    </row>
    <row r="232" spans="9:9" ht="15.75" customHeight="1">
      <c r="I232" s="26"/>
    </row>
    <row r="233" spans="9:9" ht="15.75" customHeight="1">
      <c r="I233" s="26"/>
    </row>
    <row r="234" spans="9:9" ht="15.75" customHeight="1">
      <c r="I234" s="26"/>
    </row>
    <row r="235" spans="9:9" ht="15.75" customHeight="1">
      <c r="I235" s="26"/>
    </row>
    <row r="236" spans="9:9" ht="15.75" customHeight="1">
      <c r="I236" s="26"/>
    </row>
    <row r="237" spans="9:9" ht="15.75" customHeight="1">
      <c r="I237" s="26"/>
    </row>
    <row r="238" spans="9:9" ht="15.75" customHeight="1">
      <c r="I238" s="26"/>
    </row>
    <row r="239" spans="9:9" ht="15.75" customHeight="1">
      <c r="I239" s="26"/>
    </row>
    <row r="240" spans="9:9" ht="15.75" customHeight="1">
      <c r="I240" s="26"/>
    </row>
    <row r="241" spans="9:9" ht="15.75" customHeight="1">
      <c r="I241" s="26"/>
    </row>
    <row r="242" spans="9:9" ht="15.75" customHeight="1">
      <c r="I242" s="26"/>
    </row>
    <row r="243" spans="9:9" ht="15.75" customHeight="1">
      <c r="I243" s="26"/>
    </row>
    <row r="244" spans="9:9" ht="15.75" customHeight="1">
      <c r="I244" s="26"/>
    </row>
    <row r="245" spans="9:9" ht="15.75" customHeight="1">
      <c r="I245" s="26"/>
    </row>
    <row r="246" spans="9:9" ht="15.75" customHeight="1">
      <c r="I246" s="26"/>
    </row>
    <row r="247" spans="9:9" ht="15.75" customHeight="1">
      <c r="I247" s="26"/>
    </row>
    <row r="248" spans="9:9" ht="15.75" customHeight="1">
      <c r="I248" s="26"/>
    </row>
    <row r="249" spans="9:9" ht="15.75" customHeight="1">
      <c r="I249" s="26"/>
    </row>
    <row r="250" spans="9:9" ht="15.75" customHeight="1">
      <c r="I250" s="26"/>
    </row>
    <row r="251" spans="9:9" ht="15.75" customHeight="1">
      <c r="I251" s="26"/>
    </row>
    <row r="252" spans="9:9" ht="15.75" customHeight="1">
      <c r="I252" s="26"/>
    </row>
    <row r="253" spans="9:9" ht="15.75" customHeight="1">
      <c r="I253" s="26"/>
    </row>
    <row r="254" spans="9:9" ht="15.75" customHeight="1">
      <c r="I254" s="26"/>
    </row>
    <row r="255" spans="9:9" ht="15.75" customHeight="1">
      <c r="I255" s="26"/>
    </row>
    <row r="256" spans="9:9" ht="15.75" customHeight="1">
      <c r="I256" s="26"/>
    </row>
    <row r="257" spans="9:9" ht="15.75" customHeight="1">
      <c r="I257" s="26"/>
    </row>
    <row r="258" spans="9:9" ht="15.75" customHeight="1">
      <c r="I258" s="26"/>
    </row>
    <row r="259" spans="9:9" ht="15.75" customHeight="1">
      <c r="I259" s="26"/>
    </row>
    <row r="260" spans="9:9" ht="15.75" customHeight="1">
      <c r="I260" s="26"/>
    </row>
    <row r="261" spans="9:9" ht="15.75" customHeight="1">
      <c r="I261" s="26"/>
    </row>
    <row r="262" spans="9:9" ht="15.75" customHeight="1">
      <c r="I262" s="26"/>
    </row>
    <row r="263" spans="9:9" ht="15.75" customHeight="1">
      <c r="I263" s="26"/>
    </row>
    <row r="264" spans="9:9" ht="15.75" customHeight="1">
      <c r="I264" s="26"/>
    </row>
    <row r="265" spans="9:9" ht="15.75" customHeight="1">
      <c r="I265" s="26"/>
    </row>
    <row r="266" spans="9:9" ht="15.75" customHeight="1">
      <c r="I266" s="26"/>
    </row>
    <row r="267" spans="9:9" ht="15.75" customHeight="1">
      <c r="I267" s="26"/>
    </row>
    <row r="268" spans="9:9" ht="15.75" customHeight="1">
      <c r="I268" s="26"/>
    </row>
  </sheetData>
  <mergeCells count="1210">
    <mergeCell ref="EI63:EK63"/>
    <mergeCell ref="EI64:EK64"/>
    <mergeCell ref="EI65:EL65"/>
    <mergeCell ref="EJ67:EL67"/>
    <mergeCell ref="EJ68:EL68"/>
    <mergeCell ref="EI21:EK21"/>
    <mergeCell ref="EI22:EK22"/>
    <mergeCell ref="EI23:EK23"/>
    <mergeCell ref="EI24:EK24"/>
    <mergeCell ref="EI25:EK25"/>
    <mergeCell ref="EI27:EK27"/>
    <mergeCell ref="EI29:EK29"/>
    <mergeCell ref="EI30:EK30"/>
    <mergeCell ref="EI31:EK31"/>
    <mergeCell ref="EH3:EI3"/>
    <mergeCell ref="EI4:EK4"/>
    <mergeCell ref="EI5:EK5"/>
    <mergeCell ref="EI6:EK6"/>
    <mergeCell ref="EI7:EK7"/>
    <mergeCell ref="EI8:EK8"/>
    <mergeCell ref="EI9:EK9"/>
    <mergeCell ref="EI10:EK10"/>
    <mergeCell ref="EI11:EK11"/>
    <mergeCell ref="EI12:EK12"/>
    <mergeCell ref="EI13:EK13"/>
    <mergeCell ref="EI14:EK14"/>
    <mergeCell ref="EI15:EK15"/>
    <mergeCell ref="EI16:EK16"/>
    <mergeCell ref="EI17:EK17"/>
    <mergeCell ref="EI18:EK18"/>
    <mergeCell ref="EI19:EK19"/>
    <mergeCell ref="EI20:EK20"/>
    <mergeCell ref="EI54:EK54"/>
    <mergeCell ref="EI55:EK55"/>
    <mergeCell ref="EI56:EK56"/>
    <mergeCell ref="EI57:EK57"/>
    <mergeCell ref="EI58:EK58"/>
    <mergeCell ref="EI59:EK59"/>
    <mergeCell ref="EI60:EK60"/>
    <mergeCell ref="EI61:EK61"/>
    <mergeCell ref="EI62:EK62"/>
    <mergeCell ref="EI45:EK45"/>
    <mergeCell ref="EI46:EK46"/>
    <mergeCell ref="EI47:EK47"/>
    <mergeCell ref="EI48:EK48"/>
    <mergeCell ref="EI49:EK49"/>
    <mergeCell ref="EI50:EK50"/>
    <mergeCell ref="EI51:EK51"/>
    <mergeCell ref="EI52:EK52"/>
    <mergeCell ref="EI53:EK53"/>
    <mergeCell ref="EI36:EK36"/>
    <mergeCell ref="EI37:EK37"/>
    <mergeCell ref="EI38:EK38"/>
    <mergeCell ref="EI39:EK39"/>
    <mergeCell ref="EI40:EK40"/>
    <mergeCell ref="EI41:EK41"/>
    <mergeCell ref="EI42:EK42"/>
    <mergeCell ref="EI43:EK43"/>
    <mergeCell ref="EI44:EK44"/>
    <mergeCell ref="EI32:EK32"/>
    <mergeCell ref="EI33:EK33"/>
    <mergeCell ref="EI34:EK34"/>
    <mergeCell ref="EI35:EK35"/>
    <mergeCell ref="EC68:EE68"/>
    <mergeCell ref="EB58:ED58"/>
    <mergeCell ref="EB59:ED59"/>
    <mergeCell ref="EB60:ED60"/>
    <mergeCell ref="EB61:ED61"/>
    <mergeCell ref="EB62:ED62"/>
    <mergeCell ref="EB63:ED63"/>
    <mergeCell ref="EB64:ED64"/>
    <mergeCell ref="EB65:EE65"/>
    <mergeCell ref="EC67:EE67"/>
    <mergeCell ref="EB49:ED49"/>
    <mergeCell ref="EB50:ED50"/>
    <mergeCell ref="EB51:ED51"/>
    <mergeCell ref="EB52:ED52"/>
    <mergeCell ref="EB53:ED53"/>
    <mergeCell ref="EB54:ED54"/>
    <mergeCell ref="EB55:ED55"/>
    <mergeCell ref="EB56:ED56"/>
    <mergeCell ref="EB57:ED57"/>
    <mergeCell ref="EB40:ED40"/>
    <mergeCell ref="EB41:ED41"/>
    <mergeCell ref="EB42:ED42"/>
    <mergeCell ref="EB43:ED43"/>
    <mergeCell ref="EB44:ED44"/>
    <mergeCell ref="EB45:ED45"/>
    <mergeCell ref="EB46:ED46"/>
    <mergeCell ref="EB47:ED47"/>
    <mergeCell ref="EB48:ED48"/>
    <mergeCell ref="EB31:ED31"/>
    <mergeCell ref="EB32:ED32"/>
    <mergeCell ref="EB33:ED33"/>
    <mergeCell ref="EB34:ED34"/>
    <mergeCell ref="EB35:ED35"/>
    <mergeCell ref="EB36:ED36"/>
    <mergeCell ref="EB37:ED37"/>
    <mergeCell ref="EB38:ED38"/>
    <mergeCell ref="EB39:ED39"/>
    <mergeCell ref="EB20:ED20"/>
    <mergeCell ref="EB21:ED21"/>
    <mergeCell ref="EB22:ED22"/>
    <mergeCell ref="EB23:ED23"/>
    <mergeCell ref="EB24:ED24"/>
    <mergeCell ref="EB25:ED25"/>
    <mergeCell ref="EB27:ED27"/>
    <mergeCell ref="EB29:ED29"/>
    <mergeCell ref="EB30:ED30"/>
    <mergeCell ref="EB11:ED11"/>
    <mergeCell ref="EB12:ED12"/>
    <mergeCell ref="EB13:ED13"/>
    <mergeCell ref="EB14:ED14"/>
    <mergeCell ref="EB15:ED15"/>
    <mergeCell ref="EB16:ED16"/>
    <mergeCell ref="EB17:ED17"/>
    <mergeCell ref="EB18:ED18"/>
    <mergeCell ref="EB19:ED19"/>
    <mergeCell ref="EA3:EB3"/>
    <mergeCell ref="EB4:ED4"/>
    <mergeCell ref="EB5:ED5"/>
    <mergeCell ref="EB6:ED6"/>
    <mergeCell ref="EB7:ED7"/>
    <mergeCell ref="EB8:ED8"/>
    <mergeCell ref="EB9:ED9"/>
    <mergeCell ref="EB10:ED10"/>
    <mergeCell ref="DU59:DW59"/>
    <mergeCell ref="DU60:DW60"/>
    <mergeCell ref="DU61:DW61"/>
    <mergeCell ref="DU62:DW62"/>
    <mergeCell ref="DU63:DW63"/>
    <mergeCell ref="DU64:DW64"/>
    <mergeCell ref="DU65:DX65"/>
    <mergeCell ref="DV67:DX67"/>
    <mergeCell ref="DV68:DX68"/>
    <mergeCell ref="DU50:DW50"/>
    <mergeCell ref="DU51:DW51"/>
    <mergeCell ref="DU52:DW52"/>
    <mergeCell ref="DU53:DW53"/>
    <mergeCell ref="DU54:DW54"/>
    <mergeCell ref="DU55:DW55"/>
    <mergeCell ref="DU56:DW56"/>
    <mergeCell ref="DU57:DW57"/>
    <mergeCell ref="DU58:DW58"/>
    <mergeCell ref="DU41:DW41"/>
    <mergeCell ref="DU42:DW42"/>
    <mergeCell ref="DU43:DW43"/>
    <mergeCell ref="DU44:DW44"/>
    <mergeCell ref="DU45:DW45"/>
    <mergeCell ref="DU46:DW46"/>
    <mergeCell ref="DU47:DW47"/>
    <mergeCell ref="DU48:DW48"/>
    <mergeCell ref="DU49:DW49"/>
    <mergeCell ref="DU32:DW32"/>
    <mergeCell ref="DU33:DW33"/>
    <mergeCell ref="DU34:DW34"/>
    <mergeCell ref="DU35:DW35"/>
    <mergeCell ref="DU36:DW36"/>
    <mergeCell ref="DU37:DW37"/>
    <mergeCell ref="DU38:DW38"/>
    <mergeCell ref="DU39:DW39"/>
    <mergeCell ref="DU40:DW40"/>
    <mergeCell ref="DU21:DW21"/>
    <mergeCell ref="DU22:DW22"/>
    <mergeCell ref="DU23:DW23"/>
    <mergeCell ref="DU24:DW24"/>
    <mergeCell ref="DU25:DW25"/>
    <mergeCell ref="DU27:DW27"/>
    <mergeCell ref="DU29:DW29"/>
    <mergeCell ref="DU30:DW30"/>
    <mergeCell ref="DU31:DW31"/>
    <mergeCell ref="DN63:DP63"/>
    <mergeCell ref="DN64:DP64"/>
    <mergeCell ref="DN65:DQ65"/>
    <mergeCell ref="DO67:DQ67"/>
    <mergeCell ref="DO68:DQ68"/>
    <mergeCell ref="DT3:DU3"/>
    <mergeCell ref="DU4:DW4"/>
    <mergeCell ref="DU5:DW5"/>
    <mergeCell ref="DU6:DW6"/>
    <mergeCell ref="DU7:DW7"/>
    <mergeCell ref="DU8:DW8"/>
    <mergeCell ref="DU9:DW9"/>
    <mergeCell ref="DU10:DW10"/>
    <mergeCell ref="DU11:DW11"/>
    <mergeCell ref="DU12:DW12"/>
    <mergeCell ref="DU13:DW13"/>
    <mergeCell ref="DU14:DW14"/>
    <mergeCell ref="DU15:DW15"/>
    <mergeCell ref="DU16:DW16"/>
    <mergeCell ref="DU17:DW17"/>
    <mergeCell ref="DU18:DW18"/>
    <mergeCell ref="DU19:DW19"/>
    <mergeCell ref="DU20:DW20"/>
    <mergeCell ref="DN54:DP54"/>
    <mergeCell ref="DN55:DP55"/>
    <mergeCell ref="DN56:DP56"/>
    <mergeCell ref="DN57:DP57"/>
    <mergeCell ref="DN58:DP58"/>
    <mergeCell ref="DN59:DP59"/>
    <mergeCell ref="DN60:DP60"/>
    <mergeCell ref="DN61:DP61"/>
    <mergeCell ref="DN62:DP62"/>
    <mergeCell ref="DN45:DP45"/>
    <mergeCell ref="DN46:DP46"/>
    <mergeCell ref="DN47:DP47"/>
    <mergeCell ref="DN48:DP48"/>
    <mergeCell ref="DN49:DP49"/>
    <mergeCell ref="DN50:DP50"/>
    <mergeCell ref="DN51:DP51"/>
    <mergeCell ref="DN52:DP52"/>
    <mergeCell ref="DN53:DP53"/>
    <mergeCell ref="DN36:DP36"/>
    <mergeCell ref="DN37:DP37"/>
    <mergeCell ref="DN38:DP38"/>
    <mergeCell ref="DN39:DP39"/>
    <mergeCell ref="DN40:DP40"/>
    <mergeCell ref="DN41:DP41"/>
    <mergeCell ref="DN42:DP42"/>
    <mergeCell ref="DN43:DP43"/>
    <mergeCell ref="DN44:DP44"/>
    <mergeCell ref="DN25:DP25"/>
    <mergeCell ref="DN27:DP27"/>
    <mergeCell ref="DN29:DP29"/>
    <mergeCell ref="DN30:DP30"/>
    <mergeCell ref="DN31:DP31"/>
    <mergeCell ref="DN32:DP32"/>
    <mergeCell ref="DN33:DP33"/>
    <mergeCell ref="DN34:DP34"/>
    <mergeCell ref="DN35:DP35"/>
    <mergeCell ref="DH68:DJ68"/>
    <mergeCell ref="DM3:DN3"/>
    <mergeCell ref="DN4:DP4"/>
    <mergeCell ref="DN5:DP5"/>
    <mergeCell ref="DN6:DP6"/>
    <mergeCell ref="DN7:DP7"/>
    <mergeCell ref="DN8:DP8"/>
    <mergeCell ref="DN9:DP9"/>
    <mergeCell ref="DN10:DP10"/>
    <mergeCell ref="DN11:DP11"/>
    <mergeCell ref="DN12:DP12"/>
    <mergeCell ref="DN13:DP13"/>
    <mergeCell ref="DN14:DP14"/>
    <mergeCell ref="DN15:DP15"/>
    <mergeCell ref="DN16:DP16"/>
    <mergeCell ref="DN17:DP17"/>
    <mergeCell ref="DN18:DP18"/>
    <mergeCell ref="DN19:DP19"/>
    <mergeCell ref="DN20:DP20"/>
    <mergeCell ref="DN21:DP21"/>
    <mergeCell ref="DN22:DP22"/>
    <mergeCell ref="DN23:DP23"/>
    <mergeCell ref="DN24:DP24"/>
    <mergeCell ref="DG58:DI58"/>
    <mergeCell ref="DG59:DI59"/>
    <mergeCell ref="DG60:DI60"/>
    <mergeCell ref="DG61:DI61"/>
    <mergeCell ref="DG62:DI62"/>
    <mergeCell ref="DG63:DI63"/>
    <mergeCell ref="DG64:DI64"/>
    <mergeCell ref="DG65:DJ65"/>
    <mergeCell ref="DH67:DJ67"/>
    <mergeCell ref="DG49:DI49"/>
    <mergeCell ref="DG50:DI50"/>
    <mergeCell ref="DG51:DI51"/>
    <mergeCell ref="DG52:DI52"/>
    <mergeCell ref="DG53:DI53"/>
    <mergeCell ref="DG54:DI54"/>
    <mergeCell ref="DG55:DI55"/>
    <mergeCell ref="DG56:DI56"/>
    <mergeCell ref="DG57:DI57"/>
    <mergeCell ref="DG40:DI40"/>
    <mergeCell ref="DG41:DI41"/>
    <mergeCell ref="DG42:DI42"/>
    <mergeCell ref="DG43:DI43"/>
    <mergeCell ref="DG44:DI44"/>
    <mergeCell ref="DG45:DI45"/>
    <mergeCell ref="DG46:DI46"/>
    <mergeCell ref="DG47:DI47"/>
    <mergeCell ref="DG48:DI48"/>
    <mergeCell ref="DG31:DI31"/>
    <mergeCell ref="DG32:DI32"/>
    <mergeCell ref="DG33:DI33"/>
    <mergeCell ref="DG34:DI34"/>
    <mergeCell ref="DG35:DI35"/>
    <mergeCell ref="DG36:DI36"/>
    <mergeCell ref="DG37:DI37"/>
    <mergeCell ref="DG38:DI38"/>
    <mergeCell ref="DG39:DI39"/>
    <mergeCell ref="DG20:DI20"/>
    <mergeCell ref="DG21:DI21"/>
    <mergeCell ref="DG22:DI22"/>
    <mergeCell ref="DG23:DI23"/>
    <mergeCell ref="DG24:DI24"/>
    <mergeCell ref="DG25:DI25"/>
    <mergeCell ref="DG27:DI27"/>
    <mergeCell ref="DG29:DI29"/>
    <mergeCell ref="DG30:DI30"/>
    <mergeCell ref="BQ56:BS56"/>
    <mergeCell ref="BX56:BZ56"/>
    <mergeCell ref="CE56:CG56"/>
    <mergeCell ref="CL56:CN56"/>
    <mergeCell ref="CS56:CU56"/>
    <mergeCell ref="CZ56:DB56"/>
    <mergeCell ref="DF3:DG3"/>
    <mergeCell ref="DG4:DI4"/>
    <mergeCell ref="DG5:DI5"/>
    <mergeCell ref="DG6:DI6"/>
    <mergeCell ref="DG7:DI7"/>
    <mergeCell ref="DG8:DI8"/>
    <mergeCell ref="DG9:DI9"/>
    <mergeCell ref="DG10:DI10"/>
    <mergeCell ref="DG11:DI11"/>
    <mergeCell ref="DG12:DI12"/>
    <mergeCell ref="DG13:DI13"/>
    <mergeCell ref="DG14:DI14"/>
    <mergeCell ref="DG15:DI15"/>
    <mergeCell ref="DG16:DI16"/>
    <mergeCell ref="DG17:DI17"/>
    <mergeCell ref="DG18:DI18"/>
    <mergeCell ref="DG19:DI19"/>
    <mergeCell ref="B1:C3"/>
    <mergeCell ref="M56:O56"/>
    <mergeCell ref="T56:V56"/>
    <mergeCell ref="AA56:AC56"/>
    <mergeCell ref="AH56:AJ56"/>
    <mergeCell ref="AO56:AQ56"/>
    <mergeCell ref="AV56:AX56"/>
    <mergeCell ref="BC56:BE56"/>
    <mergeCell ref="BJ56:BL56"/>
    <mergeCell ref="M63:O63"/>
    <mergeCell ref="AA63:AC63"/>
    <mergeCell ref="AO63:AQ63"/>
    <mergeCell ref="BC63:BE63"/>
    <mergeCell ref="M64:O64"/>
    <mergeCell ref="AA64:AC64"/>
    <mergeCell ref="AO64:AQ64"/>
    <mergeCell ref="BJ63:BL63"/>
    <mergeCell ref="AH34:AJ34"/>
    <mergeCell ref="AH35:AJ35"/>
    <mergeCell ref="AH36:AJ36"/>
    <mergeCell ref="AO36:AQ36"/>
    <mergeCell ref="AV34:AX34"/>
    <mergeCell ref="AV35:AX35"/>
    <mergeCell ref="AV36:AX36"/>
    <mergeCell ref="BC36:BE36"/>
    <mergeCell ref="T54:V54"/>
    <mergeCell ref="T55:V55"/>
    <mergeCell ref="M57:O57"/>
    <mergeCell ref="T57:V57"/>
    <mergeCell ref="M58:O58"/>
    <mergeCell ref="T58:V58"/>
    <mergeCell ref="M54:O54"/>
    <mergeCell ref="CL63:CN63"/>
    <mergeCell ref="CS63:CU63"/>
    <mergeCell ref="CZ63:DB63"/>
    <mergeCell ref="T63:V63"/>
    <mergeCell ref="T64:V64"/>
    <mergeCell ref="AH63:AJ63"/>
    <mergeCell ref="AH64:AJ64"/>
    <mergeCell ref="AV63:AX63"/>
    <mergeCell ref="AV64:AX64"/>
    <mergeCell ref="BC64:BE64"/>
    <mergeCell ref="BJ64:BL64"/>
    <mergeCell ref="BQ64:BS64"/>
    <mergeCell ref="BX64:BZ64"/>
    <mergeCell ref="CE64:CG64"/>
    <mergeCell ref="CL64:CN64"/>
    <mergeCell ref="CS64:CU64"/>
    <mergeCell ref="CZ64:DB64"/>
    <mergeCell ref="CL45:CN45"/>
    <mergeCell ref="CS45:CU45"/>
    <mergeCell ref="CZ45:DB45"/>
    <mergeCell ref="T42:V42"/>
    <mergeCell ref="T43:V43"/>
    <mergeCell ref="M44:O44"/>
    <mergeCell ref="T44:V44"/>
    <mergeCell ref="AA44:AC44"/>
    <mergeCell ref="M45:O45"/>
    <mergeCell ref="T45:V45"/>
    <mergeCell ref="M42:O42"/>
    <mergeCell ref="AA42:AC42"/>
    <mergeCell ref="AO42:AQ42"/>
    <mergeCell ref="BC42:BE42"/>
    <mergeCell ref="M43:O43"/>
    <mergeCell ref="AA43:AC43"/>
    <mergeCell ref="AO43:AQ43"/>
    <mergeCell ref="CE44:CG44"/>
    <mergeCell ref="CL44:CN44"/>
    <mergeCell ref="CL42:CN42"/>
    <mergeCell ref="CS42:CU42"/>
    <mergeCell ref="CZ42:DB42"/>
    <mergeCell ref="BJ44:BL44"/>
    <mergeCell ref="BX45:BZ45"/>
    <mergeCell ref="CE45:CG45"/>
    <mergeCell ref="AA45:AC45"/>
    <mergeCell ref="BQ45:BS45"/>
    <mergeCell ref="BQ43:BS43"/>
    <mergeCell ref="BX43:BZ43"/>
    <mergeCell ref="CE43:CG43"/>
    <mergeCell ref="BQ44:BS44"/>
    <mergeCell ref="BX44:BZ44"/>
    <mergeCell ref="CZ38:DB38"/>
    <mergeCell ref="BJ42:BL42"/>
    <mergeCell ref="BQ42:BS42"/>
    <mergeCell ref="BX42:BZ42"/>
    <mergeCell ref="CE42:CG42"/>
    <mergeCell ref="AH42:AJ42"/>
    <mergeCell ref="AH43:AJ43"/>
    <mergeCell ref="AV42:AX42"/>
    <mergeCell ref="AV43:AX43"/>
    <mergeCell ref="CL43:CN43"/>
    <mergeCell ref="CS43:CU43"/>
    <mergeCell ref="CZ43:DB43"/>
    <mergeCell ref="CL39:CN39"/>
    <mergeCell ref="CS39:CU39"/>
    <mergeCell ref="CZ39:DB39"/>
    <mergeCell ref="BQ40:BS40"/>
    <mergeCell ref="CS44:CU44"/>
    <mergeCell ref="CZ44:DB44"/>
    <mergeCell ref="CS40:CU40"/>
    <mergeCell ref="CZ40:DB40"/>
    <mergeCell ref="CL41:CN41"/>
    <mergeCell ref="CS41:CU41"/>
    <mergeCell ref="CZ41:DB41"/>
    <mergeCell ref="T38:V38"/>
    <mergeCell ref="T39:V39"/>
    <mergeCell ref="M40:O40"/>
    <mergeCell ref="T40:V40"/>
    <mergeCell ref="AA40:AC40"/>
    <mergeCell ref="M41:O41"/>
    <mergeCell ref="T41:V41"/>
    <mergeCell ref="M38:O38"/>
    <mergeCell ref="AA38:AC38"/>
    <mergeCell ref="M39:O39"/>
    <mergeCell ref="AA39:AC39"/>
    <mergeCell ref="CE40:CG40"/>
    <mergeCell ref="CL40:CN40"/>
    <mergeCell ref="BX41:BZ41"/>
    <mergeCell ref="CE41:CG41"/>
    <mergeCell ref="AA41:AC41"/>
    <mergeCell ref="AH41:AJ41"/>
    <mergeCell ref="AO41:AQ41"/>
    <mergeCell ref="AV41:AX41"/>
    <mergeCell ref="BC41:BE41"/>
    <mergeCell ref="BJ41:BL41"/>
    <mergeCell ref="BQ41:BS41"/>
    <mergeCell ref="BX37:BZ37"/>
    <mergeCell ref="CE37:CG37"/>
    <mergeCell ref="AA37:AC37"/>
    <mergeCell ref="AH37:AJ37"/>
    <mergeCell ref="AO37:AQ37"/>
    <mergeCell ref="AV37:AX37"/>
    <mergeCell ref="BC37:BE37"/>
    <mergeCell ref="BJ37:BL37"/>
    <mergeCell ref="BQ37:BS37"/>
    <mergeCell ref="BJ38:BL38"/>
    <mergeCell ref="BQ38:BS38"/>
    <mergeCell ref="BX38:BZ38"/>
    <mergeCell ref="CE38:CG38"/>
    <mergeCell ref="AH38:AJ38"/>
    <mergeCell ref="AH39:AJ39"/>
    <mergeCell ref="AH40:AJ40"/>
    <mergeCell ref="AO40:AQ40"/>
    <mergeCell ref="AV38:AX38"/>
    <mergeCell ref="AV39:AX39"/>
    <mergeCell ref="AV40:AX40"/>
    <mergeCell ref="BC40:BE40"/>
    <mergeCell ref="BJ40:BL40"/>
    <mergeCell ref="BC39:BE39"/>
    <mergeCell ref="BJ39:BL39"/>
    <mergeCell ref="BQ39:BS39"/>
    <mergeCell ref="BX39:BZ39"/>
    <mergeCell ref="CE39:CG39"/>
    <mergeCell ref="AO38:AQ38"/>
    <mergeCell ref="BC38:BE38"/>
    <mergeCell ref="AO39:AQ39"/>
    <mergeCell ref="BX40:BZ40"/>
    <mergeCell ref="CS36:CU36"/>
    <mergeCell ref="CL38:CN38"/>
    <mergeCell ref="CS38:CU38"/>
    <mergeCell ref="CZ36:DB36"/>
    <mergeCell ref="CL37:CN37"/>
    <mergeCell ref="CS37:CU37"/>
    <mergeCell ref="CZ37:DB37"/>
    <mergeCell ref="T34:V34"/>
    <mergeCell ref="T35:V35"/>
    <mergeCell ref="M36:O36"/>
    <mergeCell ref="T36:V36"/>
    <mergeCell ref="AA36:AC36"/>
    <mergeCell ref="M37:O37"/>
    <mergeCell ref="T37:V37"/>
    <mergeCell ref="M34:O34"/>
    <mergeCell ref="AA34:AC34"/>
    <mergeCell ref="AO34:AQ34"/>
    <mergeCell ref="BC34:BE34"/>
    <mergeCell ref="M35:O35"/>
    <mergeCell ref="AA35:AC35"/>
    <mergeCell ref="AO35:AQ35"/>
    <mergeCell ref="CE36:CG36"/>
    <mergeCell ref="CL36:CN36"/>
    <mergeCell ref="CS34:CU34"/>
    <mergeCell ref="CZ34:DB34"/>
    <mergeCell ref="BC35:BE35"/>
    <mergeCell ref="BJ35:BL35"/>
    <mergeCell ref="BQ35:BS35"/>
    <mergeCell ref="BX35:BZ35"/>
    <mergeCell ref="CE35:CG35"/>
    <mergeCell ref="CL35:CN35"/>
    <mergeCell ref="CS35:CU35"/>
    <mergeCell ref="CZ35:DB35"/>
    <mergeCell ref="CT68:CV68"/>
    <mergeCell ref="DA68:DC68"/>
    <mergeCell ref="BJ36:BL36"/>
    <mergeCell ref="BQ36:BS36"/>
    <mergeCell ref="BX36:BZ36"/>
    <mergeCell ref="CT67:CV67"/>
    <mergeCell ref="DA67:DC67"/>
    <mergeCell ref="CS65:CV65"/>
    <mergeCell ref="CZ65:DC65"/>
    <mergeCell ref="BR67:BT67"/>
    <mergeCell ref="BR68:BT68"/>
    <mergeCell ref="CF67:CH67"/>
    <mergeCell ref="CF68:CH68"/>
    <mergeCell ref="BK67:BM67"/>
    <mergeCell ref="BY67:CA67"/>
    <mergeCell ref="CM67:CO67"/>
    <mergeCell ref="BK68:BM68"/>
    <mergeCell ref="BY68:CA68"/>
    <mergeCell ref="CM68:CO68"/>
    <mergeCell ref="CS62:CU62"/>
    <mergeCell ref="CZ62:DB62"/>
    <mergeCell ref="CL59:CN59"/>
    <mergeCell ref="CZ59:DB59"/>
    <mergeCell ref="BQ60:BS60"/>
    <mergeCell ref="BX60:BZ60"/>
    <mergeCell ref="CE60:CG60"/>
    <mergeCell ref="CL60:CN60"/>
    <mergeCell ref="CS60:CU60"/>
    <mergeCell ref="CZ60:DB60"/>
    <mergeCell ref="BQ61:BS61"/>
    <mergeCell ref="BX61:BZ61"/>
    <mergeCell ref="AH59:AJ59"/>
    <mergeCell ref="AH60:AJ60"/>
    <mergeCell ref="AH61:AJ61"/>
    <mergeCell ref="AO61:AQ61"/>
    <mergeCell ref="AV59:AX59"/>
    <mergeCell ref="AV60:AX60"/>
    <mergeCell ref="AV61:AX61"/>
    <mergeCell ref="BC55:BE55"/>
    <mergeCell ref="AH44:AJ44"/>
    <mergeCell ref="AO44:AQ44"/>
    <mergeCell ref="AV44:AX44"/>
    <mergeCell ref="BC44:BE44"/>
    <mergeCell ref="AO50:AQ50"/>
    <mergeCell ref="BC50:BE50"/>
    <mergeCell ref="AO51:AQ51"/>
    <mergeCell ref="BJ34:BL34"/>
    <mergeCell ref="AI67:AK67"/>
    <mergeCell ref="BC60:BE60"/>
    <mergeCell ref="BJ60:BL60"/>
    <mergeCell ref="BJ59:BL59"/>
    <mergeCell ref="AO55:AQ55"/>
    <mergeCell ref="AH45:AJ45"/>
    <mergeCell ref="AO45:AQ45"/>
    <mergeCell ref="AV45:AX45"/>
    <mergeCell ref="BC45:BE45"/>
    <mergeCell ref="BJ45:BL45"/>
    <mergeCell ref="BC43:BE43"/>
    <mergeCell ref="BJ43:BL43"/>
    <mergeCell ref="BQ34:BS34"/>
    <mergeCell ref="BX34:BZ34"/>
    <mergeCell ref="CE34:CG34"/>
    <mergeCell ref="CL34:CN34"/>
    <mergeCell ref="C65:E65"/>
    <mergeCell ref="G65:I65"/>
    <mergeCell ref="M65:P65"/>
    <mergeCell ref="T65:W65"/>
    <mergeCell ref="AA65:AD65"/>
    <mergeCell ref="AH65:AK65"/>
    <mergeCell ref="AO65:AR65"/>
    <mergeCell ref="AV65:AY65"/>
    <mergeCell ref="BC65:BF65"/>
    <mergeCell ref="BJ65:BM65"/>
    <mergeCell ref="BQ65:BT65"/>
    <mergeCell ref="BX65:CA65"/>
    <mergeCell ref="CE65:CH65"/>
    <mergeCell ref="CL65:CO65"/>
    <mergeCell ref="BC59:BE59"/>
    <mergeCell ref="M60:O60"/>
    <mergeCell ref="AA60:AC60"/>
    <mergeCell ref="AO60:AQ60"/>
    <mergeCell ref="CE61:CG61"/>
    <mergeCell ref="T59:V59"/>
    <mergeCell ref="T60:V60"/>
    <mergeCell ref="M61:O61"/>
    <mergeCell ref="T61:V61"/>
    <mergeCell ref="AA61:AC61"/>
    <mergeCell ref="M59:O59"/>
    <mergeCell ref="AA59:AC59"/>
    <mergeCell ref="AO59:AQ59"/>
    <mergeCell ref="CL61:CN61"/>
    <mergeCell ref="AI68:AK68"/>
    <mergeCell ref="D67:E67"/>
    <mergeCell ref="N67:P67"/>
    <mergeCell ref="AB67:AD67"/>
    <mergeCell ref="AP67:AR67"/>
    <mergeCell ref="D68:E68"/>
    <mergeCell ref="N68:P68"/>
    <mergeCell ref="AB68:AD68"/>
    <mergeCell ref="AP68:AR68"/>
    <mergeCell ref="H67:I67"/>
    <mergeCell ref="H68:I68"/>
    <mergeCell ref="U67:W67"/>
    <mergeCell ref="U68:W68"/>
    <mergeCell ref="BD67:BF67"/>
    <mergeCell ref="BD68:BF68"/>
    <mergeCell ref="AW68:AY68"/>
    <mergeCell ref="CL62:CN62"/>
    <mergeCell ref="M62:O62"/>
    <mergeCell ref="T62:V62"/>
    <mergeCell ref="BX62:BZ62"/>
    <mergeCell ref="CE62:CG62"/>
    <mergeCell ref="AA62:AC62"/>
    <mergeCell ref="AH62:AJ62"/>
    <mergeCell ref="AO62:AQ62"/>
    <mergeCell ref="AV62:AX62"/>
    <mergeCell ref="BC62:BE62"/>
    <mergeCell ref="BJ62:BL62"/>
    <mergeCell ref="BQ62:BS62"/>
    <mergeCell ref="AW67:AY67"/>
    <mergeCell ref="BQ63:BS63"/>
    <mergeCell ref="BX63:BZ63"/>
    <mergeCell ref="CE63:CG63"/>
    <mergeCell ref="BQ59:BS59"/>
    <mergeCell ref="BX59:BZ59"/>
    <mergeCell ref="CE59:CG59"/>
    <mergeCell ref="BC61:BE61"/>
    <mergeCell ref="BJ61:BL61"/>
    <mergeCell ref="CS61:CU61"/>
    <mergeCell ref="CS59:CU59"/>
    <mergeCell ref="CZ61:DB61"/>
    <mergeCell ref="CL54:CN54"/>
    <mergeCell ref="CS54:CU54"/>
    <mergeCell ref="CZ54:DB54"/>
    <mergeCell ref="BX58:BZ58"/>
    <mergeCell ref="CE58:CG58"/>
    <mergeCell ref="AA58:AC58"/>
    <mergeCell ref="AH58:AJ58"/>
    <mergeCell ref="AO58:AQ58"/>
    <mergeCell ref="AV58:AX58"/>
    <mergeCell ref="BC58:BE58"/>
    <mergeCell ref="BJ58:BL58"/>
    <mergeCell ref="BQ58:BS58"/>
    <mergeCell ref="CL55:CN55"/>
    <mergeCell ref="CS55:CU55"/>
    <mergeCell ref="CZ55:DB55"/>
    <mergeCell ref="BQ57:BS57"/>
    <mergeCell ref="BX57:BZ57"/>
    <mergeCell ref="CS57:CU57"/>
    <mergeCell ref="CZ57:DB57"/>
    <mergeCell ref="CL58:CN58"/>
    <mergeCell ref="CS58:CU58"/>
    <mergeCell ref="CZ58:DB58"/>
    <mergeCell ref="CE57:CG57"/>
    <mergeCell ref="AA57:AC57"/>
    <mergeCell ref="AA54:AC54"/>
    <mergeCell ref="M55:O55"/>
    <mergeCell ref="AA55:AC55"/>
    <mergeCell ref="CL57:CN57"/>
    <mergeCell ref="BX53:BZ53"/>
    <mergeCell ref="CE53:CG53"/>
    <mergeCell ref="AA53:AC53"/>
    <mergeCell ref="AH53:AJ53"/>
    <mergeCell ref="AO53:AQ53"/>
    <mergeCell ref="AV53:AX53"/>
    <mergeCell ref="BC53:BE53"/>
    <mergeCell ref="BJ53:BL53"/>
    <mergeCell ref="BQ53:BS53"/>
    <mergeCell ref="BJ54:BL54"/>
    <mergeCell ref="BQ54:BS54"/>
    <mergeCell ref="BX54:BZ54"/>
    <mergeCell ref="CE54:CG54"/>
    <mergeCell ref="AH54:AJ54"/>
    <mergeCell ref="AH55:AJ55"/>
    <mergeCell ref="AH57:AJ57"/>
    <mergeCell ref="AO57:AQ57"/>
    <mergeCell ref="AV54:AX54"/>
    <mergeCell ref="AV55:AX55"/>
    <mergeCell ref="AV57:AX57"/>
    <mergeCell ref="BC57:BE57"/>
    <mergeCell ref="BJ57:BL57"/>
    <mergeCell ref="BJ55:BL55"/>
    <mergeCell ref="BQ55:BS55"/>
    <mergeCell ref="BX55:BZ55"/>
    <mergeCell ref="CE55:CG55"/>
    <mergeCell ref="AO54:AQ54"/>
    <mergeCell ref="BC54:BE54"/>
    <mergeCell ref="CS52:CU52"/>
    <mergeCell ref="CZ52:DB52"/>
    <mergeCell ref="CL53:CN53"/>
    <mergeCell ref="CS53:CU53"/>
    <mergeCell ref="CZ53:DB53"/>
    <mergeCell ref="CE52:CG52"/>
    <mergeCell ref="CL52:CN52"/>
    <mergeCell ref="T50:V50"/>
    <mergeCell ref="T51:V51"/>
    <mergeCell ref="M52:O52"/>
    <mergeCell ref="T52:V52"/>
    <mergeCell ref="AA52:AC52"/>
    <mergeCell ref="M53:O53"/>
    <mergeCell ref="T53:V53"/>
    <mergeCell ref="M50:O50"/>
    <mergeCell ref="AA50:AC50"/>
    <mergeCell ref="M51:O51"/>
    <mergeCell ref="AA51:AC51"/>
    <mergeCell ref="CL50:CN50"/>
    <mergeCell ref="CS50:CU50"/>
    <mergeCell ref="CZ50:DB50"/>
    <mergeCell ref="AH52:AJ52"/>
    <mergeCell ref="AO52:AQ52"/>
    <mergeCell ref="AV50:AX50"/>
    <mergeCell ref="AV51:AX51"/>
    <mergeCell ref="AV52:AX52"/>
    <mergeCell ref="BC52:BE52"/>
    <mergeCell ref="BJ52:BL52"/>
    <mergeCell ref="BQ52:BS52"/>
    <mergeCell ref="BX52:BZ52"/>
    <mergeCell ref="BX49:BZ49"/>
    <mergeCell ref="CE49:CG49"/>
    <mergeCell ref="AH49:AJ49"/>
    <mergeCell ref="AO49:AQ49"/>
    <mergeCell ref="AV49:AX49"/>
    <mergeCell ref="BC49:BE49"/>
    <mergeCell ref="BJ49:BL49"/>
    <mergeCell ref="BQ49:BS49"/>
    <mergeCell ref="BC51:BE51"/>
    <mergeCell ref="BJ51:BL51"/>
    <mergeCell ref="BQ51:BS51"/>
    <mergeCell ref="BX51:BZ51"/>
    <mergeCell ref="CE51:CG51"/>
    <mergeCell ref="CL46:CN46"/>
    <mergeCell ref="CS46:CU46"/>
    <mergeCell ref="CZ46:DB46"/>
    <mergeCell ref="BJ50:BL50"/>
    <mergeCell ref="BQ50:BS50"/>
    <mergeCell ref="BX50:BZ50"/>
    <mergeCell ref="CE50:CG50"/>
    <mergeCell ref="AH50:AJ50"/>
    <mergeCell ref="AH51:AJ51"/>
    <mergeCell ref="CL51:CN51"/>
    <mergeCell ref="CS51:CU51"/>
    <mergeCell ref="CZ51:DB51"/>
    <mergeCell ref="CL47:CN47"/>
    <mergeCell ref="CS47:CU47"/>
    <mergeCell ref="CZ47:DB47"/>
    <mergeCell ref="BQ48:BS48"/>
    <mergeCell ref="BX48:BZ48"/>
    <mergeCell ref="CS48:CU48"/>
    <mergeCell ref="CZ48:DB48"/>
    <mergeCell ref="CL49:CN49"/>
    <mergeCell ref="CS49:CU49"/>
    <mergeCell ref="CZ49:DB49"/>
    <mergeCell ref="CE48:CG48"/>
    <mergeCell ref="CL48:CN48"/>
    <mergeCell ref="T46:V46"/>
    <mergeCell ref="T47:V47"/>
    <mergeCell ref="M48:O48"/>
    <mergeCell ref="T48:V48"/>
    <mergeCell ref="AA48:AC48"/>
    <mergeCell ref="M49:O49"/>
    <mergeCell ref="T49:V49"/>
    <mergeCell ref="M46:O46"/>
    <mergeCell ref="AA46:AC46"/>
    <mergeCell ref="M47:O47"/>
    <mergeCell ref="AA47:AC47"/>
    <mergeCell ref="AA49:AC49"/>
    <mergeCell ref="BJ46:BL46"/>
    <mergeCell ref="BQ46:BS46"/>
    <mergeCell ref="BX46:BZ46"/>
    <mergeCell ref="CE46:CG46"/>
    <mergeCell ref="AH46:AJ46"/>
    <mergeCell ref="AH47:AJ47"/>
    <mergeCell ref="AH48:AJ48"/>
    <mergeCell ref="AO48:AQ48"/>
    <mergeCell ref="AV46:AX46"/>
    <mergeCell ref="AV47:AX47"/>
    <mergeCell ref="AV48:AX48"/>
    <mergeCell ref="BC48:BE48"/>
    <mergeCell ref="BJ48:BL48"/>
    <mergeCell ref="BC47:BE47"/>
    <mergeCell ref="BJ47:BL47"/>
    <mergeCell ref="BQ47:BS47"/>
    <mergeCell ref="BX47:BZ47"/>
    <mergeCell ref="CE47:CG47"/>
    <mergeCell ref="AO46:AQ46"/>
    <mergeCell ref="BC46:BE46"/>
    <mergeCell ref="AO47:AQ47"/>
    <mergeCell ref="CZ32:DB32"/>
    <mergeCell ref="CL33:CN33"/>
    <mergeCell ref="CS33:CU33"/>
    <mergeCell ref="CZ33:DB33"/>
    <mergeCell ref="T30:V30"/>
    <mergeCell ref="T31:V31"/>
    <mergeCell ref="M32:O32"/>
    <mergeCell ref="T32:V32"/>
    <mergeCell ref="AA32:AC32"/>
    <mergeCell ref="M33:O33"/>
    <mergeCell ref="T33:V33"/>
    <mergeCell ref="BX33:BZ33"/>
    <mergeCell ref="CE33:CG33"/>
    <mergeCell ref="AA33:AC33"/>
    <mergeCell ref="AH33:AJ33"/>
    <mergeCell ref="AO33:AQ33"/>
    <mergeCell ref="AV33:AX33"/>
    <mergeCell ref="BC33:BE33"/>
    <mergeCell ref="BJ33:BL33"/>
    <mergeCell ref="BQ33:BS33"/>
    <mergeCell ref="M30:O30"/>
    <mergeCell ref="AA30:AC30"/>
    <mergeCell ref="AO30:AQ30"/>
    <mergeCell ref="M31:O31"/>
    <mergeCell ref="AA31:AC31"/>
    <mergeCell ref="AO31:AQ31"/>
    <mergeCell ref="CE32:CG32"/>
    <mergeCell ref="CL32:CN32"/>
    <mergeCell ref="CE30:CG30"/>
    <mergeCell ref="CL30:CN30"/>
    <mergeCell ref="CS30:CU30"/>
    <mergeCell ref="BQ32:BS32"/>
    <mergeCell ref="BX32:BZ32"/>
    <mergeCell ref="AH30:AJ30"/>
    <mergeCell ref="AH31:AJ31"/>
    <mergeCell ref="AH32:AJ32"/>
    <mergeCell ref="AO32:AQ32"/>
    <mergeCell ref="AV30:AX30"/>
    <mergeCell ref="AV31:AX31"/>
    <mergeCell ref="AV32:AX32"/>
    <mergeCell ref="BC32:BE32"/>
    <mergeCell ref="BJ32:BL32"/>
    <mergeCell ref="CS32:CU32"/>
    <mergeCell ref="AV25:AX25"/>
    <mergeCell ref="AH27:AJ27"/>
    <mergeCell ref="CZ30:DB30"/>
    <mergeCell ref="BC31:BE31"/>
    <mergeCell ref="BJ31:BL31"/>
    <mergeCell ref="BQ31:BS31"/>
    <mergeCell ref="BX31:BZ31"/>
    <mergeCell ref="CE31:CG31"/>
    <mergeCell ref="CL31:CN31"/>
    <mergeCell ref="CS31:CU31"/>
    <mergeCell ref="CZ31:DB31"/>
    <mergeCell ref="BJ30:BL30"/>
    <mergeCell ref="BQ30:BS30"/>
    <mergeCell ref="BX30:BZ30"/>
    <mergeCell ref="BC30:BE30"/>
    <mergeCell ref="AV27:AX27"/>
    <mergeCell ref="BC27:BE27"/>
    <mergeCell ref="BJ27:BL27"/>
    <mergeCell ref="BQ27:BS27"/>
    <mergeCell ref="BX27:BZ27"/>
    <mergeCell ref="CE27:CG27"/>
    <mergeCell ref="CL27:CN27"/>
    <mergeCell ref="AV29:AX29"/>
    <mergeCell ref="BC29:BE29"/>
    <mergeCell ref="BJ29:BL29"/>
    <mergeCell ref="BQ29:BS29"/>
    <mergeCell ref="BX29:BZ29"/>
    <mergeCell ref="CE29:CG29"/>
    <mergeCell ref="CL29:CN29"/>
    <mergeCell ref="CS29:CU29"/>
    <mergeCell ref="CZ29:DB29"/>
    <mergeCell ref="BC25:BE25"/>
    <mergeCell ref="M25:O25"/>
    <mergeCell ref="T25:V25"/>
    <mergeCell ref="AA25:AC25"/>
    <mergeCell ref="T27:V27"/>
    <mergeCell ref="T29:V29"/>
    <mergeCell ref="T24:V24"/>
    <mergeCell ref="AO25:AQ25"/>
    <mergeCell ref="AO27:AQ27"/>
    <mergeCell ref="AH29:AJ29"/>
    <mergeCell ref="AO29:AQ29"/>
    <mergeCell ref="AH25:AJ25"/>
    <mergeCell ref="M27:O27"/>
    <mergeCell ref="M29:O29"/>
    <mergeCell ref="AA27:AC27"/>
    <mergeCell ref="AA29:AC29"/>
    <mergeCell ref="AH24:AJ24"/>
    <mergeCell ref="AO24:AQ24"/>
    <mergeCell ref="AA24:AC24"/>
    <mergeCell ref="M24:O24"/>
    <mergeCell ref="T26:V26"/>
    <mergeCell ref="T28:V28"/>
    <mergeCell ref="AA26:AC26"/>
    <mergeCell ref="AA28:AC28"/>
    <mergeCell ref="AH26:AJ26"/>
    <mergeCell ref="AH28:AJ28"/>
    <mergeCell ref="BJ25:BL25"/>
    <mergeCell ref="BQ25:BS25"/>
    <mergeCell ref="BX25:BZ25"/>
    <mergeCell ref="CE25:CG25"/>
    <mergeCell ref="CL25:CN25"/>
    <mergeCell ref="CS25:CU25"/>
    <mergeCell ref="CZ25:DB25"/>
    <mergeCell ref="CS27:CU27"/>
    <mergeCell ref="CZ27:DB27"/>
    <mergeCell ref="BQ24:BS24"/>
    <mergeCell ref="BX24:BZ24"/>
    <mergeCell ref="CE24:CG24"/>
    <mergeCell ref="CL24:CN24"/>
    <mergeCell ref="CS24:CU24"/>
    <mergeCell ref="CZ24:DB24"/>
    <mergeCell ref="AV21:AX21"/>
    <mergeCell ref="AV22:AX22"/>
    <mergeCell ref="AV23:AX23"/>
    <mergeCell ref="BC23:BE23"/>
    <mergeCell ref="AV24:AX24"/>
    <mergeCell ref="BC24:BE24"/>
    <mergeCell ref="BJ24:BL24"/>
    <mergeCell ref="BQ22:BS22"/>
    <mergeCell ref="BX22:BZ22"/>
    <mergeCell ref="CE22:CG22"/>
    <mergeCell ref="CL22:CN22"/>
    <mergeCell ref="CS22:CU22"/>
    <mergeCell ref="CZ22:DB22"/>
    <mergeCell ref="CS23:CU23"/>
    <mergeCell ref="CZ23:DB23"/>
    <mergeCell ref="BJ21:BL21"/>
    <mergeCell ref="BJ22:BL22"/>
    <mergeCell ref="CL23:CN23"/>
    <mergeCell ref="M19:O19"/>
    <mergeCell ref="T19:V19"/>
    <mergeCell ref="AA19:AC19"/>
    <mergeCell ref="M20:O20"/>
    <mergeCell ref="M21:O21"/>
    <mergeCell ref="AA21:AC21"/>
    <mergeCell ref="CL20:CN20"/>
    <mergeCell ref="CL21:CN21"/>
    <mergeCell ref="BQ21:BS21"/>
    <mergeCell ref="BX21:BZ21"/>
    <mergeCell ref="BQ19:BS19"/>
    <mergeCell ref="BX19:BZ19"/>
    <mergeCell ref="AH19:AJ19"/>
    <mergeCell ref="AO19:AQ19"/>
    <mergeCell ref="AV19:AX19"/>
    <mergeCell ref="BC19:BE19"/>
    <mergeCell ref="BJ19:BL19"/>
    <mergeCell ref="BX20:BZ20"/>
    <mergeCell ref="AA20:AC20"/>
    <mergeCell ref="AH20:AJ20"/>
    <mergeCell ref="BJ23:BL23"/>
    <mergeCell ref="AH23:AJ23"/>
    <mergeCell ref="AO23:AQ23"/>
    <mergeCell ref="AO20:AQ20"/>
    <mergeCell ref="AV20:AX20"/>
    <mergeCell ref="BC20:BE20"/>
    <mergeCell ref="T21:V21"/>
    <mergeCell ref="T22:V22"/>
    <mergeCell ref="M23:O23"/>
    <mergeCell ref="T23:V23"/>
    <mergeCell ref="AA23:AC23"/>
    <mergeCell ref="M17:O17"/>
    <mergeCell ref="AA17:AC17"/>
    <mergeCell ref="AO17:AQ17"/>
    <mergeCell ref="BC17:BE17"/>
    <mergeCell ref="M18:O18"/>
    <mergeCell ref="AA18:AC18"/>
    <mergeCell ref="AO18:AQ18"/>
    <mergeCell ref="T17:V17"/>
    <mergeCell ref="T18:V18"/>
    <mergeCell ref="AH17:AJ17"/>
    <mergeCell ref="AH18:AJ18"/>
    <mergeCell ref="AV17:AX17"/>
    <mergeCell ref="AV18:AX18"/>
    <mergeCell ref="BJ18:BL18"/>
    <mergeCell ref="BQ23:BS23"/>
    <mergeCell ref="BX23:BZ23"/>
    <mergeCell ref="CE23:CG23"/>
    <mergeCell ref="T20:V20"/>
    <mergeCell ref="AO21:AQ21"/>
    <mergeCell ref="BC21:BE21"/>
    <mergeCell ref="M22:O22"/>
    <mergeCell ref="AA22:AC22"/>
    <mergeCell ref="AO22:AQ22"/>
    <mergeCell ref="BC22:BE22"/>
    <mergeCell ref="AH21:AJ21"/>
    <mergeCell ref="AH22:AJ22"/>
    <mergeCell ref="CS13:CU13"/>
    <mergeCell ref="CZ13:DB13"/>
    <mergeCell ref="CS14:CU14"/>
    <mergeCell ref="CZ14:DB14"/>
    <mergeCell ref="AV13:AX13"/>
    <mergeCell ref="AV14:AX14"/>
    <mergeCell ref="CZ20:DB20"/>
    <mergeCell ref="BQ17:BS17"/>
    <mergeCell ref="BX17:BZ17"/>
    <mergeCell ref="CE17:CG17"/>
    <mergeCell ref="CL17:CN17"/>
    <mergeCell ref="CS17:CU17"/>
    <mergeCell ref="CZ17:DB17"/>
    <mergeCell ref="BC18:BE18"/>
    <mergeCell ref="BQ18:BS18"/>
    <mergeCell ref="BX18:BZ18"/>
    <mergeCell ref="CE18:CG18"/>
    <mergeCell ref="CL18:CN18"/>
    <mergeCell ref="CS18:CU18"/>
    <mergeCell ref="CZ18:DB18"/>
    <mergeCell ref="BJ17:BL17"/>
    <mergeCell ref="M16:O16"/>
    <mergeCell ref="T16:V16"/>
    <mergeCell ref="BX16:BZ16"/>
    <mergeCell ref="CE16:CG16"/>
    <mergeCell ref="AA16:AC16"/>
    <mergeCell ref="AH16:AJ16"/>
    <mergeCell ref="AO16:AQ16"/>
    <mergeCell ref="AV16:AX16"/>
    <mergeCell ref="BC16:BE16"/>
    <mergeCell ref="BJ16:BL16"/>
    <mergeCell ref="BQ16:BS16"/>
    <mergeCell ref="AH15:AJ15"/>
    <mergeCell ref="AO15:AQ15"/>
    <mergeCell ref="AV15:AX15"/>
    <mergeCell ref="BC15:BE15"/>
    <mergeCell ref="BJ15:BL15"/>
    <mergeCell ref="CZ21:DB21"/>
    <mergeCell ref="CE19:CG19"/>
    <mergeCell ref="CL19:CN19"/>
    <mergeCell ref="CS19:CU19"/>
    <mergeCell ref="CZ19:DB19"/>
    <mergeCell ref="CS20:CU20"/>
    <mergeCell ref="CE21:CG21"/>
    <mergeCell ref="CS21:CU21"/>
    <mergeCell ref="CE20:CG20"/>
    <mergeCell ref="BJ20:BL20"/>
    <mergeCell ref="BQ20:BS20"/>
    <mergeCell ref="CS15:CU15"/>
    <mergeCell ref="CZ15:DB15"/>
    <mergeCell ref="CL16:CN16"/>
    <mergeCell ref="CS16:CU16"/>
    <mergeCell ref="CZ16:DB16"/>
    <mergeCell ref="M13:O13"/>
    <mergeCell ref="AA13:AC13"/>
    <mergeCell ref="AO13:AQ13"/>
    <mergeCell ref="BC13:BE13"/>
    <mergeCell ref="M14:O14"/>
    <mergeCell ref="AA14:AC14"/>
    <mergeCell ref="AO14:AQ14"/>
    <mergeCell ref="CE15:CG15"/>
    <mergeCell ref="CL15:CN15"/>
    <mergeCell ref="CL13:CN13"/>
    <mergeCell ref="BC14:BE14"/>
    <mergeCell ref="BJ14:BL14"/>
    <mergeCell ref="BQ14:BS14"/>
    <mergeCell ref="BX14:BZ14"/>
    <mergeCell ref="CE14:CG14"/>
    <mergeCell ref="CL14:CN14"/>
    <mergeCell ref="BQ15:BS15"/>
    <mergeCell ref="BX15:BZ15"/>
    <mergeCell ref="BJ13:BL13"/>
    <mergeCell ref="BQ13:BS13"/>
    <mergeCell ref="BX13:BZ13"/>
    <mergeCell ref="CE13:CG13"/>
    <mergeCell ref="AH13:AJ13"/>
    <mergeCell ref="AH14:AJ14"/>
    <mergeCell ref="M15:O15"/>
    <mergeCell ref="T15:V15"/>
    <mergeCell ref="AA15:AC15"/>
    <mergeCell ref="T13:V13"/>
    <mergeCell ref="T14:V14"/>
    <mergeCell ref="BX12:BZ12"/>
    <mergeCell ref="CE12:CG12"/>
    <mergeCell ref="AA12:AC12"/>
    <mergeCell ref="AH12:AJ12"/>
    <mergeCell ref="AO12:AQ12"/>
    <mergeCell ref="AV12:AX12"/>
    <mergeCell ref="BC12:BE12"/>
    <mergeCell ref="BJ12:BL12"/>
    <mergeCell ref="BQ12:BS12"/>
    <mergeCell ref="CS11:CU11"/>
    <mergeCell ref="CZ11:DB11"/>
    <mergeCell ref="CL12:CN12"/>
    <mergeCell ref="CS12:CU12"/>
    <mergeCell ref="CZ12:DB12"/>
    <mergeCell ref="T9:V9"/>
    <mergeCell ref="T10:V10"/>
    <mergeCell ref="M11:O11"/>
    <mergeCell ref="T11:V11"/>
    <mergeCell ref="AA11:AC11"/>
    <mergeCell ref="M12:O12"/>
    <mergeCell ref="T12:V12"/>
    <mergeCell ref="M9:O9"/>
    <mergeCell ref="AA9:AC9"/>
    <mergeCell ref="AO9:AQ9"/>
    <mergeCell ref="BC9:BE9"/>
    <mergeCell ref="M10:O10"/>
    <mergeCell ref="AA10:AC10"/>
    <mergeCell ref="AO10:AQ10"/>
    <mergeCell ref="CE11:CG11"/>
    <mergeCell ref="CL11:CN11"/>
    <mergeCell ref="CE9:CG9"/>
    <mergeCell ref="CL9:CN9"/>
    <mergeCell ref="CS10:CU10"/>
    <mergeCell ref="CZ10:DB10"/>
    <mergeCell ref="BQ11:BS11"/>
    <mergeCell ref="BX11:BZ11"/>
    <mergeCell ref="AO6:AQ6"/>
    <mergeCell ref="AO7:AQ7"/>
    <mergeCell ref="AH8:AJ8"/>
    <mergeCell ref="AO8:AQ8"/>
    <mergeCell ref="AV8:AX8"/>
    <mergeCell ref="BC8:BE8"/>
    <mergeCell ref="BJ8:BL8"/>
    <mergeCell ref="AH6:AJ6"/>
    <mergeCell ref="AV6:AX6"/>
    <mergeCell ref="AH7:AJ7"/>
    <mergeCell ref="BJ9:BL9"/>
    <mergeCell ref="BQ9:BS9"/>
    <mergeCell ref="BX9:BZ9"/>
    <mergeCell ref="AH9:AJ9"/>
    <mergeCell ref="AH10:AJ10"/>
    <mergeCell ref="AH11:AJ11"/>
    <mergeCell ref="AO11:AQ11"/>
    <mergeCell ref="AV9:AX9"/>
    <mergeCell ref="AV10:AX10"/>
    <mergeCell ref="AV11:AX11"/>
    <mergeCell ref="CE7:CG7"/>
    <mergeCell ref="CL7:CN7"/>
    <mergeCell ref="CL5:CN5"/>
    <mergeCell ref="CS5:CU5"/>
    <mergeCell ref="CZ5:DB5"/>
    <mergeCell ref="BC11:BE11"/>
    <mergeCell ref="BJ11:BL11"/>
    <mergeCell ref="AA5:AC5"/>
    <mergeCell ref="AA7:AC7"/>
    <mergeCell ref="AA8:AC8"/>
    <mergeCell ref="M5:O5"/>
    <mergeCell ref="M6:O6"/>
    <mergeCell ref="T6:V6"/>
    <mergeCell ref="AA6:AC6"/>
    <mergeCell ref="T7:V7"/>
    <mergeCell ref="T8:V8"/>
    <mergeCell ref="T5:V5"/>
    <mergeCell ref="AV7:AX7"/>
    <mergeCell ref="BC7:BE7"/>
    <mergeCell ref="BJ7:BL7"/>
    <mergeCell ref="BQ7:BS7"/>
    <mergeCell ref="BX7:BZ7"/>
    <mergeCell ref="BC5:BE5"/>
    <mergeCell ref="BJ5:BL5"/>
    <mergeCell ref="BQ5:BS5"/>
    <mergeCell ref="BX5:BZ5"/>
    <mergeCell ref="CS9:CU9"/>
    <mergeCell ref="CZ9:DB9"/>
    <mergeCell ref="BC10:BE10"/>
    <mergeCell ref="BJ10:BL10"/>
    <mergeCell ref="BQ10:BS10"/>
    <mergeCell ref="BX10:BZ10"/>
    <mergeCell ref="CE10:CG10"/>
    <mergeCell ref="CL10:CN10"/>
    <mergeCell ref="M7:O7"/>
    <mergeCell ref="M8:O8"/>
    <mergeCell ref="BQ8:BS8"/>
    <mergeCell ref="BX8:BZ8"/>
    <mergeCell ref="CE8:CG8"/>
    <mergeCell ref="CL8:CN8"/>
    <mergeCell ref="CS8:CU8"/>
    <mergeCell ref="CZ8:DB8"/>
    <mergeCell ref="BC6:BE6"/>
    <mergeCell ref="BJ6:BL6"/>
    <mergeCell ref="BQ6:BS6"/>
    <mergeCell ref="BX6:BZ6"/>
    <mergeCell ref="CE6:CG6"/>
    <mergeCell ref="CL6:CN6"/>
    <mergeCell ref="CS6:CU6"/>
    <mergeCell ref="CZ6:DB6"/>
    <mergeCell ref="CS7:CU7"/>
    <mergeCell ref="CZ7:DB7"/>
    <mergeCell ref="CR3:CS3"/>
    <mergeCell ref="CY3:CZ3"/>
    <mergeCell ref="BC4:BE4"/>
    <mergeCell ref="BJ4:BL4"/>
    <mergeCell ref="AG3:AH3"/>
    <mergeCell ref="AH4:AJ4"/>
    <mergeCell ref="AH5:AJ5"/>
    <mergeCell ref="AO5:AQ5"/>
    <mergeCell ref="AV5:AX5"/>
    <mergeCell ref="AU3:AV3"/>
    <mergeCell ref="AV4:AX4"/>
    <mergeCell ref="AN3:AO3"/>
    <mergeCell ref="BB3:BC3"/>
    <mergeCell ref="M4:O4"/>
    <mergeCell ref="AA4:AC4"/>
    <mergeCell ref="AO4:AQ4"/>
    <mergeCell ref="BI3:BJ3"/>
    <mergeCell ref="BP3:BQ3"/>
    <mergeCell ref="BW3:BX3"/>
    <mergeCell ref="CD3:CE3"/>
    <mergeCell ref="CK3:CL3"/>
    <mergeCell ref="S3:T3"/>
    <mergeCell ref="T4:V4"/>
    <mergeCell ref="L3:M3"/>
    <mergeCell ref="Z3:AA3"/>
    <mergeCell ref="BQ4:BS4"/>
    <mergeCell ref="BX4:BZ4"/>
    <mergeCell ref="CE4:CG4"/>
    <mergeCell ref="CL4:CN4"/>
    <mergeCell ref="CS4:CU4"/>
    <mergeCell ref="CZ4:DB4"/>
    <mergeCell ref="CE5:CG5"/>
  </mergeCells>
  <pageMargins left="0.7" right="0.7" top="0.75" bottom="0.75" header="0" footer="0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C000"/>
  </sheetPr>
  <dimension ref="A1:T1003"/>
  <sheetViews>
    <sheetView topLeftCell="A16" zoomScaleNormal="100" workbookViewId="0">
      <selection activeCell="J33" sqref="J33"/>
    </sheetView>
  </sheetViews>
  <sheetFormatPr defaultColWidth="14.42578125" defaultRowHeight="15" customHeight="1"/>
  <cols>
    <col min="1" max="1" width="3.7109375" style="50" customWidth="1"/>
    <col min="2" max="2" width="23.42578125" style="50" customWidth="1"/>
    <col min="3" max="3" width="9.7109375" style="50" customWidth="1"/>
    <col min="4" max="4" width="13.28515625" style="50" customWidth="1"/>
    <col min="5" max="5" width="13.140625" style="50" customWidth="1"/>
    <col min="6" max="6" width="14.85546875" style="50" bestFit="1" customWidth="1"/>
    <col min="7" max="7" width="7" style="50" customWidth="1"/>
    <col min="8" max="8" width="12.7109375" style="50" customWidth="1"/>
    <col min="9" max="9" width="13.7109375" style="50" customWidth="1"/>
    <col min="10" max="10" width="14.42578125" style="50"/>
    <col min="11" max="11" width="12" style="50" customWidth="1"/>
    <col min="12" max="15" width="10.7109375" style="50" customWidth="1"/>
    <col min="16" max="16" width="18.7109375" style="50" customWidth="1"/>
    <col min="17" max="16384" width="14.42578125" style="50"/>
  </cols>
  <sheetData>
    <row r="1" spans="1:20" ht="15" customHeight="1">
      <c r="A1" s="60"/>
      <c r="B1" s="60"/>
      <c r="C1" s="60"/>
      <c r="D1" s="60"/>
      <c r="E1" s="60"/>
      <c r="F1" s="61"/>
      <c r="G1" s="60"/>
      <c r="H1" s="60"/>
      <c r="I1" s="60"/>
      <c r="J1" s="60"/>
      <c r="K1" s="51" t="str">
        <f>CONCATENATE($K$3,K4)</f>
        <v>Framvinda 4Samtals.</v>
      </c>
      <c r="L1" s="51" t="str">
        <f>CONCATENATE($K$3,L4)</f>
        <v>Framvinda 4Athugasemd</v>
      </c>
      <c r="M1" s="51" t="str">
        <f t="shared" ref="M1:N1" si="0">CONCATENATE($K$3,M4)</f>
        <v>Framvinda 4</v>
      </c>
      <c r="N1" s="51" t="str">
        <f t="shared" si="0"/>
        <v>Framvinda 4</v>
      </c>
      <c r="O1" s="51" t="str">
        <f>CONCATENATE($K$3,O4)</f>
        <v>Framvinda 4Samtals</v>
      </c>
      <c r="P1" s="51" t="str">
        <f>CONCATENATE($K$3,P4)</f>
        <v>Framvinda 4Samtals verð</v>
      </c>
    </row>
    <row r="2" spans="1:20" ht="14.25" customHeight="1">
      <c r="A2" s="60"/>
      <c r="B2" s="62" t="s">
        <v>1729</v>
      </c>
      <c r="C2" s="314" t="s">
        <v>1730</v>
      </c>
      <c r="D2" s="314"/>
      <c r="E2" s="314"/>
      <c r="F2" s="314"/>
      <c r="G2" s="60"/>
      <c r="H2" s="63" t="str">
        <f>CONCATENATE(C2,K3)</f>
        <v>GG Verk ehf / Áshamar 56Framvinda 4</v>
      </c>
      <c r="I2" s="60"/>
      <c r="J2" s="60"/>
      <c r="K2" s="51" t="str">
        <f t="shared" ref="K2:N2" si="1">CONCATENATE(K5,K4,$K$3)</f>
        <v>Samtals.Framvinda 4</v>
      </c>
      <c r="L2" s="51" t="str">
        <f t="shared" si="1"/>
        <v>AthugasemdFramvinda 4</v>
      </c>
      <c r="M2" s="51" t="str">
        <f t="shared" si="1"/>
        <v>Framvinda 4</v>
      </c>
      <c r="N2" s="64" t="str">
        <f t="shared" si="1"/>
        <v>Framvinda 4</v>
      </c>
      <c r="O2" s="65"/>
      <c r="P2" s="65"/>
    </row>
    <row r="3" spans="1:20" ht="14.25">
      <c r="A3" s="66"/>
      <c r="B3" s="238" t="s">
        <v>1731</v>
      </c>
      <c r="C3" s="239" t="s">
        <v>1732</v>
      </c>
      <c r="D3" s="240"/>
      <c r="E3" s="241" t="s">
        <v>1733</v>
      </c>
      <c r="F3" s="241"/>
      <c r="G3" s="67" t="s">
        <v>1734</v>
      </c>
      <c r="H3" s="68"/>
      <c r="I3" s="68"/>
      <c r="J3" s="69" t="s">
        <v>1733</v>
      </c>
      <c r="K3" s="288" t="s">
        <v>1660</v>
      </c>
      <c r="L3" s="289"/>
      <c r="M3" s="117"/>
      <c r="N3" s="118"/>
      <c r="O3" s="70">
        <v>45444</v>
      </c>
      <c r="P3" s="120">
        <v>45461</v>
      </c>
    </row>
    <row r="4" spans="1:20" ht="14.25">
      <c r="A4" s="235" t="s">
        <v>1676</v>
      </c>
      <c r="B4" s="206" t="s">
        <v>1735</v>
      </c>
      <c r="C4" s="207" t="s">
        <v>11</v>
      </c>
      <c r="D4" s="208" t="s">
        <v>1736</v>
      </c>
      <c r="E4" s="209" t="s">
        <v>1678</v>
      </c>
      <c r="F4" s="210" t="s">
        <v>1679</v>
      </c>
      <c r="G4" s="72" t="s">
        <v>1676</v>
      </c>
      <c r="H4" s="73" t="s">
        <v>1736</v>
      </c>
      <c r="I4" s="71" t="s">
        <v>1737</v>
      </c>
      <c r="J4" s="74" t="s">
        <v>1682</v>
      </c>
      <c r="K4" s="75" t="s">
        <v>1683</v>
      </c>
      <c r="L4" s="342" t="s">
        <v>1684</v>
      </c>
      <c r="M4" s="343"/>
      <c r="N4" s="343"/>
      <c r="O4" s="76" t="s">
        <v>1685</v>
      </c>
      <c r="P4" s="76" t="s">
        <v>1686</v>
      </c>
    </row>
    <row r="5" spans="1:20">
      <c r="A5" s="236"/>
      <c r="B5" s="211" t="s">
        <v>1738</v>
      </c>
      <c r="C5" s="77"/>
      <c r="D5" s="78"/>
      <c r="E5" s="79"/>
      <c r="F5" s="212"/>
      <c r="G5" s="80"/>
      <c r="H5" s="81"/>
      <c r="I5" s="82"/>
      <c r="J5" s="83"/>
      <c r="K5" s="284"/>
      <c r="L5" s="295"/>
      <c r="M5" s="344"/>
      <c r="N5" s="344"/>
      <c r="O5" s="280"/>
      <c r="P5" s="85"/>
    </row>
    <row r="6" spans="1:20">
      <c r="A6" s="236"/>
      <c r="B6" s="213"/>
      <c r="C6" s="86"/>
      <c r="D6" s="87"/>
      <c r="E6" s="88"/>
      <c r="F6" s="214"/>
      <c r="G6" s="80"/>
      <c r="H6" s="142"/>
      <c r="I6" s="90"/>
      <c r="J6" s="91"/>
      <c r="K6" s="284"/>
      <c r="L6" s="295"/>
      <c r="M6" s="295"/>
      <c r="N6" s="295"/>
      <c r="O6" s="280"/>
      <c r="P6" s="92"/>
    </row>
    <row r="7" spans="1:20">
      <c r="A7" s="236"/>
      <c r="B7" s="215" t="s">
        <v>1688</v>
      </c>
      <c r="C7" s="86" t="s">
        <v>1739</v>
      </c>
      <c r="D7" s="87">
        <f>IF(INDEX('Milestone 56'!$D$6:$D$64,MATCH($B7,'Milestone 56'!$B$6:$B$64,0))=0,"",INDEX('Milestone 56'!$D$6:$D$64,MATCH($B7,'Milestone 56'!$B$6:$B$64,0)))</f>
        <v>454.19880000000001</v>
      </c>
      <c r="E7" s="88">
        <f>IF(INDEX('Milestone 56'!$E$6:$E$64,MATCH($B7,'Milestone 56'!$B$6:$B$64,0))=0,"",INDEX('Milestone 56'!$E$6:$E$64,MATCH($B7,'Milestone 56'!$B$6:$B$64,0)))</f>
        <v>11986</v>
      </c>
      <c r="F7" s="214">
        <f>IF(INDEX('Milestone 56'!$F$6:$F$64,MATCH($B7,'Milestone 56'!$B$6:$B$64,0))=0,"",INDEX('Milestone 56'!$F$6:$F$64,MATCH($B7,'Milestone 56'!$B$6:$B$64,0)))</f>
        <v>5444026.8168000001</v>
      </c>
      <c r="G7" s="80" t="str">
        <f>IF(INDEX('Milestone 56'!$G$6:$G$65,MATCH($B7,'Milestone 56'!$B$6:$B$65,0))=0,"",INDEX('Milestone 56'!$G$6:$G$65,MATCH($B7,'Milestone 56'!$B$6:$B$65,0)))</f>
        <v/>
      </c>
      <c r="H7" s="142">
        <f>INDEX('Milestone 56'!$H$6:$H$64,MATCH($B7,'Milestone 56'!$B$6:$B$65,0))</f>
        <v>454.19880000000001</v>
      </c>
      <c r="I7" s="90">
        <f t="shared" ref="I7:I21" si="2">H7/D7</f>
        <v>1</v>
      </c>
      <c r="J7" s="91">
        <f t="shared" ref="J7:J20" si="3">E7*H7</f>
        <v>5444026.8168000001</v>
      </c>
      <c r="K7" s="284" t="str">
        <f>IF(INDEX('Milestone 56'!$L$6:$IT$64,MATCH($B7,'Milestone 56'!$B$6:$B$64,0),MATCH(K$1,'Milestone 56'!$L$1:$IB$1,0))=0,"",INDEX('Milestone 56'!$L$6:$IT$64,MATCH($B7,'Milestone 56'!$B$6:$B$64,0),MATCH(K$1,'Milestone 56'!$L$1:$IB$1,0)))</f>
        <v/>
      </c>
      <c r="L7" s="295" t="str">
        <f>IF(INDEX('Milestone 56'!$L$6:$IT$64,MATCH($B7,'Milestone 56'!$B$6:$B$64,0),MATCH(L$1,'Milestone 56'!$L$1:$IB$1,0))=0,"",INDEX('Milestone 56'!$L$6:$IT$64,MATCH($B7,'Milestone 56'!$B$6:$B$64,0),MATCH(L$1,'Milestone 56'!$L$1:$IB$1,0)))</f>
        <v/>
      </c>
      <c r="M7" s="295" t="e">
        <f>IF(INDEX(#REF!,MATCH($B7,#REF!,0),MATCH(M$1,#REF!,0))=0,"",INDEX(#REF!,MATCH($B7,#REF!,0),MATCH(M$1,#REF!,0)))</f>
        <v>#REF!</v>
      </c>
      <c r="N7" s="295" t="e">
        <f>IF(INDEX(#REF!,MATCH($B7,#REF!,0),MATCH(N$1,#REF!,0))=0,"",INDEX(#REF!,MATCH($B7,#REF!,0),MATCH(N$1,#REF!,0)))</f>
        <v>#REF!</v>
      </c>
      <c r="O7" s="280" t="str">
        <f>IF(INDEX('Milestone 56'!$L$6:$IT$65,MATCH($B7,'Milestone 56'!$B$6:$B$65,0),MATCH(O$1,'Milestone 56'!$L$1:$IB$1,0))=0,"",INDEX('Milestone 56'!$L$6:$IT$65,MATCH($B7,'Milestone 56'!$B$6:$B$65,0),MATCH(O$1,'Milestone 56'!$L$1:$IB$1,0)))</f>
        <v/>
      </c>
      <c r="P7" s="92" t="str">
        <f>IF(INDEX('Milestone 56'!$L$6:$IT$65,MATCH($B7,'Milestone 56'!$B$6:$B$65,0),MATCH(P$1,'Milestone 56'!$L$1:$IB$1,0))=0,"",INDEX('Milestone 56'!$L$6:$IT$65,MATCH($B7,'Milestone 56'!$B$6:$B$65,0),MATCH(P$1,'Milestone 56'!$L$1:$IB$1,0)))</f>
        <v/>
      </c>
      <c r="Q7" s="49"/>
      <c r="R7" s="49"/>
      <c r="S7" s="49"/>
      <c r="T7" s="49"/>
    </row>
    <row r="8" spans="1:20">
      <c r="A8" s="236"/>
      <c r="B8" s="215" t="s">
        <v>1689</v>
      </c>
      <c r="C8" s="86" t="s">
        <v>1739</v>
      </c>
      <c r="D8" s="87">
        <f>IF(INDEX('Milestone 56'!$D$6:$D$64,MATCH($B8,'Milestone 56'!$B$6:$B$64,0))=0,"",INDEX('Milestone 56'!$D$6:$D$64,MATCH($B8,'Milestone 56'!$B$6:$B$64,0)))</f>
        <v>225.0196</v>
      </c>
      <c r="E8" s="88">
        <f>IF(INDEX('Milestone 56'!$E$6:$E$64,MATCH($B8,'Milestone 56'!$B$6:$B$64,0))=0,"",INDEX('Milestone 56'!$E$6:$E$64,MATCH($B8,'Milestone 56'!$B$6:$B$64,0)))</f>
        <v>11986</v>
      </c>
      <c r="F8" s="214">
        <f>IF(INDEX('Milestone 56'!$F$6:$F$64,MATCH($B8,'Milestone 56'!$B$6:$B$64,0))=0,"",INDEX('Milestone 56'!$F$6:$F$64,MATCH($B8,'Milestone 56'!$B$6:$B$64,0)))</f>
        <v>2697084.9256000002</v>
      </c>
      <c r="G8" s="80" t="str">
        <f>IF(INDEX('Milestone 56'!$G$6:$G$65,MATCH($B8,'Milestone 56'!$B$6:$B$65,0))=0,"",INDEX('Milestone 56'!$G$6:$G$65,MATCH($B8,'Milestone 56'!$B$6:$B$65,0)))</f>
        <v/>
      </c>
      <c r="H8" s="142">
        <f>INDEX('Milestone 56'!$H$6:$H$64,MATCH($B8,'Milestone 56'!$B$6:$B$65,0))</f>
        <v>225.01959999999991</v>
      </c>
      <c r="I8" s="90">
        <f t="shared" si="2"/>
        <v>0.99999999999999967</v>
      </c>
      <c r="J8" s="91">
        <f t="shared" si="3"/>
        <v>2697084.9255999988</v>
      </c>
      <c r="K8" s="284" t="str">
        <f>IF(INDEX('Milestone 56'!$L$6:$IT$64,MATCH($B8,'Milestone 56'!$B$6:$B$64,0),MATCH(K$1,'Milestone 56'!$L$1:$IB$1,0))=0,"",INDEX('Milestone 56'!$L$6:$IT$64,MATCH($B8,'Milestone 56'!$B$6:$B$64,0),MATCH(K$1,'Milestone 56'!$L$1:$IB$1,0)))</f>
        <v/>
      </c>
      <c r="L8" s="295" t="str">
        <f>IF(INDEX('Milestone 56'!$L$6:$IT$64,MATCH($B8,'Milestone 56'!$B$6:$B$64,0),MATCH(L$1,'Milestone 56'!$L$1:$IB$1,0))=0,"",INDEX('Milestone 56'!$L$6:$IT$64,MATCH($B8,'Milestone 56'!$B$6:$B$64,0),MATCH(L$1,'Milestone 56'!$L$1:$IB$1,0)))</f>
        <v/>
      </c>
      <c r="M8" s="295" t="e">
        <f>IF(INDEX(#REF!,MATCH($B8,#REF!,0),MATCH(M$1,#REF!,0))=0,"",INDEX(#REF!,MATCH($B8,#REF!,0),MATCH(M$1,#REF!,0)))</f>
        <v>#REF!</v>
      </c>
      <c r="N8" s="295" t="e">
        <f>IF(INDEX(#REF!,MATCH($B8,#REF!,0),MATCH(N$1,#REF!,0))=0,"",INDEX(#REF!,MATCH($B8,#REF!,0),MATCH(N$1,#REF!,0)))</f>
        <v>#REF!</v>
      </c>
      <c r="O8" s="280" t="str">
        <f>IF(INDEX('Milestone 56'!$L$6:$IT$65,MATCH($B8,'Milestone 56'!$B$6:$B$65,0),MATCH(O$1,'Milestone 56'!$L$1:$IB$1,0))=0,"",INDEX('Milestone 56'!$L$6:$IT$65,MATCH($B8,'Milestone 56'!$B$6:$B$65,0),MATCH(O$1,'Milestone 56'!$L$1:$IB$1,0)))</f>
        <v/>
      </c>
      <c r="P8" s="92" t="str">
        <f>IF(INDEX('Milestone 56'!$L$6:$IT$65,MATCH($B8,'Milestone 56'!$B$6:$B$65,0),MATCH(P$1,'Milestone 56'!$L$1:$IB$1,0))=0,"",INDEX('Milestone 56'!$L$6:$IT$65,MATCH($B8,'Milestone 56'!$B$6:$B$65,0),MATCH(P$1,'Milestone 56'!$L$1:$IB$1,0)))</f>
        <v/>
      </c>
    </row>
    <row r="9" spans="1:20">
      <c r="A9" s="236"/>
      <c r="B9" s="215" t="s">
        <v>1690</v>
      </c>
      <c r="C9" s="86" t="s">
        <v>1739</v>
      </c>
      <c r="D9" s="87">
        <f>IF(INDEX('Milestone 56'!$D$6:$D$64,MATCH($B9,'Milestone 56'!$B$6:$B$64,0))=0,"",INDEX('Milestone 56'!$D$6:$D$64,MATCH($B9,'Milestone 56'!$B$6:$B$64,0)))</f>
        <v>242.97676000000001</v>
      </c>
      <c r="E9" s="88">
        <f>IF(INDEX('Milestone 56'!$E$6:$E$64,MATCH($B9,'Milestone 56'!$B$6:$B$64,0))=0,"",INDEX('Milestone 56'!$E$6:$E$64,MATCH($B9,'Milestone 56'!$B$6:$B$64,0)))</f>
        <v>11986</v>
      </c>
      <c r="F9" s="214">
        <f>IF(INDEX('Milestone 56'!$F$6:$F$64,MATCH($B9,'Milestone 56'!$B$6:$B$64,0))=0,"",INDEX('Milestone 56'!$F$6:$F$64,MATCH($B9,'Milestone 56'!$B$6:$B$64,0)))</f>
        <v>2912319.4453600002</v>
      </c>
      <c r="G9" s="80" t="str">
        <f>IF(INDEX('Milestone 56'!$G$6:$G$65,MATCH($B9,'Milestone 56'!$B$6:$B$65,0))=0,"",INDEX('Milestone 56'!$G$6:$G$65,MATCH($B9,'Milestone 56'!$B$6:$B$65,0)))</f>
        <v/>
      </c>
      <c r="H9" s="142">
        <f>INDEX('Milestone 56'!$H$6:$H$64,MATCH($B9,'Milestone 56'!$B$6:$B$65,0))</f>
        <v>242.97675999999998</v>
      </c>
      <c r="I9" s="90">
        <f t="shared" si="2"/>
        <v>0.99999999999999989</v>
      </c>
      <c r="J9" s="91">
        <f t="shared" si="3"/>
        <v>2912319.4453599998</v>
      </c>
      <c r="K9" s="284" t="str">
        <f>IF(INDEX('Milestone 56'!$L$6:$IT$64,MATCH($B9,'Milestone 56'!$B$6:$B$64,0),MATCH(K$1,'Milestone 56'!$L$1:$IB$1,0))=0,"",INDEX('Milestone 56'!$L$6:$IT$64,MATCH($B9,'Milestone 56'!$B$6:$B$64,0),MATCH(K$1,'Milestone 56'!$L$1:$IB$1,0)))</f>
        <v/>
      </c>
      <c r="L9" s="295" t="str">
        <f>IF(INDEX('Milestone 56'!$L$6:$IT$64,MATCH($B9,'Milestone 56'!$B$6:$B$64,0),MATCH(L$1,'Milestone 56'!$L$1:$IB$1,0))=0,"",INDEX('Milestone 56'!$L$6:$IT$64,MATCH($B9,'Milestone 56'!$B$6:$B$64,0),MATCH(L$1,'Milestone 56'!$L$1:$IB$1,0)))</f>
        <v/>
      </c>
      <c r="M9" s="295" t="e">
        <f>IF(INDEX(#REF!,MATCH($B9,#REF!,0),MATCH(M$1,#REF!,0))=0,"",INDEX(#REF!,MATCH($B9,#REF!,0),MATCH(M$1,#REF!,0)))</f>
        <v>#REF!</v>
      </c>
      <c r="N9" s="295" t="e">
        <f>IF(INDEX(#REF!,MATCH($B9,#REF!,0),MATCH(N$1,#REF!,0))=0,"",INDEX(#REF!,MATCH($B9,#REF!,0),MATCH(N$1,#REF!,0)))</f>
        <v>#REF!</v>
      </c>
      <c r="O9" s="280" t="str">
        <f>IF(INDEX('Milestone 56'!$L$6:$IT$65,MATCH($B9,'Milestone 56'!$B$6:$B$65,0),MATCH(O$1,'Milestone 56'!$L$1:$IB$1,0))=0,"",INDEX('Milestone 56'!$L$6:$IT$65,MATCH($B9,'Milestone 56'!$B$6:$B$65,0),MATCH(O$1,'Milestone 56'!$L$1:$IB$1,0)))</f>
        <v/>
      </c>
      <c r="P9" s="92" t="str">
        <f>IF(INDEX('Milestone 56'!$L$6:$IT$65,MATCH($B9,'Milestone 56'!$B$6:$B$65,0),MATCH(P$1,'Milestone 56'!$L$1:$IB$1,0))=0,"",INDEX('Milestone 56'!$L$6:$IT$65,MATCH($B9,'Milestone 56'!$B$6:$B$65,0),MATCH(P$1,'Milestone 56'!$L$1:$IB$1,0)))</f>
        <v/>
      </c>
    </row>
    <row r="10" spans="1:20">
      <c r="A10" s="236"/>
      <c r="B10" s="215" t="s">
        <v>1691</v>
      </c>
      <c r="C10" s="86" t="s">
        <v>1739</v>
      </c>
      <c r="D10" s="87">
        <f>IF(INDEX('Milestone 56'!$D$6:$D$64,MATCH($B10,'Milestone 56'!$B$6:$B$64,0))=0,"",INDEX('Milestone 56'!$D$6:$D$64,MATCH($B10,'Milestone 56'!$B$6:$B$64,0)))</f>
        <v>454.19880000000001</v>
      </c>
      <c r="E10" s="88">
        <f>IF(INDEX('Milestone 56'!$E$6:$E$64,MATCH($B10,'Milestone 56'!$B$6:$B$64,0))=0,"",INDEX('Milestone 56'!$E$6:$E$64,MATCH($B10,'Milestone 56'!$B$6:$B$64,0)))</f>
        <v>11986</v>
      </c>
      <c r="F10" s="214">
        <f>IF(INDEX('Milestone 56'!$F$6:$F$64,MATCH($B10,'Milestone 56'!$B$6:$B$64,0))=0,"",INDEX('Milestone 56'!$F$6:$F$64,MATCH($B10,'Milestone 56'!$B$6:$B$64,0)))</f>
        <v>5444026.8168000001</v>
      </c>
      <c r="G10" s="80" t="str">
        <f>IF(INDEX('Milestone 56'!$G$6:$G$65,MATCH($B10,'Milestone 56'!$B$6:$B$65,0))=0,"",INDEX('Milestone 56'!$G$6:$G$65,MATCH($B10,'Milestone 56'!$B$6:$B$65,0)))</f>
        <v/>
      </c>
      <c r="H10" s="142">
        <f>INDEX('Milestone 56'!$H$6:$H$64,MATCH($B10,'Milestone 56'!$B$6:$B$65,0))</f>
        <v>226.20320000000004</v>
      </c>
      <c r="I10" s="90">
        <f t="shared" si="2"/>
        <v>0.49802685520085044</v>
      </c>
      <c r="J10" s="91">
        <f t="shared" si="3"/>
        <v>2711271.5552000003</v>
      </c>
      <c r="K10" s="284">
        <f>IF(INDEX('Milestone 56'!$L$6:$IT$64,MATCH($B10,'Milestone 56'!$B$6:$B$64,0),MATCH(K$1,'Milestone 56'!$L$1:$IB$1,0))=0,"",INDEX('Milestone 56'!$L$6:$IT$64,MATCH($B10,'Milestone 56'!$B$6:$B$64,0),MATCH(K$1,'Milestone 56'!$L$1:$IB$1,0)))</f>
        <v>114.86180000000002</v>
      </c>
      <c r="L10" s="295" t="str">
        <f>IF(INDEX('Milestone 56'!$L$6:$IT$64,MATCH($B10,'Milestone 56'!$B$6:$B$64,0),MATCH(L$1,'Milestone 56'!$L$1:$IB$1,0))=0,"",INDEX('Milestone 56'!$L$6:$IT$64,MATCH($B10,'Milestone 56'!$B$6:$B$64,0),MATCH(L$1,'Milestone 56'!$L$1:$IB$1,0)))</f>
        <v/>
      </c>
      <c r="M10" s="295" t="e">
        <f>IF(INDEX(#REF!,MATCH($B10,#REF!,0),MATCH(M$1,#REF!,0))=0,"",INDEX(#REF!,MATCH($B10,#REF!,0),MATCH(M$1,#REF!,0)))</f>
        <v>#REF!</v>
      </c>
      <c r="N10" s="295" t="e">
        <f>IF(INDEX(#REF!,MATCH($B10,#REF!,0),MATCH(N$1,#REF!,0))=0,"",INDEX(#REF!,MATCH($B10,#REF!,0),MATCH(N$1,#REF!,0)))</f>
        <v>#REF!</v>
      </c>
      <c r="O10" s="280">
        <f>IF(INDEX('Milestone 56'!$L$6:$IT$65,MATCH($B10,'Milestone 56'!$B$6:$B$65,0),MATCH(O$1,'Milestone 56'!$L$1:$IB$1,0))=0,"",INDEX('Milestone 56'!$L$6:$IT$65,MATCH($B10,'Milestone 56'!$B$6:$B$65,0),MATCH(O$1,'Milestone 56'!$L$1:$IB$1,0)))</f>
        <v>114.86180000000002</v>
      </c>
      <c r="P10" s="92">
        <f>IF(INDEX('Milestone 56'!$L$6:$IT$65,MATCH($B10,'Milestone 56'!$B$6:$B$65,0),MATCH(P$1,'Milestone 56'!$L$1:$IB$1,0))=0,"",INDEX('Milestone 56'!$L$6:$IT$65,MATCH($B10,'Milestone 56'!$B$6:$B$65,0),MATCH(P$1,'Milestone 56'!$L$1:$IB$1,0)))</f>
        <v>1376733.5348000003</v>
      </c>
    </row>
    <row r="11" spans="1:20">
      <c r="A11" s="236"/>
      <c r="B11" s="215" t="s">
        <v>1692</v>
      </c>
      <c r="C11" s="86" t="s">
        <v>1739</v>
      </c>
      <c r="D11" s="87">
        <f>IF(INDEX('Milestone 56'!$D$6:$D$64,MATCH($B11,'Milestone 56'!$B$6:$B$64,0))=0,"",INDEX('Milestone 56'!$D$6:$D$64,MATCH($B11,'Milestone 56'!$B$6:$B$64,0)))</f>
        <v>225.0196</v>
      </c>
      <c r="E11" s="88">
        <f>IF(INDEX('Milestone 56'!$E$6:$E$64,MATCH($B11,'Milestone 56'!$B$6:$B$64,0))=0,"",INDEX('Milestone 56'!$E$6:$E$64,MATCH($B11,'Milestone 56'!$B$6:$B$64,0)))</f>
        <v>11986</v>
      </c>
      <c r="F11" s="214">
        <f>IF(INDEX('Milestone 56'!$F$6:$F$64,MATCH($B11,'Milestone 56'!$B$6:$B$64,0))=0,"",INDEX('Milestone 56'!$F$6:$F$64,MATCH($B11,'Milestone 56'!$B$6:$B$64,0)))</f>
        <v>2697084.9256000002</v>
      </c>
      <c r="G11" s="80" t="str">
        <f>IF(INDEX('Milestone 56'!$G$6:$G$65,MATCH($B11,'Milestone 56'!$B$6:$B$65,0))=0,"",INDEX('Milestone 56'!$G$6:$G$65,MATCH($B11,'Milestone 56'!$B$6:$B$65,0)))</f>
        <v/>
      </c>
      <c r="H11" s="142">
        <f>INDEX('Milestone 56'!$H$6:$H$64,MATCH($B11,'Milestone 56'!$B$6:$B$65,0))</f>
        <v>0</v>
      </c>
      <c r="I11" s="90">
        <f t="shared" si="2"/>
        <v>0</v>
      </c>
      <c r="J11" s="91">
        <f t="shared" si="3"/>
        <v>0</v>
      </c>
      <c r="K11" s="284" t="str">
        <f>IF(INDEX('Milestone 56'!$L$6:$IT$64,MATCH($B11,'Milestone 56'!$B$6:$B$64,0),MATCH(K$1,'Milestone 56'!$L$1:$IB$1,0))=0,"",INDEX('Milestone 56'!$L$6:$IT$64,MATCH($B11,'Milestone 56'!$B$6:$B$64,0),MATCH(K$1,'Milestone 56'!$L$1:$IB$1,0)))</f>
        <v/>
      </c>
      <c r="L11" s="295" t="str">
        <f>IF(INDEX('Milestone 56'!$L$6:$IT$64,MATCH($B11,'Milestone 56'!$B$6:$B$64,0),MATCH(L$1,'Milestone 56'!$L$1:$IB$1,0))=0,"",INDEX('Milestone 56'!$L$6:$IT$64,MATCH($B11,'Milestone 56'!$B$6:$B$64,0),MATCH(L$1,'Milestone 56'!$L$1:$IB$1,0)))</f>
        <v/>
      </c>
      <c r="M11" s="295" t="e">
        <f>IF(INDEX(#REF!,MATCH($B11,#REF!,0),MATCH(M$1,#REF!,0))=0,"",INDEX(#REF!,MATCH($B11,#REF!,0),MATCH(M$1,#REF!,0)))</f>
        <v>#REF!</v>
      </c>
      <c r="N11" s="295" t="e">
        <f>IF(INDEX(#REF!,MATCH($B11,#REF!,0),MATCH(N$1,#REF!,0))=0,"",INDEX(#REF!,MATCH($B11,#REF!,0),MATCH(N$1,#REF!,0)))</f>
        <v>#REF!</v>
      </c>
      <c r="O11" s="280" t="str">
        <f>IF(INDEX('Milestone 56'!$L$6:$IT$65,MATCH($B11,'Milestone 56'!$B$6:$B$65,0),MATCH(O$1,'Milestone 56'!$L$1:$IB$1,0))=0,"",INDEX('Milestone 56'!$L$6:$IT$65,MATCH($B11,'Milestone 56'!$B$6:$B$65,0),MATCH(O$1,'Milestone 56'!$L$1:$IB$1,0)))</f>
        <v/>
      </c>
      <c r="P11" s="92" t="str">
        <f>IF(INDEX('Milestone 56'!$L$6:$IT$65,MATCH($B11,'Milestone 56'!$B$6:$B$65,0),MATCH(P$1,'Milestone 56'!$L$1:$IB$1,0))=0,"",INDEX('Milestone 56'!$L$6:$IT$65,MATCH($B11,'Milestone 56'!$B$6:$B$65,0),MATCH(P$1,'Milestone 56'!$L$1:$IB$1,0)))</f>
        <v/>
      </c>
    </row>
    <row r="12" spans="1:20">
      <c r="A12" s="236"/>
      <c r="B12" s="215" t="s">
        <v>1693</v>
      </c>
      <c r="C12" s="86" t="s">
        <v>1739</v>
      </c>
      <c r="D12" s="87">
        <f>IF(INDEX('Milestone 56'!$D$6:$D$64,MATCH($B12,'Milestone 56'!$B$6:$B$64,0))=0,"",INDEX('Milestone 56'!$D$6:$D$64,MATCH($B12,'Milestone 56'!$B$6:$B$64,0)))</f>
        <v>242.97676000000001</v>
      </c>
      <c r="E12" s="88">
        <f>IF(INDEX('Milestone 56'!$E$6:$E$64,MATCH($B12,'Milestone 56'!$B$6:$B$64,0))=0,"",INDEX('Milestone 56'!$E$6:$E$64,MATCH($B12,'Milestone 56'!$B$6:$B$64,0)))</f>
        <v>11986</v>
      </c>
      <c r="F12" s="214">
        <f>IF(INDEX('Milestone 56'!$F$6:$F$64,MATCH($B12,'Milestone 56'!$B$6:$B$64,0))=0,"",INDEX('Milestone 56'!$F$6:$F$64,MATCH($B12,'Milestone 56'!$B$6:$B$64,0)))</f>
        <v>2912319.4453600002</v>
      </c>
      <c r="G12" s="80" t="str">
        <f>IF(INDEX('Milestone 56'!$G$6:$G$65,MATCH($B12,'Milestone 56'!$B$6:$B$65,0))=0,"",INDEX('Milestone 56'!$G$6:$G$65,MATCH($B12,'Milestone 56'!$B$6:$B$65,0)))</f>
        <v/>
      </c>
      <c r="H12" s="142">
        <f>INDEX('Milestone 56'!$H$6:$H$64,MATCH($B12,'Milestone 56'!$B$6:$B$65,0))</f>
        <v>242.97675999999998</v>
      </c>
      <c r="I12" s="90">
        <f t="shared" si="2"/>
        <v>0.99999999999999989</v>
      </c>
      <c r="J12" s="91">
        <f t="shared" si="3"/>
        <v>2912319.4453599998</v>
      </c>
      <c r="K12" s="284" t="str">
        <f>IF(INDEX('Milestone 56'!$L$6:$IT$64,MATCH($B12,'Milestone 56'!$B$6:$B$64,0),MATCH(K$1,'Milestone 56'!$L$1:$IB$1,0))=0,"",INDEX('Milestone 56'!$L$6:$IT$64,MATCH($B12,'Milestone 56'!$B$6:$B$64,0),MATCH(K$1,'Milestone 56'!$L$1:$IB$1,0)))</f>
        <v/>
      </c>
      <c r="L12" s="295" t="str">
        <f>IF(INDEX('Milestone 56'!$L$6:$IT$64,MATCH($B12,'Milestone 56'!$B$6:$B$64,0),MATCH(L$1,'Milestone 56'!$L$1:$IB$1,0))=0,"",INDEX('Milestone 56'!$L$6:$IT$64,MATCH($B12,'Milestone 56'!$B$6:$B$64,0),MATCH(L$1,'Milestone 56'!$L$1:$IB$1,0)))</f>
        <v/>
      </c>
      <c r="M12" s="295" t="e">
        <f>IF(INDEX(#REF!,MATCH($B12,#REF!,0),MATCH(M$1,#REF!,0))=0,"",INDEX(#REF!,MATCH($B12,#REF!,0),MATCH(M$1,#REF!,0)))</f>
        <v>#REF!</v>
      </c>
      <c r="N12" s="295" t="e">
        <f>IF(INDEX(#REF!,MATCH($B12,#REF!,0),MATCH(N$1,#REF!,0))=0,"",INDEX(#REF!,MATCH($B12,#REF!,0),MATCH(N$1,#REF!,0)))</f>
        <v>#REF!</v>
      </c>
      <c r="O12" s="280" t="str">
        <f>IF(INDEX('Milestone 56'!$L$6:$IT$65,MATCH($B12,'Milestone 56'!$B$6:$B$65,0),MATCH(O$1,'Milestone 56'!$L$1:$IB$1,0))=0,"",INDEX('Milestone 56'!$L$6:$IT$65,MATCH($B12,'Milestone 56'!$B$6:$B$65,0),MATCH(O$1,'Milestone 56'!$L$1:$IB$1,0)))</f>
        <v/>
      </c>
      <c r="P12" s="92" t="str">
        <f>IF(INDEX('Milestone 56'!$L$6:$IT$65,MATCH($B12,'Milestone 56'!$B$6:$B$65,0),MATCH(P$1,'Milestone 56'!$L$1:$IB$1,0))=0,"",INDEX('Milestone 56'!$L$6:$IT$65,MATCH($B12,'Milestone 56'!$B$6:$B$65,0),MATCH(P$1,'Milestone 56'!$L$1:$IB$1,0)))</f>
        <v/>
      </c>
    </row>
    <row r="13" spans="1:20">
      <c r="A13" s="236"/>
      <c r="B13" s="215" t="s">
        <v>1694</v>
      </c>
      <c r="C13" s="86" t="s">
        <v>1739</v>
      </c>
      <c r="D13" s="87">
        <f>IF(INDEX('Milestone 56'!$D$6:$D$64,MATCH($B13,'Milestone 56'!$B$6:$B$64,0))=0,"",INDEX('Milestone 56'!$D$6:$D$64,MATCH($B13,'Milestone 56'!$B$6:$B$64,0)))</f>
        <v>454.19880000000001</v>
      </c>
      <c r="E13" s="88">
        <f>IF(INDEX('Milestone 56'!$E$6:$E$64,MATCH($B13,'Milestone 56'!$B$6:$B$64,0))=0,"",INDEX('Milestone 56'!$E$6:$E$64,MATCH($B13,'Milestone 56'!$B$6:$B$64,0)))</f>
        <v>11986</v>
      </c>
      <c r="F13" s="214">
        <f>IF(INDEX('Milestone 56'!$F$6:$F$64,MATCH($B13,'Milestone 56'!$B$6:$B$64,0))=0,"",INDEX('Milestone 56'!$F$6:$F$64,MATCH($B13,'Milestone 56'!$B$6:$B$64,0)))</f>
        <v>5444026.8168000001</v>
      </c>
      <c r="G13" s="80" t="str">
        <f>IF(INDEX('Milestone 56'!$G$6:$G$65,MATCH($B13,'Milestone 56'!$B$6:$B$65,0))=0,"",INDEX('Milestone 56'!$G$6:$G$65,MATCH($B13,'Milestone 56'!$B$6:$B$65,0)))</f>
        <v/>
      </c>
      <c r="H13" s="142">
        <f>INDEX('Milestone 56'!$H$6:$H$64,MATCH($B13,'Milestone 56'!$B$6:$B$65,0))</f>
        <v>0</v>
      </c>
      <c r="I13" s="90">
        <f t="shared" si="2"/>
        <v>0</v>
      </c>
      <c r="J13" s="91">
        <f t="shared" si="3"/>
        <v>0</v>
      </c>
      <c r="K13" s="284" t="str">
        <f>IF(INDEX('Milestone 56'!$L$6:$IT$64,MATCH($B13,'Milestone 56'!$B$6:$B$64,0),MATCH(K$1,'Milestone 56'!$L$1:$IB$1,0))=0,"",INDEX('Milestone 56'!$L$6:$IT$64,MATCH($B13,'Milestone 56'!$B$6:$B$64,0),MATCH(K$1,'Milestone 56'!$L$1:$IB$1,0)))</f>
        <v/>
      </c>
      <c r="L13" s="295" t="str">
        <f>IF(INDEX('Milestone 56'!$L$6:$IT$64,MATCH($B13,'Milestone 56'!$B$6:$B$64,0),MATCH(L$1,'Milestone 56'!$L$1:$IB$1,0))=0,"",INDEX('Milestone 56'!$L$6:$IT$64,MATCH($B13,'Milestone 56'!$B$6:$B$64,0),MATCH(L$1,'Milestone 56'!$L$1:$IB$1,0)))</f>
        <v/>
      </c>
      <c r="M13" s="295" t="e">
        <f>IF(INDEX(#REF!,MATCH($B13,#REF!,0),MATCH(M$1,#REF!,0))=0,"",INDEX(#REF!,MATCH($B13,#REF!,0),MATCH(M$1,#REF!,0)))</f>
        <v>#REF!</v>
      </c>
      <c r="N13" s="295" t="e">
        <f>IF(INDEX(#REF!,MATCH($B13,#REF!,0),MATCH(N$1,#REF!,0))=0,"",INDEX(#REF!,MATCH($B13,#REF!,0),MATCH(N$1,#REF!,0)))</f>
        <v>#REF!</v>
      </c>
      <c r="O13" s="280" t="str">
        <f>IF(INDEX('Milestone 56'!$L$6:$IT$65,MATCH($B13,'Milestone 56'!$B$6:$B$65,0),MATCH(O$1,'Milestone 56'!$L$1:$IB$1,0))=0,"",INDEX('Milestone 56'!$L$6:$IT$65,MATCH($B13,'Milestone 56'!$B$6:$B$65,0),MATCH(O$1,'Milestone 56'!$L$1:$IB$1,0)))</f>
        <v/>
      </c>
      <c r="P13" s="92" t="str">
        <f>IF(INDEX('Milestone 56'!$L$6:$IT$65,MATCH($B13,'Milestone 56'!$B$6:$B$65,0),MATCH(P$1,'Milestone 56'!$L$1:$IB$1,0))=0,"",INDEX('Milestone 56'!$L$6:$IT$65,MATCH($B13,'Milestone 56'!$B$6:$B$65,0),MATCH(P$1,'Milestone 56'!$L$1:$IB$1,0)))</f>
        <v/>
      </c>
    </row>
    <row r="14" spans="1:20">
      <c r="A14" s="236"/>
      <c r="B14" s="215" t="s">
        <v>1695</v>
      </c>
      <c r="C14" s="86" t="s">
        <v>1739</v>
      </c>
      <c r="D14" s="87">
        <f>IF(INDEX('Milestone 56'!$D$6:$D$64,MATCH($B14,'Milestone 56'!$B$6:$B$64,0))=0,"",INDEX('Milestone 56'!$D$6:$D$64,MATCH($B14,'Milestone 56'!$B$6:$B$64,0)))</f>
        <v>225.0196</v>
      </c>
      <c r="E14" s="88">
        <f>IF(INDEX('Milestone 56'!$E$6:$E$64,MATCH($B14,'Milestone 56'!$B$6:$B$64,0))=0,"",INDEX('Milestone 56'!$E$6:$E$64,MATCH($B14,'Milestone 56'!$B$6:$B$64,0)))</f>
        <v>11986</v>
      </c>
      <c r="F14" s="214">
        <f>IF(INDEX('Milestone 56'!$F$6:$F$64,MATCH($B14,'Milestone 56'!$B$6:$B$64,0))=0,"",INDEX('Milestone 56'!$F$6:$F$64,MATCH($B14,'Milestone 56'!$B$6:$B$64,0)))</f>
        <v>2697084.9256000002</v>
      </c>
      <c r="G14" s="80" t="str">
        <f>IF(INDEX('Milestone 56'!$G$6:$G$65,MATCH($B14,'Milestone 56'!$B$6:$B$65,0))=0,"",INDEX('Milestone 56'!$G$6:$G$65,MATCH($B14,'Milestone 56'!$B$6:$B$65,0)))</f>
        <v/>
      </c>
      <c r="H14" s="142">
        <f>INDEX('Milestone 56'!$H$6:$H$64,MATCH($B14,'Milestone 56'!$B$6:$B$65,0))</f>
        <v>0</v>
      </c>
      <c r="I14" s="90">
        <f t="shared" si="2"/>
        <v>0</v>
      </c>
      <c r="J14" s="91">
        <f t="shared" si="3"/>
        <v>0</v>
      </c>
      <c r="K14" s="284" t="str">
        <f>IF(INDEX('Milestone 56'!$L$6:$IT$64,MATCH($B14,'Milestone 56'!$B$6:$B$64,0),MATCH(K$1,'Milestone 56'!$L$1:$IB$1,0))=0,"",INDEX('Milestone 56'!$L$6:$IT$64,MATCH($B14,'Milestone 56'!$B$6:$B$64,0),MATCH(K$1,'Milestone 56'!$L$1:$IB$1,0)))</f>
        <v/>
      </c>
      <c r="L14" s="295" t="str">
        <f>IF(INDEX('Milestone 56'!$L$6:$IT$64,MATCH($B14,'Milestone 56'!$B$6:$B$64,0),MATCH(L$1,'Milestone 56'!$L$1:$IB$1,0))=0,"",INDEX('Milestone 56'!$L$6:$IT$64,MATCH($B14,'Milestone 56'!$B$6:$B$64,0),MATCH(L$1,'Milestone 56'!$L$1:$IB$1,0)))</f>
        <v/>
      </c>
      <c r="M14" s="295" t="e">
        <f>IF(INDEX(#REF!,MATCH($B14,#REF!,0),MATCH(M$1,#REF!,0))=0,"",INDEX(#REF!,MATCH($B14,#REF!,0),MATCH(M$1,#REF!,0)))</f>
        <v>#REF!</v>
      </c>
      <c r="N14" s="295" t="e">
        <f>IF(INDEX(#REF!,MATCH($B14,#REF!,0),MATCH(N$1,#REF!,0))=0,"",INDEX(#REF!,MATCH($B14,#REF!,0),MATCH(N$1,#REF!,0)))</f>
        <v>#REF!</v>
      </c>
      <c r="O14" s="280" t="str">
        <f>IF(INDEX('Milestone 56'!$L$6:$IT$65,MATCH($B14,'Milestone 56'!$B$6:$B$65,0),MATCH(O$1,'Milestone 56'!$L$1:$IB$1,0))=0,"",INDEX('Milestone 56'!$L$6:$IT$65,MATCH($B14,'Milestone 56'!$B$6:$B$65,0),MATCH(O$1,'Milestone 56'!$L$1:$IB$1,0)))</f>
        <v/>
      </c>
      <c r="P14" s="92" t="str">
        <f>IF(INDEX('Milestone 56'!$L$6:$IT$65,MATCH($B14,'Milestone 56'!$B$6:$B$65,0),MATCH(P$1,'Milestone 56'!$L$1:$IB$1,0))=0,"",INDEX('Milestone 56'!$L$6:$IT$65,MATCH($B14,'Milestone 56'!$B$6:$B$65,0),MATCH(P$1,'Milestone 56'!$L$1:$IB$1,0)))</f>
        <v/>
      </c>
    </row>
    <row r="15" spans="1:20">
      <c r="A15" s="236"/>
      <c r="B15" s="215" t="s">
        <v>1696</v>
      </c>
      <c r="C15" s="86" t="s">
        <v>1739</v>
      </c>
      <c r="D15" s="87">
        <f>IF(INDEX('Milestone 56'!$D$6:$D$64,MATCH($B15,'Milestone 56'!$B$6:$B$64,0))=0,"",INDEX('Milestone 56'!$D$6:$D$64,MATCH($B15,'Milestone 56'!$B$6:$B$64,0)))</f>
        <v>242.97676000000001</v>
      </c>
      <c r="E15" s="88">
        <f>IF(INDEX('Milestone 56'!$E$6:$E$64,MATCH($B15,'Milestone 56'!$B$6:$B$64,0))=0,"",INDEX('Milestone 56'!$E$6:$E$64,MATCH($B15,'Milestone 56'!$B$6:$B$64,0)))</f>
        <v>11986</v>
      </c>
      <c r="F15" s="214">
        <f>IF(INDEX('Milestone 56'!$F$6:$F$64,MATCH($B15,'Milestone 56'!$B$6:$B$64,0))=0,"",INDEX('Milestone 56'!$F$6:$F$64,MATCH($B15,'Milestone 56'!$B$6:$B$64,0)))</f>
        <v>2912319.4453600002</v>
      </c>
      <c r="G15" s="80" t="str">
        <f>IF(INDEX('Milestone 56'!$G$6:$G$65,MATCH($B15,'Milestone 56'!$B$6:$B$65,0))=0,"",INDEX('Milestone 56'!$G$6:$G$65,MATCH($B15,'Milestone 56'!$B$6:$B$65,0)))</f>
        <v/>
      </c>
      <c r="H15" s="142">
        <f>INDEX('Milestone 56'!$H$6:$H$64,MATCH($B15,'Milestone 56'!$B$6:$B$65,0))</f>
        <v>0</v>
      </c>
      <c r="I15" s="90">
        <f t="shared" si="2"/>
        <v>0</v>
      </c>
      <c r="J15" s="91">
        <f t="shared" si="3"/>
        <v>0</v>
      </c>
      <c r="K15" s="284" t="str">
        <f>IF(INDEX('Milestone 56'!$L$6:$IT$64,MATCH($B15,'Milestone 56'!$B$6:$B$64,0),MATCH(K$1,'Milestone 56'!$L$1:$IB$1,0))=0,"",INDEX('Milestone 56'!$L$6:$IT$64,MATCH($B15,'Milestone 56'!$B$6:$B$64,0),MATCH(K$1,'Milestone 56'!$L$1:$IB$1,0)))</f>
        <v/>
      </c>
      <c r="L15" s="295" t="str">
        <f>IF(INDEX('Milestone 56'!$L$6:$IT$64,MATCH($B15,'Milestone 56'!$B$6:$B$64,0),MATCH(L$1,'Milestone 56'!$L$1:$IB$1,0))=0,"",INDEX('Milestone 56'!$L$6:$IT$64,MATCH($B15,'Milestone 56'!$B$6:$B$64,0),MATCH(L$1,'Milestone 56'!$L$1:$IB$1,0)))</f>
        <v/>
      </c>
      <c r="M15" s="295" t="e">
        <f>IF(INDEX(#REF!,MATCH($B15,#REF!,0),MATCH(M$1,#REF!,0))=0,"",INDEX(#REF!,MATCH($B15,#REF!,0),MATCH(M$1,#REF!,0)))</f>
        <v>#REF!</v>
      </c>
      <c r="N15" s="295" t="e">
        <f>IF(INDEX(#REF!,MATCH($B15,#REF!,0),MATCH(N$1,#REF!,0))=0,"",INDEX(#REF!,MATCH($B15,#REF!,0),MATCH(N$1,#REF!,0)))</f>
        <v>#REF!</v>
      </c>
      <c r="O15" s="280" t="str">
        <f>IF(INDEX('Milestone 56'!$L$6:$IT$65,MATCH($B15,'Milestone 56'!$B$6:$B$65,0),MATCH(O$1,'Milestone 56'!$L$1:$IB$1,0))=0,"",INDEX('Milestone 56'!$L$6:$IT$65,MATCH($B15,'Milestone 56'!$B$6:$B$65,0),MATCH(O$1,'Milestone 56'!$L$1:$IB$1,0)))</f>
        <v/>
      </c>
      <c r="P15" s="92" t="str">
        <f>IF(INDEX('Milestone 56'!$L$6:$IT$65,MATCH($B15,'Milestone 56'!$B$6:$B$65,0),MATCH(P$1,'Milestone 56'!$L$1:$IB$1,0))=0,"",INDEX('Milestone 56'!$L$6:$IT$65,MATCH($B15,'Milestone 56'!$B$6:$B$65,0),MATCH(P$1,'Milestone 56'!$L$1:$IB$1,0)))</f>
        <v/>
      </c>
    </row>
    <row r="16" spans="1:20">
      <c r="A16" s="236"/>
      <c r="B16" s="215" t="s">
        <v>1697</v>
      </c>
      <c r="C16" s="86" t="s">
        <v>1739</v>
      </c>
      <c r="D16" s="87">
        <f>IF(INDEX('Milestone 56'!$D$6:$D$64,MATCH($B16,'Milestone 56'!$B$6:$B$64,0))=0,"",INDEX('Milestone 56'!$D$6:$D$64,MATCH($B16,'Milestone 56'!$B$6:$B$64,0)))</f>
        <v>454.19880000000001</v>
      </c>
      <c r="E16" s="88">
        <f>IF(INDEX('Milestone 56'!$E$6:$E$64,MATCH($B16,'Milestone 56'!$B$6:$B$64,0))=0,"",INDEX('Milestone 56'!$E$6:$E$64,MATCH($B16,'Milestone 56'!$B$6:$B$64,0)))</f>
        <v>11986</v>
      </c>
      <c r="F16" s="214">
        <f>IF(INDEX('Milestone 56'!$F$6:$F$64,MATCH($B16,'Milestone 56'!$B$6:$B$64,0))=0,"",INDEX('Milestone 56'!$F$6:$F$64,MATCH($B16,'Milestone 56'!$B$6:$B$64,0)))</f>
        <v>5444026.8168000001</v>
      </c>
      <c r="G16" s="80" t="str">
        <f>IF(INDEX('Milestone 56'!$G$6:$G$65,MATCH($B16,'Milestone 56'!$B$6:$B$65,0))=0,"",INDEX('Milestone 56'!$G$6:$G$65,MATCH($B16,'Milestone 56'!$B$6:$B$65,0)))</f>
        <v/>
      </c>
      <c r="H16" s="142">
        <f>INDEX('Milestone 56'!$H$6:$H$64,MATCH($B16,'Milestone 56'!$B$6:$B$65,0))</f>
        <v>0</v>
      </c>
      <c r="I16" s="90">
        <f t="shared" si="2"/>
        <v>0</v>
      </c>
      <c r="J16" s="91">
        <f t="shared" si="3"/>
        <v>0</v>
      </c>
      <c r="K16" s="284" t="str">
        <f>IF(INDEX('Milestone 56'!$L$6:$IT$64,MATCH($B16,'Milestone 56'!$B$6:$B$64,0),MATCH(K$1,'Milestone 56'!$L$1:$IB$1,0))=0,"",INDEX('Milestone 56'!$L$6:$IT$64,MATCH($B16,'Milestone 56'!$B$6:$B$64,0),MATCH(K$1,'Milestone 56'!$L$1:$IB$1,0)))</f>
        <v/>
      </c>
      <c r="L16" s="295" t="str">
        <f>IF(INDEX('Milestone 56'!$L$6:$IT$64,MATCH($B16,'Milestone 56'!$B$6:$B$64,0),MATCH(L$1,'Milestone 56'!$L$1:$IB$1,0))=0,"",INDEX('Milestone 56'!$L$6:$IT$64,MATCH($B16,'Milestone 56'!$B$6:$B$64,0),MATCH(L$1,'Milestone 56'!$L$1:$IB$1,0)))</f>
        <v/>
      </c>
      <c r="M16" s="295" t="e">
        <f>IF(INDEX(#REF!,MATCH($B16,#REF!,0),MATCH(M$1,#REF!,0))=0,"",INDEX(#REF!,MATCH($B16,#REF!,0),MATCH(M$1,#REF!,0)))</f>
        <v>#REF!</v>
      </c>
      <c r="N16" s="295" t="e">
        <f>IF(INDEX(#REF!,MATCH($B16,#REF!,0),MATCH(N$1,#REF!,0))=0,"",INDEX(#REF!,MATCH($B16,#REF!,0),MATCH(N$1,#REF!,0)))</f>
        <v>#REF!</v>
      </c>
      <c r="O16" s="280" t="str">
        <f>IF(INDEX('Milestone 56'!$L$6:$IT$65,MATCH($B16,'Milestone 56'!$B$6:$B$65,0),MATCH(O$1,'Milestone 56'!$L$1:$IB$1,0))=0,"",INDEX('Milestone 56'!$L$6:$IT$65,MATCH($B16,'Milestone 56'!$B$6:$B$65,0),MATCH(O$1,'Milestone 56'!$L$1:$IB$1,0)))</f>
        <v/>
      </c>
      <c r="P16" s="92" t="str">
        <f>IF(INDEX('Milestone 56'!$L$6:$IT$65,MATCH($B16,'Milestone 56'!$B$6:$B$65,0),MATCH(P$1,'Milestone 56'!$L$1:$IB$1,0))=0,"",INDEX('Milestone 56'!$L$6:$IT$65,MATCH($B16,'Milestone 56'!$B$6:$B$65,0),MATCH(P$1,'Milestone 56'!$L$1:$IB$1,0)))</f>
        <v/>
      </c>
    </row>
    <row r="17" spans="1:20">
      <c r="A17" s="236"/>
      <c r="B17" s="215" t="s">
        <v>1698</v>
      </c>
      <c r="C17" s="86" t="s">
        <v>1739</v>
      </c>
      <c r="D17" s="87">
        <f>IF(INDEX('Milestone 56'!$D$6:$D$64,MATCH($B17,'Milestone 56'!$B$6:$B$64,0))=0,"",INDEX('Milestone 56'!$D$6:$D$64,MATCH($B17,'Milestone 56'!$B$6:$B$64,0)))</f>
        <v>225.0196</v>
      </c>
      <c r="E17" s="88">
        <f>IF(INDEX('Milestone 56'!$E$6:$E$64,MATCH($B17,'Milestone 56'!$B$6:$B$64,0))=0,"",INDEX('Milestone 56'!$E$6:$E$64,MATCH($B17,'Milestone 56'!$B$6:$B$64,0)))</f>
        <v>11986</v>
      </c>
      <c r="F17" s="214">
        <f>IF(INDEX('Milestone 56'!$F$6:$F$64,MATCH($B17,'Milestone 56'!$B$6:$B$64,0))=0,"",INDEX('Milestone 56'!$F$6:$F$64,MATCH($B17,'Milestone 56'!$B$6:$B$64,0)))</f>
        <v>2697084.9256000002</v>
      </c>
      <c r="G17" s="80" t="str">
        <f>IF(INDEX('Milestone 56'!$G$6:$G$65,MATCH($B17,'Milestone 56'!$B$6:$B$65,0))=0,"",INDEX('Milestone 56'!$G$6:$G$65,MATCH($B17,'Milestone 56'!$B$6:$B$65,0)))</f>
        <v/>
      </c>
      <c r="H17" s="142">
        <f>INDEX('Milestone 56'!$H$6:$H$64,MATCH($B17,'Milestone 56'!$B$6:$B$65,0))</f>
        <v>0</v>
      </c>
      <c r="I17" s="90">
        <f t="shared" si="2"/>
        <v>0</v>
      </c>
      <c r="J17" s="91">
        <f t="shared" si="3"/>
        <v>0</v>
      </c>
      <c r="K17" s="284" t="str">
        <f>IF(INDEX('Milestone 56'!$L$6:$IT$64,MATCH($B17,'Milestone 56'!$B$6:$B$64,0),MATCH(K$1,'Milestone 56'!$L$1:$IB$1,0))=0,"",INDEX('Milestone 56'!$L$6:$IT$64,MATCH($B17,'Milestone 56'!$B$6:$B$64,0),MATCH(K$1,'Milestone 56'!$L$1:$IB$1,0)))</f>
        <v/>
      </c>
      <c r="L17" s="295" t="str">
        <f>IF(INDEX('Milestone 56'!$L$6:$IT$64,MATCH($B17,'Milestone 56'!$B$6:$B$64,0),MATCH(L$1,'Milestone 56'!$L$1:$IB$1,0))=0,"",INDEX('Milestone 56'!$L$6:$IT$64,MATCH($B17,'Milestone 56'!$B$6:$B$64,0),MATCH(L$1,'Milestone 56'!$L$1:$IB$1,0)))</f>
        <v/>
      </c>
      <c r="M17" s="295" t="e">
        <f>IF(INDEX(#REF!,MATCH($B17,#REF!,0),MATCH(M$1,#REF!,0))=0,"",INDEX(#REF!,MATCH($B17,#REF!,0),MATCH(M$1,#REF!,0)))</f>
        <v>#REF!</v>
      </c>
      <c r="N17" s="295" t="e">
        <f>IF(INDEX(#REF!,MATCH($B17,#REF!,0),MATCH(N$1,#REF!,0))=0,"",INDEX(#REF!,MATCH($B17,#REF!,0),MATCH(N$1,#REF!,0)))</f>
        <v>#REF!</v>
      </c>
      <c r="O17" s="280" t="str">
        <f>IF(INDEX('Milestone 56'!$L$6:$IT$65,MATCH($B17,'Milestone 56'!$B$6:$B$65,0),MATCH(O$1,'Milestone 56'!$L$1:$IB$1,0))=0,"",INDEX('Milestone 56'!$L$6:$IT$65,MATCH($B17,'Milestone 56'!$B$6:$B$65,0),MATCH(O$1,'Milestone 56'!$L$1:$IB$1,0)))</f>
        <v/>
      </c>
      <c r="P17" s="92" t="str">
        <f>IF(INDEX('Milestone 56'!$L$6:$IT$65,MATCH($B17,'Milestone 56'!$B$6:$B$65,0),MATCH(P$1,'Milestone 56'!$L$1:$IB$1,0))=0,"",INDEX('Milestone 56'!$L$6:$IT$65,MATCH($B17,'Milestone 56'!$B$6:$B$65,0),MATCH(P$1,'Milestone 56'!$L$1:$IB$1,0)))</f>
        <v/>
      </c>
      <c r="T17" s="141" t="s">
        <v>1740</v>
      </c>
    </row>
    <row r="18" spans="1:20">
      <c r="A18" s="236"/>
      <c r="B18" s="215" t="s">
        <v>1699</v>
      </c>
      <c r="C18" s="86" t="s">
        <v>1739</v>
      </c>
      <c r="D18" s="87">
        <f>IF(INDEX('Milestone 56'!$D$6:$D$64,MATCH($B18,'Milestone 56'!$B$6:$B$64,0))=0,"",INDEX('Milestone 56'!$D$6:$D$64,MATCH($B18,'Milestone 56'!$B$6:$B$64,0)))</f>
        <v>242.97676000000001</v>
      </c>
      <c r="E18" s="88">
        <f>IF(INDEX('Milestone 56'!$E$6:$E$64,MATCH($B18,'Milestone 56'!$B$6:$B$64,0))=0,"",INDEX('Milestone 56'!$E$6:$E$64,MATCH($B18,'Milestone 56'!$B$6:$B$64,0)))</f>
        <v>11986</v>
      </c>
      <c r="F18" s="214">
        <f>IF(INDEX('Milestone 56'!$F$6:$F$64,MATCH($B18,'Milestone 56'!$B$6:$B$64,0))=0,"",INDEX('Milestone 56'!$F$6:$F$64,MATCH($B18,'Milestone 56'!$B$6:$B$64,0)))</f>
        <v>2912319.4453600002</v>
      </c>
      <c r="G18" s="80" t="str">
        <f>IF(INDEX('Milestone 56'!$G$6:$G$65,MATCH($B18,'Milestone 56'!$B$6:$B$65,0))=0,"",INDEX('Milestone 56'!$G$6:$G$65,MATCH($B18,'Milestone 56'!$B$6:$B$65,0)))</f>
        <v/>
      </c>
      <c r="H18" s="142">
        <f>INDEX('Milestone 56'!$H$6:$H$64,MATCH($B18,'Milestone 56'!$B$6:$B$65,0))</f>
        <v>0</v>
      </c>
      <c r="I18" s="90">
        <f t="shared" si="2"/>
        <v>0</v>
      </c>
      <c r="J18" s="91">
        <f t="shared" si="3"/>
        <v>0</v>
      </c>
      <c r="K18" s="284" t="str">
        <f>IF(INDEX('Milestone 56'!$L$6:$IT$64,MATCH($B18,'Milestone 56'!$B$6:$B$64,0),MATCH(K$1,'Milestone 56'!$L$1:$IB$1,0))=0,"",INDEX('Milestone 56'!$L$6:$IT$64,MATCH($B18,'Milestone 56'!$B$6:$B$64,0),MATCH(K$1,'Milestone 56'!$L$1:$IB$1,0)))</f>
        <v/>
      </c>
      <c r="L18" s="295" t="str">
        <f>IF(INDEX('Milestone 56'!$L$6:$IT$64,MATCH($B18,'Milestone 56'!$B$6:$B$64,0),MATCH(L$1,'Milestone 56'!$L$1:$IB$1,0))=0,"",INDEX('Milestone 56'!$L$6:$IT$64,MATCH($B18,'Milestone 56'!$B$6:$B$64,0),MATCH(L$1,'Milestone 56'!$L$1:$IB$1,0)))</f>
        <v/>
      </c>
      <c r="M18" s="295" t="e">
        <f>IF(INDEX(#REF!,MATCH($B18,#REF!,0),MATCH(M$1,#REF!,0))=0,"",INDEX(#REF!,MATCH($B18,#REF!,0),MATCH(M$1,#REF!,0)))</f>
        <v>#REF!</v>
      </c>
      <c r="N18" s="295" t="e">
        <f>IF(INDEX(#REF!,MATCH($B18,#REF!,0),MATCH(N$1,#REF!,0))=0,"",INDEX(#REF!,MATCH($B18,#REF!,0),MATCH(N$1,#REF!,0)))</f>
        <v>#REF!</v>
      </c>
      <c r="O18" s="280" t="str">
        <f>IF(INDEX('Milestone 56'!$L$6:$IT$65,MATCH($B18,'Milestone 56'!$B$6:$B$65,0),MATCH(O$1,'Milestone 56'!$L$1:$IB$1,0))=0,"",INDEX('Milestone 56'!$L$6:$IT$65,MATCH($B18,'Milestone 56'!$B$6:$B$65,0),MATCH(O$1,'Milestone 56'!$L$1:$IB$1,0)))</f>
        <v/>
      </c>
      <c r="P18" s="92" t="str">
        <f>IF(INDEX('Milestone 56'!$L$6:$IT$65,MATCH($B18,'Milestone 56'!$B$6:$B$65,0),MATCH(P$1,'Milestone 56'!$L$1:$IB$1,0))=0,"",INDEX('Milestone 56'!$L$6:$IT$65,MATCH($B18,'Milestone 56'!$B$6:$B$65,0),MATCH(P$1,'Milestone 56'!$L$1:$IB$1,0)))</f>
        <v/>
      </c>
    </row>
    <row r="19" spans="1:20">
      <c r="A19" s="236"/>
      <c r="B19" s="215" t="s">
        <v>1700</v>
      </c>
      <c r="C19" s="86" t="s">
        <v>1739</v>
      </c>
      <c r="D19" s="87">
        <f>IF(INDEX('Milestone 56'!$D$6:$D$64,MATCH($B19,'Milestone 56'!$B$6:$B$64,0))=0,"",INDEX('Milestone 56'!$D$6:$D$64,MATCH($B19,'Milestone 56'!$B$6:$B$64,0)))</f>
        <v>376.64280000000002</v>
      </c>
      <c r="E19" s="88">
        <f>IF(INDEX('Milestone 56'!$E$6:$E$64,MATCH($B19,'Milestone 56'!$B$6:$B$64,0))=0,"",INDEX('Milestone 56'!$E$6:$E$64,MATCH($B19,'Milestone 56'!$B$6:$B$64,0)))</f>
        <v>11986</v>
      </c>
      <c r="F19" s="214">
        <f>IF(INDEX('Milestone 56'!$F$6:$F$64,MATCH($B19,'Milestone 56'!$B$6:$B$64,0))=0,"",INDEX('Milestone 56'!$F$6:$F$64,MATCH($B19,'Milestone 56'!$B$6:$B$64,0)))</f>
        <v>4514440.6008000001</v>
      </c>
      <c r="G19" s="80" t="str">
        <f>IF(INDEX('Milestone 56'!$G$6:$G$65,MATCH($B19,'Milestone 56'!$B$6:$B$65,0))=0,"",INDEX('Milestone 56'!$G$6:$G$65,MATCH($B19,'Milestone 56'!$B$6:$B$65,0)))</f>
        <v/>
      </c>
      <c r="H19" s="142">
        <f>INDEX('Milestone 56'!$H$6:$H$64,MATCH($B19,'Milestone 56'!$B$6:$B$65,0))</f>
        <v>0</v>
      </c>
      <c r="I19" s="90">
        <f t="shared" si="2"/>
        <v>0</v>
      </c>
      <c r="J19" s="91">
        <f t="shared" si="3"/>
        <v>0</v>
      </c>
      <c r="K19" s="284" t="str">
        <f>IF(INDEX('Milestone 56'!$L$6:$IT$64,MATCH($B19,'Milestone 56'!$B$6:$B$64,0),MATCH(K$1,'Milestone 56'!$L$1:$IB$1,0))=0,"",INDEX('Milestone 56'!$L$6:$IT$64,MATCH($B19,'Milestone 56'!$B$6:$B$64,0),MATCH(K$1,'Milestone 56'!$L$1:$IB$1,0)))</f>
        <v/>
      </c>
      <c r="L19" s="295" t="str">
        <f>IF(INDEX('Milestone 56'!$L$6:$IT$64,MATCH($B19,'Milestone 56'!$B$6:$B$64,0),MATCH(L$1,'Milestone 56'!$L$1:$IB$1,0))=0,"",INDEX('Milestone 56'!$L$6:$IT$64,MATCH($B19,'Milestone 56'!$B$6:$B$64,0),MATCH(L$1,'Milestone 56'!$L$1:$IB$1,0)))</f>
        <v/>
      </c>
      <c r="M19" s="295" t="e">
        <f>IF(INDEX(#REF!,MATCH($B19,#REF!,0),MATCH(M$1,#REF!,0))=0,"",INDEX(#REF!,MATCH($B19,#REF!,0),MATCH(M$1,#REF!,0)))</f>
        <v>#REF!</v>
      </c>
      <c r="N19" s="295" t="e">
        <f>IF(INDEX(#REF!,MATCH($B19,#REF!,0),MATCH(N$1,#REF!,0))=0,"",INDEX(#REF!,MATCH($B19,#REF!,0),MATCH(N$1,#REF!,0)))</f>
        <v>#REF!</v>
      </c>
      <c r="O19" s="280" t="str">
        <f>IF(INDEX('Milestone 56'!$L$6:$IT$65,MATCH($B19,'Milestone 56'!$B$6:$B$65,0),MATCH(O$1,'Milestone 56'!$L$1:$IB$1,0))=0,"",INDEX('Milestone 56'!$L$6:$IT$65,MATCH($B19,'Milestone 56'!$B$6:$B$65,0),MATCH(O$1,'Milestone 56'!$L$1:$IB$1,0)))</f>
        <v/>
      </c>
      <c r="P19" s="92" t="str">
        <f>IF(INDEX('Milestone 56'!$L$6:$IT$65,MATCH($B19,'Milestone 56'!$B$6:$B$65,0),MATCH(P$1,'Milestone 56'!$L$1:$IB$1,0))=0,"",INDEX('Milestone 56'!$L$6:$IT$65,MATCH($B19,'Milestone 56'!$B$6:$B$65,0),MATCH(P$1,'Milestone 56'!$L$1:$IB$1,0)))</f>
        <v/>
      </c>
    </row>
    <row r="20" spans="1:20">
      <c r="A20" s="236"/>
      <c r="B20" s="215" t="s">
        <v>1701</v>
      </c>
      <c r="C20" s="86" t="s">
        <v>1739</v>
      </c>
      <c r="D20" s="87">
        <f>IF(INDEX('Milestone 56'!$D$6:$D$64,MATCH($B20,'Milestone 56'!$B$6:$B$64,0))=0,"",INDEX('Milestone 56'!$D$6:$D$64,MATCH($B20,'Milestone 56'!$B$6:$B$64,0)))</f>
        <v>187.6045</v>
      </c>
      <c r="E20" s="88">
        <f>IF(INDEX('Milestone 56'!$E$6:$E$64,MATCH($B20,'Milestone 56'!$B$6:$B$64,0))=0,"",INDEX('Milestone 56'!$E$6:$E$64,MATCH($B20,'Milestone 56'!$B$6:$B$64,0)))</f>
        <v>11986</v>
      </c>
      <c r="F20" s="214">
        <f>IF(INDEX('Milestone 56'!$F$6:$F$64,MATCH($B20,'Milestone 56'!$B$6:$B$64,0))=0,"",INDEX('Milestone 56'!$F$6:$F$64,MATCH($B20,'Milestone 56'!$B$6:$B$64,0)))</f>
        <v>2248627.537</v>
      </c>
      <c r="G20" s="80" t="str">
        <f>IF(INDEX('Milestone 56'!$G$6:$G$65,MATCH($B20,'Milestone 56'!$B$6:$B$65,0))=0,"",INDEX('Milestone 56'!$G$6:$G$65,MATCH($B20,'Milestone 56'!$B$6:$B$65,0)))</f>
        <v/>
      </c>
      <c r="H20" s="142">
        <f>INDEX('Milestone 56'!$H$6:$H$64,MATCH($B20,'Milestone 56'!$B$6:$B$65,0))</f>
        <v>0</v>
      </c>
      <c r="I20" s="90">
        <f t="shared" si="2"/>
        <v>0</v>
      </c>
      <c r="J20" s="91">
        <f t="shared" si="3"/>
        <v>0</v>
      </c>
      <c r="K20" s="284" t="str">
        <f>IF(INDEX('Milestone 56'!$L$6:$IT$64,MATCH($B20,'Milestone 56'!$B$6:$B$64,0),MATCH(K$1,'Milestone 56'!$L$1:$IB$1,0))=0,"",INDEX('Milestone 56'!$L$6:$IT$64,MATCH($B20,'Milestone 56'!$B$6:$B$64,0),MATCH(K$1,'Milestone 56'!$L$1:$IB$1,0)))</f>
        <v/>
      </c>
      <c r="L20" s="295" t="str">
        <f>IF(INDEX('Milestone 56'!$L$6:$IT$64,MATCH($B20,'Milestone 56'!$B$6:$B$64,0),MATCH(L$1,'Milestone 56'!$L$1:$IB$1,0))=0,"",INDEX('Milestone 56'!$L$6:$IT$64,MATCH($B20,'Milestone 56'!$B$6:$B$64,0),MATCH(L$1,'Milestone 56'!$L$1:$IB$1,0)))</f>
        <v/>
      </c>
      <c r="M20" s="295" t="e">
        <f>IF(INDEX(#REF!,MATCH($B20,#REF!,0),MATCH(M$1,#REF!,0))=0,"",INDEX(#REF!,MATCH($B20,#REF!,0),MATCH(M$1,#REF!,0)))</f>
        <v>#REF!</v>
      </c>
      <c r="N20" s="295" t="e">
        <f>IF(INDEX(#REF!,MATCH($B20,#REF!,0),MATCH(N$1,#REF!,0))=0,"",INDEX(#REF!,MATCH($B20,#REF!,0),MATCH(N$1,#REF!,0)))</f>
        <v>#REF!</v>
      </c>
      <c r="O20" s="280" t="str">
        <f>IF(INDEX('Milestone 56'!$L$6:$IT$65,MATCH($B20,'Milestone 56'!$B$6:$B$65,0),MATCH(O$1,'Milestone 56'!$L$1:$IB$1,0))=0,"",INDEX('Milestone 56'!$L$6:$IT$65,MATCH($B20,'Milestone 56'!$B$6:$B$65,0),MATCH(O$1,'Milestone 56'!$L$1:$IB$1,0)))</f>
        <v/>
      </c>
      <c r="P20" s="92" t="str">
        <f>IF(INDEX('Milestone 56'!$L$6:$IT$65,MATCH($B20,'Milestone 56'!$B$6:$B$65,0),MATCH(P$1,'Milestone 56'!$L$1:$IB$1,0))=0,"",INDEX('Milestone 56'!$L$6:$IT$65,MATCH($B20,'Milestone 56'!$B$6:$B$65,0),MATCH(P$1,'Milestone 56'!$L$1:$IB$1,0)))</f>
        <v/>
      </c>
    </row>
    <row r="21" spans="1:20" ht="15.75" customHeight="1">
      <c r="A21" s="236"/>
      <c r="B21" s="216" t="s">
        <v>1702</v>
      </c>
      <c r="C21" s="93"/>
      <c r="D21" s="94">
        <f>SUM(D6:D20)</f>
        <v>4253.0279400000009</v>
      </c>
      <c r="E21" s="88"/>
      <c r="F21" s="217">
        <f>SUM(F7:F20)</f>
        <v>50976792.888840005</v>
      </c>
      <c r="G21" s="80"/>
      <c r="H21" s="143">
        <f>SUM(H6:H20)</f>
        <v>1391.3751200000002</v>
      </c>
      <c r="I21" s="90">
        <f t="shared" si="2"/>
        <v>0.32714930153974014</v>
      </c>
      <c r="J21" s="91"/>
      <c r="K21" s="284"/>
      <c r="L21" s="295"/>
      <c r="M21" s="295"/>
      <c r="N21" s="295"/>
      <c r="O21" s="280"/>
      <c r="P21" s="92"/>
    </row>
    <row r="22" spans="1:20" ht="15.75" customHeight="1">
      <c r="A22" s="236"/>
      <c r="B22" s="218" t="s">
        <v>1740</v>
      </c>
      <c r="C22" s="149"/>
      <c r="D22" s="149"/>
      <c r="E22" s="149"/>
      <c r="F22" s="219"/>
      <c r="G22" s="149"/>
      <c r="H22" s="149"/>
      <c r="I22" s="149"/>
      <c r="J22" s="149"/>
      <c r="K22" s="281"/>
      <c r="L22" s="150"/>
      <c r="M22" s="150"/>
      <c r="N22" s="150"/>
      <c r="O22" s="281"/>
      <c r="P22" s="151"/>
    </row>
    <row r="23" spans="1:20" ht="15.75" customHeight="1">
      <c r="A23" s="236"/>
      <c r="B23" s="220" t="s">
        <v>1703</v>
      </c>
      <c r="C23" s="95"/>
      <c r="D23" s="87"/>
      <c r="E23" s="96"/>
      <c r="F23" s="221"/>
      <c r="G23" s="80"/>
      <c r="H23" s="97"/>
      <c r="I23" s="90"/>
      <c r="J23" s="91"/>
      <c r="K23" s="285"/>
      <c r="L23" s="296"/>
      <c r="M23" s="296"/>
      <c r="N23" s="296"/>
      <c r="O23" s="280"/>
      <c r="P23" s="85"/>
    </row>
    <row r="24" spans="1:20" ht="15.75" customHeight="1">
      <c r="A24" s="236"/>
      <c r="B24" s="215" t="s">
        <v>1704</v>
      </c>
      <c r="C24" s="86" t="s">
        <v>1739</v>
      </c>
      <c r="D24" s="87"/>
      <c r="E24" s="88"/>
      <c r="F24" s="214"/>
      <c r="G24" s="80"/>
      <c r="H24" s="142"/>
      <c r="I24" s="90"/>
      <c r="J24" s="91"/>
      <c r="K24" s="284" t="str">
        <f>IF(INDEX('Milestone 56'!$L$6:$IT$64,MATCH($B24,'Milestone 56'!$B$6:$B$64,0),MATCH(K$1,'Milestone 56'!$L$1:$IB$1,0))=0,"",INDEX('Milestone 56'!$L$6:$IT$64,MATCH($B24,'Milestone 56'!$B$6:$B$64,0),MATCH(K$1,'Milestone 56'!$L$1:$IB$1,0)))</f>
        <v/>
      </c>
      <c r="L24" s="295" t="str">
        <f>IF(INDEX('Milestone 56'!$L$6:$IT$64,MATCH($B24,'Milestone 56'!$B$6:$B$64,0),MATCH(L$1,'Milestone 56'!$L$1:$IB$1,0))=0,"",INDEX('Milestone 56'!$L$6:$IT$64,MATCH($B24,'Milestone 56'!$B$6:$B$64,0),MATCH(L$1,'Milestone 56'!$L$1:$IB$1,0)))</f>
        <v/>
      </c>
      <c r="M24" s="295" t="e">
        <f>IF(INDEX(#REF!,MATCH($B24,#REF!,0),MATCH(M$1,#REF!,0))=0,"",INDEX(#REF!,MATCH($B24,#REF!,0),MATCH(M$1,#REF!,0)))</f>
        <v>#REF!</v>
      </c>
      <c r="N24" s="295" t="e">
        <f>IF(INDEX(#REF!,MATCH($B24,#REF!,0),MATCH(N$1,#REF!,0))=0,"",INDEX(#REF!,MATCH($B24,#REF!,0),MATCH(N$1,#REF!,0)))</f>
        <v>#REF!</v>
      </c>
      <c r="O24" s="280" t="str">
        <f>IF(INDEX('Milestone 56'!$L$6:$IT$65,MATCH($B24,'Milestone 56'!$B$6:$B$65,0),MATCH(O$1,'Milestone 56'!$L$1:$IB$1,0))=0,"",INDEX('Milestone 56'!$L$6:$IT$65,MATCH($B24,'Milestone 56'!$B$6:$B$65,0),MATCH(O$1,'Milestone 56'!$L$1:$IB$1,0)))</f>
        <v/>
      </c>
      <c r="P24" s="92" t="str">
        <f>IF(INDEX('Milestone 56'!$L$6:$IT$65,MATCH($B24,'Milestone 56'!$B$6:$B$65,0),MATCH(P$1,'Milestone 56'!$L$1:$IB$1,0))=0,"",INDEX('Milestone 56'!$L$6:$IT$65,MATCH($B24,'Milestone 56'!$B$6:$B$65,0),MATCH(P$1,'Milestone 56'!$L$1:$IB$1,0)))</f>
        <v/>
      </c>
    </row>
    <row r="25" spans="1:20" ht="15.75" customHeight="1">
      <c r="A25" s="235">
        <v>21</v>
      </c>
      <c r="B25" s="215" t="s">
        <v>1645</v>
      </c>
      <c r="C25" s="86">
        <f>IF(INDEX('Milestone 56'!$C$6:$C$64,MATCH($B25,'Milestone 56'!$B$6:$B$64,0))=0,"",INDEX('Milestone 56'!$C$6:$C$64,MATCH($B25,'Milestone 56'!$B$6:$B$64,0)))</f>
        <v>8.6244999999999994</v>
      </c>
      <c r="D25" s="87">
        <f>IF(INDEX('Milestone 56'!$D$6:$D$64,MATCH($B25,'Milestone 56'!$B$6:$B$64,0))=0,"",INDEX('Milestone 56'!$D$6:$D$64,MATCH($B25,'Milestone 56'!$B$6:$B$64,0)))</f>
        <v>181.11449999999999</v>
      </c>
      <c r="E25" s="88">
        <f>IF(INDEX('Milestone 56'!$E$6:$E$64,MATCH($B25,'Milestone 56'!$B$6:$B$64,0))=0,"",INDEX('Milestone 56'!$E$6:$E$64,MATCH($B25,'Milestone 56'!$B$6:$B$64,0)))</f>
        <v>64566</v>
      </c>
      <c r="F25" s="214">
        <f>IF(INDEX('Milestone 56'!$F$6:$F$64,MATCH($B25,'Milestone 56'!$B$6:$B$64,0))=0,"",INDEX('Milestone 56'!$F$6:$F$64,MATCH($B25,'Milestone 56'!$B$6:$B$64,0)))</f>
        <v>11693838.807</v>
      </c>
      <c r="G25" s="80">
        <f>IF(INDEX('Milestone 56'!$G$6:$G$65,MATCH($B25,'Milestone 56'!$B$6:$B$65,0))=0,"",INDEX('Milestone 56'!$G$6:$G$65,MATCH($B25,'Milestone 56'!$B$6:$B$65,0)))</f>
        <v>9</v>
      </c>
      <c r="H25" s="142">
        <f>INDEX('Milestone 56'!$H$6:$H$64,MATCH($B25,'Milestone 56'!$B$6:$B$65,0))</f>
        <v>77.620499999999993</v>
      </c>
      <c r="I25" s="90">
        <f t="shared" ref="I25:I29" si="4">H25/D25</f>
        <v>0.42857142857142855</v>
      </c>
      <c r="J25" s="91">
        <f t="shared" ref="J25:J27" si="5">E25*H25</f>
        <v>5011645.2029999997</v>
      </c>
      <c r="K25" s="284">
        <f>IF(INDEX('Milestone 56'!$L$6:$IT$64,MATCH($B25,'Milestone 56'!$B$6:$B$64,0),MATCH(K$1,'Milestone 56'!$L$1:$IB$1,0))=0,"",INDEX('Milestone 56'!$L$6:$IT$64,MATCH($B25,'Milestone 56'!$B$6:$B$64,0),MATCH(K$1,'Milestone 56'!$L$1:$IB$1,0)))</f>
        <v>2</v>
      </c>
      <c r="L25" s="295" t="str">
        <f>IF(INDEX('Milestone 56'!$L$6:$IT$64,MATCH($B25,'Milestone 56'!$B$6:$B$64,0),MATCH(L$1,'Milestone 56'!$L$1:$IB$1,0))=0,"",INDEX('Milestone 56'!$L$6:$IT$64,MATCH($B25,'Milestone 56'!$B$6:$B$64,0),MATCH(L$1,'Milestone 56'!$L$1:$IB$1,0)))</f>
        <v/>
      </c>
      <c r="M25" s="295" t="e">
        <f>IF(INDEX(#REF!,MATCH($B25,#REF!,0),MATCH(M$1,#REF!,0))=0,"",INDEX(#REF!,MATCH($B25,#REF!,0),MATCH(M$1,#REF!,0)))</f>
        <v>#REF!</v>
      </c>
      <c r="N25" s="295" t="e">
        <f>IF(INDEX(#REF!,MATCH($B25,#REF!,0),MATCH(N$1,#REF!,0))=0,"",INDEX(#REF!,MATCH($B25,#REF!,0),MATCH(N$1,#REF!,0)))</f>
        <v>#REF!</v>
      </c>
      <c r="O25" s="280">
        <f>IF(INDEX('Milestone 56'!$L$6:$IT$65,MATCH($B25,'Milestone 56'!$B$6:$B$65,0),MATCH(O$1,'Milestone 56'!$L$1:$IB$1,0))=0,"",INDEX('Milestone 56'!$L$6:$IT$65,MATCH($B25,'Milestone 56'!$B$6:$B$65,0),MATCH(O$1,'Milestone 56'!$L$1:$IB$1,0)))</f>
        <v>17.248999999999999</v>
      </c>
      <c r="P25" s="92">
        <f>IF(INDEX('Milestone 56'!$L$6:$IT$65,MATCH($B25,'Milestone 56'!$B$6:$B$65,0),MATCH(P$1,'Milestone 56'!$L$1:$IB$1,0))=0,"",INDEX('Milestone 56'!$L$6:$IT$65,MATCH($B25,'Milestone 56'!$B$6:$B$65,0),MATCH(P$1,'Milestone 56'!$L$1:$IB$1,0)))</f>
        <v>1113698.9339999999</v>
      </c>
    </row>
    <row r="26" spans="1:20" ht="15.75" customHeight="1">
      <c r="A26" s="235">
        <v>21</v>
      </c>
      <c r="B26" s="215" t="s">
        <v>1705</v>
      </c>
      <c r="C26" s="86">
        <v>8.6244999999999994</v>
      </c>
      <c r="D26" s="87">
        <f>IF(INDEX('Milestone 56'!$D$6:$D$64,MATCH($B26,'Milestone 56'!$B$6:$B$64,0))=0,"",INDEX('Milestone 56'!$D$6:$D$64,MATCH($B26,'Milestone 56'!$B$6:$B$64,0)))</f>
        <v>181.11449999999999</v>
      </c>
      <c r="E26" s="88">
        <f>IF(INDEX('Milestone 56'!$E$6:$E$64,MATCH($B26,'Milestone 56'!$B$6:$B$64,0))=0,"",INDEX('Milestone 56'!$E$6:$E$64,MATCH($B26,'Milestone 56'!$B$6:$B$64,0)))</f>
        <v>5500</v>
      </c>
      <c r="F26" s="214">
        <f>IF(INDEX('Milestone 56'!$F$6:$F$64,MATCH($B26,'Milestone 56'!$B$6:$B$64,0))=0,"",INDEX('Milestone 56'!$F$6:$F$64,MATCH($B26,'Milestone 56'!$B$6:$B$64,0)))</f>
        <v>996129.75</v>
      </c>
      <c r="G26" s="80">
        <f>IF(INDEX('Milestone 56'!$G$6:$G$65,MATCH($B26,'Milestone 56'!$B$6:$B$65,0))=0,"",INDEX('Milestone 56'!$G$6:$G$65,MATCH($B26,'Milestone 56'!$B$6:$B$65,0)))</f>
        <v>9</v>
      </c>
      <c r="H26" s="142"/>
      <c r="I26" s="90"/>
      <c r="J26" s="91"/>
      <c r="K26" s="284">
        <f>IF(INDEX('Milestone 56'!$L$6:$IT$64,MATCH($B26,'Milestone 56'!$B$6:$B$64,0),MATCH(K$1,'Milestone 56'!$L$1:$IB$1,0))=0,"",INDEX('Milestone 56'!$L$6:$IT$64,MATCH($B26,'Milestone 56'!$B$6:$B$64,0),MATCH(K$1,'Milestone 56'!$L$1:$IB$1,0)))</f>
        <v>2</v>
      </c>
      <c r="L26" s="295" t="str">
        <f>IF(INDEX('Milestone 56'!$L$6:$IT$64,MATCH($B26,'Milestone 56'!$B$6:$B$64,0),MATCH(L$1,'Milestone 56'!$L$1:$IB$1,0))=0,"",INDEX('Milestone 56'!$L$6:$IT$64,MATCH($B26,'Milestone 56'!$B$6:$B$64,0),MATCH(L$1,'Milestone 56'!$L$1:$IB$1,0)))</f>
        <v>Stækkun svala úr 20 í 25cm</v>
      </c>
      <c r="M26" s="295" t="e">
        <f>IF(INDEX(#REF!,MATCH($B26,#REF!,0),MATCH(M$1,#REF!,0))=0,"",INDEX(#REF!,MATCH($B26,#REF!,0),MATCH(M$1,#REF!,0)))</f>
        <v>#REF!</v>
      </c>
      <c r="N26" s="295" t="e">
        <f>IF(INDEX(#REF!,MATCH($B26,#REF!,0),MATCH(N$1,#REF!,0))=0,"",INDEX(#REF!,MATCH($B26,#REF!,0),MATCH(N$1,#REF!,0)))</f>
        <v>#REF!</v>
      </c>
      <c r="O26" s="280">
        <f>IF(INDEX('Milestone 56'!$L$6:$IT$65,MATCH($B26,'Milestone 56'!$B$6:$B$65,0),MATCH(O$1,'Milestone 56'!$L$1:$IB$1,0))=0,"",INDEX('Milestone 56'!$L$6:$IT$65,MATCH($B26,'Milestone 56'!$B$6:$B$65,0),MATCH(O$1,'Milestone 56'!$L$1:$IB$1,0)))</f>
        <v>17.248999999999999</v>
      </c>
      <c r="P26" s="92">
        <f>IF(INDEX('Milestone 56'!$L$6:$IT$65,MATCH($B26,'Milestone 56'!$B$6:$B$65,0),MATCH(P$1,'Milestone 56'!$L$1:$IB$1,0))=0,"",INDEX('Milestone 56'!$L$6:$IT$65,MATCH($B26,'Milestone 56'!$B$6:$B$65,0),MATCH(P$1,'Milestone 56'!$L$1:$IB$1,0)))</f>
        <v>94869.5</v>
      </c>
    </row>
    <row r="27" spans="1:20" ht="15.75" customHeight="1">
      <c r="A27" s="235">
        <v>12</v>
      </c>
      <c r="B27" s="215" t="s">
        <v>1647</v>
      </c>
      <c r="C27" s="86">
        <f>IF(INDEX('Milestone 56'!$C$6:$C$64,MATCH($B27,'Milestone 56'!$B$6:$B$64,0))=0,"",INDEX('Milestone 56'!$C$6:$C$64,MATCH($B27,'Milestone 56'!$B$6:$B$64,0)))</f>
        <v>7.9546999999999999</v>
      </c>
      <c r="D27" s="87">
        <f>IF(INDEX('Milestone 56'!$D$6:$D$64,MATCH($B27,'Milestone 56'!$B$6:$B$64,0))=0,"",INDEX('Milestone 56'!$D$6:$D$64,MATCH($B27,'Milestone 56'!$B$6:$B$64,0)))</f>
        <v>95.456400000000002</v>
      </c>
      <c r="E27" s="88">
        <f>IF(INDEX('Milestone 56'!$E$6:$E$64,MATCH($B27,'Milestone 56'!$B$6:$B$64,0))=0,"",INDEX('Milestone 56'!$E$6:$E$64,MATCH($B27,'Milestone 56'!$B$6:$B$64,0)))</f>
        <v>64566</v>
      </c>
      <c r="F27" s="214">
        <f>IF(INDEX('Milestone 56'!$F$6:$F$64,MATCH($B27,'Milestone 56'!$B$6:$B$64,0))=0,"",INDEX('Milestone 56'!$F$6:$F$64,MATCH($B27,'Milestone 56'!$B$6:$B$64,0)))</f>
        <v>6163237.9224000005</v>
      </c>
      <c r="G27" s="80">
        <f>IF(INDEX('Milestone 56'!$G$6:$G$65,MATCH($B27,'Milestone 56'!$B$6:$B$65,0))=0,"",INDEX('Milestone 56'!$G$6:$G$65,MATCH($B27,'Milestone 56'!$B$6:$B$65,0)))</f>
        <v>9</v>
      </c>
      <c r="H27" s="142">
        <f>INDEX('Milestone 56'!$H$6:$H$64,MATCH($B27,'Milestone 56'!$B$6:$B$65,0))</f>
        <v>71.592300000000009</v>
      </c>
      <c r="I27" s="90">
        <f t="shared" si="4"/>
        <v>0.75000000000000011</v>
      </c>
      <c r="J27" s="91">
        <f t="shared" si="5"/>
        <v>4622428.4418000001</v>
      </c>
      <c r="K27" s="284">
        <f>IF(INDEX('Milestone 56'!$L$6:$IT$64,MATCH($B27,'Milestone 56'!$B$6:$B$64,0),MATCH(K$1,'Milestone 56'!$L$1:$IB$1,0))=0,"",INDEX('Milestone 56'!$L$6:$IT$64,MATCH($B27,'Milestone 56'!$B$6:$B$64,0),MATCH(K$1,'Milestone 56'!$L$1:$IB$1,0)))</f>
        <v>2</v>
      </c>
      <c r="L27" s="295" t="str">
        <f>IF(INDEX('Milestone 56'!$L$6:$IT$64,MATCH($B27,'Milestone 56'!$B$6:$B$64,0),MATCH(L$1,'Milestone 56'!$L$1:$IB$1,0))=0,"",INDEX('Milestone 56'!$L$6:$IT$64,MATCH($B27,'Milestone 56'!$B$6:$B$64,0),MATCH(L$1,'Milestone 56'!$L$1:$IB$1,0)))</f>
        <v/>
      </c>
      <c r="M27" s="295" t="e">
        <f>IF(INDEX(#REF!,MATCH($B27,#REF!,0),MATCH(M$1,#REF!,0))=0,"",INDEX(#REF!,MATCH($B27,#REF!,0),MATCH(M$1,#REF!,0)))</f>
        <v>#REF!</v>
      </c>
      <c r="N27" s="295" t="e">
        <f>IF(INDEX(#REF!,MATCH($B27,#REF!,0),MATCH(N$1,#REF!,0))=0,"",INDEX(#REF!,MATCH($B27,#REF!,0),MATCH(N$1,#REF!,0)))</f>
        <v>#REF!</v>
      </c>
      <c r="O27" s="280">
        <f>IF(INDEX('Milestone 56'!$L$6:$IT$65,MATCH($B27,'Milestone 56'!$B$6:$B$65,0),MATCH(O$1,'Milestone 56'!$L$1:$IB$1,0))=0,"",INDEX('Milestone 56'!$L$6:$IT$65,MATCH($B27,'Milestone 56'!$B$6:$B$65,0),MATCH(O$1,'Milestone 56'!$L$1:$IB$1,0)))</f>
        <v>15.9094</v>
      </c>
      <c r="P27" s="92">
        <f>IF(INDEX('Milestone 56'!$L$6:$IT$65,MATCH($B27,'Milestone 56'!$B$6:$B$65,0),MATCH(P$1,'Milestone 56'!$L$1:$IB$1,0))=0,"",INDEX('Milestone 56'!$L$6:$IT$65,MATCH($B27,'Milestone 56'!$B$6:$B$65,0),MATCH(P$1,'Milestone 56'!$L$1:$IB$1,0)))</f>
        <v>1027206.3204</v>
      </c>
    </row>
    <row r="28" spans="1:20" ht="15.75" customHeight="1">
      <c r="A28" s="235">
        <v>12</v>
      </c>
      <c r="B28" s="215" t="s">
        <v>1707</v>
      </c>
      <c r="C28" s="86">
        <f>IF(INDEX('Milestone 56'!$C$6:$C$64,MATCH($B28,'Milestone 56'!$B$6:$B$64,0))=0,"",INDEX('Milestone 56'!$C$6:$C$64,MATCH($B28,'Milestone 56'!$B$6:$B$64,0)))</f>
        <v>7.9546999999999999</v>
      </c>
      <c r="D28" s="87">
        <f>IF(INDEX('Milestone 56'!$D$6:$D$64,MATCH($B28,'Milestone 56'!$B$6:$B$64,0))=0,"",INDEX('Milestone 56'!$D$6:$D$64,MATCH($B28,'Milestone 56'!$B$6:$B$64,0)))</f>
        <v>95.456400000000002</v>
      </c>
      <c r="E28" s="88">
        <f>IF(INDEX('Milestone 56'!$E$6:$E$64,MATCH($B28,'Milestone 56'!$B$6:$B$64,0))=0,"",INDEX('Milestone 56'!$E$6:$E$64,MATCH($B28,'Milestone 56'!$B$6:$B$64,0)))</f>
        <v>5500</v>
      </c>
      <c r="F28" s="251" t="s">
        <v>1741</v>
      </c>
      <c r="G28" s="80">
        <f>IF(INDEX('Milestone 56'!$G$6:$G$65,MATCH($B28,'Milestone 56'!$B$6:$B$65,0))=0,"",INDEX('Milestone 56'!$G$6:$G$65,MATCH($B28,'Milestone 56'!$B$6:$B$65,0)))</f>
        <v>9</v>
      </c>
      <c r="H28" s="142"/>
      <c r="I28" s="90"/>
      <c r="J28" s="91"/>
      <c r="K28" s="284">
        <f>IF(INDEX('Milestone 56'!$L$6:$IT$64,MATCH($B28,'Milestone 56'!$B$6:$B$64,0),MATCH(K$1,'Milestone 56'!$L$1:$IB$1,0))=0,"",INDEX('Milestone 56'!$L$6:$IT$64,MATCH($B28,'Milestone 56'!$B$6:$B$64,0),MATCH(K$1,'Milestone 56'!$L$1:$IB$1,0)))</f>
        <v>2</v>
      </c>
      <c r="L28" s="295" t="str">
        <f>IF(INDEX('Milestone 56'!$L$6:$IT$64,MATCH($B28,'Milestone 56'!$B$6:$B$64,0),MATCH(L$1,'Milestone 56'!$L$1:$IB$1,0))=0,"",INDEX('Milestone 56'!$L$6:$IT$64,MATCH($B28,'Milestone 56'!$B$6:$B$64,0),MATCH(L$1,'Milestone 56'!$L$1:$IB$1,0)))</f>
        <v>Stækkun svala úr 20 í 25cm</v>
      </c>
      <c r="M28" s="295" t="e">
        <f>IF(INDEX(#REF!,MATCH($B28,#REF!,0),MATCH(M$1,#REF!,0))=0,"",INDEX(#REF!,MATCH($B28,#REF!,0),MATCH(M$1,#REF!,0)))</f>
        <v>#REF!</v>
      </c>
      <c r="N28" s="295" t="e">
        <f>IF(INDEX(#REF!,MATCH($B28,#REF!,0),MATCH(N$1,#REF!,0))=0,"",INDEX(#REF!,MATCH($B28,#REF!,0),MATCH(N$1,#REF!,0)))</f>
        <v>#REF!</v>
      </c>
      <c r="O28" s="280">
        <f>IF(INDEX('Milestone 56'!$L$6:$IT$65,MATCH($B28,'Milestone 56'!$B$6:$B$65,0),MATCH(O$1,'Milestone 56'!$L$1:$IB$1,0))=0,"",INDEX('Milestone 56'!$L$6:$IT$65,MATCH($B28,'Milestone 56'!$B$6:$B$65,0),MATCH(O$1,'Milestone 56'!$L$1:$IB$1,0)))</f>
        <v>15.9094</v>
      </c>
      <c r="P28" s="92">
        <f>IF(INDEX('Milestone 56'!$L$6:$IT$65,MATCH($B28,'Milestone 56'!$B$6:$B$65,0),MATCH(P$1,'Milestone 56'!$L$1:$IB$1,0))=0,"",INDEX('Milestone 56'!$L$6:$IT$65,MATCH($B28,'Milestone 56'!$B$6:$B$65,0),MATCH(P$1,'Milestone 56'!$L$1:$IB$1,0)))</f>
        <v>87501.7</v>
      </c>
    </row>
    <row r="29" spans="1:20" ht="15.75" customHeight="1">
      <c r="A29" s="236"/>
      <c r="B29" s="220" t="s">
        <v>1708</v>
      </c>
      <c r="C29" s="95"/>
      <c r="D29" s="95">
        <f>SUM(D25+D27)</f>
        <v>276.57089999999999</v>
      </c>
      <c r="E29" s="99"/>
      <c r="F29" s="222">
        <f>SUM(F25:F28)</f>
        <v>18853206.479400001</v>
      </c>
      <c r="G29" s="80"/>
      <c r="H29" s="100">
        <f>SUM(H25:H27)</f>
        <v>149.21280000000002</v>
      </c>
      <c r="I29" s="90">
        <f t="shared" si="4"/>
        <v>0.53951012199765058</v>
      </c>
      <c r="J29" s="91"/>
      <c r="K29" s="285"/>
      <c r="L29" s="295" t="str">
        <f>IF(INDEX('Milestone 56'!$L$6:$IT$64,MATCH($B29,'Milestone 56'!$B$6:$B$64,0),MATCH(L$1,'Milestone 56'!$L$1:$IB$1,0))=0,"",INDEX('Milestone 56'!$L$6:$IT$64,MATCH($B29,'Milestone 56'!$B$6:$B$64,0),MATCH(L$1,'Milestone 56'!$L$1:$IB$1,0)))</f>
        <v/>
      </c>
      <c r="M29" s="295" t="e">
        <f>IF(INDEX(#REF!,MATCH($B29,#REF!,0),MATCH(M$1,#REF!,0))=0,"",INDEX(#REF!,MATCH($B29,#REF!,0),MATCH(M$1,#REF!,0)))</f>
        <v>#REF!</v>
      </c>
      <c r="N29" s="295" t="e">
        <f>IF(INDEX(#REF!,MATCH($B29,#REF!,0),MATCH(N$1,#REF!,0))=0,"",INDEX(#REF!,MATCH($B29,#REF!,0),MATCH(N$1,#REF!,0)))</f>
        <v>#REF!</v>
      </c>
      <c r="O29" s="280"/>
      <c r="P29" s="85"/>
    </row>
    <row r="30" spans="1:20" ht="15.75" customHeight="1">
      <c r="A30" s="236"/>
      <c r="B30" s="223"/>
      <c r="C30" s="152"/>
      <c r="D30" s="152"/>
      <c r="E30" s="152"/>
      <c r="F30" s="224"/>
      <c r="G30" s="152"/>
      <c r="H30" s="152"/>
      <c r="I30" s="152"/>
      <c r="J30" s="152"/>
      <c r="K30" s="282"/>
      <c r="L30" s="153"/>
      <c r="M30" s="153"/>
      <c r="N30" s="153"/>
      <c r="O30" s="282"/>
      <c r="P30" s="154"/>
    </row>
    <row r="31" spans="1:20" ht="15.75" customHeight="1">
      <c r="A31" s="236"/>
      <c r="B31" s="220" t="s">
        <v>1709</v>
      </c>
      <c r="C31" s="95"/>
      <c r="D31" s="87"/>
      <c r="E31" s="101"/>
      <c r="F31" s="225"/>
      <c r="G31" s="80"/>
      <c r="H31" s="97"/>
      <c r="I31" s="90"/>
      <c r="J31" s="91"/>
      <c r="K31" s="285"/>
      <c r="L31" s="296"/>
      <c r="M31" s="296"/>
      <c r="N31" s="296"/>
      <c r="O31" s="280"/>
      <c r="P31" s="85"/>
    </row>
    <row r="32" spans="1:20" ht="15.75" customHeight="1">
      <c r="A32" s="236"/>
      <c r="B32" s="215" t="s">
        <v>1710</v>
      </c>
      <c r="C32" s="86" t="s">
        <v>1739</v>
      </c>
      <c r="D32" s="87"/>
      <c r="E32" s="88"/>
      <c r="F32" s="214"/>
      <c r="G32" s="80"/>
      <c r="H32" s="142"/>
      <c r="I32" s="90"/>
      <c r="J32" s="91"/>
      <c r="K32" s="284"/>
      <c r="L32" s="295"/>
      <c r="M32" s="295"/>
      <c r="N32" s="295"/>
      <c r="O32" s="280"/>
      <c r="P32" s="92"/>
    </row>
    <row r="33" spans="1:16" ht="15.75" customHeight="1">
      <c r="A33" s="236"/>
      <c r="B33" s="213" t="s">
        <v>1649</v>
      </c>
      <c r="C33" s="86" t="s">
        <v>1739</v>
      </c>
      <c r="D33" s="87">
        <f>IF(INDEX('Milestone 56'!$D$6:$D$64,MATCH($B33,'Milestone 56'!$B$6:$B$64,0))=0,"",INDEX('Milestone 56'!$D$6:$D$64,MATCH($B33,'Milestone 56'!$B$6:$B$64,0)))</f>
        <v>9</v>
      </c>
      <c r="E33" s="88">
        <f>IF(INDEX('Milestone 56'!$E$6:$E$64,MATCH($B33,'Milestone 56'!$B$6:$B$64,0))=0,"",INDEX('Milestone 56'!$E$6:$E$64,MATCH($B33,'Milestone 56'!$B$6:$B$64,0)))</f>
        <v>278652</v>
      </c>
      <c r="F33" s="217">
        <f>IF(INDEX('Milestone 56'!$F$6:$F$64,MATCH($B33,'Milestone 56'!$B$6:$B$64,0))=0,"",INDEX('Milestone 56'!$F$6:$F$64,MATCH($B33,'Milestone 56'!$B$6:$B$64,0)))</f>
        <v>2507868</v>
      </c>
      <c r="G33" s="80" t="str">
        <f>IF(INDEX('Milestone 56'!$G$6:$G$65,MATCH($B33,'Milestone 56'!$B$6:$B$65,0))=0,"",INDEX('Milestone 56'!$G$6:$G$65,MATCH($B33,'Milestone 56'!$B$6:$B$65,0)))</f>
        <v/>
      </c>
      <c r="H33" s="142">
        <f>INDEX('Milestone 56'!$H$6:$H$64,MATCH($B33,'Milestone 56'!$B$6:$B$65,0))</f>
        <v>0</v>
      </c>
      <c r="I33" s="90">
        <f t="shared" ref="I33" si="6">H33/D33</f>
        <v>0</v>
      </c>
      <c r="J33" s="91">
        <f t="shared" ref="J33:J56" si="7">E33*H33</f>
        <v>0</v>
      </c>
      <c r="K33" s="284">
        <f>IF(INDEX('Milestone 56'!$L$6:$IT$64,MATCH($B33,'Milestone 56'!$B$6:$B$64,0),MATCH(K$1,'Milestone 56'!$L$1:$IB$1,0))=0,"",INDEX('Milestone 56'!$L$6:$IT$64,MATCH($B33,'Milestone 56'!$B$6:$B$64,0),MATCH(K$1,'Milestone 56'!$L$1:$IB$1,0)))</f>
        <v>1</v>
      </c>
      <c r="L33" s="295"/>
      <c r="M33" s="295"/>
      <c r="N33" s="295"/>
      <c r="O33" s="280">
        <f>IF(INDEX('Milestone 56'!$L$6:$IT$65,MATCH($B33,'Milestone 56'!$B$6:$B$65,0),MATCH(O$1,'Milestone 56'!$L$1:$IB$1,0))=0,"",INDEX('Milestone 56'!$L$6:$IT$65,MATCH($B33,'Milestone 56'!$B$6:$B$65,0),MATCH(O$1,'Milestone 56'!$L$1:$IB$1,0)))</f>
        <v>1</v>
      </c>
      <c r="P33" s="92">
        <f>IF(INDEX('Milestone 56'!$L$6:$IT$65,MATCH($B33,'Milestone 56'!$B$6:$B$65,0),MATCH(P$1,'Milestone 56'!$L$1:$IB$1,0))=0,"",INDEX('Milestone 56'!$L$6:$IT$65,MATCH($B33,'Milestone 56'!$B$6:$B$65,0),MATCH(P$1,'Milestone 56'!$L$1:$IB$1,0)))</f>
        <v>278652</v>
      </c>
    </row>
    <row r="34" spans="1:16" ht="15.75" customHeight="1">
      <c r="A34" s="236"/>
      <c r="B34" s="226"/>
      <c r="C34" s="155"/>
      <c r="D34" s="155"/>
      <c r="E34" s="155"/>
      <c r="F34" s="227"/>
      <c r="G34" s="155"/>
      <c r="H34" s="155"/>
      <c r="I34" s="155"/>
      <c r="J34" s="155"/>
      <c r="K34" s="156"/>
      <c r="L34" s="156"/>
      <c r="M34" s="156"/>
      <c r="N34" s="156"/>
      <c r="O34" s="156"/>
      <c r="P34" s="156"/>
    </row>
    <row r="35" spans="1:16" ht="15.75" customHeight="1">
      <c r="A35" s="236"/>
      <c r="B35" s="220" t="s">
        <v>1712</v>
      </c>
      <c r="C35" s="95"/>
      <c r="D35" s="87"/>
      <c r="E35" s="96"/>
      <c r="F35" s="221"/>
      <c r="G35" s="80"/>
      <c r="H35" s="97"/>
      <c r="I35" s="90"/>
      <c r="J35" s="91"/>
      <c r="K35" s="284" t="str">
        <f>IF(INDEX('Milestone 56'!$L$6:$IT$64,MATCH($B35,'Milestone 56'!$B$6:$B$64,0),MATCH(K$1,'Milestone 56'!$L$1:$IB$1,0))=0,"",INDEX('Milestone 56'!$L$6:$IT$64,MATCH($B35,'Milestone 56'!$B$6:$B$64,0),MATCH(K$1,'Milestone 56'!$L$1:$IB$1,0)))</f>
        <v/>
      </c>
      <c r="L35" s="295"/>
      <c r="M35" s="295"/>
      <c r="N35" s="295"/>
      <c r="O35" s="280" t="str">
        <f>IF(INDEX('Milestone 56'!$L$6:$IT$65,MATCH($B35,'Milestone 56'!$B$6:$B$65,0),MATCH(O$1,'Milestone 56'!$L$1:$IB$1,0))=0,"",INDEX('Milestone 56'!$L$6:$IT$65,MATCH($B35,'Milestone 56'!$B$6:$B$65,0),MATCH(O$1,'Milestone 56'!$L$1:$IB$1,0)))</f>
        <v/>
      </c>
      <c r="P35" s="92" t="str">
        <f>IF(INDEX('Milestone 56'!$L$6:$IT$65,MATCH($B35,'Milestone 56'!$B$6:$B$65,0),MATCH(P$1,'Milestone 56'!$L$1:$IB$1,0))=0,"",INDEX('Milestone 56'!$L$6:$IT$65,MATCH($B35,'Milestone 56'!$B$6:$B$65,0),MATCH(P$1,'Milestone 56'!$L$1:$IB$1,0)))</f>
        <v/>
      </c>
    </row>
    <row r="36" spans="1:16" ht="15.75" customHeight="1">
      <c r="A36" s="236"/>
      <c r="B36" s="215" t="s">
        <v>1713</v>
      </c>
      <c r="C36" s="86"/>
      <c r="D36" s="87"/>
      <c r="E36" s="88"/>
      <c r="F36" s="214"/>
      <c r="G36" s="80"/>
      <c r="H36" s="142"/>
      <c r="I36" s="90"/>
      <c r="J36" s="91"/>
      <c r="K36" s="284" t="str">
        <f>IF(INDEX('Milestone 56'!$L$6:$IT$64,MATCH($B36,'Milestone 56'!$B$6:$B$64,0),MATCH(K$1,'Milestone 56'!$L$1:$IB$1,0))=0,"",INDEX('Milestone 56'!$L$6:$IT$64,MATCH($B36,'Milestone 56'!$B$6:$B$64,0),MATCH(K$1,'Milestone 56'!$L$1:$IB$1,0)))</f>
        <v/>
      </c>
      <c r="L36" s="295" t="str">
        <f>IF(INDEX('Milestone 56'!$L$6:$IT$64,MATCH($B36,'Milestone 56'!$B$6:$B$64,0),MATCH(L$1,'Milestone 56'!$L$1:$IB$1,0))=0,"",INDEX('Milestone 56'!$L$6:$IT$64,MATCH($B36,'Milestone 56'!$B$6:$B$64,0),MATCH(L$1,'Milestone 56'!$L$1:$IB$1,0)))</f>
        <v/>
      </c>
      <c r="M36" s="295" t="e">
        <f>IF(INDEX(#REF!,MATCH($B36,#REF!,0),MATCH(M$1,#REF!,0))=0,"",INDEX(#REF!,MATCH($B36,#REF!,0),MATCH(M$1,#REF!,0)))</f>
        <v>#REF!</v>
      </c>
      <c r="N36" s="295" t="e">
        <f>IF(INDEX(#REF!,MATCH($B36,#REF!,0),MATCH(N$1,#REF!,0))=0,"",INDEX(#REF!,MATCH($B36,#REF!,0),MATCH(N$1,#REF!,0)))</f>
        <v>#REF!</v>
      </c>
      <c r="O36" s="280" t="str">
        <f>IF(INDEX('Milestone 56'!$L$6:$IT$65,MATCH($B36,'Milestone 56'!$B$6:$B$65,0),MATCH(O$1,'Milestone 56'!$L$1:$IB$1,0))=0,"",INDEX('Milestone 56'!$L$6:$IT$65,MATCH($B36,'Milestone 56'!$B$6:$B$65,0),MATCH(O$1,'Milestone 56'!$L$1:$IB$1,0)))</f>
        <v/>
      </c>
      <c r="P36" s="92" t="str">
        <f>IF(INDEX('Milestone 56'!$L$6:$IT$65,MATCH($B36,'Milestone 56'!$B$6:$B$65,0),MATCH(P$1,'Milestone 56'!$L$1:$IB$1,0))=0,"",INDEX('Milestone 56'!$L$6:$IT$65,MATCH($B36,'Milestone 56'!$B$6:$B$65,0),MATCH(P$1,'Milestone 56'!$L$1:$IB$1,0)))</f>
        <v/>
      </c>
    </row>
    <row r="37" spans="1:16" ht="15.75" customHeight="1">
      <c r="A37" s="235">
        <v>3</v>
      </c>
      <c r="B37" s="213" t="s">
        <v>1049</v>
      </c>
      <c r="C37" s="86">
        <f>IF(INDEX('Milestone 56'!$C$6:$C$64,MATCH($B37,'Milestone 56'!$B$6:$B$64,0))=0,"",INDEX('Milestone 56'!$C$6:$C$64,MATCH($B37,'Milestone 56'!$B$6:$B$64,0)))</f>
        <v>9.8309999999999995</v>
      </c>
      <c r="D37" s="87">
        <f>IF(INDEX('Milestone 56'!$D$6:$D$64,MATCH($B37,'Milestone 56'!$B$6:$B$64,0))=0,"",INDEX('Milestone 56'!$D$6:$D$64,MATCH($B37,'Milestone 56'!$B$6:$B$64,0)))</f>
        <v>29.492999999999999</v>
      </c>
      <c r="E37" s="88">
        <f>IF(INDEX('Milestone 56'!$E$6:$E$64,MATCH($B37,'Milestone 56'!$B$6:$B$64,0))=0,"",INDEX('Milestone 56'!$E$6:$E$64,MATCH($B37,'Milestone 56'!$B$6:$B$64,0)))</f>
        <v>64566</v>
      </c>
      <c r="F37" s="214">
        <f>IF(INDEX('Milestone 56'!$F$6:$F$64,MATCH($B37,'Milestone 56'!$B$6:$B$64,0))=0,"",INDEX('Milestone 56'!$F$6:$F$64,MATCH($B37,'Milestone 56'!$B$6:$B$64,0)))</f>
        <v>1904245.0379999999</v>
      </c>
      <c r="G37" s="271">
        <v>1</v>
      </c>
      <c r="H37" s="272" t="s">
        <v>1742</v>
      </c>
      <c r="I37" s="273">
        <v>0.33</v>
      </c>
      <c r="J37" s="274" t="s">
        <v>1743</v>
      </c>
      <c r="K37" s="284">
        <f>IF(INDEX('Milestone 56'!$L$6:$IT$64,MATCH($B37,'Milestone 56'!$B$6:$B$64,0),MATCH(K$1,'Milestone 56'!$L$1:$IB$1,0))=0,"",INDEX('Milestone 56'!$L$6:$IT$64,MATCH($B37,'Milestone 56'!$B$6:$B$64,0),MATCH(K$1,'Milestone 56'!$L$1:$IB$1,0)))</f>
        <v>1</v>
      </c>
      <c r="L37" s="345" t="s">
        <v>1715</v>
      </c>
      <c r="M37" s="345"/>
      <c r="N37" s="346"/>
      <c r="O37" s="280">
        <f>IF(INDEX('Milestone 56'!$L$6:$IT$65,MATCH($B37,'Milestone 56'!$B$6:$B$65,0),MATCH(O$1,'Milestone 56'!$L$1:$IB$1,0))=0,"",INDEX('Milestone 56'!$L$6:$IT$65,MATCH($B37,'Milestone 56'!$B$6:$B$65,0),MATCH(O$1,'Milestone 56'!$L$1:$IB$1,0)))</f>
        <v>9.8309999999999995</v>
      </c>
      <c r="P37" s="92">
        <f>IF(INDEX('Milestone 56'!$L$6:$IT$65,MATCH($B37,'Milestone 56'!$B$6:$B$65,0),MATCH(P$1,'Milestone 56'!$L$1:$IB$1,0))=0,"",INDEX('Milestone 56'!$L$6:$IT$65,MATCH($B37,'Milestone 56'!$B$6:$B$65,0),MATCH(P$1,'Milestone 56'!$L$1:$IB$1,0)))</f>
        <v>634748.34600000002</v>
      </c>
    </row>
    <row r="38" spans="1:16" ht="15.75" customHeight="1">
      <c r="A38" s="235">
        <v>3</v>
      </c>
      <c r="B38" s="213" t="s">
        <v>1053</v>
      </c>
      <c r="C38" s="86">
        <f>IF(INDEX('Milestone 56'!$C$6:$C$64,MATCH($B38,'Milestone 56'!$B$6:$B$64,0))=0,"",INDEX('Milestone 56'!$C$6:$C$64,MATCH($B38,'Milestone 56'!$B$6:$B$64,0)))</f>
        <v>7.05</v>
      </c>
      <c r="D38" s="87">
        <f>IF(INDEX('Milestone 56'!$D$6:$D$64,MATCH($B38,'Milestone 56'!$B$6:$B$64,0))=0,"",INDEX('Milestone 56'!$D$6:$D$64,MATCH($B38,'Milestone 56'!$B$6:$B$64,0)))</f>
        <v>21.15</v>
      </c>
      <c r="E38" s="88">
        <f>IF(INDEX('Milestone 56'!$E$6:$E$64,MATCH($B38,'Milestone 56'!$B$6:$B$64,0))=0,"",INDEX('Milestone 56'!$E$6:$E$64,MATCH($B38,'Milestone 56'!$B$6:$B$64,0)))</f>
        <v>64566</v>
      </c>
      <c r="F38" s="214">
        <f>IF(INDEX('Milestone 56'!$F$6:$F$64,MATCH($B38,'Milestone 56'!$B$6:$B$64,0))=0,"",INDEX('Milestone 56'!$F$6:$F$64,MATCH($B38,'Milestone 56'!$B$6:$B$64,0)))</f>
        <v>1365570.9</v>
      </c>
      <c r="G38" s="275">
        <v>1</v>
      </c>
      <c r="H38" s="276" t="s">
        <v>1744</v>
      </c>
      <c r="I38" s="277">
        <v>0.33</v>
      </c>
      <c r="J38" s="278" t="s">
        <v>1745</v>
      </c>
      <c r="K38" s="284">
        <f>IF(INDEX('Milestone 56'!$L$6:$IT$64,MATCH($B38,'Milestone 56'!$B$6:$B$64,0),MATCH(K$1,'Milestone 56'!$L$1:$IB$1,0))=0,"",INDEX('Milestone 56'!$L$6:$IT$64,MATCH($B38,'Milestone 56'!$B$6:$B$64,0),MATCH(K$1,'Milestone 56'!$L$1:$IB$1,0)))</f>
        <v>1</v>
      </c>
      <c r="L38" s="345" t="s">
        <v>1715</v>
      </c>
      <c r="M38" s="345"/>
      <c r="N38" s="346"/>
      <c r="O38" s="280">
        <f>IF(INDEX('Milestone 56'!$L$6:$IT$65,MATCH($B38,'Milestone 56'!$B$6:$B$65,0),MATCH(O$1,'Milestone 56'!$L$1:$IB$1,0))=0,"",INDEX('Milestone 56'!$L$6:$IT$65,MATCH($B38,'Milestone 56'!$B$6:$B$65,0),MATCH(O$1,'Milestone 56'!$L$1:$IB$1,0)))</f>
        <v>7.05</v>
      </c>
      <c r="P38" s="92">
        <f>IF(INDEX('Milestone 56'!$L$6:$IT$65,MATCH($B38,'Milestone 56'!$B$6:$B$65,0),MATCH(P$1,'Milestone 56'!$L$1:$IB$1,0))=0,"",INDEX('Milestone 56'!$L$6:$IT$65,MATCH($B38,'Milestone 56'!$B$6:$B$65,0),MATCH(P$1,'Milestone 56'!$L$1:$IB$1,0)))</f>
        <v>455190.3</v>
      </c>
    </row>
    <row r="39" spans="1:16" ht="15.75" customHeight="1">
      <c r="A39" s="235">
        <v>3</v>
      </c>
      <c r="B39" s="213" t="s">
        <v>1057</v>
      </c>
      <c r="C39" s="86">
        <f>IF(INDEX('Milestone 56'!$C$6:$C$64,MATCH($B39,'Milestone 56'!$B$6:$B$64,0))=0,"",INDEX('Milestone 56'!$C$6:$C$64,MATCH($B39,'Milestone 56'!$B$6:$B$64,0)))</f>
        <v>6.33</v>
      </c>
      <c r="D39" s="87">
        <f>IF(INDEX('Milestone 56'!$D$6:$D$64,MATCH($B39,'Milestone 56'!$B$6:$B$64,0))=0,"",INDEX('Milestone 56'!$D$6:$D$64,MATCH($B39,'Milestone 56'!$B$6:$B$64,0)))</f>
        <v>18.990000000000002</v>
      </c>
      <c r="E39" s="88">
        <f>IF(INDEX('Milestone 56'!$E$6:$E$64,MATCH($B39,'Milestone 56'!$B$6:$B$64,0))=0,"",INDEX('Milestone 56'!$E$6:$E$64,MATCH($B39,'Milestone 56'!$B$6:$B$64,0)))</f>
        <v>64566</v>
      </c>
      <c r="F39" s="214">
        <f>IF(INDEX('Milestone 56'!$F$6:$F$64,MATCH($B39,'Milestone 56'!$B$6:$B$64,0))=0,"",INDEX('Milestone 56'!$F$6:$F$64,MATCH($B39,'Milestone 56'!$B$6:$B$64,0)))</f>
        <v>1226108.3400000001</v>
      </c>
      <c r="G39" s="275">
        <v>1</v>
      </c>
      <c r="H39" s="276" t="s">
        <v>1746</v>
      </c>
      <c r="I39" s="277">
        <v>0.33</v>
      </c>
      <c r="J39" s="278" t="s">
        <v>1747</v>
      </c>
      <c r="K39" s="284">
        <f>IF(INDEX('Milestone 56'!$L$6:$IT$64,MATCH($B39,'Milestone 56'!$B$6:$B$64,0),MATCH(K$1,'Milestone 56'!$L$1:$IB$1,0))=0,"",INDEX('Milestone 56'!$L$6:$IT$64,MATCH($B39,'Milestone 56'!$B$6:$B$64,0),MATCH(K$1,'Milestone 56'!$L$1:$IB$1,0)))</f>
        <v>1</v>
      </c>
      <c r="L39" s="345" t="s">
        <v>1715</v>
      </c>
      <c r="M39" s="345"/>
      <c r="N39" s="346"/>
      <c r="O39" s="280">
        <f>IF(INDEX('Milestone 56'!$L$6:$IT$65,MATCH($B39,'Milestone 56'!$B$6:$B$65,0),MATCH(O$1,'Milestone 56'!$L$1:$IB$1,0))=0,"",INDEX('Milestone 56'!$L$6:$IT$65,MATCH($B39,'Milestone 56'!$B$6:$B$65,0),MATCH(O$1,'Milestone 56'!$L$1:$IB$1,0)))</f>
        <v>6.33</v>
      </c>
      <c r="P39" s="92">
        <f>IF(INDEX('Milestone 56'!$L$6:$IT$65,MATCH($B39,'Milestone 56'!$B$6:$B$65,0),MATCH(P$1,'Milestone 56'!$L$1:$IB$1,0))=0,"",INDEX('Milestone 56'!$L$6:$IT$65,MATCH($B39,'Milestone 56'!$B$6:$B$65,0),MATCH(P$1,'Milestone 56'!$L$1:$IB$1,0)))</f>
        <v>408702.78</v>
      </c>
    </row>
    <row r="40" spans="1:16" ht="15.75" customHeight="1">
      <c r="A40" s="235">
        <v>4</v>
      </c>
      <c r="B40" s="213" t="s">
        <v>1061</v>
      </c>
      <c r="C40" s="86">
        <f>IF(INDEX('Milestone 56'!$C$6:$C$64,MATCH($B40,'Milestone 56'!$B$6:$B$64,0))=0,"",INDEX('Milestone 56'!$C$6:$C$64,MATCH($B40,'Milestone 56'!$B$6:$B$64,0)))</f>
        <v>6.63</v>
      </c>
      <c r="D40" s="87">
        <f>IF(INDEX('Milestone 56'!$D$6:$D$64,MATCH($B40,'Milestone 56'!$B$6:$B$64,0))=0,"",INDEX('Milestone 56'!$D$6:$D$64,MATCH($B40,'Milestone 56'!$B$6:$B$64,0)))</f>
        <v>26.52</v>
      </c>
      <c r="E40" s="88">
        <f>IF(INDEX('Milestone 56'!$E$6:$E$64,MATCH($B40,'Milestone 56'!$B$6:$B$64,0))=0,"",INDEX('Milestone 56'!$E$6:$E$64,MATCH($B40,'Milestone 56'!$B$6:$B$64,0)))</f>
        <v>64566</v>
      </c>
      <c r="F40" s="214">
        <f>IF(INDEX('Milestone 56'!$F$6:$F$64,MATCH($B40,'Milestone 56'!$B$6:$B$64,0))=0,"",INDEX('Milestone 56'!$F$6:$F$64,MATCH($B40,'Milestone 56'!$B$6:$B$64,0)))</f>
        <v>1712290.32</v>
      </c>
      <c r="G40" s="275">
        <v>1</v>
      </c>
      <c r="H40" s="276" t="s">
        <v>1748</v>
      </c>
      <c r="I40" s="277">
        <v>0.25</v>
      </c>
      <c r="J40" s="278" t="s">
        <v>1749</v>
      </c>
      <c r="K40" s="284">
        <f>IF(INDEX('Milestone 56'!$L$6:$IT$64,MATCH($B40,'Milestone 56'!$B$6:$B$64,0),MATCH(K$1,'Milestone 56'!$L$1:$IB$1,0))=0,"",INDEX('Milestone 56'!$L$6:$IT$64,MATCH($B40,'Milestone 56'!$B$6:$B$64,0),MATCH(K$1,'Milestone 56'!$L$1:$IB$1,0)))</f>
        <v>1</v>
      </c>
      <c r="L40" s="345" t="s">
        <v>1715</v>
      </c>
      <c r="M40" s="345"/>
      <c r="N40" s="346"/>
      <c r="O40" s="280">
        <f>IF(INDEX('Milestone 56'!$L$6:$IT$65,MATCH($B40,'Milestone 56'!$B$6:$B$65,0),MATCH(O$1,'Milestone 56'!$L$1:$IB$1,0))=0,"",INDEX('Milestone 56'!$L$6:$IT$65,MATCH($B40,'Milestone 56'!$B$6:$B$65,0),MATCH(O$1,'Milestone 56'!$L$1:$IB$1,0)))</f>
        <v>6.63</v>
      </c>
      <c r="P40" s="92">
        <f>IF(INDEX('Milestone 56'!$L$6:$IT$65,MATCH($B40,'Milestone 56'!$B$6:$B$65,0),MATCH(P$1,'Milestone 56'!$L$1:$IB$1,0))=0,"",INDEX('Milestone 56'!$L$6:$IT$65,MATCH($B40,'Milestone 56'!$B$6:$B$65,0),MATCH(P$1,'Milestone 56'!$L$1:$IB$1,0)))</f>
        <v>428072.58</v>
      </c>
    </row>
    <row r="41" spans="1:16" ht="15.75" customHeight="1">
      <c r="A41" s="235">
        <v>4</v>
      </c>
      <c r="B41" s="213" t="s">
        <v>1066</v>
      </c>
      <c r="C41" s="86">
        <f>IF(INDEX('Milestone 56'!$C$6:$C$64,MATCH($B41,'Milestone 56'!$B$6:$B$64,0))=0,"",INDEX('Milestone 56'!$C$6:$C$64,MATCH($B41,'Milestone 56'!$B$6:$B$64,0)))</f>
        <v>3.0585</v>
      </c>
      <c r="D41" s="87">
        <f>IF(INDEX('Milestone 56'!$D$6:$D$64,MATCH($B41,'Milestone 56'!$B$6:$B$64,0))=0,"",INDEX('Milestone 56'!$D$6:$D$64,MATCH($B41,'Milestone 56'!$B$6:$B$64,0)))</f>
        <v>12.234</v>
      </c>
      <c r="E41" s="88">
        <f>IF(INDEX('Milestone 56'!$E$6:$E$64,MATCH($B41,'Milestone 56'!$B$6:$B$64,0))=0,"",INDEX('Milestone 56'!$E$6:$E$64,MATCH($B41,'Milestone 56'!$B$6:$B$64,0)))</f>
        <v>64566</v>
      </c>
      <c r="F41" s="214">
        <f>IF(INDEX('Milestone 56'!$F$6:$F$64,MATCH($B41,'Milestone 56'!$B$6:$B$64,0))=0,"",INDEX('Milestone 56'!$F$6:$F$64,MATCH($B41,'Milestone 56'!$B$6:$B$64,0)))</f>
        <v>789900.44400000002</v>
      </c>
      <c r="G41" s="275">
        <v>1</v>
      </c>
      <c r="H41" s="276" t="s">
        <v>1750</v>
      </c>
      <c r="I41" s="277">
        <v>0.25</v>
      </c>
      <c r="J41" s="278" t="s">
        <v>1751</v>
      </c>
      <c r="K41" s="284">
        <f>IF(INDEX('Milestone 56'!$L$6:$IT$64,MATCH($B41,'Milestone 56'!$B$6:$B$64,0),MATCH(K$1,'Milestone 56'!$L$1:$IB$1,0))=0,"",INDEX('Milestone 56'!$L$6:$IT$64,MATCH($B41,'Milestone 56'!$B$6:$B$64,0),MATCH(K$1,'Milestone 56'!$L$1:$IB$1,0)))</f>
        <v>1</v>
      </c>
      <c r="L41" s="345" t="s">
        <v>1715</v>
      </c>
      <c r="M41" s="345"/>
      <c r="N41" s="346"/>
      <c r="O41" s="280">
        <f>IF(INDEX('Milestone 56'!$L$6:$IT$65,MATCH($B41,'Milestone 56'!$B$6:$B$65,0),MATCH(O$1,'Milestone 56'!$L$1:$IB$1,0))=0,"",INDEX('Milestone 56'!$L$6:$IT$65,MATCH($B41,'Milestone 56'!$B$6:$B$65,0),MATCH(O$1,'Milestone 56'!$L$1:$IB$1,0)))</f>
        <v>3.0585</v>
      </c>
      <c r="P41" s="92">
        <f>IF(INDEX('Milestone 56'!$L$6:$IT$65,MATCH($B41,'Milestone 56'!$B$6:$B$65,0),MATCH(P$1,'Milestone 56'!$L$1:$IB$1,0))=0,"",INDEX('Milestone 56'!$L$6:$IT$65,MATCH($B41,'Milestone 56'!$B$6:$B$65,0),MATCH(P$1,'Milestone 56'!$L$1:$IB$1,0)))</f>
        <v>197475.111</v>
      </c>
    </row>
    <row r="42" spans="1:16" ht="15.75" customHeight="1">
      <c r="A42" s="235">
        <v>3</v>
      </c>
      <c r="B42" s="213" t="s">
        <v>1071</v>
      </c>
      <c r="C42" s="86">
        <f>IF(INDEX('Milestone 56'!$C$6:$C$64,MATCH($B42,'Milestone 56'!$B$6:$B$64,0))=0,"",INDEX('Milestone 56'!$C$6:$C$64,MATCH($B42,'Milestone 56'!$B$6:$B$64,0)))</f>
        <v>5.6025</v>
      </c>
      <c r="D42" s="87">
        <f>IF(INDEX('Milestone 56'!$D$6:$D$64,MATCH($B42,'Milestone 56'!$B$6:$B$64,0))=0,"",INDEX('Milestone 56'!$D$6:$D$64,MATCH($B42,'Milestone 56'!$B$6:$B$64,0)))</f>
        <v>16.807500000000001</v>
      </c>
      <c r="E42" s="88">
        <f>IF(INDEX('Milestone 56'!$E$6:$E$64,MATCH($B42,'Milestone 56'!$B$6:$B$64,0))=0,"",INDEX('Milestone 56'!$E$6:$E$64,MATCH($B42,'Milestone 56'!$B$6:$B$64,0)))</f>
        <v>64566</v>
      </c>
      <c r="F42" s="214">
        <f>IF(INDEX('Milestone 56'!$F$6:$F$64,MATCH($B42,'Milestone 56'!$B$6:$B$64,0))=0,"",INDEX('Milestone 56'!$F$6:$F$64,MATCH($B42,'Milestone 56'!$B$6:$B$64,0)))</f>
        <v>1085193.0450000002</v>
      </c>
      <c r="G42" s="275">
        <v>1</v>
      </c>
      <c r="H42" s="276" t="s">
        <v>1752</v>
      </c>
      <c r="I42" s="277">
        <v>0.33</v>
      </c>
      <c r="J42" s="278" t="s">
        <v>1753</v>
      </c>
      <c r="K42" s="284">
        <f>IF(INDEX('Milestone 56'!$L$6:$IT$64,MATCH($B42,'Milestone 56'!$B$6:$B$64,0),MATCH(K$1,'Milestone 56'!$L$1:$IB$1,0))=0,"",INDEX('Milestone 56'!$L$6:$IT$64,MATCH($B42,'Milestone 56'!$B$6:$B$64,0),MATCH(K$1,'Milestone 56'!$L$1:$IB$1,0)))</f>
        <v>1</v>
      </c>
      <c r="L42" s="345" t="s">
        <v>1715</v>
      </c>
      <c r="M42" s="345"/>
      <c r="N42" s="346"/>
      <c r="O42" s="280">
        <f>IF(INDEX('Milestone 56'!$L$6:$IT$65,MATCH($B42,'Milestone 56'!$B$6:$B$65,0),MATCH(O$1,'Milestone 56'!$L$1:$IB$1,0))=0,"",INDEX('Milestone 56'!$L$6:$IT$65,MATCH($B42,'Milestone 56'!$B$6:$B$65,0),MATCH(O$1,'Milestone 56'!$L$1:$IB$1,0)))</f>
        <v>5.6025</v>
      </c>
      <c r="P42" s="92">
        <f>IF(INDEX('Milestone 56'!$L$6:$IT$65,MATCH($B42,'Milestone 56'!$B$6:$B$65,0),MATCH(P$1,'Milestone 56'!$L$1:$IB$1,0))=0,"",INDEX('Milestone 56'!$L$6:$IT$65,MATCH($B42,'Milestone 56'!$B$6:$B$65,0),MATCH(P$1,'Milestone 56'!$L$1:$IB$1,0)))</f>
        <v>361731.01500000001</v>
      </c>
    </row>
    <row r="43" spans="1:16" ht="15.75" customHeight="1">
      <c r="A43" s="235">
        <v>3</v>
      </c>
      <c r="B43" s="213" t="s">
        <v>1075</v>
      </c>
      <c r="C43" s="86">
        <f>IF(INDEX('Milestone 56'!$C$6:$C$64,MATCH($B43,'Milestone 56'!$B$6:$B$64,0))=0,"",INDEX('Milestone 56'!$C$6:$C$64,MATCH($B43,'Milestone 56'!$B$6:$B$64,0)))</f>
        <v>5.91</v>
      </c>
      <c r="D43" s="87">
        <f>IF(INDEX('Milestone 56'!$D$6:$D$64,MATCH($B43,'Milestone 56'!$B$6:$B$64,0))=0,"",INDEX('Milestone 56'!$D$6:$D$64,MATCH($B43,'Milestone 56'!$B$6:$B$64,0)))</f>
        <v>17.73</v>
      </c>
      <c r="E43" s="88">
        <f>IF(INDEX('Milestone 56'!$E$6:$E$64,MATCH($B43,'Milestone 56'!$B$6:$B$64,0))=0,"",INDEX('Milestone 56'!$E$6:$E$64,MATCH($B43,'Milestone 56'!$B$6:$B$64,0)))</f>
        <v>64566</v>
      </c>
      <c r="F43" s="214">
        <f>IF(INDEX('Milestone 56'!$F$6:$F$64,MATCH($B43,'Milestone 56'!$B$6:$B$64,0))=0,"",INDEX('Milestone 56'!$F$6:$F$64,MATCH($B43,'Milestone 56'!$B$6:$B$64,0)))</f>
        <v>1144755.18</v>
      </c>
      <c r="G43" s="275">
        <v>1</v>
      </c>
      <c r="H43" s="276" t="s">
        <v>1754</v>
      </c>
      <c r="I43" s="277">
        <v>0.33</v>
      </c>
      <c r="J43" s="278" t="s">
        <v>1755</v>
      </c>
      <c r="K43" s="284">
        <f>IF(INDEX('Milestone 56'!$L$6:$IT$64,MATCH($B43,'Milestone 56'!$B$6:$B$64,0),MATCH(K$1,'Milestone 56'!$L$1:$IB$1,0))=0,"",INDEX('Milestone 56'!$L$6:$IT$64,MATCH($B43,'Milestone 56'!$B$6:$B$64,0),MATCH(K$1,'Milestone 56'!$L$1:$IB$1,0)))</f>
        <v>1</v>
      </c>
      <c r="L43" s="345" t="s">
        <v>1715</v>
      </c>
      <c r="M43" s="345"/>
      <c r="N43" s="346"/>
      <c r="O43" s="280">
        <f>IF(INDEX('Milestone 56'!$L$6:$IT$65,MATCH($B43,'Milestone 56'!$B$6:$B$65,0),MATCH(O$1,'Milestone 56'!$L$1:$IB$1,0))=0,"",INDEX('Milestone 56'!$L$6:$IT$65,MATCH($B43,'Milestone 56'!$B$6:$B$65,0),MATCH(O$1,'Milestone 56'!$L$1:$IB$1,0)))</f>
        <v>5.91</v>
      </c>
      <c r="P43" s="92">
        <f>IF(INDEX('Milestone 56'!$L$6:$IT$65,MATCH($B43,'Milestone 56'!$B$6:$B$65,0),MATCH(P$1,'Milestone 56'!$L$1:$IB$1,0))=0,"",INDEX('Milestone 56'!$L$6:$IT$65,MATCH($B43,'Milestone 56'!$B$6:$B$65,0),MATCH(P$1,'Milestone 56'!$L$1:$IB$1,0)))</f>
        <v>381585.06</v>
      </c>
    </row>
    <row r="44" spans="1:16" ht="15.75" customHeight="1">
      <c r="A44" s="235">
        <v>3</v>
      </c>
      <c r="B44" s="213" t="s">
        <v>1079</v>
      </c>
      <c r="C44" s="86">
        <f>IF(INDEX('Milestone 56'!$C$6:$C$64,MATCH($B44,'Milestone 56'!$B$6:$B$64,0))=0,"",INDEX('Milestone 56'!$C$6:$C$64,MATCH($B44,'Milestone 56'!$B$6:$B$64,0)))</f>
        <v>6.66</v>
      </c>
      <c r="D44" s="87">
        <f>IF(INDEX('Milestone 56'!$D$6:$D$64,MATCH($B44,'Milestone 56'!$B$6:$B$64,0))=0,"",INDEX('Milestone 56'!$D$6:$D$64,MATCH($B44,'Milestone 56'!$B$6:$B$64,0)))</f>
        <v>19.98</v>
      </c>
      <c r="E44" s="88">
        <f>IF(INDEX('Milestone 56'!$E$6:$E$64,MATCH($B44,'Milestone 56'!$B$6:$B$64,0))=0,"",INDEX('Milestone 56'!$E$6:$E$64,MATCH($B44,'Milestone 56'!$B$6:$B$64,0)))</f>
        <v>64566</v>
      </c>
      <c r="F44" s="214">
        <f>IF(INDEX('Milestone 56'!$F$6:$F$64,MATCH($B44,'Milestone 56'!$B$6:$B$64,0))=0,"",INDEX('Milestone 56'!$F$6:$F$64,MATCH($B44,'Milestone 56'!$B$6:$B$64,0)))</f>
        <v>1290028.68</v>
      </c>
      <c r="G44" s="275">
        <v>1</v>
      </c>
      <c r="H44" s="276" t="s">
        <v>1756</v>
      </c>
      <c r="I44" s="277">
        <v>0.33</v>
      </c>
      <c r="J44" s="278" t="s">
        <v>1757</v>
      </c>
      <c r="K44" s="284">
        <f>IF(INDEX('Milestone 56'!$L$6:$IT$64,MATCH($B44,'Milestone 56'!$B$6:$B$64,0),MATCH(K$1,'Milestone 56'!$L$1:$IB$1,0))=0,"",INDEX('Milestone 56'!$L$6:$IT$64,MATCH($B44,'Milestone 56'!$B$6:$B$64,0),MATCH(K$1,'Milestone 56'!$L$1:$IB$1,0)))</f>
        <v>1</v>
      </c>
      <c r="L44" s="345" t="s">
        <v>1715</v>
      </c>
      <c r="M44" s="345"/>
      <c r="N44" s="346"/>
      <c r="O44" s="280">
        <f>IF(INDEX('Milestone 56'!$L$6:$IT$65,MATCH($B44,'Milestone 56'!$B$6:$B$65,0),MATCH(O$1,'Milestone 56'!$L$1:$IB$1,0))=0,"",INDEX('Milestone 56'!$L$6:$IT$65,MATCH($B44,'Milestone 56'!$B$6:$B$65,0),MATCH(O$1,'Milestone 56'!$L$1:$IB$1,0)))</f>
        <v>6.66</v>
      </c>
      <c r="P44" s="92">
        <f>IF(INDEX('Milestone 56'!$L$6:$IT$65,MATCH($B44,'Milestone 56'!$B$6:$B$65,0),MATCH(P$1,'Milestone 56'!$L$1:$IB$1,0))=0,"",INDEX('Milestone 56'!$L$6:$IT$65,MATCH($B44,'Milestone 56'!$B$6:$B$65,0),MATCH(P$1,'Milestone 56'!$L$1:$IB$1,0)))</f>
        <v>430009.56</v>
      </c>
    </row>
    <row r="45" spans="1:16" ht="15.75" customHeight="1">
      <c r="A45" s="235">
        <v>3</v>
      </c>
      <c r="B45" s="213" t="s">
        <v>1083</v>
      </c>
      <c r="C45" s="86">
        <f>IF(INDEX('Milestone 56'!$C$6:$C$64,MATCH($B45,'Milestone 56'!$B$6:$B$64,0))=0,"",INDEX('Milestone 56'!$C$6:$C$64,MATCH($B45,'Milestone 56'!$B$6:$B$64,0)))</f>
        <v>6.9375</v>
      </c>
      <c r="D45" s="87">
        <f>IF(INDEX('Milestone 56'!$D$6:$D$64,MATCH($B45,'Milestone 56'!$B$6:$B$64,0))=0,"",INDEX('Milestone 56'!$D$6:$D$64,MATCH($B45,'Milestone 56'!$B$6:$B$64,0)))</f>
        <v>20.8125</v>
      </c>
      <c r="E45" s="88">
        <f>IF(INDEX('Milestone 56'!$E$6:$E$64,MATCH($B45,'Milestone 56'!$B$6:$B$64,0))=0,"",INDEX('Milestone 56'!$E$6:$E$64,MATCH($B45,'Milestone 56'!$B$6:$B$64,0)))</f>
        <v>64566</v>
      </c>
      <c r="F45" s="214">
        <f>IF(INDEX('Milestone 56'!$F$6:$F$64,MATCH($B45,'Milestone 56'!$B$6:$B$64,0))=0,"",INDEX('Milestone 56'!$F$6:$F$64,MATCH($B45,'Milestone 56'!$B$6:$B$64,0)))</f>
        <v>1343779.875</v>
      </c>
      <c r="G45" s="275">
        <v>1</v>
      </c>
      <c r="H45" s="276" t="s">
        <v>1758</v>
      </c>
      <c r="I45" s="277">
        <v>0.33</v>
      </c>
      <c r="J45" s="278" t="s">
        <v>1759</v>
      </c>
      <c r="K45" s="284">
        <f>IF(INDEX('Milestone 56'!$L$6:$IT$64,MATCH($B45,'Milestone 56'!$B$6:$B$64,0),MATCH(K$1,'Milestone 56'!$L$1:$IB$1,0))=0,"",INDEX('Milestone 56'!$L$6:$IT$64,MATCH($B45,'Milestone 56'!$B$6:$B$64,0),MATCH(K$1,'Milestone 56'!$L$1:$IB$1,0)))</f>
        <v>1</v>
      </c>
      <c r="L45" s="345" t="s">
        <v>1715</v>
      </c>
      <c r="M45" s="345"/>
      <c r="N45" s="346"/>
      <c r="O45" s="280">
        <f>IF(INDEX('Milestone 56'!$L$6:$IT$65,MATCH($B45,'Milestone 56'!$B$6:$B$65,0),MATCH(O$1,'Milestone 56'!$L$1:$IB$1,0))=0,"",INDEX('Milestone 56'!$L$6:$IT$65,MATCH($B45,'Milestone 56'!$B$6:$B$65,0),MATCH(O$1,'Milestone 56'!$L$1:$IB$1,0)))</f>
        <v>6.9375</v>
      </c>
      <c r="P45" s="92">
        <f>IF(INDEX('Milestone 56'!$L$6:$IT$65,MATCH($B45,'Milestone 56'!$B$6:$B$65,0),MATCH(P$1,'Milestone 56'!$L$1:$IB$1,0))=0,"",INDEX('Milestone 56'!$L$6:$IT$65,MATCH($B45,'Milestone 56'!$B$6:$B$65,0),MATCH(P$1,'Milestone 56'!$L$1:$IB$1,0)))</f>
        <v>447926.625</v>
      </c>
    </row>
    <row r="46" spans="1:16" ht="15.75" customHeight="1">
      <c r="A46" s="235">
        <v>4</v>
      </c>
      <c r="B46" s="213" t="s">
        <v>1087</v>
      </c>
      <c r="C46" s="86">
        <f>IF(INDEX('Milestone 56'!$C$6:$C$64,MATCH($B46,'Milestone 56'!$B$6:$B$64,0))=0,"",INDEX('Milestone 56'!$C$6:$C$64,MATCH($B46,'Milestone 56'!$B$6:$B$64,0)))</f>
        <v>6.4305000000000003</v>
      </c>
      <c r="D46" s="87">
        <f>IF(INDEX('Milestone 56'!$D$6:$D$64,MATCH($B46,'Milestone 56'!$B$6:$B$64,0))=0,"",INDEX('Milestone 56'!$D$6:$D$64,MATCH($B46,'Milestone 56'!$B$6:$B$64,0)))</f>
        <v>25.722000000000001</v>
      </c>
      <c r="E46" s="88">
        <f>IF(INDEX('Milestone 56'!$E$6:$E$64,MATCH($B46,'Milestone 56'!$B$6:$B$64,0))=0,"",INDEX('Milestone 56'!$E$6:$E$64,MATCH($B46,'Milestone 56'!$B$6:$B$64,0)))</f>
        <v>64566</v>
      </c>
      <c r="F46" s="214">
        <f>IF(INDEX('Milestone 56'!$F$6:$F$64,MATCH($B46,'Milestone 56'!$B$6:$B$64,0))=0,"",INDEX('Milestone 56'!$F$6:$F$64,MATCH($B46,'Milestone 56'!$B$6:$B$64,0)))</f>
        <v>1660766.652</v>
      </c>
      <c r="G46" s="275">
        <v>1</v>
      </c>
      <c r="H46" s="276" t="s">
        <v>1760</v>
      </c>
      <c r="I46" s="277">
        <v>0.25</v>
      </c>
      <c r="J46" s="278" t="s">
        <v>1761</v>
      </c>
      <c r="K46" s="284">
        <f>IF(INDEX('Milestone 56'!$L$6:$IT$64,MATCH($B46,'Milestone 56'!$B$6:$B$64,0),MATCH(K$1,'Milestone 56'!$L$1:$IB$1,0))=0,"",INDEX('Milestone 56'!$L$6:$IT$64,MATCH($B46,'Milestone 56'!$B$6:$B$64,0),MATCH(K$1,'Milestone 56'!$L$1:$IB$1,0)))</f>
        <v>1</v>
      </c>
      <c r="L46" s="345" t="s">
        <v>1715</v>
      </c>
      <c r="M46" s="345"/>
      <c r="N46" s="346"/>
      <c r="O46" s="280">
        <f>IF(INDEX('Milestone 56'!$L$6:$IT$65,MATCH($B46,'Milestone 56'!$B$6:$B$65,0),MATCH(O$1,'Milestone 56'!$L$1:$IB$1,0))=0,"",INDEX('Milestone 56'!$L$6:$IT$65,MATCH($B46,'Milestone 56'!$B$6:$B$65,0),MATCH(O$1,'Milestone 56'!$L$1:$IB$1,0)))</f>
        <v>6.4305000000000003</v>
      </c>
      <c r="P46" s="92">
        <f>IF(INDEX('Milestone 56'!$L$6:$IT$65,MATCH($B46,'Milestone 56'!$B$6:$B$65,0),MATCH(P$1,'Milestone 56'!$L$1:$IB$1,0))=0,"",INDEX('Milestone 56'!$L$6:$IT$65,MATCH($B46,'Milestone 56'!$B$6:$B$65,0),MATCH(P$1,'Milestone 56'!$L$1:$IB$1,0)))</f>
        <v>415191.663</v>
      </c>
    </row>
    <row r="47" spans="1:16" ht="15.75" customHeight="1">
      <c r="A47" s="235">
        <v>4</v>
      </c>
      <c r="B47" s="213" t="s">
        <v>1092</v>
      </c>
      <c r="C47" s="86">
        <f>IF(INDEX('Milestone 56'!$C$6:$C$64,MATCH($B47,'Milestone 56'!$B$6:$B$64,0))=0,"",INDEX('Milestone 56'!$C$6:$C$64,MATCH($B47,'Milestone 56'!$B$6:$B$64,0)))</f>
        <v>5.4210000000000003</v>
      </c>
      <c r="D47" s="87">
        <f>IF(INDEX('Milestone 56'!$D$6:$D$64,MATCH($B47,'Milestone 56'!$B$6:$B$64,0))=0,"",INDEX('Milestone 56'!$D$6:$D$64,MATCH($B47,'Milestone 56'!$B$6:$B$64,0)))</f>
        <v>21.684000000000001</v>
      </c>
      <c r="E47" s="88">
        <f>IF(INDEX('Milestone 56'!$E$6:$E$64,MATCH($B47,'Milestone 56'!$B$6:$B$64,0))=0,"",INDEX('Milestone 56'!$E$6:$E$64,MATCH($B47,'Milestone 56'!$B$6:$B$64,0)))</f>
        <v>64566</v>
      </c>
      <c r="F47" s="214">
        <f>IF(INDEX('Milestone 56'!$F$6:$F$64,MATCH($B47,'Milestone 56'!$B$6:$B$64,0))=0,"",INDEX('Milestone 56'!$F$6:$F$64,MATCH($B47,'Milestone 56'!$B$6:$B$64,0)))</f>
        <v>1400049.1440000001</v>
      </c>
      <c r="G47" s="275" t="s">
        <v>1715</v>
      </c>
      <c r="H47" s="276" t="s">
        <v>1762</v>
      </c>
      <c r="I47" s="277">
        <v>0</v>
      </c>
      <c r="J47" s="278" t="s">
        <v>1763</v>
      </c>
      <c r="K47" s="284" t="str">
        <f>IF(INDEX('Milestone 56'!$L$6:$IT$64,MATCH($B47,'Milestone 56'!$B$6:$B$64,0),MATCH(K$1,'Milestone 56'!$L$1:$IB$1,0))=0,"",INDEX('Milestone 56'!$L$6:$IT$64,MATCH($B47,'Milestone 56'!$B$6:$B$64,0),MATCH(K$1,'Milestone 56'!$L$1:$IB$1,0)))</f>
        <v/>
      </c>
      <c r="L47" s="345" t="s">
        <v>1715</v>
      </c>
      <c r="M47" s="345"/>
      <c r="N47" s="346"/>
      <c r="O47" s="283" t="s">
        <v>1715</v>
      </c>
      <c r="P47" s="279" t="s">
        <v>1740</v>
      </c>
    </row>
    <row r="48" spans="1:16" ht="15.75" customHeight="1">
      <c r="A48" s="235">
        <v>4</v>
      </c>
      <c r="B48" s="213" t="s">
        <v>1097</v>
      </c>
      <c r="C48" s="86">
        <f>IF(INDEX('Milestone 56'!$C$6:$C$64,MATCH($B48,'Milestone 56'!$B$6:$B$64,0))=0,"",INDEX('Milestone 56'!$C$6:$C$64,MATCH($B48,'Milestone 56'!$B$6:$B$64,0)))</f>
        <v>5.4675000000000002</v>
      </c>
      <c r="D48" s="87">
        <f>IF(INDEX('Milestone 56'!$D$6:$D$64,MATCH($B48,'Milestone 56'!$B$6:$B$64,0))=0,"",INDEX('Milestone 56'!$D$6:$D$64,MATCH($B48,'Milestone 56'!$B$6:$B$64,0)))</f>
        <v>21.87</v>
      </c>
      <c r="E48" s="88">
        <f>IF(INDEX('Milestone 56'!$E$6:$E$64,MATCH($B48,'Milestone 56'!$B$6:$B$64,0))=0,"",INDEX('Milestone 56'!$E$6:$E$64,MATCH($B48,'Milestone 56'!$B$6:$B$64,0)))</f>
        <v>64566</v>
      </c>
      <c r="F48" s="214">
        <f>IF(INDEX('Milestone 56'!$F$6:$F$64,MATCH($B48,'Milestone 56'!$B$6:$B$64,0))=0,"",INDEX('Milestone 56'!$F$6:$F$64,MATCH($B48,'Milestone 56'!$B$6:$B$64,0)))</f>
        <v>1412058.4200000002</v>
      </c>
      <c r="G48" s="275" t="s">
        <v>1715</v>
      </c>
      <c r="H48" s="276" t="s">
        <v>1762</v>
      </c>
      <c r="I48" s="277">
        <v>0</v>
      </c>
      <c r="J48" s="278" t="s">
        <v>1763</v>
      </c>
      <c r="K48" s="284" t="str">
        <f>IF(INDEX('Milestone 56'!$L$6:$IT$64,MATCH($B48,'Milestone 56'!$B$6:$B$64,0),MATCH(K$1,'Milestone 56'!$L$1:$IB$1,0))=0,"",INDEX('Milestone 56'!$L$6:$IT$64,MATCH($B48,'Milestone 56'!$B$6:$B$64,0),MATCH(K$1,'Milestone 56'!$L$1:$IB$1,0)))</f>
        <v/>
      </c>
      <c r="L48" s="345" t="s">
        <v>1715</v>
      </c>
      <c r="M48" s="345"/>
      <c r="N48" s="346"/>
      <c r="O48" s="283" t="s">
        <v>1715</v>
      </c>
      <c r="P48" s="279" t="s">
        <v>1740</v>
      </c>
    </row>
    <row r="49" spans="1:19" ht="15.75" customHeight="1">
      <c r="A49" s="235">
        <v>3</v>
      </c>
      <c r="B49" s="213" t="s">
        <v>1102</v>
      </c>
      <c r="C49" s="86">
        <f>IF(INDEX('Milestone 56'!$C$6:$C$64,MATCH($B49,'Milestone 56'!$B$6:$B$64,0))=0,"",INDEX('Milestone 56'!$C$6:$C$64,MATCH($B49,'Milestone 56'!$B$6:$B$64,0)))</f>
        <v>7.5795000000000003</v>
      </c>
      <c r="D49" s="87">
        <f>IF(INDEX('Milestone 56'!$D$6:$D$64,MATCH($B49,'Milestone 56'!$B$6:$B$64,0))=0,"",INDEX('Milestone 56'!$D$6:$D$64,MATCH($B49,'Milestone 56'!$B$6:$B$64,0)))</f>
        <v>22.738500000000002</v>
      </c>
      <c r="E49" s="88">
        <f>IF(INDEX('Milestone 56'!$E$6:$E$64,MATCH($B49,'Milestone 56'!$B$6:$B$64,0))=0,"",INDEX('Milestone 56'!$E$6:$E$64,MATCH($B49,'Milestone 56'!$B$6:$B$64,0)))</f>
        <v>64566</v>
      </c>
      <c r="F49" s="214">
        <f>IF(INDEX('Milestone 56'!$F$6:$F$64,MATCH($B49,'Milestone 56'!$B$6:$B$64,0))=0,"",INDEX('Milestone 56'!$F$6:$F$64,MATCH($B49,'Milestone 56'!$B$6:$B$64,0)))</f>
        <v>1468133.9910000002</v>
      </c>
      <c r="G49" s="275" t="s">
        <v>1715</v>
      </c>
      <c r="H49" s="276" t="s">
        <v>1762</v>
      </c>
      <c r="I49" s="277">
        <v>0</v>
      </c>
      <c r="J49" s="278" t="s">
        <v>1763</v>
      </c>
      <c r="K49" s="284" t="str">
        <f>IF(INDEX('Milestone 56'!$L$6:$IT$64,MATCH($B49,'Milestone 56'!$B$6:$B$64,0),MATCH(K$1,'Milestone 56'!$L$1:$IB$1,0))=0,"",INDEX('Milestone 56'!$L$6:$IT$64,MATCH($B49,'Milestone 56'!$B$6:$B$64,0),MATCH(K$1,'Milestone 56'!$L$1:$IB$1,0)))</f>
        <v/>
      </c>
      <c r="L49" s="345" t="s">
        <v>1715</v>
      </c>
      <c r="M49" s="345"/>
      <c r="N49" s="346"/>
      <c r="O49" s="283" t="s">
        <v>1715</v>
      </c>
      <c r="P49" s="279" t="s">
        <v>1740</v>
      </c>
    </row>
    <row r="50" spans="1:19" ht="15.75" customHeight="1">
      <c r="A50" s="235">
        <v>3</v>
      </c>
      <c r="B50" s="213" t="s">
        <v>1106</v>
      </c>
      <c r="C50" s="86">
        <f>IF(INDEX('Milestone 56'!$C$6:$C$64,MATCH($B50,'Milestone 56'!$B$6:$B$64,0))=0,"",INDEX('Milestone 56'!$C$6:$C$64,MATCH($B50,'Milestone 56'!$B$6:$B$64,0)))</f>
        <v>8.4284999999999997</v>
      </c>
      <c r="D50" s="87">
        <f>IF(INDEX('Milestone 56'!$D$6:$D$64,MATCH($B50,'Milestone 56'!$B$6:$B$64,0))=0,"",INDEX('Milestone 56'!$D$6:$D$64,MATCH($B50,'Milestone 56'!$B$6:$B$64,0)))</f>
        <v>25.285499999999999</v>
      </c>
      <c r="E50" s="88">
        <f>IF(INDEX('Milestone 56'!$E$6:$E$64,MATCH($B50,'Milestone 56'!$B$6:$B$64,0))=0,"",INDEX('Milestone 56'!$E$6:$E$64,MATCH($B50,'Milestone 56'!$B$6:$B$64,0)))</f>
        <v>64566</v>
      </c>
      <c r="F50" s="214">
        <f>IF(INDEX('Milestone 56'!$F$6:$F$64,MATCH($B50,'Milestone 56'!$B$6:$B$64,0))=0,"",INDEX('Milestone 56'!$F$6:$F$64,MATCH($B50,'Milestone 56'!$B$6:$B$64,0)))</f>
        <v>1632583.5929999999</v>
      </c>
      <c r="G50" s="275" t="s">
        <v>1715</v>
      </c>
      <c r="H50" s="276" t="s">
        <v>1762</v>
      </c>
      <c r="I50" s="277">
        <v>0</v>
      </c>
      <c r="J50" s="278" t="s">
        <v>1763</v>
      </c>
      <c r="K50" s="284" t="str">
        <f>IF(INDEX('Milestone 56'!$L$6:$IT$64,MATCH($B50,'Milestone 56'!$B$6:$B$64,0),MATCH(K$1,'Milestone 56'!$L$1:$IB$1,0))=0,"",INDEX('Milestone 56'!$L$6:$IT$64,MATCH($B50,'Milestone 56'!$B$6:$B$64,0),MATCH(K$1,'Milestone 56'!$L$1:$IB$1,0)))</f>
        <v/>
      </c>
      <c r="L50" s="345" t="s">
        <v>1715</v>
      </c>
      <c r="M50" s="345"/>
      <c r="N50" s="346"/>
      <c r="O50" s="283" t="s">
        <v>1715</v>
      </c>
      <c r="P50" s="279" t="s">
        <v>1740</v>
      </c>
    </row>
    <row r="51" spans="1:19" ht="15.75" customHeight="1">
      <c r="A51" s="235">
        <v>4</v>
      </c>
      <c r="B51" s="213" t="s">
        <v>1110</v>
      </c>
      <c r="C51" s="86">
        <f>IF(INDEX('Milestone 56'!$C$6:$C$64,MATCH($B51,'Milestone 56'!$B$6:$B$64,0))=0,"",INDEX('Milestone 56'!$C$6:$C$64,MATCH($B51,'Milestone 56'!$B$6:$B$64,0)))</f>
        <v>4.2410249999999996</v>
      </c>
      <c r="D51" s="87">
        <f>IF(INDEX('Milestone 56'!$D$6:$D$64,MATCH($B51,'Milestone 56'!$B$6:$B$64,0))=0,"",INDEX('Milestone 56'!$D$6:$D$64,MATCH($B51,'Milestone 56'!$B$6:$B$64,0)))</f>
        <v>16.964099999999998</v>
      </c>
      <c r="E51" s="88">
        <f>IF(INDEX('Milestone 56'!$E$6:$E$64,MATCH($B51,'Milestone 56'!$B$6:$B$64,0))=0,"",INDEX('Milestone 56'!$E$6:$E$64,MATCH($B51,'Milestone 56'!$B$6:$B$64,0)))</f>
        <v>64566</v>
      </c>
      <c r="F51" s="214">
        <f>IF(INDEX('Milestone 56'!$F$6:$F$64,MATCH($B51,'Milestone 56'!$B$6:$B$64,0))=0,"",INDEX('Milestone 56'!$F$6:$F$64,MATCH($B51,'Milestone 56'!$B$6:$B$64,0)))</f>
        <v>1095304.0806</v>
      </c>
      <c r="G51" s="275" t="s">
        <v>1715</v>
      </c>
      <c r="H51" s="276" t="s">
        <v>1762</v>
      </c>
      <c r="I51" s="277">
        <v>0</v>
      </c>
      <c r="J51" s="278" t="s">
        <v>1763</v>
      </c>
      <c r="K51" s="284" t="str">
        <f>IF(INDEX('Milestone 56'!$L$6:$IT$64,MATCH($B51,'Milestone 56'!$B$6:$B$64,0),MATCH(K$1,'Milestone 56'!$L$1:$IB$1,0))=0,"",INDEX('Milestone 56'!$L$6:$IT$64,MATCH($B51,'Milestone 56'!$B$6:$B$64,0),MATCH(K$1,'Milestone 56'!$L$1:$IB$1,0)))</f>
        <v/>
      </c>
      <c r="L51" s="345" t="s">
        <v>1715</v>
      </c>
      <c r="M51" s="345"/>
      <c r="N51" s="346"/>
      <c r="O51" s="283" t="s">
        <v>1715</v>
      </c>
      <c r="P51" s="279" t="s">
        <v>1740</v>
      </c>
    </row>
    <row r="52" spans="1:19" ht="15.75" customHeight="1">
      <c r="A52" s="235">
        <v>4</v>
      </c>
      <c r="B52" s="213" t="s">
        <v>1115</v>
      </c>
      <c r="C52" s="86">
        <f>IF(INDEX('Milestone 56'!$C$6:$C$64,MATCH($B52,'Milestone 56'!$B$6:$B$64,0))=0,"",INDEX('Milestone 56'!$C$6:$C$64,MATCH($B52,'Milestone 56'!$B$6:$B$64,0)))</f>
        <v>6.20472</v>
      </c>
      <c r="D52" s="87">
        <f>IF(INDEX('Milestone 56'!$D$6:$D$64,MATCH($B52,'Milestone 56'!$B$6:$B$64,0))=0,"",INDEX('Milestone 56'!$D$6:$D$64,MATCH($B52,'Milestone 56'!$B$6:$B$64,0)))</f>
        <v>24.81888</v>
      </c>
      <c r="E52" s="88">
        <f>IF(INDEX('Milestone 56'!$E$6:$E$64,MATCH($B52,'Milestone 56'!$B$6:$B$64,0))=0,"",INDEX('Milestone 56'!$E$6:$E$64,MATCH($B52,'Milestone 56'!$B$6:$B$64,0)))</f>
        <v>64566</v>
      </c>
      <c r="F52" s="214">
        <f>IF(INDEX('Milestone 56'!$F$6:$F$64,MATCH($B52,'Milestone 56'!$B$6:$B$64,0))=0,"",INDEX('Milestone 56'!$F$6:$F$64,MATCH($B52,'Milestone 56'!$B$6:$B$64,0)))</f>
        <v>1602455.80608</v>
      </c>
      <c r="G52" s="275" t="s">
        <v>1715</v>
      </c>
      <c r="H52" s="276" t="s">
        <v>1762</v>
      </c>
      <c r="I52" s="277">
        <v>0</v>
      </c>
      <c r="J52" s="278" t="s">
        <v>1763</v>
      </c>
      <c r="K52" s="284" t="str">
        <f>IF(INDEX('Milestone 56'!$L$6:$IT$64,MATCH($B52,'Milestone 56'!$B$6:$B$64,0),MATCH(K$1,'Milestone 56'!$L$1:$IB$1,0))=0,"",INDEX('Milestone 56'!$L$6:$IT$64,MATCH($B52,'Milestone 56'!$B$6:$B$64,0),MATCH(K$1,'Milestone 56'!$L$1:$IB$1,0)))</f>
        <v/>
      </c>
      <c r="L52" s="345" t="s">
        <v>1715</v>
      </c>
      <c r="M52" s="345"/>
      <c r="N52" s="346"/>
      <c r="O52" s="283" t="s">
        <v>1715</v>
      </c>
      <c r="P52" s="279" t="s">
        <v>1740</v>
      </c>
    </row>
    <row r="53" spans="1:19" ht="15.75" customHeight="1">
      <c r="A53" s="235">
        <v>3</v>
      </c>
      <c r="B53" s="213" t="s">
        <v>1120</v>
      </c>
      <c r="C53" s="86">
        <f>IF(INDEX('Milestone 56'!$C$6:$C$64,MATCH($B53,'Milestone 56'!$B$6:$B$64,0))=0,"",INDEX('Milestone 56'!$C$6:$C$64,MATCH($B53,'Milestone 56'!$B$6:$B$64,0)))</f>
        <v>7.8980399999999999</v>
      </c>
      <c r="D53" s="87">
        <f>IF(INDEX('Milestone 56'!$D$6:$D$64,MATCH($B53,'Milestone 56'!$B$6:$B$64,0))=0,"",INDEX('Milestone 56'!$D$6:$D$64,MATCH($B53,'Milestone 56'!$B$6:$B$64,0)))</f>
        <v>23.694119999999998</v>
      </c>
      <c r="E53" s="88">
        <f>IF(INDEX('Milestone 56'!$E$6:$E$64,MATCH($B53,'Milestone 56'!$B$6:$B$64,0))=0,"",INDEX('Milestone 56'!$E$6:$E$64,MATCH($B53,'Milestone 56'!$B$6:$B$64,0)))</f>
        <v>64566</v>
      </c>
      <c r="F53" s="214">
        <f>IF(INDEX('Milestone 56'!$F$6:$F$64,MATCH($B53,'Milestone 56'!$B$6:$B$64,0))=0,"",INDEX('Milestone 56'!$F$6:$F$64,MATCH($B53,'Milestone 56'!$B$6:$B$64,0)))</f>
        <v>1529834.5519199998</v>
      </c>
      <c r="G53" s="275" t="s">
        <v>1715</v>
      </c>
      <c r="H53" s="276" t="s">
        <v>1762</v>
      </c>
      <c r="I53" s="277">
        <v>0</v>
      </c>
      <c r="J53" s="278" t="s">
        <v>1763</v>
      </c>
      <c r="K53" s="284" t="str">
        <f>IF(INDEX('Milestone 56'!$L$6:$IT$64,MATCH($B53,'Milestone 56'!$B$6:$B$64,0),MATCH(K$1,'Milestone 56'!$L$1:$IB$1,0))=0,"",INDEX('Milestone 56'!$L$6:$IT$64,MATCH($B53,'Milestone 56'!$B$6:$B$64,0),MATCH(K$1,'Milestone 56'!$L$1:$IB$1,0)))</f>
        <v/>
      </c>
      <c r="L53" s="345" t="s">
        <v>1715</v>
      </c>
      <c r="M53" s="345"/>
      <c r="N53" s="346"/>
      <c r="O53" s="283" t="s">
        <v>1715</v>
      </c>
      <c r="P53" s="279" t="s">
        <v>1740</v>
      </c>
    </row>
    <row r="54" spans="1:19" ht="15.75" customHeight="1">
      <c r="A54" s="235">
        <v>1</v>
      </c>
      <c r="B54" s="213" t="s">
        <v>1124</v>
      </c>
      <c r="C54" s="86">
        <f>IF(INDEX('Milestone 56'!$C$6:$C$64,MATCH($B54,'Milestone 56'!$B$6:$B$64,0))=0,"",INDEX('Milestone 56'!$C$6:$C$64,MATCH($B54,'Milestone 56'!$B$6:$B$64,0)))</f>
        <v>7.3859300000000001</v>
      </c>
      <c r="D54" s="87">
        <f>IF(INDEX('Milestone 56'!$D$6:$D$64,MATCH($B54,'Milestone 56'!$B$6:$B$64,0))=0,"",INDEX('Milestone 56'!$D$6:$D$64,MATCH($B54,'Milestone 56'!$B$6:$B$64,0)))</f>
        <v>7.3859300000000001</v>
      </c>
      <c r="E54" s="88">
        <f>IF(INDEX('Milestone 56'!$E$6:$E$64,MATCH($B54,'Milestone 56'!$B$6:$B$64,0))=0,"",INDEX('Milestone 56'!$E$6:$E$64,MATCH($B54,'Milestone 56'!$B$6:$B$64,0)))</f>
        <v>64566</v>
      </c>
      <c r="F54" s="214">
        <f>IF(INDEX('Milestone 56'!$F$6:$F$64,MATCH($B54,'Milestone 56'!$B$6:$B$64,0))=0,"",INDEX('Milestone 56'!$F$6:$F$64,MATCH($B54,'Milestone 56'!$B$6:$B$64,0)))</f>
        <v>476879.95637999999</v>
      </c>
      <c r="G54" s="275" t="s">
        <v>1715</v>
      </c>
      <c r="H54" s="276" t="s">
        <v>1762</v>
      </c>
      <c r="I54" s="277">
        <v>0</v>
      </c>
      <c r="J54" s="278" t="s">
        <v>1763</v>
      </c>
      <c r="K54" s="284" t="str">
        <f>IF(INDEX('Milestone 56'!$L$6:$IT$64,MATCH($B54,'Milestone 56'!$B$6:$B$64,0),MATCH(K$1,'Milestone 56'!$L$1:$IB$1,0))=0,"",INDEX('Milestone 56'!$L$6:$IT$64,MATCH($B54,'Milestone 56'!$B$6:$B$64,0),MATCH(K$1,'Milestone 56'!$L$1:$IB$1,0)))</f>
        <v/>
      </c>
      <c r="L54" s="345" t="s">
        <v>1715</v>
      </c>
      <c r="M54" s="345"/>
      <c r="N54" s="346"/>
      <c r="O54" s="283" t="s">
        <v>1715</v>
      </c>
      <c r="P54" s="279" t="s">
        <v>1740</v>
      </c>
    </row>
    <row r="55" spans="1:19" ht="15.75" customHeight="1">
      <c r="A55" s="235">
        <v>1</v>
      </c>
      <c r="B55" s="213" t="s">
        <v>1126</v>
      </c>
      <c r="C55" s="86">
        <f>IF(INDEX('Milestone 56'!$C$6:$C$64,MATCH($B55,'Milestone 56'!$B$6:$B$64,0))=0,"",INDEX('Milestone 56'!$C$6:$C$64,MATCH($B55,'Milestone 56'!$B$6:$B$64,0)))</f>
        <v>3.6057999999999999</v>
      </c>
      <c r="D55" s="87">
        <f>IF(INDEX('Milestone 56'!$D$6:$D$64,MATCH($B55,'Milestone 56'!$B$6:$B$64,0))=0,"",INDEX('Milestone 56'!$D$6:$D$64,MATCH($B55,'Milestone 56'!$B$6:$B$64,0)))</f>
        <v>3.6057999999999999</v>
      </c>
      <c r="E55" s="88">
        <f>IF(INDEX('Milestone 56'!$E$6:$E$64,MATCH($B55,'Milestone 56'!$B$6:$B$64,0))=0,"",INDEX('Milestone 56'!$E$6:$E$64,MATCH($B55,'Milestone 56'!$B$6:$B$64,0)))</f>
        <v>64566</v>
      </c>
      <c r="F55" s="214">
        <f>IF(INDEX('Milestone 56'!$F$6:$F$64,MATCH($B55,'Milestone 56'!$B$6:$B$64,0))=0,"",INDEX('Milestone 56'!$F$6:$F$64,MATCH($B55,'Milestone 56'!$B$6:$B$64,0)))</f>
        <v>232812.0828</v>
      </c>
      <c r="G55" s="275" t="s">
        <v>1715</v>
      </c>
      <c r="H55" s="276" t="s">
        <v>1762</v>
      </c>
      <c r="I55" s="277">
        <v>0</v>
      </c>
      <c r="J55" s="278" t="s">
        <v>1763</v>
      </c>
      <c r="K55" s="284" t="str">
        <f>IF(INDEX('Milestone 56'!$L$6:$IT$64,MATCH($B55,'Milestone 56'!$B$6:$B$64,0),MATCH(K$1,'Milestone 56'!$L$1:$IB$1,0))=0,"",INDEX('Milestone 56'!$L$6:$IT$64,MATCH($B55,'Milestone 56'!$B$6:$B$64,0),MATCH(K$1,'Milestone 56'!$L$1:$IB$1,0)))</f>
        <v/>
      </c>
      <c r="L55" s="345" t="s">
        <v>1715</v>
      </c>
      <c r="M55" s="345"/>
      <c r="N55" s="346"/>
      <c r="O55" s="283" t="s">
        <v>1715</v>
      </c>
      <c r="P55" s="279" t="s">
        <v>1740</v>
      </c>
    </row>
    <row r="56" spans="1:19" ht="15.75" customHeight="1">
      <c r="A56" s="235">
        <v>1</v>
      </c>
      <c r="B56" s="213" t="s">
        <v>1128</v>
      </c>
      <c r="C56" s="86">
        <f>IF(INDEX('Milestone 56'!$C$6:$C$64,MATCH($B56,'Milestone 56'!$B$6:$B$64,0))=0,"",INDEX('Milestone 56'!$C$6:$C$64,MATCH($B56,'Milestone 56'!$B$6:$B$64,0)))</f>
        <v>7.3574999999999999</v>
      </c>
      <c r="D56" s="87">
        <f>IF(INDEX('Milestone 56'!$D$6:$D$64,MATCH($B56,'Milestone 56'!$B$6:$B$64,0))=0,"",INDEX('Milestone 56'!$D$6:$D$64,MATCH($B56,'Milestone 56'!$B$6:$B$64,0)))</f>
        <v>7.3574999999999999</v>
      </c>
      <c r="E56" s="88">
        <f>IF(INDEX('Milestone 56'!$E$6:$E$64,MATCH($B56,'Milestone 56'!$B$6:$B$64,0))=0,"",INDEX('Milestone 56'!$E$6:$E$64,MATCH($B56,'Milestone 56'!$B$6:$B$64,0)))</f>
        <v>64566</v>
      </c>
      <c r="F56" s="214">
        <f>IF(INDEX('Milestone 56'!$F$6:$F$64,MATCH($B56,'Milestone 56'!$B$6:$B$64,0))=0,"",INDEX('Milestone 56'!$F$6:$F$64,MATCH($B56,'Milestone 56'!$B$6:$B$64,0)))</f>
        <v>475044.34499999997</v>
      </c>
      <c r="G56" s="275" t="s">
        <v>1715</v>
      </c>
      <c r="H56" s="276" t="s">
        <v>1762</v>
      </c>
      <c r="I56" s="277">
        <v>0</v>
      </c>
      <c r="J56" s="278" t="s">
        <v>1763</v>
      </c>
      <c r="K56" s="284" t="str">
        <f>IF(INDEX('Milestone 56'!$L$6:$IT$64,MATCH($B56,'Milestone 56'!$B$6:$B$64,0),MATCH(K$1,'Milestone 56'!$L$1:$IB$1,0))=0,"",INDEX('Milestone 56'!$L$6:$IT$64,MATCH($B56,'Milestone 56'!$B$6:$B$64,0),MATCH(K$1,'Milestone 56'!$L$1:$IB$1,0)))</f>
        <v/>
      </c>
      <c r="L56" s="345" t="s">
        <v>1715</v>
      </c>
      <c r="M56" s="345"/>
      <c r="N56" s="346"/>
      <c r="O56" s="283" t="s">
        <v>1715</v>
      </c>
      <c r="P56" s="279" t="s">
        <v>1740</v>
      </c>
    </row>
    <row r="57" spans="1:19" ht="15.75" customHeight="1">
      <c r="A57" s="236"/>
      <c r="B57" s="216" t="s">
        <v>1764</v>
      </c>
      <c r="C57" s="102"/>
      <c r="D57" s="102">
        <f>SUM(D37:D55)</f>
        <v>377.48582999999991</v>
      </c>
      <c r="E57" s="88"/>
      <c r="F57" s="217">
        <f>SUM(F37:F56)</f>
        <v>24847794.444779996</v>
      </c>
      <c r="G57" s="103"/>
      <c r="H57" s="104"/>
      <c r="I57" s="90"/>
      <c r="J57" s="105"/>
      <c r="K57" s="284"/>
      <c r="L57" s="295"/>
      <c r="M57" s="295" t="e">
        <f>IF(INDEX(#REF!,MATCH($B57,#REF!,0),MATCH(M$1,#REF!,0))=0,"",INDEX(#REF!,MATCH($B57,#REF!,0),MATCH(M$1,#REF!,0)))</f>
        <v>#REF!</v>
      </c>
      <c r="N57" s="295" t="e">
        <f>IF(INDEX(#REF!,MATCH($B57,#REF!,0),MATCH(N$1,#REF!,0))=0,"",INDEX(#REF!,MATCH($B57,#REF!,0),MATCH(N$1,#REF!,0)))</f>
        <v>#REF!</v>
      </c>
      <c r="O57" s="280"/>
      <c r="P57" s="92"/>
      <c r="S57" s="141" t="s">
        <v>1740</v>
      </c>
    </row>
    <row r="58" spans="1:19" ht="15.75" customHeight="1">
      <c r="A58" s="236"/>
      <c r="B58" s="223"/>
      <c r="C58" s="152"/>
      <c r="D58" s="152"/>
      <c r="E58" s="152"/>
      <c r="F58" s="224"/>
      <c r="G58" s="152"/>
      <c r="H58" s="152"/>
      <c r="I58" s="152"/>
      <c r="J58" s="152"/>
      <c r="K58" s="282"/>
      <c r="L58" s="153"/>
      <c r="M58" s="153"/>
      <c r="N58" s="153"/>
      <c r="O58" s="282"/>
      <c r="P58" s="154"/>
    </row>
    <row r="59" spans="1:19" ht="15.75" customHeight="1">
      <c r="A59" s="236"/>
      <c r="B59" s="220" t="s">
        <v>1723</v>
      </c>
      <c r="C59" s="106"/>
      <c r="D59" s="102"/>
      <c r="E59" s="101"/>
      <c r="F59" s="225"/>
      <c r="G59" s="103"/>
      <c r="H59" s="107"/>
      <c r="I59" s="108"/>
      <c r="J59" s="109"/>
      <c r="K59" s="285"/>
      <c r="L59" s="311"/>
      <c r="M59" s="312"/>
      <c r="N59" s="313"/>
      <c r="O59" s="280"/>
      <c r="P59" s="85"/>
    </row>
    <row r="60" spans="1:19" ht="15.75" customHeight="1">
      <c r="A60" s="236"/>
      <c r="B60" s="213" t="s">
        <v>1724</v>
      </c>
      <c r="C60" s="86" t="s">
        <v>1739</v>
      </c>
      <c r="D60" s="87">
        <f>IF(INDEX('Milestone 56'!$D$6:$D$64,MATCH($B60,'Milestone 56'!$B$6:$B$64,0))=0,"",INDEX('Milestone 56'!$D$6:$D$64,MATCH($B60,'Milestone 56'!$B$6:$B$64,0)))</f>
        <v>45</v>
      </c>
      <c r="E60" s="88">
        <f>IF(INDEX('Milestone 56'!$E$6:$E$64,MATCH($B60,'Milestone 56'!$B$6:$B$64,0))=0,"",INDEX('Milestone 56'!$E$6:$E$64,MATCH($B60,'Milestone 56'!$B$6:$B$64,0)))</f>
        <v>110000</v>
      </c>
      <c r="F60" s="217">
        <f>IF(INDEX('Milestone 56'!$F$6:$F$64,MATCH($B60,'Milestone 56'!$B$6:$B$64,0))=0,"",INDEX('Milestone 56'!$F$6:$F$64,MATCH($B60,'Milestone 56'!$B$6:$B$64,0)))</f>
        <v>4950000</v>
      </c>
      <c r="G60" s="80">
        <f>IF(INDEX('Milestone 56'!$G$6:$G$65,MATCH($B60,'Milestone 56'!$B$6:$B$65,0))=0,"",INDEX('Milestone 56'!$G$6:$G$65,MATCH($B60,'Milestone 56'!$B$6:$B$65,0)))</f>
        <v>16</v>
      </c>
      <c r="H60" s="142">
        <f>INDEX('Milestone 56'!$H$6:$H$64,MATCH($B60,'Milestone 56'!$B$6:$B$65,0))</f>
        <v>16</v>
      </c>
      <c r="I60" s="90">
        <f t="shared" ref="I60" si="8">H60/D60</f>
        <v>0.35555555555555557</v>
      </c>
      <c r="J60" s="91">
        <f t="shared" ref="J60" si="9">E60*H60</f>
        <v>1760000</v>
      </c>
      <c r="K60" s="284">
        <f>IF(INDEX('Milestone 56'!$L$6:$IT$64,MATCH($B60,'Milestone 56'!$B$6:$B$64,0),MATCH(K$1,'Milestone 56'!$L$1:$IB$1,0))=0,"",INDEX('Milestone 56'!$L$6:$IT$64,MATCH($B60,'Milestone 56'!$B$6:$B$64,0),MATCH(K$1,'Milestone 56'!$L$1:$IB$1,0)))</f>
        <v>5</v>
      </c>
      <c r="L60" s="295"/>
      <c r="M60" s="295"/>
      <c r="N60" s="295"/>
      <c r="O60" s="280">
        <f>IF(INDEX('Milestone 56'!$L$6:$IT$65,MATCH($B60,'Milestone 56'!$B$6:$B$65,0),MATCH(O$1,'Milestone 56'!$L$1:$IB$1,0))=0,"",INDEX('Milestone 56'!$L$6:$IT$65,MATCH($B60,'Milestone 56'!$B$6:$B$65,0),MATCH(O$1,'Milestone 56'!$L$1:$IB$1,0)))</f>
        <v>5</v>
      </c>
      <c r="P60" s="92">
        <f>IF(INDEX('Milestone 56'!$L$6:$IT$65,MATCH($B60,'Milestone 56'!$B$6:$B$65,0),MATCH(P$1,'Milestone 56'!$L$1:$IB$1,0))=0,"",INDEX('Milestone 56'!$L$6:$IT$65,MATCH($B60,'Milestone 56'!$B$6:$B$65,0),MATCH(P$1,'Milestone 56'!$L$1:$IB$1,0)))</f>
        <v>550000</v>
      </c>
    </row>
    <row r="61" spans="1:19" ht="15.75" customHeight="1">
      <c r="A61" s="236"/>
      <c r="B61" s="226"/>
      <c r="C61" s="155"/>
      <c r="D61" s="155"/>
      <c r="E61" s="155"/>
      <c r="F61" s="227"/>
      <c r="G61" s="155"/>
      <c r="H61" s="155"/>
      <c r="I61" s="155"/>
      <c r="J61" s="155"/>
      <c r="K61" s="156"/>
      <c r="L61" s="156"/>
      <c r="M61" s="156"/>
      <c r="N61" s="156"/>
      <c r="O61" s="156"/>
      <c r="P61" s="157"/>
    </row>
    <row r="62" spans="1:19" ht="15.75" customHeight="1">
      <c r="A62" s="236"/>
      <c r="B62" s="220"/>
      <c r="C62" s="86"/>
      <c r="D62" s="87"/>
      <c r="E62" s="101"/>
      <c r="F62" s="228"/>
      <c r="G62" s="80"/>
      <c r="H62" s="89"/>
      <c r="I62" s="108"/>
      <c r="J62" s="105"/>
      <c r="K62" s="98"/>
      <c r="L62" s="311"/>
      <c r="M62" s="312"/>
      <c r="N62" s="313"/>
      <c r="O62" s="85"/>
      <c r="P62" s="85"/>
    </row>
    <row r="63" spans="1:19" ht="15.75" customHeight="1">
      <c r="A63" s="236"/>
      <c r="B63" s="213"/>
      <c r="C63" s="86"/>
      <c r="D63" s="87"/>
      <c r="E63" s="88"/>
      <c r="F63" s="214"/>
      <c r="G63" s="80"/>
      <c r="H63" s="142"/>
      <c r="I63" s="108"/>
      <c r="J63" s="91"/>
      <c r="K63" s="84"/>
      <c r="L63" s="295"/>
      <c r="M63" s="295"/>
      <c r="N63" s="295"/>
      <c r="O63" s="85"/>
      <c r="P63" s="92"/>
    </row>
    <row r="64" spans="1:19" ht="15.75" customHeight="1">
      <c r="A64" s="236"/>
      <c r="B64" s="213"/>
      <c r="C64" s="86"/>
      <c r="D64" s="87"/>
      <c r="E64" s="88"/>
      <c r="F64" s="214"/>
      <c r="G64" s="202"/>
      <c r="H64" s="203"/>
      <c r="I64" s="204"/>
      <c r="J64" s="91"/>
      <c r="K64" s="84"/>
      <c r="L64" s="295"/>
      <c r="M64" s="295"/>
      <c r="N64" s="295"/>
      <c r="O64" s="85"/>
      <c r="P64" s="92"/>
    </row>
    <row r="65" spans="1:16" ht="15.75" customHeight="1">
      <c r="A65" s="236"/>
      <c r="B65" s="229"/>
      <c r="C65" s="317" t="s">
        <v>1765</v>
      </c>
      <c r="D65" s="318"/>
      <c r="E65" s="319"/>
      <c r="F65" s="230">
        <f>SUM(F21+F29+F33+F57+F60)</f>
        <v>102135661.81301999</v>
      </c>
      <c r="G65" s="320" t="s">
        <v>1725</v>
      </c>
      <c r="H65" s="321"/>
      <c r="I65" s="321"/>
      <c r="J65" s="114">
        <f>SUM(J5:J64)</f>
        <v>28071095.833119996</v>
      </c>
      <c r="K65" s="322" t="s">
        <v>1766</v>
      </c>
      <c r="L65" s="323"/>
      <c r="M65" s="323"/>
      <c r="N65" s="323"/>
      <c r="O65" s="323"/>
      <c r="P65" s="92">
        <f>SUM(P6:P64)</f>
        <v>8689295.0291999988</v>
      </c>
    </row>
    <row r="66" spans="1:16" ht="15.75" customHeight="1">
      <c r="A66" s="236"/>
      <c r="B66" s="231" t="s">
        <v>1727</v>
      </c>
      <c r="C66" s="60"/>
      <c r="D66" s="300" t="s">
        <v>1728</v>
      </c>
      <c r="E66" s="301"/>
      <c r="F66" s="225">
        <f>'Milestone 56'!F66</f>
        <v>579651.27333945967</v>
      </c>
      <c r="G66" s="80"/>
      <c r="H66" s="82"/>
      <c r="I66" s="82" t="s">
        <v>1728</v>
      </c>
      <c r="J66" s="110">
        <f>'Milestone 56'!J66</f>
        <v>579651.27333945967</v>
      </c>
      <c r="K66" s="111"/>
      <c r="L66" s="85"/>
      <c r="M66" s="112">
        <f>(INDEX('Milestone 56'!$L$65:$IZ$71,MATCH($B66,'Milestone 56'!$B$65:$B$71,0),MATCH(N1,'Milestone 56'!$L$1:$IB$1,0)))</f>
        <v>120.2</v>
      </c>
      <c r="N66" s="85"/>
      <c r="O66" s="85" t="s">
        <v>1728</v>
      </c>
      <c r="P66" s="92">
        <f>(P67)-(P65)</f>
        <v>192110.26425102167</v>
      </c>
    </row>
    <row r="67" spans="1:16" ht="15.75" customHeight="1">
      <c r="A67" s="236"/>
      <c r="B67" s="229"/>
      <c r="C67" s="60"/>
      <c r="D67" s="315" t="s">
        <v>1725</v>
      </c>
      <c r="E67" s="316"/>
      <c r="F67" s="228">
        <f>SUM(F65:F66)</f>
        <v>102715313.08635946</v>
      </c>
      <c r="G67" s="202"/>
      <c r="H67" s="302" t="s">
        <v>1765</v>
      </c>
      <c r="I67" s="302"/>
      <c r="J67" s="113">
        <f>SUM(J65:J66)</f>
        <v>28650747.106459454</v>
      </c>
      <c r="K67" s="111"/>
      <c r="L67" s="85"/>
      <c r="M67" s="303" t="s">
        <v>1725</v>
      </c>
      <c r="N67" s="304"/>
      <c r="O67" s="305"/>
      <c r="P67" s="92">
        <f>(P65)*M66/117.6</f>
        <v>8881405.2934510205</v>
      </c>
    </row>
    <row r="68" spans="1:16" ht="15.75" customHeight="1">
      <c r="A68" s="237"/>
      <c r="B68" s="232"/>
      <c r="C68" s="233"/>
      <c r="D68" s="306"/>
      <c r="E68" s="306"/>
      <c r="F68" s="234"/>
      <c r="G68" s="205"/>
      <c r="H68" s="307"/>
      <c r="I68" s="307"/>
      <c r="J68" s="145"/>
      <c r="K68" s="146"/>
      <c r="L68" s="147"/>
      <c r="M68" s="308"/>
      <c r="N68" s="309"/>
      <c r="O68" s="310"/>
      <c r="P68" s="148"/>
    </row>
    <row r="69" spans="1:16" ht="15.75" customHeight="1">
      <c r="D69" s="297"/>
      <c r="E69" s="297"/>
      <c r="F69" s="54"/>
      <c r="H69" s="298"/>
      <c r="I69" s="298"/>
      <c r="J69" s="54"/>
      <c r="M69" s="299"/>
      <c r="N69" s="339"/>
      <c r="O69" s="339"/>
      <c r="P69" s="144"/>
    </row>
    <row r="70" spans="1:16" ht="15.75" customHeight="1">
      <c r="O70" s="52"/>
      <c r="P70" s="53"/>
    </row>
    <row r="71" spans="1:16" ht="15.75" customHeight="1">
      <c r="P71" s="54"/>
    </row>
    <row r="72" spans="1:16" ht="15.75" customHeight="1">
      <c r="P72" s="53"/>
    </row>
    <row r="73" spans="1:16" ht="15.75" customHeight="1"/>
    <row r="74" spans="1:16" ht="15.75" customHeight="1"/>
    <row r="75" spans="1:16" ht="15.75" customHeight="1"/>
    <row r="76" spans="1:16" ht="15.75" customHeight="1">
      <c r="O76" s="55"/>
      <c r="P76" s="53"/>
    </row>
    <row r="77" spans="1:16" ht="15.75" customHeight="1"/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71">
    <mergeCell ref="D67:E67"/>
    <mergeCell ref="C65:E65"/>
    <mergeCell ref="G65:I65"/>
    <mergeCell ref="K65:O65"/>
    <mergeCell ref="L62:N62"/>
    <mergeCell ref="C2:F2"/>
    <mergeCell ref="L5:N5"/>
    <mergeCell ref="L12:N12"/>
    <mergeCell ref="L18:N18"/>
    <mergeCell ref="L19:N19"/>
    <mergeCell ref="L21:N21"/>
    <mergeCell ref="L23:N23"/>
    <mergeCell ref="L17:N17"/>
    <mergeCell ref="L20:N20"/>
    <mergeCell ref="K3:L3"/>
    <mergeCell ref="L4:N4"/>
    <mergeCell ref="L6:N6"/>
    <mergeCell ref="L7:N7"/>
    <mergeCell ref="L14:N14"/>
    <mergeCell ref="L15:N15"/>
    <mergeCell ref="L16:N16"/>
    <mergeCell ref="L13:N13"/>
    <mergeCell ref="L8:N8"/>
    <mergeCell ref="L9:N9"/>
    <mergeCell ref="L10:N10"/>
    <mergeCell ref="L11:N11"/>
    <mergeCell ref="L24:N24"/>
    <mergeCell ref="L25:N25"/>
    <mergeCell ref="D68:E68"/>
    <mergeCell ref="H68:I68"/>
    <mergeCell ref="M68:O68"/>
    <mergeCell ref="L59:N59"/>
    <mergeCell ref="L60:N60"/>
    <mergeCell ref="L49:N49"/>
    <mergeCell ref="L37:N37"/>
    <mergeCell ref="L38:N38"/>
    <mergeCell ref="L39:N39"/>
    <mergeCell ref="L40:N40"/>
    <mergeCell ref="L41:N41"/>
    <mergeCell ref="L48:N48"/>
    <mergeCell ref="L45:N45"/>
    <mergeCell ref="L42:N42"/>
    <mergeCell ref="D69:E69"/>
    <mergeCell ref="H69:I69"/>
    <mergeCell ref="M69:O69"/>
    <mergeCell ref="L50:N50"/>
    <mergeCell ref="L51:N51"/>
    <mergeCell ref="L53:N53"/>
    <mergeCell ref="L54:N54"/>
    <mergeCell ref="L55:N55"/>
    <mergeCell ref="L52:N52"/>
    <mergeCell ref="L63:N63"/>
    <mergeCell ref="L64:N64"/>
    <mergeCell ref="L56:N56"/>
    <mergeCell ref="D66:E66"/>
    <mergeCell ref="H67:I67"/>
    <mergeCell ref="M67:O67"/>
    <mergeCell ref="L57:N57"/>
    <mergeCell ref="L26:N26"/>
    <mergeCell ref="L28:N28"/>
    <mergeCell ref="L46:N46"/>
    <mergeCell ref="L47:N47"/>
    <mergeCell ref="L43:N43"/>
    <mergeCell ref="L44:N44"/>
    <mergeCell ref="L27:N27"/>
    <mergeCell ref="L29:N29"/>
    <mergeCell ref="L31:N31"/>
    <mergeCell ref="L32:N32"/>
    <mergeCell ref="L33:N33"/>
    <mergeCell ref="L35:N35"/>
    <mergeCell ref="L36:N36"/>
  </mergeCells>
  <printOptions horizontalCentered="1" verticalCentered="1"/>
  <pageMargins left="0" right="0" top="0" bottom="0" header="0" footer="0"/>
  <pageSetup paperSize="9" scale="57" fitToWidth="0" fitToHeight="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outlinePr summaryBelow="0" summaryRight="0"/>
  </sheetPr>
  <dimension ref="A1:A1000"/>
  <sheetViews>
    <sheetView workbookViewId="0"/>
  </sheetViews>
  <sheetFormatPr defaultColWidth="12.5703125" defaultRowHeight="15" customHeight="1"/>
  <sheetData>
    <row r="1" ht="15.75" customHeight="1"/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outlinePr summaryBelow="0" summaryRight="0"/>
  </sheetPr>
  <dimension ref="A1:A1000"/>
  <sheetViews>
    <sheetView workbookViewId="0">
      <selection activeCell="Q34" sqref="Q34"/>
    </sheetView>
  </sheetViews>
  <sheetFormatPr defaultColWidth="12.5703125" defaultRowHeight="15" customHeight="1"/>
  <sheetData>
    <row r="1" ht="15.75" customHeight="1"/>
    <row r="2" ht="15.75" customHeight="1"/>
    <row r="3" ht="15.75" customHeight="1"/>
    <row r="4" ht="15.75" customHeight="1"/>
    <row r="5" ht="15.75" customHeight="1"/>
    <row r="6" ht="15.75" customHeight="1"/>
    <row r="7" ht="15.75" customHeight="1"/>
    <row r="8" ht="15.75" customHeight="1"/>
    <row r="9" ht="15.75" customHeight="1"/>
    <row r="10" ht="15.75" customHeight="1"/>
    <row r="11" ht="15.75" customHeight="1"/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A1B5E28DD4894AB701C20EED4DC4A0" ma:contentTypeVersion="10" ma:contentTypeDescription="Create a new document." ma:contentTypeScope="" ma:versionID="5c7193968a06cf29a561795e1a5c2c32">
  <xsd:schema xmlns:xsd="http://www.w3.org/2001/XMLSchema" xmlns:xs="http://www.w3.org/2001/XMLSchema" xmlns:p="http://schemas.microsoft.com/office/2006/metadata/properties" xmlns:ns2="cae8787a-a58b-4194-bfed-2308b75164bc" xmlns:ns3="0253e3de-3f7f-441c-8497-3d349c3595b4" targetNamespace="http://schemas.microsoft.com/office/2006/metadata/properties" ma:root="true" ma:fieldsID="f129a497380a0076329c29b609505c8c" ns2:_="" ns3:_="">
    <xsd:import namespace="cae8787a-a58b-4194-bfed-2308b75164bc"/>
    <xsd:import namespace="0253e3de-3f7f-441c-8497-3d349c3595b4"/>
    <xsd:element name="properties">
      <xsd:complexType>
        <xsd:sequence>
          <xsd:element name="documentManagement">
            <xsd:complexType>
              <xsd:all>
                <xsd:element ref="ns2:Leyfisskilt_x0020_verk_x003f_" minOccurs="0"/>
                <xsd:element ref="ns2:Sta_x00f0_a_x0020_verks" minOccurs="0"/>
                <xsd:element ref="ns2:Verkheiti" minOccurs="0"/>
                <xsd:element ref="ns3:Verkkaupi" minOccurs="0"/>
                <xsd:element ref="ns3:Verkkaupi_x003a_Kennitala" minOccurs="0"/>
                <xsd:element ref="ns3:Tengili_x00f0_ur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e8787a-a58b-4194-bfed-2308b75164bc" elementFormDefault="qualified">
    <xsd:import namespace="http://schemas.microsoft.com/office/2006/documentManagement/types"/>
    <xsd:import namespace="http://schemas.microsoft.com/office/infopath/2007/PartnerControls"/>
    <xsd:element name="Leyfisskilt_x0020_verk_x003f_" ma:index="8" nillable="true" ma:displayName="Leyfisskilt verk?" ma:default="1" ma:internalName="Leyfisskilt_x0020_verk_x003f_">
      <xsd:simpleType>
        <xsd:restriction base="dms:Boolean"/>
      </xsd:simpleType>
    </xsd:element>
    <xsd:element name="Sta_x00f0_a_x0020_verks" ma:index="9" nillable="true" ma:displayName="Staða verks" ma:default="Í undirbúningi" ma:format="Dropdown" ma:internalName="Sta_x00f0_a_x0020_verks">
      <xsd:simpleType>
        <xsd:restriction base="dms:Choice">
          <xsd:enumeration value="Í undirbúningi"/>
          <xsd:enumeration value="Í gangi"/>
          <xsd:enumeration value="Lokið"/>
          <xsd:enumeration value="Sniðmát"/>
        </xsd:restriction>
      </xsd:simpleType>
    </xsd:element>
    <xsd:element name="Verkheiti" ma:index="10" nillable="true" ma:displayName="Verkheiti" ma:internalName="Verkheiti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53e3de-3f7f-441c-8497-3d349c3595b4" elementFormDefault="qualified">
    <xsd:import namespace="http://schemas.microsoft.com/office/2006/documentManagement/types"/>
    <xsd:import namespace="http://schemas.microsoft.com/office/infopath/2007/PartnerControls"/>
    <xsd:element name="Verkkaupi" ma:index="11" nillable="true" ma:displayName="Verkkaupi" ma:list="{3016ce84-13e1-47a6-9670-e70526e3e937}" ma:internalName="Verkkaupi" ma:showField="Nafn">
      <xsd:simpleType>
        <xsd:restriction base="dms:Lookup"/>
      </xsd:simpleType>
    </xsd:element>
    <xsd:element name="Verkkaupi_x003a_Kennitala" ma:index="12" nillable="true" ma:displayName="Verkkaupi:Kennitala" ma:list="{3016ce84-13e1-47a6-9670-e70526e3e937}" ma:internalName="Verkkaupi_x003a_Kennitala" ma:readOnly="true" ma:showField="Title" ma:web="0964ca26-40f4-4adb-9c8b-41d66d76c7b9">
      <xsd:simpleType>
        <xsd:restriction base="dms:Lookup"/>
      </xsd:simpleType>
    </xsd:element>
    <xsd:element name="Tengili_x00f0_ur" ma:index="13" nillable="true" ma:displayName="Tengiliður" ma:list="{d0598b45-d941-49c3-ba56-a2aa497c60fb}" ma:internalName="Tengili_x00f0_ur" ma:showField="Title">
      <xsd:simpleType>
        <xsd:restriction base="dms:Lookup"/>
      </xsd:simpleType>
    </xsd:element>
    <xsd:element name="MediaServiceMetadata" ma:index="14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5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eyfisskilt_x0020_verk_x003f_ xmlns="cae8787a-a58b-4194-bfed-2308b75164bc">true</Leyfisskilt_x0020_verk_x003f_>
    <Verkheiti xmlns="cae8787a-a58b-4194-bfed-2308b75164bc">Framvinduskjal Áshamar 54</Verkheiti>
    <Verkkaupi xmlns="0253e3de-3f7f-441c-8497-3d349c3595b4">1</Verkkaupi>
    <Tengili_x00f0_ur xmlns="0253e3de-3f7f-441c-8497-3d349c3595b4" xsi:nil="true"/>
    <Sta_x00f0_a_x0020_verks xmlns="cae8787a-a58b-4194-bfed-2308b75164bc">Í gangi</Sta_x00f0_a_x0020_verks>
  </documentManagement>
</p:properties>
</file>

<file path=customXml/itemProps1.xml><?xml version="1.0" encoding="utf-8"?>
<ds:datastoreItem xmlns:ds="http://schemas.openxmlformats.org/officeDocument/2006/customXml" ds:itemID="{92A44387-2DBB-4285-8598-44501738F510}"/>
</file>

<file path=customXml/itemProps2.xml><?xml version="1.0" encoding="utf-8"?>
<ds:datastoreItem xmlns:ds="http://schemas.openxmlformats.org/officeDocument/2006/customXml" ds:itemID="{60B5042A-793C-4F9B-BEC5-6E951A54F6D9}"/>
</file>

<file path=customXml/itemProps3.xml><?xml version="1.0" encoding="utf-8"?>
<ds:datastoreItem xmlns:ds="http://schemas.openxmlformats.org/officeDocument/2006/customXml" ds:itemID="{B761948C-FAD4-4696-A4E6-72EBF73830E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Framvinduskjal</dc:title>
  <dc:subject/>
  <dc:creator>Malik</dc:creator>
  <cp:keywords/>
  <dc:description/>
  <cp:lastModifiedBy/>
  <cp:revision/>
  <dcterms:created xsi:type="dcterms:W3CDTF">2023-02-28T21:31:28Z</dcterms:created>
  <dcterms:modified xsi:type="dcterms:W3CDTF">2026-02-15T11:05:00Z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0x01010080A1B5E28DD4894AB701C20EED4DC4A0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2024-04-15T15:13:49Z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37a2d85b-0417-48e0-a1e7-1d503875eaea</vt:lpwstr>
  </property>
  <property fmtid="{D5CDD505-2E9C-101B-9397-08002B2CF9AE}" pid="8" name="MSIP_Label_defa4170-0d19-0005-0004-bc88714345d2_ActionId">
    <vt:lpwstr>8c18d157-3e8d-4b80-9fc6-8886e970bcfd</vt:lpwstr>
  </property>
  <property fmtid="{D5CDD505-2E9C-101B-9397-08002B2CF9AE}" pid="9" name="MSIP_Label_defa4170-0d19-0005-0004-bc88714345d2_ContentBits">
    <vt:lpwstr>0</vt:lpwstr>
  </property>
</Properties>
</file>