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Svið\3. Orka\3.1. Orkumálaráðgjöf\Verkefnaoflun\Áburðarmál\aburdur\"/>
    </mc:Choice>
  </mc:AlternateContent>
  <xr:revisionPtr revIDLastSave="0" documentId="13_ncr:1_{F90B63C2-FEF8-4453-88EE-F4E9B99D967F}" xr6:coauthVersionLast="41" xr6:coauthVersionMax="41" xr10:uidLastSave="{00000000-0000-0000-0000-000000000000}"/>
  <bookViews>
    <workbookView xWindow="-120" yWindow="-120" windowWidth="29040" windowHeight="17640" xr2:uid="{61A65F08-5524-4945-817E-387BD8820227}"/>
  </bookViews>
  <sheets>
    <sheet name="aburðartegundir" sheetId="1" r:id="rId1"/>
    <sheet name="dreifing" sheetId="2" r:id="rId2"/>
    <sheet name="lo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V2" i="1" l="1"/>
  <c r="W2" i="1"/>
  <c r="V3" i="1"/>
  <c r="W3" i="1"/>
  <c r="V4" i="1"/>
  <c r="W4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V10" i="1"/>
  <c r="W10" i="1"/>
  <c r="U11" i="1"/>
  <c r="V11" i="1"/>
  <c r="W11" i="1"/>
  <c r="V12" i="1"/>
  <c r="W12" i="1"/>
  <c r="U13" i="1"/>
  <c r="V13" i="1"/>
  <c r="W13" i="1"/>
  <c r="V14" i="1"/>
  <c r="W14" i="1"/>
  <c r="V15" i="1"/>
  <c r="W15" i="1"/>
  <c r="U16" i="1"/>
  <c r="V16" i="1"/>
  <c r="W16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<sst xmlns="http://schemas.openxmlformats.org/spreadsheetml/2006/main" count="131" uniqueCount="69">
  <si>
    <t>Tegund áburðar</t>
  </si>
  <si>
    <t>Dreifingarmáti</t>
  </si>
  <si>
    <t>Nafn</t>
  </si>
  <si>
    <t>kr./tonn</t>
  </si>
  <si>
    <t>Tæki</t>
  </si>
  <si>
    <t>tonn</t>
  </si>
  <si>
    <t>Tilbúinn áburður</t>
  </si>
  <si>
    <t>Trailer</t>
  </si>
  <si>
    <t>Kastdreifari</t>
  </si>
  <si>
    <t>Bokashi</t>
  </si>
  <si>
    <t>Skítadreifari</t>
  </si>
  <si>
    <t>Fiskeldisúrgangur</t>
  </si>
  <si>
    <t>Dráttarvél</t>
  </si>
  <si>
    <t>Haugsuga</t>
  </si>
  <si>
    <t>Fiskislóg</t>
  </si>
  <si>
    <t>Gor</t>
  </si>
  <si>
    <t>Hrossatað</t>
  </si>
  <si>
    <t>Hænsnaskítur</t>
  </si>
  <si>
    <t>Kjúklingaskítur</t>
  </si>
  <si>
    <t>Kjötmjöl</t>
  </si>
  <si>
    <t>Kjötmjölsdreifari</t>
  </si>
  <si>
    <t>Kúamykja</t>
  </si>
  <si>
    <t>Molta</t>
  </si>
  <si>
    <t>Sauðatað</t>
  </si>
  <si>
    <t>Seyra</t>
  </si>
  <si>
    <t>Svartvatn</t>
  </si>
  <si>
    <t>Svínaskítur</t>
  </si>
  <si>
    <t>Dreifibreidd</t>
  </si>
  <si>
    <t>Meðalhraði</t>
  </si>
  <si>
    <t>Magn á tæki</t>
  </si>
  <si>
    <t>Tími áfylling</t>
  </si>
  <si>
    <t>Laun starfsmanns á klukkustund</t>
  </si>
  <si>
    <t>Leiga á dreifingartæki</t>
  </si>
  <si>
    <t>Ámokstur</t>
  </si>
  <si>
    <t>Metrar</t>
  </si>
  <si>
    <t>km/klst</t>
  </si>
  <si>
    <t>mínútur</t>
  </si>
  <si>
    <t>kr./klst</t>
  </si>
  <si>
    <t>Losun vegna framleiðslu</t>
  </si>
  <si>
    <t>Flutningsleið</t>
  </si>
  <si>
    <t>Losun vegna flutnings</t>
  </si>
  <si>
    <t xml:space="preserve">Losun vegna dreifingar </t>
  </si>
  <si>
    <t>Kg Co2 ígildi/Kg áburður</t>
  </si>
  <si>
    <t>Kg CO2 ígildi/km</t>
  </si>
  <si>
    <t>KG CO2 ígildi / klst</t>
  </si>
  <si>
    <t>aburdur</t>
  </si>
  <si>
    <t>innkaupsverd</t>
  </si>
  <si>
    <t>flutningsadferd</t>
  </si>
  <si>
    <t>magn_per_flutn</t>
  </si>
  <si>
    <t>teg_dreif</t>
  </si>
  <si>
    <t>amokstur</t>
  </si>
  <si>
    <t>N</t>
  </si>
  <si>
    <t>P</t>
  </si>
  <si>
    <t>K</t>
  </si>
  <si>
    <t>S</t>
  </si>
  <si>
    <t>Þurr</t>
  </si>
  <si>
    <t>dreifibreidd</t>
  </si>
  <si>
    <t>medalhradi_dreif</t>
  </si>
  <si>
    <t>magn_per_dreif</t>
  </si>
  <si>
    <t>laun_starfsm</t>
  </si>
  <si>
    <t>leiga_drattarvel</t>
  </si>
  <si>
    <t>leiga_dreiftaeki</t>
  </si>
  <si>
    <t>los_framl</t>
  </si>
  <si>
    <t>los_flutn</t>
  </si>
  <si>
    <t>los_dreif</t>
  </si>
  <si>
    <t>flutningsverd</t>
  </si>
  <si>
    <t>N_per_ferd_proxy</t>
  </si>
  <si>
    <t>afylling_min</t>
  </si>
  <si>
    <t>los_n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</si>
</sst>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hor" id="{5494B252-2DAE-45DF-9EB6-BF5F7ABBCFEB}" userId="Autho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9B6A-6CC9-4E6B-AA92-F8453F249335}">
  <dimension ref="A1:X16"/>
  <sheetViews>
    <sheetView tabSelected="1" workbookViewId="0">
      <pane xSplit="1" topLeftCell="B1" activePane="topRight" state="frozen"/>
      <selection pane="topRight" activeCell="U3" sqref="U3"/>
    </sheetView>
  </sheetViews>
  <sheetFormatPr defaultRowHeight="15" x14ac:dyDescent="0.25"/>
  <cols>
    <col min="1" max="1" width="16.7109375" bestFit="1" customWidth="1"/>
    <col min="2" max="20" width="9.140625" customWidth="1"/>
  </cols>
  <sheetData>
    <row r="1" spans="1:24" x14ac:dyDescent="0.25">
      <c r="A1" t="s">
        <v>45</v>
      </c>
      <c r="B1" t="s">
        <v>46</v>
      </c>
      <c r="C1" t="s">
        <v>47</v>
      </c>
      <c r="D1" t="s">
        <v>65</v>
      </c>
      <c r="E1" t="s">
        <v>48</v>
      </c>
      <c r="F1" t="s">
        <v>49</v>
      </c>
      <c r="G1" t="s">
        <v>66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67</v>
      </c>
      <c r="Q1" t="s">
        <v>59</v>
      </c>
      <c r="R1" t="s">
        <v>60</v>
      </c>
      <c r="S1" t="s">
        <v>61</v>
      </c>
      <c r="T1" t="s">
        <v>50</v>
      </c>
      <c r="U1" t="s">
        <v>62</v>
      </c>
      <c r="V1" t="s">
        <v>63</v>
      </c>
      <c r="W1" t="s">
        <v>64</v>
      </c>
      <c r="X1" t="s">
        <v>68</v>
      </c>
    </row>
    <row r="2" spans="1:24" x14ac:dyDescent="0.25">
      <c r="A2" t="s">
        <v>6</v>
      </c>
      <c r="B2">
        <v>64225</v>
      </c>
      <c r="C2" t="s">
        <v>7</v>
      </c>
      <c r="D2">
        <v>590</v>
      </c>
      <c r="E2">
        <v>30</v>
      </c>
      <c r="F2" t="s">
        <v>8</v>
      </c>
      <c r="G2">
        <v>50</v>
      </c>
      <c r="H2">
        <v>25</v>
      </c>
      <c r="I2">
        <v>2.1800000000000002</v>
      </c>
      <c r="M2">
        <f>INDEX(dreifing!$A$3:$I$6,MATCH(aburðartegundir!$F2,dreifing!$A$3:$A$6,0),2)</f>
        <v>30</v>
      </c>
      <c r="N2">
        <f>INDEX(dreifing!$A$3:$I$6,MATCH(aburðartegundir!$F2,dreifing!$A$3:$A$6,0),3)</f>
        <v>7.7</v>
      </c>
      <c r="O2">
        <f>INDEX(dreifing!$A$3:$I$6,MATCH(aburðartegundir!$F2,dreifing!$A$3:$A$6,0),4)</f>
        <v>1.8</v>
      </c>
      <c r="P2">
        <f>INDEX(dreifing!$A$3:$I$6,MATCH(aburðartegundir!$F2,dreifing!$A$3:$A$6,0),5)</f>
        <v>10</v>
      </c>
      <c r="Q2">
        <f>INDEX(dreifing!$A$3:$I$6,MATCH(aburðartegundir!$F2,dreifing!$A$3:$A$6,0),6)</f>
        <v>7889</v>
      </c>
      <c r="R2">
        <f>INDEX(dreifing!$A$3:$I$6,MATCH(aburðartegundir!$F2,dreifing!$A$3:$A$6,0),7)</f>
        <v>14752</v>
      </c>
      <c r="S2">
        <f>INDEX(dreifing!$A$3:$I$6,MATCH(aburðartegundir!$F2,dreifing!$A$3:$A$6,0),8)</f>
        <v>2325</v>
      </c>
      <c r="T2">
        <f>INDEX(dreifing!$A$3:$I$6,MATCH(aburðartegundir!$F2,dreifing!$A$3:$A$6,0),9)</f>
        <v>0</v>
      </c>
      <c r="U2">
        <v>1.05</v>
      </c>
      <c r="V2">
        <f>losun!D3</f>
        <v>1.2</v>
      </c>
      <c r="W2">
        <f>losun!E3</f>
        <v>10.88</v>
      </c>
      <c r="X2">
        <f>H2/100*(44/28)*0.01*298</f>
        <v>1.1707142857142858</v>
      </c>
    </row>
    <row r="3" spans="1:24" x14ac:dyDescent="0.25">
      <c r="A3" t="s">
        <v>9</v>
      </c>
      <c r="B3">
        <v>0</v>
      </c>
      <c r="C3" t="s">
        <v>7</v>
      </c>
      <c r="D3">
        <v>590</v>
      </c>
      <c r="E3">
        <v>15</v>
      </c>
      <c r="F3" t="s">
        <v>10</v>
      </c>
      <c r="G3">
        <v>200</v>
      </c>
      <c r="H3">
        <v>0.93</v>
      </c>
      <c r="I3">
        <v>0.36</v>
      </c>
      <c r="J3">
        <v>0.12</v>
      </c>
      <c r="K3">
        <v>0.03</v>
      </c>
      <c r="L3">
        <v>35</v>
      </c>
      <c r="M3">
        <f>INDEX(dreifing!$A$3:$I$6,MATCH(aburðartegundir!$F3,dreifing!$A$3:$A$6,0),2)</f>
        <v>7</v>
      </c>
      <c r="N3">
        <f>INDEX(dreifing!$A$3:$I$6,MATCH(aburðartegundir!$F3,dreifing!$A$3:$A$6,0),3)</f>
        <v>4</v>
      </c>
      <c r="O3">
        <f>INDEX(dreifing!$A$3:$I$6,MATCH(aburðartegundir!$F3,dreifing!$A$3:$A$6,0),4)</f>
        <v>12</v>
      </c>
      <c r="P3">
        <f>INDEX(dreifing!$A$3:$I$6,MATCH(aburðartegundir!$F3,dreifing!$A$3:$A$6,0),5)</f>
        <v>10</v>
      </c>
      <c r="Q3">
        <f>INDEX(dreifing!$A$3:$I$6,MATCH(aburðartegundir!$F3,dreifing!$A$3:$A$6,0),6)</f>
        <v>7889</v>
      </c>
      <c r="R3">
        <f>INDEX(dreifing!$A$3:$I$6,MATCH(aburðartegundir!$F3,dreifing!$A$3:$A$6,0),7)</f>
        <v>14752</v>
      </c>
      <c r="S3">
        <f>INDEX(dreifing!$A$3:$I$6,MATCH(aburðartegundir!$F3,dreifing!$A$3:$A$6,0),8)</f>
        <v>2325</v>
      </c>
      <c r="T3">
        <f>INDEX(dreifing!$A$3:$I$6,MATCH(aburðartegundir!$F3,dreifing!$A$3:$A$6,0),9)</f>
        <v>940</v>
      </c>
      <c r="U3">
        <v>2.5999999999999999E-2</v>
      </c>
      <c r="V3">
        <f>losun!D4</f>
        <v>1.2</v>
      </c>
      <c r="W3">
        <f>losun!E4</f>
        <v>10.88</v>
      </c>
      <c r="X3">
        <f t="shared" ref="X3:X16" si="0">H3/100*(44/28)*0.01*298</f>
        <v>4.3550571428571432E-2</v>
      </c>
    </row>
    <row r="4" spans="1:24" x14ac:dyDescent="0.25">
      <c r="A4" t="s">
        <v>11</v>
      </c>
      <c r="B4">
        <v>0</v>
      </c>
      <c r="C4" t="s">
        <v>12</v>
      </c>
      <c r="D4">
        <v>690</v>
      </c>
      <c r="E4">
        <v>10</v>
      </c>
      <c r="F4" t="s">
        <v>13</v>
      </c>
      <c r="G4">
        <v>200</v>
      </c>
      <c r="H4">
        <v>0.34</v>
      </c>
      <c r="I4">
        <v>0.3</v>
      </c>
      <c r="J4">
        <v>0.01</v>
      </c>
      <c r="K4">
        <v>0.06</v>
      </c>
      <c r="L4">
        <v>12</v>
      </c>
      <c r="M4">
        <f>INDEX(dreifing!$A$3:$I$6,MATCH(aburðartegundir!$F4,dreifing!$A$3:$A$6,0),2)</f>
        <v>13</v>
      </c>
      <c r="N4">
        <f>INDEX(dreifing!$A$3:$I$6,MATCH(aburðartegundir!$F4,dreifing!$A$3:$A$6,0),3)</f>
        <v>6</v>
      </c>
      <c r="O4">
        <f>INDEX(dreifing!$A$3:$I$6,MATCH(aburðartegundir!$F4,dreifing!$A$3:$A$6,0),4)</f>
        <v>10</v>
      </c>
      <c r="P4">
        <f>INDEX(dreifing!$A$3:$I$6,MATCH(aburðartegundir!$F4,dreifing!$A$3:$A$6,0),5)</f>
        <v>10</v>
      </c>
      <c r="Q4">
        <f>INDEX(dreifing!$A$3:$I$6,MATCH(aburðartegundir!$F4,dreifing!$A$3:$A$6,0),6)</f>
        <v>7889</v>
      </c>
      <c r="R4">
        <f>INDEX(dreifing!$A$3:$I$6,MATCH(aburðartegundir!$F4,dreifing!$A$3:$A$6,0),7)</f>
        <v>14752</v>
      </c>
      <c r="S4">
        <f>INDEX(dreifing!$A$3:$I$6,MATCH(aburðartegundir!$F4,dreifing!$A$3:$A$6,0),8)</f>
        <v>2325</v>
      </c>
      <c r="T4">
        <f>INDEX(dreifing!$A$3:$I$6,MATCH(aburðartegundir!$F4,dreifing!$A$3:$A$6,0),9)</f>
        <v>940</v>
      </c>
      <c r="U4">
        <v>2.2599999999999999E-2</v>
      </c>
      <c r="V4">
        <f>losun!D5</f>
        <v>1.2</v>
      </c>
      <c r="W4">
        <f>losun!E5</f>
        <v>10.88</v>
      </c>
      <c r="X4">
        <f t="shared" si="0"/>
        <v>1.5921714285714286E-2</v>
      </c>
    </row>
    <row r="5" spans="1:24" x14ac:dyDescent="0.25">
      <c r="A5" t="s">
        <v>14</v>
      </c>
      <c r="B5">
        <v>0</v>
      </c>
      <c r="C5" t="s">
        <v>12</v>
      </c>
      <c r="D5">
        <v>690</v>
      </c>
      <c r="E5">
        <v>10</v>
      </c>
      <c r="F5" t="s">
        <v>13</v>
      </c>
      <c r="G5">
        <v>200</v>
      </c>
      <c r="H5">
        <v>2</v>
      </c>
      <c r="I5">
        <v>0.2</v>
      </c>
      <c r="J5">
        <v>0.23</v>
      </c>
      <c r="M5">
        <f>INDEX(dreifing!$A$3:$I$6,MATCH(aburðartegundir!$F5,dreifing!$A$3:$A$6,0),2)</f>
        <v>13</v>
      </c>
      <c r="N5">
        <f>INDEX(dreifing!$A$3:$I$6,MATCH(aburðartegundir!$F5,dreifing!$A$3:$A$6,0),3)</f>
        <v>6</v>
      </c>
      <c r="O5">
        <f>INDEX(dreifing!$A$3:$I$6,MATCH(aburðartegundir!$F5,dreifing!$A$3:$A$6,0),4)</f>
        <v>10</v>
      </c>
      <c r="P5">
        <f>INDEX(dreifing!$A$3:$I$6,MATCH(aburðartegundir!$F5,dreifing!$A$3:$A$6,0),5)</f>
        <v>10</v>
      </c>
      <c r="Q5">
        <f>INDEX(dreifing!$A$3:$I$6,MATCH(aburðartegundir!$F5,dreifing!$A$3:$A$6,0),6)</f>
        <v>7889</v>
      </c>
      <c r="R5">
        <f>INDEX(dreifing!$A$3:$I$6,MATCH(aburðartegundir!$F5,dreifing!$A$3:$A$6,0),7)</f>
        <v>14752</v>
      </c>
      <c r="S5">
        <f>INDEX(dreifing!$A$3:$I$6,MATCH(aburðartegundir!$F5,dreifing!$A$3:$A$6,0),8)</f>
        <v>2325</v>
      </c>
      <c r="T5">
        <f>INDEX(dreifing!$A$3:$I$6,MATCH(aburðartegundir!$F5,dreifing!$A$3:$A$6,0),9)</f>
        <v>940</v>
      </c>
      <c r="U5">
        <v>2.2599999999999999E-2</v>
      </c>
      <c r="V5">
        <f>losun!D6</f>
        <v>1.2</v>
      </c>
      <c r="W5">
        <f>losun!E6</f>
        <v>10.88</v>
      </c>
      <c r="X5">
        <f t="shared" si="0"/>
        <v>9.3657142857142869E-2</v>
      </c>
    </row>
    <row r="6" spans="1:24" x14ac:dyDescent="0.25">
      <c r="A6" t="s">
        <v>15</v>
      </c>
      <c r="B6">
        <v>0</v>
      </c>
      <c r="C6" t="s">
        <v>12</v>
      </c>
      <c r="D6">
        <v>690</v>
      </c>
      <c r="E6">
        <v>10</v>
      </c>
      <c r="F6" t="s">
        <v>13</v>
      </c>
      <c r="G6">
        <v>200</v>
      </c>
      <c r="H6">
        <v>0.8</v>
      </c>
      <c r="I6">
        <v>0.5</v>
      </c>
      <c r="J6">
        <v>0.5</v>
      </c>
      <c r="K6">
        <v>0.2</v>
      </c>
      <c r="L6">
        <v>5</v>
      </c>
      <c r="M6">
        <f>INDEX(dreifing!$A$3:$I$6,MATCH(aburðartegundir!$F6,dreifing!$A$3:$A$6,0),2)</f>
        <v>13</v>
      </c>
      <c r="N6">
        <f>INDEX(dreifing!$A$3:$I$6,MATCH(aburðartegundir!$F6,dreifing!$A$3:$A$6,0),3)</f>
        <v>6</v>
      </c>
      <c r="O6">
        <f>INDEX(dreifing!$A$3:$I$6,MATCH(aburðartegundir!$F6,dreifing!$A$3:$A$6,0),4)</f>
        <v>10</v>
      </c>
      <c r="P6">
        <f>INDEX(dreifing!$A$3:$I$6,MATCH(aburðartegundir!$F6,dreifing!$A$3:$A$6,0),5)</f>
        <v>10</v>
      </c>
      <c r="Q6">
        <f>INDEX(dreifing!$A$3:$I$6,MATCH(aburðartegundir!$F6,dreifing!$A$3:$A$6,0),6)</f>
        <v>7889</v>
      </c>
      <c r="R6">
        <f>INDEX(dreifing!$A$3:$I$6,MATCH(aburðartegundir!$F6,dreifing!$A$3:$A$6,0),7)</f>
        <v>14752</v>
      </c>
      <c r="S6">
        <f>INDEX(dreifing!$A$3:$I$6,MATCH(aburðartegundir!$F6,dreifing!$A$3:$A$6,0),8)</f>
        <v>2325</v>
      </c>
      <c r="T6">
        <f>INDEX(dreifing!$A$3:$I$6,MATCH(aburðartegundir!$F6,dreifing!$A$3:$A$6,0),9)</f>
        <v>940</v>
      </c>
      <c r="U6">
        <f>losun!B7</f>
        <v>0</v>
      </c>
      <c r="V6">
        <f>losun!D7</f>
        <v>1.7</v>
      </c>
      <c r="W6">
        <f>losun!E7</f>
        <v>10.88</v>
      </c>
      <c r="X6">
        <f t="shared" si="0"/>
        <v>3.7462857142857145E-2</v>
      </c>
    </row>
    <row r="7" spans="1:24" x14ac:dyDescent="0.25">
      <c r="A7" t="s">
        <v>16</v>
      </c>
      <c r="B7">
        <v>0</v>
      </c>
      <c r="C7" t="s">
        <v>7</v>
      </c>
      <c r="D7">
        <v>590</v>
      </c>
      <c r="E7">
        <v>15</v>
      </c>
      <c r="F7" t="s">
        <v>10</v>
      </c>
      <c r="G7">
        <v>200</v>
      </c>
      <c r="H7">
        <v>0.39</v>
      </c>
      <c r="I7">
        <v>0.06</v>
      </c>
      <c r="J7">
        <v>0.47</v>
      </c>
      <c r="K7">
        <v>0.05</v>
      </c>
      <c r="L7">
        <v>27.6</v>
      </c>
      <c r="M7">
        <f>INDEX(dreifing!$A$3:$I$6,MATCH(aburðartegundir!$F7,dreifing!$A$3:$A$6,0),2)</f>
        <v>7</v>
      </c>
      <c r="N7">
        <f>INDEX(dreifing!$A$3:$I$6,MATCH(aburðartegundir!$F7,dreifing!$A$3:$A$6,0),3)</f>
        <v>4</v>
      </c>
      <c r="O7">
        <f>INDEX(dreifing!$A$3:$I$6,MATCH(aburðartegundir!$F7,dreifing!$A$3:$A$6,0),4)</f>
        <v>12</v>
      </c>
      <c r="P7">
        <f>INDEX(dreifing!$A$3:$I$6,MATCH(aburðartegundir!$F7,dreifing!$A$3:$A$6,0),5)</f>
        <v>10</v>
      </c>
      <c r="Q7">
        <f>INDEX(dreifing!$A$3:$I$6,MATCH(aburðartegundir!$F7,dreifing!$A$3:$A$6,0),6)</f>
        <v>7889</v>
      </c>
      <c r="R7">
        <f>INDEX(dreifing!$A$3:$I$6,MATCH(aburðartegundir!$F7,dreifing!$A$3:$A$6,0),7)</f>
        <v>14752</v>
      </c>
      <c r="S7">
        <f>INDEX(dreifing!$A$3:$I$6,MATCH(aburðartegundir!$F7,dreifing!$A$3:$A$6,0),8)</f>
        <v>2325</v>
      </c>
      <c r="T7">
        <f>INDEX(dreifing!$A$3:$I$6,MATCH(aburðartegundir!$F7,dreifing!$A$3:$A$6,0),9)</f>
        <v>940</v>
      </c>
      <c r="U7">
        <f>losun!B8</f>
        <v>0</v>
      </c>
      <c r="V7">
        <f>losun!D8</f>
        <v>1.2</v>
      </c>
      <c r="W7">
        <f>losun!E8</f>
        <v>10.88</v>
      </c>
      <c r="X7">
        <f t="shared" si="0"/>
        <v>1.8263142857142856E-2</v>
      </c>
    </row>
    <row r="8" spans="1:24" x14ac:dyDescent="0.25">
      <c r="A8" t="s">
        <v>17</v>
      </c>
      <c r="B8">
        <v>0</v>
      </c>
      <c r="C8" t="s">
        <v>7</v>
      </c>
      <c r="D8">
        <v>590</v>
      </c>
      <c r="E8">
        <v>15</v>
      </c>
      <c r="F8" t="s">
        <v>10</v>
      </c>
      <c r="G8">
        <v>200</v>
      </c>
      <c r="H8">
        <v>1.9</v>
      </c>
      <c r="I8">
        <v>0.4</v>
      </c>
      <c r="J8">
        <v>0.81</v>
      </c>
      <c r="K8">
        <v>0.15</v>
      </c>
      <c r="L8">
        <v>27.1</v>
      </c>
      <c r="M8">
        <f>INDEX(dreifing!$A$3:$I$6,MATCH(aburðartegundir!$F8,dreifing!$A$3:$A$6,0),2)</f>
        <v>7</v>
      </c>
      <c r="N8">
        <f>INDEX(dreifing!$A$3:$I$6,MATCH(aburðartegundir!$F8,dreifing!$A$3:$A$6,0),3)</f>
        <v>4</v>
      </c>
      <c r="O8">
        <f>INDEX(dreifing!$A$3:$I$6,MATCH(aburðartegundir!$F8,dreifing!$A$3:$A$6,0),4)</f>
        <v>12</v>
      </c>
      <c r="P8">
        <f>INDEX(dreifing!$A$3:$I$6,MATCH(aburðartegundir!$F8,dreifing!$A$3:$A$6,0),5)</f>
        <v>10</v>
      </c>
      <c r="Q8">
        <f>INDEX(dreifing!$A$3:$I$6,MATCH(aburðartegundir!$F8,dreifing!$A$3:$A$6,0),6)</f>
        <v>7889</v>
      </c>
      <c r="R8">
        <f>INDEX(dreifing!$A$3:$I$6,MATCH(aburðartegundir!$F8,dreifing!$A$3:$A$6,0),7)</f>
        <v>14752</v>
      </c>
      <c r="S8">
        <f>INDEX(dreifing!$A$3:$I$6,MATCH(aburðartegundir!$F8,dreifing!$A$3:$A$6,0),8)</f>
        <v>2325</v>
      </c>
      <c r="T8">
        <f>INDEX(dreifing!$A$3:$I$6,MATCH(aburðartegundir!$F8,dreifing!$A$3:$A$6,0),9)</f>
        <v>940</v>
      </c>
      <c r="U8">
        <f>losun!B9</f>
        <v>0</v>
      </c>
      <c r="V8">
        <f>losun!D9</f>
        <v>1.2</v>
      </c>
      <c r="W8">
        <f>losun!E9</f>
        <v>10.88</v>
      </c>
      <c r="X8">
        <f t="shared" si="0"/>
        <v>8.8974285714285714E-2</v>
      </c>
    </row>
    <row r="9" spans="1:24" x14ac:dyDescent="0.25">
      <c r="A9" t="s">
        <v>18</v>
      </c>
      <c r="B9">
        <v>0</v>
      </c>
      <c r="C9" t="s">
        <v>7</v>
      </c>
      <c r="D9">
        <v>590</v>
      </c>
      <c r="E9">
        <v>15</v>
      </c>
      <c r="F9" t="s">
        <v>10</v>
      </c>
      <c r="G9">
        <v>200</v>
      </c>
      <c r="H9">
        <v>2.85</v>
      </c>
      <c r="I9">
        <v>0.51</v>
      </c>
      <c r="J9">
        <v>1.93</v>
      </c>
      <c r="K9">
        <v>0.3</v>
      </c>
      <c r="L9">
        <v>60.4</v>
      </c>
      <c r="M9">
        <f>INDEX(dreifing!$A$3:$I$6,MATCH(aburðartegundir!$F9,dreifing!$A$3:$A$6,0),2)</f>
        <v>7</v>
      </c>
      <c r="N9">
        <f>INDEX(dreifing!$A$3:$I$6,MATCH(aburðartegundir!$F9,dreifing!$A$3:$A$6,0),3)</f>
        <v>4</v>
      </c>
      <c r="O9">
        <f>INDEX(dreifing!$A$3:$I$6,MATCH(aburðartegundir!$F9,dreifing!$A$3:$A$6,0),4)</f>
        <v>12</v>
      </c>
      <c r="P9">
        <f>INDEX(dreifing!$A$3:$I$6,MATCH(aburðartegundir!$F9,dreifing!$A$3:$A$6,0),5)</f>
        <v>10</v>
      </c>
      <c r="Q9">
        <f>INDEX(dreifing!$A$3:$I$6,MATCH(aburðartegundir!$F9,dreifing!$A$3:$A$6,0),6)</f>
        <v>7889</v>
      </c>
      <c r="R9">
        <f>INDEX(dreifing!$A$3:$I$6,MATCH(aburðartegundir!$F9,dreifing!$A$3:$A$6,0),7)</f>
        <v>14752</v>
      </c>
      <c r="S9">
        <f>INDEX(dreifing!$A$3:$I$6,MATCH(aburðartegundir!$F9,dreifing!$A$3:$A$6,0),8)</f>
        <v>2325</v>
      </c>
      <c r="T9">
        <f>INDEX(dreifing!$A$3:$I$6,MATCH(aburðartegundir!$F9,dreifing!$A$3:$A$6,0),9)</f>
        <v>940</v>
      </c>
      <c r="U9">
        <f>losun!B10</f>
        <v>0</v>
      </c>
      <c r="V9">
        <f>losun!D10</f>
        <v>1.2</v>
      </c>
      <c r="W9">
        <f>losun!E10</f>
        <v>10.88</v>
      </c>
      <c r="X9">
        <f t="shared" si="0"/>
        <v>0.13346142857142859</v>
      </c>
    </row>
    <row r="10" spans="1:24" x14ac:dyDescent="0.25">
      <c r="A10" t="s">
        <v>19</v>
      </c>
      <c r="B10">
        <v>27000</v>
      </c>
      <c r="C10" t="s">
        <v>7</v>
      </c>
      <c r="D10">
        <v>590</v>
      </c>
      <c r="E10">
        <v>21</v>
      </c>
      <c r="F10" t="s">
        <v>20</v>
      </c>
      <c r="G10">
        <v>100</v>
      </c>
      <c r="H10">
        <v>8.93</v>
      </c>
      <c r="I10">
        <v>3.62</v>
      </c>
      <c r="J10">
        <v>0.7</v>
      </c>
      <c r="K10">
        <v>0.49</v>
      </c>
      <c r="L10">
        <v>95.9</v>
      </c>
      <c r="M10">
        <f>INDEX(dreifing!$A$3:$I$6,MATCH(aburðartegundir!$F10,dreifing!$A$3:$A$6,0),2)</f>
        <v>6</v>
      </c>
      <c r="N10">
        <f>INDEX(dreifing!$A$3:$I$6,MATCH(aburðartegundir!$F10,dreifing!$A$3:$A$6,0),3)</f>
        <v>4.8</v>
      </c>
      <c r="O10">
        <f>INDEX(dreifing!$A$3:$I$6,MATCH(aburðartegundir!$F10,dreifing!$A$3:$A$6,0),4)</f>
        <v>1.4</v>
      </c>
      <c r="P10">
        <f>INDEX(dreifing!$A$3:$I$6,MATCH(aburðartegundir!$F10,dreifing!$A$3:$A$6,0),5)</f>
        <v>10</v>
      </c>
      <c r="Q10">
        <f>INDEX(dreifing!$A$3:$I$6,MATCH(aburðartegundir!$F10,dreifing!$A$3:$A$6,0),6)</f>
        <v>7889</v>
      </c>
      <c r="R10">
        <f>INDEX(dreifing!$A$3:$I$6,MATCH(aburðartegundir!$F10,dreifing!$A$3:$A$6,0),7)</f>
        <v>14752</v>
      </c>
      <c r="S10">
        <f>INDEX(dreifing!$A$3:$I$6,MATCH(aburðartegundir!$F10,dreifing!$A$3:$A$6,0),8)</f>
        <v>2325</v>
      </c>
      <c r="T10">
        <f>INDEX(dreifing!$A$3:$I$6,MATCH(aburðartegundir!$F10,dreifing!$A$3:$A$6,0),9)</f>
        <v>940</v>
      </c>
      <c r="U10">
        <v>0.14299999999999999</v>
      </c>
      <c r="V10">
        <f>losun!D11</f>
        <v>1.2</v>
      </c>
      <c r="W10">
        <f>losun!E11</f>
        <v>10.88</v>
      </c>
      <c r="X10">
        <f t="shared" si="0"/>
        <v>0.4181791428571428</v>
      </c>
    </row>
    <row r="11" spans="1:24" x14ac:dyDescent="0.25">
      <c r="A11" t="s">
        <v>21</v>
      </c>
      <c r="B11">
        <v>0</v>
      </c>
      <c r="C11" t="s">
        <v>12</v>
      </c>
      <c r="D11">
        <v>690</v>
      </c>
      <c r="E11">
        <v>10</v>
      </c>
      <c r="F11" t="s">
        <v>13</v>
      </c>
      <c r="G11">
        <v>200</v>
      </c>
      <c r="H11">
        <v>0.65</v>
      </c>
      <c r="I11">
        <v>0.09</v>
      </c>
      <c r="J11">
        <v>0.33</v>
      </c>
      <c r="K11">
        <v>7.0000000000000007E-2</v>
      </c>
      <c r="L11">
        <v>11</v>
      </c>
      <c r="M11">
        <f>INDEX(dreifing!$A$3:$I$6,MATCH(aburðartegundir!$F11,dreifing!$A$3:$A$6,0),2)</f>
        <v>13</v>
      </c>
      <c r="N11">
        <f>INDEX(dreifing!$A$3:$I$6,MATCH(aburðartegundir!$F11,dreifing!$A$3:$A$6,0),3)</f>
        <v>6</v>
      </c>
      <c r="O11">
        <f>INDEX(dreifing!$A$3:$I$6,MATCH(aburðartegundir!$F11,dreifing!$A$3:$A$6,0),4)</f>
        <v>10</v>
      </c>
      <c r="P11">
        <f>INDEX(dreifing!$A$3:$I$6,MATCH(aburðartegundir!$F11,dreifing!$A$3:$A$6,0),5)</f>
        <v>10</v>
      </c>
      <c r="Q11">
        <f>INDEX(dreifing!$A$3:$I$6,MATCH(aburðartegundir!$F11,dreifing!$A$3:$A$6,0),6)</f>
        <v>7889</v>
      </c>
      <c r="R11">
        <f>INDEX(dreifing!$A$3:$I$6,MATCH(aburðartegundir!$F11,dreifing!$A$3:$A$6,0),7)</f>
        <v>14752</v>
      </c>
      <c r="S11">
        <f>INDEX(dreifing!$A$3:$I$6,MATCH(aburðartegundir!$F11,dreifing!$A$3:$A$6,0),8)</f>
        <v>2325</v>
      </c>
      <c r="T11">
        <f>INDEX(dreifing!$A$3:$I$6,MATCH(aburðartegundir!$F11,dreifing!$A$3:$A$6,0),9)</f>
        <v>940</v>
      </c>
      <c r="U11">
        <f>losun!B12</f>
        <v>0</v>
      </c>
      <c r="V11">
        <f>losun!D12</f>
        <v>1.7</v>
      </c>
      <c r="W11">
        <f>losun!E12</f>
        <v>10.88</v>
      </c>
      <c r="X11">
        <f t="shared" si="0"/>
        <v>3.0438571428571436E-2</v>
      </c>
    </row>
    <row r="12" spans="1:24" x14ac:dyDescent="0.25">
      <c r="A12" t="s">
        <v>22</v>
      </c>
      <c r="B12">
        <v>0</v>
      </c>
      <c r="C12" t="s">
        <v>7</v>
      </c>
      <c r="D12">
        <v>590</v>
      </c>
      <c r="E12">
        <v>15</v>
      </c>
      <c r="F12" t="s">
        <v>10</v>
      </c>
      <c r="G12">
        <v>200</v>
      </c>
      <c r="H12">
        <v>2.2000000000000002</v>
      </c>
      <c r="I12">
        <v>0.26</v>
      </c>
      <c r="J12">
        <v>0.42</v>
      </c>
      <c r="K12">
        <v>0.13</v>
      </c>
      <c r="L12">
        <v>39.299999999999997</v>
      </c>
      <c r="M12">
        <f>INDEX(dreifing!$A$3:$I$6,MATCH(aburðartegundir!$F12,dreifing!$A$3:$A$6,0),2)</f>
        <v>7</v>
      </c>
      <c r="N12">
        <f>INDEX(dreifing!$A$3:$I$6,MATCH(aburðartegundir!$F12,dreifing!$A$3:$A$6,0),3)</f>
        <v>4</v>
      </c>
      <c r="O12">
        <f>INDEX(dreifing!$A$3:$I$6,MATCH(aburðartegundir!$F12,dreifing!$A$3:$A$6,0),4)</f>
        <v>12</v>
      </c>
      <c r="P12">
        <f>INDEX(dreifing!$A$3:$I$6,MATCH(aburðartegundir!$F12,dreifing!$A$3:$A$6,0),5)</f>
        <v>10</v>
      </c>
      <c r="Q12">
        <f>INDEX(dreifing!$A$3:$I$6,MATCH(aburðartegundir!$F12,dreifing!$A$3:$A$6,0),6)</f>
        <v>7889</v>
      </c>
      <c r="R12">
        <f>INDEX(dreifing!$A$3:$I$6,MATCH(aburðartegundir!$F12,dreifing!$A$3:$A$6,0),7)</f>
        <v>14752</v>
      </c>
      <c r="S12">
        <f>INDEX(dreifing!$A$3:$I$6,MATCH(aburðartegundir!$F12,dreifing!$A$3:$A$6,0),8)</f>
        <v>2325</v>
      </c>
      <c r="T12">
        <f>INDEX(dreifing!$A$3:$I$6,MATCH(aburðartegundir!$F12,dreifing!$A$3:$A$6,0),9)</f>
        <v>940</v>
      </c>
      <c r="U12">
        <v>5.7000000000000002E-2</v>
      </c>
      <c r="V12">
        <f>losun!D13</f>
        <v>1.2</v>
      </c>
      <c r="W12">
        <f>losun!E13</f>
        <v>10.88</v>
      </c>
      <c r="X12">
        <f t="shared" si="0"/>
        <v>0.10302285714285715</v>
      </c>
    </row>
    <row r="13" spans="1:24" x14ac:dyDescent="0.25">
      <c r="A13" t="s">
        <v>23</v>
      </c>
      <c r="B13">
        <v>0</v>
      </c>
      <c r="C13" t="s">
        <v>7</v>
      </c>
      <c r="D13">
        <v>590</v>
      </c>
      <c r="E13">
        <v>15</v>
      </c>
      <c r="F13" t="s">
        <v>10</v>
      </c>
      <c r="G13">
        <v>200</v>
      </c>
      <c r="H13">
        <v>1.34</v>
      </c>
      <c r="I13">
        <v>0.2</v>
      </c>
      <c r="J13">
        <v>0.91</v>
      </c>
      <c r="K13">
        <v>0.18</v>
      </c>
      <c r="L13">
        <v>37.9</v>
      </c>
      <c r="M13">
        <f>INDEX(dreifing!$A$3:$I$6,MATCH(aburðartegundir!$F13,dreifing!$A$3:$A$6,0),2)</f>
        <v>7</v>
      </c>
      <c r="N13">
        <f>INDEX(dreifing!$A$3:$I$6,MATCH(aburðartegundir!$F13,dreifing!$A$3:$A$6,0),3)</f>
        <v>4</v>
      </c>
      <c r="O13">
        <f>INDEX(dreifing!$A$3:$I$6,MATCH(aburðartegundir!$F13,dreifing!$A$3:$A$6,0),4)</f>
        <v>12</v>
      </c>
      <c r="P13">
        <f>INDEX(dreifing!$A$3:$I$6,MATCH(aburðartegundir!$F13,dreifing!$A$3:$A$6,0),5)</f>
        <v>10</v>
      </c>
      <c r="Q13">
        <f>INDEX(dreifing!$A$3:$I$6,MATCH(aburðartegundir!$F13,dreifing!$A$3:$A$6,0),6)</f>
        <v>7889</v>
      </c>
      <c r="R13">
        <f>INDEX(dreifing!$A$3:$I$6,MATCH(aburðartegundir!$F13,dreifing!$A$3:$A$6,0),7)</f>
        <v>14752</v>
      </c>
      <c r="S13">
        <f>INDEX(dreifing!$A$3:$I$6,MATCH(aburðartegundir!$F13,dreifing!$A$3:$A$6,0),8)</f>
        <v>2325</v>
      </c>
      <c r="T13">
        <f>INDEX(dreifing!$A$3:$I$6,MATCH(aburðartegundir!$F13,dreifing!$A$3:$A$6,0),9)</f>
        <v>940</v>
      </c>
      <c r="U13">
        <f>losun!B14</f>
        <v>0</v>
      </c>
      <c r="V13">
        <f>losun!D14</f>
        <v>1.2</v>
      </c>
      <c r="W13">
        <f>losun!E14</f>
        <v>10.88</v>
      </c>
      <c r="X13">
        <f t="shared" si="0"/>
        <v>6.2750285714285717E-2</v>
      </c>
    </row>
    <row r="14" spans="1:24" x14ac:dyDescent="0.25">
      <c r="A14" t="s">
        <v>24</v>
      </c>
      <c r="B14">
        <v>0</v>
      </c>
      <c r="C14" t="s">
        <v>7</v>
      </c>
      <c r="D14">
        <v>590</v>
      </c>
      <c r="E14">
        <v>10</v>
      </c>
      <c r="F14" t="s">
        <v>10</v>
      </c>
      <c r="G14">
        <v>200</v>
      </c>
      <c r="H14">
        <v>0.76</v>
      </c>
      <c r="I14">
        <v>0.09</v>
      </c>
      <c r="J14">
        <v>0.02</v>
      </c>
      <c r="K14">
        <v>0.13</v>
      </c>
      <c r="L14">
        <v>14.2</v>
      </c>
      <c r="M14">
        <f>INDEX(dreifing!$A$3:$I$6,MATCH(aburðartegundir!$F14,dreifing!$A$3:$A$6,0),2)</f>
        <v>7</v>
      </c>
      <c r="N14">
        <f>INDEX(dreifing!$A$3:$I$6,MATCH(aburðartegundir!$F14,dreifing!$A$3:$A$6,0),3)</f>
        <v>4</v>
      </c>
      <c r="O14">
        <f>INDEX(dreifing!$A$3:$I$6,MATCH(aburðartegundir!$F14,dreifing!$A$3:$A$6,0),4)</f>
        <v>12</v>
      </c>
      <c r="P14">
        <f>INDEX(dreifing!$A$3:$I$6,MATCH(aburðartegundir!$F14,dreifing!$A$3:$A$6,0),5)</f>
        <v>10</v>
      </c>
      <c r="Q14">
        <f>INDEX(dreifing!$A$3:$I$6,MATCH(aburðartegundir!$F14,dreifing!$A$3:$A$6,0),6)</f>
        <v>7889</v>
      </c>
      <c r="R14">
        <f>INDEX(dreifing!$A$3:$I$6,MATCH(aburðartegundir!$F14,dreifing!$A$3:$A$6,0),7)</f>
        <v>14752</v>
      </c>
      <c r="S14">
        <f>INDEX(dreifing!$A$3:$I$6,MATCH(aburðartegundir!$F14,dreifing!$A$3:$A$6,0),8)</f>
        <v>2325</v>
      </c>
      <c r="T14">
        <f>INDEX(dreifing!$A$3:$I$6,MATCH(aburðartegundir!$F14,dreifing!$A$3:$A$6,0),9)</f>
        <v>940</v>
      </c>
      <c r="U14">
        <v>0.08</v>
      </c>
      <c r="V14">
        <f>losun!D15</f>
        <v>1.7</v>
      </c>
      <c r="W14">
        <f>losun!E15</f>
        <v>10.88</v>
      </c>
      <c r="X14">
        <f t="shared" si="0"/>
        <v>3.5589714285714287E-2</v>
      </c>
    </row>
    <row r="15" spans="1:24" x14ac:dyDescent="0.25">
      <c r="A15" t="s">
        <v>25</v>
      </c>
      <c r="B15">
        <v>0</v>
      </c>
      <c r="C15" t="s">
        <v>12</v>
      </c>
      <c r="D15">
        <v>690</v>
      </c>
      <c r="E15">
        <v>10</v>
      </c>
      <c r="F15" t="s">
        <v>13</v>
      </c>
      <c r="G15">
        <v>200</v>
      </c>
      <c r="H15">
        <v>1.7</v>
      </c>
      <c r="I15">
        <v>0.33</v>
      </c>
      <c r="L15">
        <v>1.7</v>
      </c>
      <c r="M15">
        <f>INDEX(dreifing!$A$3:$I$6,MATCH(aburðartegundir!$F15,dreifing!$A$3:$A$6,0),2)</f>
        <v>13</v>
      </c>
      <c r="N15">
        <f>INDEX(dreifing!$A$3:$I$6,MATCH(aburðartegundir!$F15,dreifing!$A$3:$A$6,0),3)</f>
        <v>6</v>
      </c>
      <c r="O15">
        <f>INDEX(dreifing!$A$3:$I$6,MATCH(aburðartegundir!$F15,dreifing!$A$3:$A$6,0),4)</f>
        <v>10</v>
      </c>
      <c r="P15">
        <f>INDEX(dreifing!$A$3:$I$6,MATCH(aburðartegundir!$F15,dreifing!$A$3:$A$6,0),5)</f>
        <v>10</v>
      </c>
      <c r="Q15">
        <f>INDEX(dreifing!$A$3:$I$6,MATCH(aburðartegundir!$F15,dreifing!$A$3:$A$6,0),6)</f>
        <v>7889</v>
      </c>
      <c r="R15">
        <f>INDEX(dreifing!$A$3:$I$6,MATCH(aburðartegundir!$F15,dreifing!$A$3:$A$6,0),7)</f>
        <v>14752</v>
      </c>
      <c r="S15">
        <f>INDEX(dreifing!$A$3:$I$6,MATCH(aburðartegundir!$F15,dreifing!$A$3:$A$6,0),8)</f>
        <v>2325</v>
      </c>
      <c r="T15">
        <f>INDEX(dreifing!$A$3:$I$6,MATCH(aburðartegundir!$F15,dreifing!$A$3:$A$6,0),9)</f>
        <v>940</v>
      </c>
      <c r="U15">
        <v>0.08</v>
      </c>
      <c r="V15">
        <f>losun!D16</f>
        <v>1.7</v>
      </c>
      <c r="W15">
        <f>losun!E16</f>
        <v>10.88</v>
      </c>
      <c r="X15">
        <f t="shared" si="0"/>
        <v>7.9608571428571445E-2</v>
      </c>
    </row>
    <row r="16" spans="1:24" x14ac:dyDescent="0.25">
      <c r="A16" t="s">
        <v>26</v>
      </c>
      <c r="B16">
        <v>0</v>
      </c>
      <c r="C16" t="s">
        <v>12</v>
      </c>
      <c r="D16">
        <v>690</v>
      </c>
      <c r="E16">
        <v>10</v>
      </c>
      <c r="F16" t="s">
        <v>13</v>
      </c>
      <c r="G16">
        <v>200</v>
      </c>
      <c r="H16">
        <v>0.39</v>
      </c>
      <c r="I16">
        <v>0.02</v>
      </c>
      <c r="J16">
        <v>0.17</v>
      </c>
      <c r="K16">
        <v>0.02</v>
      </c>
      <c r="L16">
        <v>1.5</v>
      </c>
      <c r="M16">
        <f>INDEX(dreifing!$A$3:$I$6,MATCH(aburðartegundir!$F16,dreifing!$A$3:$A$6,0),2)</f>
        <v>13</v>
      </c>
      <c r="N16">
        <f>INDEX(dreifing!$A$3:$I$6,MATCH(aburðartegundir!$F16,dreifing!$A$3:$A$6,0),3)</f>
        <v>6</v>
      </c>
      <c r="O16">
        <f>INDEX(dreifing!$A$3:$I$6,MATCH(aburðartegundir!$F16,dreifing!$A$3:$A$6,0),4)</f>
        <v>10</v>
      </c>
      <c r="P16">
        <f>INDEX(dreifing!$A$3:$I$6,MATCH(aburðartegundir!$F16,dreifing!$A$3:$A$6,0),5)</f>
        <v>10</v>
      </c>
      <c r="Q16">
        <f>INDEX(dreifing!$A$3:$I$6,MATCH(aburðartegundir!$F16,dreifing!$A$3:$A$6,0),6)</f>
        <v>7889</v>
      </c>
      <c r="R16">
        <f>INDEX(dreifing!$A$3:$I$6,MATCH(aburðartegundir!$F16,dreifing!$A$3:$A$6,0),7)</f>
        <v>14752</v>
      </c>
      <c r="S16">
        <f>INDEX(dreifing!$A$3:$I$6,MATCH(aburðartegundir!$F16,dreifing!$A$3:$A$6,0),8)</f>
        <v>2325</v>
      </c>
      <c r="T16">
        <f>INDEX(dreifing!$A$3:$I$6,MATCH(aburðartegundir!$F16,dreifing!$A$3:$A$6,0),9)</f>
        <v>940</v>
      </c>
      <c r="U16">
        <f>losun!B17</f>
        <v>0</v>
      </c>
      <c r="V16">
        <f>losun!D17</f>
        <v>1.7</v>
      </c>
      <c r="W16">
        <f>losun!E17</f>
        <v>10.88</v>
      </c>
      <c r="X16">
        <f t="shared" si="0"/>
        <v>1.8263142857142856E-2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D07F-4A1C-4BE3-82FA-EF78DE296E65}">
  <dimension ref="A1:I6"/>
  <sheetViews>
    <sheetView workbookViewId="0">
      <selection activeCell="A6" sqref="A6"/>
    </sheetView>
  </sheetViews>
  <sheetFormatPr defaultRowHeight="15" x14ac:dyDescent="0.25"/>
  <sheetData>
    <row r="1" spans="1:9" x14ac:dyDescent="0.25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12</v>
      </c>
      <c r="H1" t="s">
        <v>32</v>
      </c>
      <c r="I1" t="s">
        <v>33</v>
      </c>
    </row>
    <row r="2" spans="1:9" x14ac:dyDescent="0.25">
      <c r="A2" t="s">
        <v>2</v>
      </c>
      <c r="B2" t="s">
        <v>34</v>
      </c>
      <c r="C2" t="s">
        <v>35</v>
      </c>
      <c r="D2" t="s">
        <v>5</v>
      </c>
      <c r="E2" t="s">
        <v>36</v>
      </c>
      <c r="F2" t="s">
        <v>37</v>
      </c>
      <c r="G2" t="s">
        <v>37</v>
      </c>
      <c r="H2" t="s">
        <v>37</v>
      </c>
      <c r="I2" t="s">
        <v>3</v>
      </c>
    </row>
    <row r="3" spans="1:9" x14ac:dyDescent="0.25">
      <c r="A3" t="s">
        <v>13</v>
      </c>
      <c r="B3">
        <v>13</v>
      </c>
      <c r="C3">
        <v>6</v>
      </c>
      <c r="D3">
        <v>10</v>
      </c>
      <c r="E3">
        <v>10</v>
      </c>
      <c r="F3">
        <v>7889</v>
      </c>
      <c r="G3">
        <v>14752</v>
      </c>
      <c r="H3">
        <v>2325</v>
      </c>
      <c r="I3">
        <v>940</v>
      </c>
    </row>
    <row r="4" spans="1:9" x14ac:dyDescent="0.25">
      <c r="A4" t="s">
        <v>10</v>
      </c>
      <c r="B4">
        <v>7</v>
      </c>
      <c r="C4">
        <v>4</v>
      </c>
      <c r="D4">
        <v>12</v>
      </c>
      <c r="E4">
        <v>10</v>
      </c>
      <c r="F4">
        <v>7889</v>
      </c>
      <c r="G4">
        <v>14752</v>
      </c>
      <c r="H4">
        <v>2325</v>
      </c>
      <c r="I4">
        <v>940</v>
      </c>
    </row>
    <row r="5" spans="1:9" x14ac:dyDescent="0.25">
      <c r="A5" t="s">
        <v>20</v>
      </c>
      <c r="B5">
        <v>6</v>
      </c>
      <c r="C5">
        <v>4.8</v>
      </c>
      <c r="D5">
        <v>1.4</v>
      </c>
      <c r="E5">
        <v>10</v>
      </c>
      <c r="F5">
        <v>7889</v>
      </c>
      <c r="G5">
        <v>14752</v>
      </c>
      <c r="H5">
        <v>2325</v>
      </c>
      <c r="I5">
        <v>940</v>
      </c>
    </row>
    <row r="6" spans="1:9" x14ac:dyDescent="0.25">
      <c r="A6" t="s">
        <v>8</v>
      </c>
      <c r="B6">
        <v>30</v>
      </c>
      <c r="C6">
        <v>7.7</v>
      </c>
      <c r="D6">
        <v>1.8</v>
      </c>
      <c r="E6">
        <v>10</v>
      </c>
      <c r="F6">
        <v>7889</v>
      </c>
      <c r="G6">
        <v>14752</v>
      </c>
      <c r="H6">
        <v>2325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C725-B599-47B4-9966-73CBA4E61AA9}">
  <dimension ref="A1:E17"/>
  <sheetViews>
    <sheetView workbookViewId="0">
      <selection activeCell="C41" sqref="C41"/>
    </sheetView>
  </sheetViews>
  <sheetFormatPr defaultRowHeight="15" x14ac:dyDescent="0.25"/>
  <sheetData>
    <row r="1" spans="1: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 x14ac:dyDescent="0.25">
      <c r="A2" t="s">
        <v>2</v>
      </c>
      <c r="B2" t="s">
        <v>42</v>
      </c>
      <c r="C2" t="s">
        <v>4</v>
      </c>
      <c r="D2" t="s">
        <v>43</v>
      </c>
      <c r="E2" t="s">
        <v>44</v>
      </c>
    </row>
    <row r="3" spans="1:5" x14ac:dyDescent="0.25">
      <c r="A3" t="s">
        <v>6</v>
      </c>
      <c r="B3">
        <v>1</v>
      </c>
      <c r="C3" t="s">
        <v>7</v>
      </c>
      <c r="D3">
        <v>1.2</v>
      </c>
      <c r="E3">
        <v>10.88</v>
      </c>
    </row>
    <row r="4" spans="1:5" x14ac:dyDescent="0.25">
      <c r="A4" t="s">
        <v>9</v>
      </c>
      <c r="B4">
        <v>0</v>
      </c>
      <c r="C4" t="s">
        <v>7</v>
      </c>
      <c r="D4">
        <v>1.2</v>
      </c>
      <c r="E4">
        <v>10.88</v>
      </c>
    </row>
    <row r="5" spans="1:5" x14ac:dyDescent="0.25">
      <c r="A5" t="s">
        <v>11</v>
      </c>
      <c r="B5">
        <v>0</v>
      </c>
      <c r="C5" t="s">
        <v>12</v>
      </c>
      <c r="D5">
        <v>1.2</v>
      </c>
      <c r="E5">
        <v>10.88</v>
      </c>
    </row>
    <row r="6" spans="1:5" x14ac:dyDescent="0.25">
      <c r="A6" t="s">
        <v>14</v>
      </c>
      <c r="B6">
        <v>0</v>
      </c>
      <c r="C6" t="s">
        <v>12</v>
      </c>
      <c r="D6">
        <v>1.2</v>
      </c>
      <c r="E6">
        <v>10.88</v>
      </c>
    </row>
    <row r="7" spans="1:5" x14ac:dyDescent="0.25">
      <c r="A7" t="s">
        <v>15</v>
      </c>
      <c r="B7">
        <v>0</v>
      </c>
      <c r="C7" t="s">
        <v>12</v>
      </c>
      <c r="D7">
        <v>1.7</v>
      </c>
      <c r="E7">
        <v>10.88</v>
      </c>
    </row>
    <row r="8" spans="1:5" x14ac:dyDescent="0.25">
      <c r="A8" t="s">
        <v>16</v>
      </c>
      <c r="B8">
        <v>0</v>
      </c>
      <c r="C8" t="s">
        <v>7</v>
      </c>
      <c r="D8">
        <v>1.2</v>
      </c>
      <c r="E8">
        <v>10.88</v>
      </c>
    </row>
    <row r="9" spans="1:5" x14ac:dyDescent="0.25">
      <c r="A9" t="s">
        <v>17</v>
      </c>
      <c r="B9">
        <v>0</v>
      </c>
      <c r="C9" t="s">
        <v>7</v>
      </c>
      <c r="D9">
        <v>1.2</v>
      </c>
      <c r="E9">
        <v>10.88</v>
      </c>
    </row>
    <row r="10" spans="1:5" x14ac:dyDescent="0.25">
      <c r="A10" t="s">
        <v>18</v>
      </c>
      <c r="B10">
        <v>0</v>
      </c>
      <c r="C10" t="s">
        <v>7</v>
      </c>
      <c r="D10">
        <v>1.2</v>
      </c>
      <c r="E10">
        <v>10.88</v>
      </c>
    </row>
    <row r="11" spans="1:5" x14ac:dyDescent="0.25">
      <c r="A11" t="s">
        <v>19</v>
      </c>
      <c r="B11">
        <v>0.25</v>
      </c>
      <c r="C11" t="s">
        <v>7</v>
      </c>
      <c r="D11">
        <v>1.2</v>
      </c>
      <c r="E11">
        <v>10.88</v>
      </c>
    </row>
    <row r="12" spans="1:5" x14ac:dyDescent="0.25">
      <c r="A12" t="s">
        <v>21</v>
      </c>
      <c r="B12">
        <v>0</v>
      </c>
      <c r="C12" t="s">
        <v>12</v>
      </c>
      <c r="D12">
        <v>1.7</v>
      </c>
      <c r="E12">
        <v>10.88</v>
      </c>
    </row>
    <row r="13" spans="1:5" x14ac:dyDescent="0.25">
      <c r="A13" t="s">
        <v>22</v>
      </c>
      <c r="B13">
        <v>0</v>
      </c>
      <c r="C13" t="s">
        <v>7</v>
      </c>
      <c r="D13">
        <v>1.2</v>
      </c>
      <c r="E13">
        <v>10.88</v>
      </c>
    </row>
    <row r="14" spans="1:5" x14ac:dyDescent="0.25">
      <c r="A14" t="s">
        <v>23</v>
      </c>
      <c r="B14">
        <v>0</v>
      </c>
      <c r="C14" t="s">
        <v>7</v>
      </c>
      <c r="D14">
        <v>1.2</v>
      </c>
      <c r="E14">
        <v>10.88</v>
      </c>
    </row>
    <row r="15" spans="1:5" x14ac:dyDescent="0.25">
      <c r="A15" t="s">
        <v>24</v>
      </c>
      <c r="B15">
        <v>0</v>
      </c>
      <c r="C15" t="s">
        <v>7</v>
      </c>
      <c r="D15">
        <v>1.7</v>
      </c>
      <c r="E15">
        <v>10.88</v>
      </c>
    </row>
    <row r="16" spans="1:5" x14ac:dyDescent="0.25">
      <c r="A16" t="s">
        <v>25</v>
      </c>
      <c r="B16">
        <v>0</v>
      </c>
      <c r="C16" t="s">
        <v>12</v>
      </c>
      <c r="D16">
        <v>1.7</v>
      </c>
      <c r="E16">
        <v>10.88</v>
      </c>
    </row>
    <row r="17" spans="1:5" x14ac:dyDescent="0.25">
      <c r="A17" t="s">
        <v>26</v>
      </c>
      <c r="B17">
        <v>0</v>
      </c>
      <c r="C17" t="s">
        <v>12</v>
      </c>
      <c r="D17">
        <v>1.7</v>
      </c>
      <c r="E17">
        <v>10.88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aburðartegundir</vt:lpstr>
      <vt:lpstr>dreifing</vt:lpstr>
      <vt:lpstr>losun</vt:lpstr>
    </vt:vector>
  </TitlesOfParts>
  <Company>Efla hf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Haukur Ásberg Hilmarsson</dc:creator>
  <cp:lastModifiedBy>Haukur Ásberg Hilmarsson</cp:lastModifiedBy>
  <dcterms:created xsi:type="dcterms:W3CDTF">2021-05-07T08:48:53Z</dcterms:created>
  <dcterms:modified xsi:type="dcterms:W3CDTF">2021-06-03T15:29:05Z</dcterms:modified>
</cp:coreProperties>
</file>