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2"/>
  </bookViews>
  <sheets>
    <sheet name="Figure" sheetId="1" r:id="rId1"/>
    <sheet name="Approved Projects Charts" sheetId="3" r:id="rId2"/>
    <sheet name="Scenari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<sst xmlns="http://schemas.openxmlformats.org/spreadsheetml/2006/main" count="82" uniqueCount="52">
  <si>
    <t>Bluejay Natural Gas</t>
  </si>
  <si>
    <t>Financial Estimates for Potential Projects (in $millions)</t>
  </si>
  <si>
    <t>Project Index</t>
  </si>
  <si>
    <t>Functional Area (FA)</t>
  </si>
  <si>
    <t>Partnership Percentage</t>
  </si>
  <si>
    <t>Capex Year 1</t>
  </si>
  <si>
    <t>Capex Year 2</t>
  </si>
  <si>
    <t>Capex Year 3</t>
  </si>
  <si>
    <t>NPV</t>
  </si>
  <si>
    <t>Approved</t>
  </si>
  <si>
    <t>Inputs</t>
  </si>
  <si>
    <t>FA1</t>
  </si>
  <si>
    <t>Annual Revenue (millions)</t>
  </si>
  <si>
    <t>Expenditure (millions)</t>
  </si>
  <si>
    <t>Yearly Cap (millions)</t>
  </si>
  <si>
    <t>NPV Discount Rate % decrease:</t>
  </si>
  <si>
    <t>FA2</t>
  </si>
  <si>
    <t xml:space="preserve">Requirement Checks </t>
  </si>
  <si>
    <t>Capital Ex. Under 4000 (Y1)</t>
  </si>
  <si>
    <t>Capital Ex. under 4000 (Y2)</t>
  </si>
  <si>
    <t>Capital Ex. under 4000 (Y3)</t>
  </si>
  <si>
    <t>FA3</t>
  </si>
  <si>
    <t>Under $10,000 (year 1-3)</t>
  </si>
  <si>
    <t xml:space="preserve">Each FA has at least 1 project approved </t>
  </si>
  <si>
    <t>Number of Approved Project for FA 1</t>
  </si>
  <si>
    <t>Number of Approved Project for FA 2</t>
  </si>
  <si>
    <t>Number of Approved Project for FA 3</t>
  </si>
  <si>
    <t>New NPV(including discount rate)</t>
  </si>
  <si>
    <t>Approved Rating</t>
  </si>
  <si>
    <t>ROI</t>
  </si>
  <si>
    <t xml:space="preserve">Total Number of Approved Projects </t>
  </si>
  <si>
    <t>Are the Conditions Met?</t>
  </si>
  <si>
    <t xml:space="preserve">Approved Cap Ex. Year Totals </t>
  </si>
  <si>
    <t>Total</t>
  </si>
  <si>
    <t>Year 1</t>
  </si>
  <si>
    <t xml:space="preserve">Year 2 </t>
  </si>
  <si>
    <t xml:space="preserve">Year 3 </t>
  </si>
  <si>
    <t>Functional Area:</t>
  </si>
  <si>
    <t xml:space="preserve">FA 1 </t>
  </si>
  <si>
    <t>FA 2</t>
  </si>
  <si>
    <t>FA 3</t>
  </si>
  <si>
    <t>Cap.ex 1</t>
  </si>
  <si>
    <t>Cap.ex 2</t>
  </si>
  <si>
    <t>Cap.ex 3</t>
  </si>
  <si>
    <t>Total Cost</t>
  </si>
  <si>
    <t>Total Approved NPV:</t>
  </si>
  <si>
    <t xml:space="preserve">ROI </t>
  </si>
  <si>
    <t>Overall Totals for Approved Projects:</t>
  </si>
  <si>
    <t xml:space="preserve">% Change </t>
  </si>
  <si>
    <t>Average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</si>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</sst>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??_);_(@_)"/>
    <numFmt numFmtId="179" formatCode="0_ "/>
  </numFmts>
  <fonts count="28">
    <font>
      <sz val="11"/>
      <color theme="1"/>
      <name val="Calibri"/>
      <charset val="134"/>
      <scheme val="minor"/>
    </font>
    <font>
      <b/>
      <sz val="16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 tint="-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18" fillId="8" borderId="25" applyNumberFormat="0" applyAlignment="0" applyProtection="0">
      <alignment vertical="center"/>
    </xf>
    <xf numFmtId="0" fontId="19" fillId="8" borderId="24" applyNumberFormat="0" applyAlignment="0" applyProtection="0">
      <alignment vertical="center"/>
    </xf>
    <xf numFmtId="0" fontId="20" fillId="9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2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9" fontId="0" fillId="3" borderId="7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9" fontId="0" fillId="4" borderId="7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9" fontId="0" fillId="4" borderId="14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9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78" fontId="0" fillId="2" borderId="9" xfId="0" applyNumberFormat="1" applyFill="1" applyBorder="1" applyAlignment="1">
      <alignment horizontal="center"/>
    </xf>
    <xf numFmtId="178" fontId="0" fillId="2" borderId="10" xfId="0" applyNumberFormat="1" applyFill="1" applyBorder="1" applyAlignment="1">
      <alignment horizontal="center"/>
    </xf>
    <xf numFmtId="178" fontId="0" fillId="0" borderId="7" xfId="0" applyNumberFormat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9" fontId="0" fillId="2" borderId="17" xfId="0" applyNumberFormat="1" applyFill="1" applyBorder="1" applyAlignment="1">
      <alignment horizontal="center"/>
    </xf>
    <xf numFmtId="178" fontId="0" fillId="0" borderId="0" xfId="0" applyNumberFormat="1"/>
    <xf numFmtId="178" fontId="0" fillId="3" borderId="7" xfId="0" applyNumberFormat="1" applyFill="1" applyBorder="1" applyAlignment="1">
      <alignment horizontal="center"/>
    </xf>
    <xf numFmtId="178" fontId="0" fillId="4" borderId="7" xfId="0" applyNumberFormat="1" applyFill="1" applyBorder="1" applyAlignment="1">
      <alignment horizontal="center"/>
    </xf>
    <xf numFmtId="178" fontId="0" fillId="4" borderId="12" xfId="0" applyNumberForma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9" fontId="0" fillId="4" borderId="17" xfId="0" applyNumberForma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178" fontId="2" fillId="0" borderId="7" xfId="0" applyNumberFormat="1" applyFont="1" applyBorder="1"/>
    <xf numFmtId="0" fontId="4" fillId="0" borderId="7" xfId="0" applyFont="1" applyFill="1" applyBorder="1" applyAlignment="1">
      <alignment horizontal="center"/>
    </xf>
    <xf numFmtId="0" fontId="5" fillId="0" borderId="7" xfId="0" applyFont="1" applyFill="1" applyBorder="1" applyAlignment="1"/>
    <xf numFmtId="178" fontId="5" fillId="0" borderId="7" xfId="0" applyNumberFormat="1" applyFont="1" applyFill="1" applyBorder="1" applyAlignment="1"/>
    <xf numFmtId="9" fontId="6" fillId="5" borderId="7" xfId="0" applyNumberFormat="1" applyFont="1" applyFill="1" applyBorder="1" applyAlignment="1"/>
    <xf numFmtId="0" fontId="7" fillId="0" borderId="0" xfId="0" applyFont="1" applyFill="1" applyAlignment="1"/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7" fillId="0" borderId="7" xfId="0" applyFont="1" applyFill="1" applyBorder="1" applyAlignment="1"/>
    <xf numFmtId="0" fontId="7" fillId="0" borderId="7" xfId="0" applyNumberFormat="1" applyFont="1" applyFill="1" applyBorder="1" applyAlignment="1"/>
    <xf numFmtId="9" fontId="0" fillId="0" borderId="7" xfId="3" applyBorder="1" applyAlignment="1"/>
    <xf numFmtId="0" fontId="3" fillId="0" borderId="20" xfId="0" applyFont="1" applyFill="1" applyBorder="1" applyAlignment="1">
      <alignment horizontal="center"/>
    </xf>
    <xf numFmtId="0" fontId="3" fillId="0" borderId="7" xfId="0" applyFont="1" applyFill="1" applyBorder="1" applyAlignment="1"/>
    <xf numFmtId="0" fontId="7" fillId="0" borderId="0" xfId="0" applyFont="1" applyFill="1" applyBorder="1" applyAlignment="1"/>
    <xf numFmtId="0" fontId="7" fillId="0" borderId="7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/>
    </xf>
    <xf numFmtId="178" fontId="7" fillId="0" borderId="7" xfId="0" applyNumberFormat="1" applyFont="1" applyFill="1" applyBorder="1" applyAlignment="1"/>
    <xf numFmtId="0" fontId="7" fillId="0" borderId="20" xfId="0" applyFont="1" applyFill="1" applyBorder="1" applyAlignment="1">
      <alignment horizontal="center" vertical="center"/>
    </xf>
    <xf numFmtId="179" fontId="0" fillId="0" borderId="0" xfId="0" applyNumberFormat="1"/>
    <xf numFmtId="0" fontId="2" fillId="0" borderId="0" xfId="0" applyFont="1"/>
    <xf numFmtId="9" fontId="7" fillId="0" borderId="7" xfId="0" applyNumberFormat="1" applyFont="1" applyFill="1" applyBorder="1" applyAlignment="1"/>
    <xf numFmtId="9" fontId="8" fillId="0" borderId="7" xfId="0" applyNumberFormat="1" applyFont="1" applyFill="1" applyBorder="1" applyAlignment="1"/>
    <xf numFmtId="9" fontId="7" fillId="0" borderId="7" xfId="3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Capital Expenditure for all Functional Area Approved Projects Y1-Y3 </a:t>
            </a:r>
          </a:p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Figure!$L$26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Figure!$M$25:$O$25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Figure!$M$26:$O$26</c:f>
              <c:numCache>
                <c:formatCode>_("$"* #,##0_);_("$"* \(#,##0\);_("$"* "-"??_);_(@_)</c:formatCode>
                <c:ptCount val="3"/>
                <c:pt idx="0">
                  <c:v>615</c:v>
                </c:pt>
                <c:pt idx="1">
                  <c:v>599</c:v>
                </c:pt>
                <c:pt idx="2">
                  <c:v>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Figure!$L$27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Figure!$M$25:$O$25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Figure!$M$27:$O$27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Figure!$L$28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Figure!$M$25:$O$25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Figure!$M$28:$O$28</c:f>
              <c:numCache>
                <c:formatCode>_("$"* #,##0_);_("$"* \(#,##0\);_("$"* "-"??_);_(@_)</c:formatCode>
                <c:ptCount val="3"/>
                <c:pt idx="0">
                  <c:v>1500</c:v>
                </c:pt>
                <c:pt idx="1">
                  <c:v>400</c:v>
                </c:pt>
                <c:pt idx="2">
                  <c:v>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0328017"/>
        <c:axId val="391887460"/>
      </c:lineChart>
      <c:catAx>
        <c:axId val="54032801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Number of Years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1887460"/>
        <c:crosses val="autoZero"/>
        <c:auto val="1"/>
        <c:lblAlgn val="ctr"/>
        <c:lblOffset val="100"/>
        <c:noMultiLvlLbl val="0"/>
      </c:catAx>
      <c:valAx>
        <c:axId val="3918874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Capital Expenditure(millions)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3280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f35137a-a3c3-4bc3-ad64-22ae7aeda93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Capital Expenditure for </a:t>
            </a:r>
            <a:r>
              <a:rPr lang="en-US" altLang="en-GB"/>
              <a:t>FA1</a:t>
            </a:r>
            <a:r>
              <a:t> Approved Projects Y1-Y3 </a:t>
            </a:r>
          </a:p>
        </c:rich>
      </c:tx>
      <c:layout>
        <c:manualLayout>
          <c:xMode val="edge"/>
          <c:yMode val="edge"/>
          <c:x val="0.238785586721294"/>
          <c:y val="0.022114507603263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Figure!$L$26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Figure!$M$25:$O$25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Figure!$M$26:$O$26</c:f>
              <c:numCache>
                <c:formatCode>_("$"* #,##0_);_("$"* \(#,##0\);_("$"* "-"??_);_(@_)</c:formatCode>
                <c:ptCount val="3"/>
                <c:pt idx="0">
                  <c:v>615</c:v>
                </c:pt>
                <c:pt idx="1">
                  <c:v>599</c:v>
                </c:pt>
                <c:pt idx="2">
                  <c:v>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6893390"/>
        <c:axId val="613938995"/>
      </c:lineChart>
      <c:catAx>
        <c:axId val="48689339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Number of Years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3938995"/>
        <c:crosses val="autoZero"/>
        <c:auto val="1"/>
        <c:lblAlgn val="ctr"/>
        <c:lblOffset val="100"/>
        <c:noMultiLvlLbl val="0"/>
      </c:catAx>
      <c:valAx>
        <c:axId val="613938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Capital Expenditure(millions)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89339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8bb4963-bfd2-478c-b286-3aabc9b9b95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Capital Expenditure for FA</a:t>
            </a:r>
            <a:r>
              <a:rPr lang="en-US" altLang="en-GB"/>
              <a:t>2</a:t>
            </a:r>
            <a:r>
              <a:t> Approved Projects Y1-Y3 </a:t>
            </a:r>
          </a:p>
        </c:rich>
      </c:tx>
      <c:layout>
        <c:manualLayout>
          <c:xMode val="edge"/>
          <c:yMode val="edge"/>
          <c:x val="0.111184210526316"/>
          <c:y val="0.024930747922437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Figure!$L$27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Figure!$M$27:$O$27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9061178"/>
        <c:axId val="749288818"/>
      </c:lineChart>
      <c:catAx>
        <c:axId val="2990611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Number of Years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9288818"/>
        <c:crosses val="autoZero"/>
        <c:auto val="1"/>
        <c:lblAlgn val="ctr"/>
        <c:lblOffset val="100"/>
        <c:noMultiLvlLbl val="0"/>
      </c:catAx>
      <c:valAx>
        <c:axId val="7492888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Capital Expenditure(millions)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90611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01bc6a9-ed98-4f23-ba02-71ac8774aae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Capital Expenditure for FA2 Approved Projects Y1-Y3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Figure!$L$28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Figure!$M$28:$O$28</c:f>
              <c:numCache>
                <c:formatCode>_("$"* #,##0_);_("$"* \(#,##0\);_("$"* "-"??_);_(@_)</c:formatCode>
                <c:ptCount val="3"/>
                <c:pt idx="0">
                  <c:v>1500</c:v>
                </c:pt>
                <c:pt idx="1">
                  <c:v>400</c:v>
                </c:pt>
                <c:pt idx="2">
                  <c:v>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6820877"/>
        <c:axId val="966669182"/>
      </c:lineChart>
      <c:catAx>
        <c:axId val="94682087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Number of Years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6669182"/>
        <c:crosses val="autoZero"/>
        <c:auto val="1"/>
        <c:lblAlgn val="ctr"/>
        <c:lblOffset val="100"/>
        <c:noMultiLvlLbl val="0"/>
      </c:catAx>
      <c:valAx>
        <c:axId val="96666918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Capital Expenditure(millions)</a:t>
                </a:r>
              </a:p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>
            <c:manualLayout>
              <c:xMode val="edge"/>
              <c:yMode val="edge"/>
              <c:x val="0.0305263157894737"/>
              <c:y val="0.23669205909510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82087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d840fc9-d4d6-4ae1-b1f0-f57d3c73bd1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7620</xdr:rowOff>
    </xdr:from>
    <xdr:to>
      <xdr:col>10</xdr:col>
      <xdr:colOff>299720</xdr:colOff>
      <xdr:row>15</xdr:row>
      <xdr:rowOff>136525</xdr:rowOff>
    </xdr:to>
    <xdr:graphicFrame>
      <xdr:nvGraphicFramePr>
        <xdr:cNvPr id="2" name="Chart 1"/>
        <xdr:cNvGraphicFramePr/>
      </xdr:nvGraphicFramePr>
      <xdr:xfrm>
        <a:off x="7620" y="7620"/>
        <a:ext cx="6388100" cy="2872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336550</xdr:colOff>
      <xdr:row>0</xdr:row>
      <xdr:rowOff>39370</xdr:rowOff>
    </xdr:from>
    <xdr:to>
      <xdr:col>21</xdr:col>
      <xdr:colOff>260985</xdr:colOff>
      <xdr:row>15</xdr:row>
      <xdr:rowOff>137160</xdr:rowOff>
    </xdr:to>
    <xdr:graphicFrame>
      <xdr:nvGraphicFramePr>
        <xdr:cNvPr id="3" name="Chart 2"/>
        <xdr:cNvGraphicFramePr/>
      </xdr:nvGraphicFramePr>
      <xdr:xfrm>
        <a:off x="6432550" y="39370"/>
        <a:ext cx="6630035" cy="2840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15</xdr:row>
      <xdr:rowOff>160020</xdr:rowOff>
    </xdr:from>
    <xdr:to>
      <xdr:col>10</xdr:col>
      <xdr:colOff>283210</xdr:colOff>
      <xdr:row>30</xdr:row>
      <xdr:rowOff>15875</xdr:rowOff>
    </xdr:to>
    <xdr:graphicFrame>
      <xdr:nvGraphicFramePr>
        <xdr:cNvPr id="4" name="Chart 3"/>
        <xdr:cNvGraphicFramePr/>
      </xdr:nvGraphicFramePr>
      <xdr:xfrm>
        <a:off x="38100" y="2903220"/>
        <a:ext cx="6341110" cy="25990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328295</xdr:colOff>
      <xdr:row>15</xdr:row>
      <xdr:rowOff>153035</xdr:rowOff>
    </xdr:from>
    <xdr:to>
      <xdr:col>21</xdr:col>
      <xdr:colOff>230505</xdr:colOff>
      <xdr:row>30</xdr:row>
      <xdr:rowOff>0</xdr:rowOff>
    </xdr:to>
    <xdr:graphicFrame>
      <xdr:nvGraphicFramePr>
        <xdr:cNvPr id="5" name="Chart 4"/>
        <xdr:cNvGraphicFramePr/>
      </xdr:nvGraphicFramePr>
      <xdr:xfrm>
        <a:off x="6424295" y="2896235"/>
        <a:ext cx="6607810" cy="2590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190500</xdr:colOff>
      <xdr:row>26</xdr:row>
      <xdr:rowOff>121920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0" cy="4876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opLeftCell="A20" workbookViewId="0">
      <selection activeCell="M25" sqref="L28:O28 M25:O25"/>
    </sheetView>
  </sheetViews>
  <sheetFormatPr defaultColWidth="9" defaultRowHeight="14.4"/>
  <cols>
    <col min="1" max="1" width="28.4444444444444" customWidth="1"/>
    <col min="2" max="2" width="17.9259259259259" customWidth="1"/>
    <col min="3" max="3" width="20.6018518518519" customWidth="1"/>
    <col min="4" max="4" width="13.0648148148148" customWidth="1"/>
    <col min="5" max="5" width="11.5277777777778" customWidth="1"/>
    <col min="6" max="6" width="13.1111111111111" customWidth="1"/>
    <col min="7" max="7" width="19.7777777777778" customWidth="1"/>
    <col min="8" max="8" width="31" customWidth="1"/>
    <col min="9" max="9" width="19.7777777777778" customWidth="1"/>
    <col min="10" max="10" width="22.6666666666667" customWidth="1"/>
    <col min="11" max="11" width="42.5555555555556" customWidth="1"/>
    <col min="12" max="12" width="12.6666666666667" customWidth="1"/>
    <col min="13" max="13" width="12" customWidth="1"/>
    <col min="14" max="14" width="11.6666666666667" customWidth="1"/>
    <col min="15" max="15" width="18.3333333333333" customWidth="1"/>
  </cols>
  <sheetData>
    <row r="1" ht="21" spans="1:1">
      <c r="A1" s="1" t="s">
        <v>0</v>
      </c>
    </row>
    <row r="2" ht="15.15" spans="10:10">
      <c r="J2" s="29"/>
    </row>
    <row r="3" ht="15.15" spans="1:7">
      <c r="A3" s="2" t="s">
        <v>1</v>
      </c>
      <c r="B3" s="3"/>
      <c r="C3" s="3"/>
      <c r="D3" s="3"/>
      <c r="E3" s="3"/>
      <c r="F3" s="3"/>
      <c r="G3" s="4"/>
    </row>
    <row r="4" ht="16.35" spans="1:12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  <c r="H4" s="8" t="s">
        <v>9</v>
      </c>
      <c r="K4" s="47" t="s">
        <v>10</v>
      </c>
      <c r="L4" s="47"/>
    </row>
    <row r="5" ht="16.35" spans="1:12">
      <c r="A5" s="9">
        <v>1</v>
      </c>
      <c r="B5" s="10" t="s">
        <v>11</v>
      </c>
      <c r="C5" s="11">
        <v>1</v>
      </c>
      <c r="D5" s="10">
        <v>250</v>
      </c>
      <c r="E5" s="10">
        <v>100</v>
      </c>
      <c r="F5" s="10">
        <v>100</v>
      </c>
      <c r="G5" s="12">
        <v>60</v>
      </c>
      <c r="H5" s="8">
        <v>0</v>
      </c>
      <c r="K5" s="48" t="s">
        <v>12</v>
      </c>
      <c r="L5" s="49">
        <v>50000</v>
      </c>
    </row>
    <row r="6" ht="15.6" spans="1:12">
      <c r="A6" s="13">
        <v>2</v>
      </c>
      <c r="B6" s="14" t="s">
        <v>11</v>
      </c>
      <c r="C6" s="15">
        <v>0.33</v>
      </c>
      <c r="D6" s="14">
        <v>500</v>
      </c>
      <c r="E6" s="14">
        <v>300</v>
      </c>
      <c r="F6" s="14">
        <v>300</v>
      </c>
      <c r="G6" s="16">
        <v>180</v>
      </c>
      <c r="H6" s="8">
        <v>1</v>
      </c>
      <c r="K6" s="48" t="s">
        <v>13</v>
      </c>
      <c r="L6" s="49">
        <v>10000</v>
      </c>
    </row>
    <row r="7" ht="15.6" spans="1:12">
      <c r="A7" s="13">
        <v>3</v>
      </c>
      <c r="B7" s="14" t="s">
        <v>11</v>
      </c>
      <c r="C7" s="15">
        <v>0.5</v>
      </c>
      <c r="D7" s="14">
        <v>100</v>
      </c>
      <c r="E7" s="14">
        <v>200</v>
      </c>
      <c r="F7" s="14">
        <v>400</v>
      </c>
      <c r="G7" s="16">
        <v>80</v>
      </c>
      <c r="H7" s="8">
        <v>0</v>
      </c>
      <c r="K7" s="48" t="s">
        <v>14</v>
      </c>
      <c r="L7" s="49">
        <v>4000</v>
      </c>
    </row>
    <row r="8" ht="15.6" spans="1:12">
      <c r="A8" s="13">
        <v>4</v>
      </c>
      <c r="B8" s="14" t="s">
        <v>11</v>
      </c>
      <c r="C8" s="15">
        <v>1</v>
      </c>
      <c r="D8" s="14">
        <v>750</v>
      </c>
      <c r="E8" s="14">
        <v>500</v>
      </c>
      <c r="F8" s="14">
        <v>300</v>
      </c>
      <c r="G8" s="16">
        <v>310</v>
      </c>
      <c r="H8" s="8">
        <v>1</v>
      </c>
      <c r="K8" s="48" t="s">
        <v>15</v>
      </c>
      <c r="L8" s="50">
        <v>0.05</v>
      </c>
    </row>
    <row r="9" ht="15.6" spans="1:12">
      <c r="A9" s="13">
        <v>5</v>
      </c>
      <c r="B9" s="14" t="s">
        <v>11</v>
      </c>
      <c r="C9" s="15">
        <v>0.75</v>
      </c>
      <c r="D9" s="14">
        <v>200</v>
      </c>
      <c r="E9" s="14">
        <v>400</v>
      </c>
      <c r="F9" s="14">
        <v>800</v>
      </c>
      <c r="G9" s="16">
        <v>220</v>
      </c>
      <c r="H9" s="8">
        <v>0</v>
      </c>
      <c r="K9" s="51"/>
      <c r="L9" s="51"/>
    </row>
    <row r="10" ht="15.6" spans="1:12">
      <c r="A10" s="17">
        <v>6</v>
      </c>
      <c r="B10" s="18" t="s">
        <v>16</v>
      </c>
      <c r="C10" s="19">
        <v>0.5</v>
      </c>
      <c r="D10" s="18">
        <v>1000</v>
      </c>
      <c r="E10" s="18">
        <v>300</v>
      </c>
      <c r="F10" s="18">
        <v>300</v>
      </c>
      <c r="G10" s="20">
        <v>180</v>
      </c>
      <c r="H10" s="8">
        <v>1</v>
      </c>
      <c r="K10" s="52" t="s">
        <v>17</v>
      </c>
      <c r="L10" s="53"/>
    </row>
    <row r="11" ht="15.6" spans="1:12">
      <c r="A11" s="17">
        <v>7</v>
      </c>
      <c r="B11" s="18" t="s">
        <v>16</v>
      </c>
      <c r="C11" s="19">
        <v>1</v>
      </c>
      <c r="D11" s="18">
        <v>750</v>
      </c>
      <c r="E11" s="18">
        <v>750</v>
      </c>
      <c r="F11" s="18">
        <v>300</v>
      </c>
      <c r="G11" s="20">
        <v>410</v>
      </c>
      <c r="H11" s="8">
        <v>0</v>
      </c>
      <c r="K11" s="54" t="s">
        <v>18</v>
      </c>
      <c r="L11" s="54">
        <f>IF(D39&lt;4000,1,0)</f>
        <v>1</v>
      </c>
    </row>
    <row r="12" ht="15.6" spans="1:12">
      <c r="A12" s="17">
        <v>8</v>
      </c>
      <c r="B12" s="18" t="s">
        <v>16</v>
      </c>
      <c r="C12" s="19">
        <v>1</v>
      </c>
      <c r="D12" s="18">
        <v>800</v>
      </c>
      <c r="E12" s="18">
        <v>700</v>
      </c>
      <c r="F12" s="18">
        <v>600</v>
      </c>
      <c r="G12" s="20">
        <v>280</v>
      </c>
      <c r="H12" s="8">
        <v>1</v>
      </c>
      <c r="K12" s="54" t="s">
        <v>19</v>
      </c>
      <c r="L12" s="54">
        <f>IF(E39&lt;4000,1,0)</f>
        <v>1</v>
      </c>
    </row>
    <row r="13" ht="15.6" spans="1:12">
      <c r="A13" s="17">
        <v>9</v>
      </c>
      <c r="B13" s="18" t="s">
        <v>16</v>
      </c>
      <c r="C13" s="19">
        <v>0.67</v>
      </c>
      <c r="D13" s="18">
        <v>400</v>
      </c>
      <c r="E13" s="18">
        <v>600</v>
      </c>
      <c r="F13" s="18">
        <v>800</v>
      </c>
      <c r="G13" s="20">
        <v>380</v>
      </c>
      <c r="H13" s="8">
        <v>0</v>
      </c>
      <c r="K13" s="54" t="s">
        <v>20</v>
      </c>
      <c r="L13" s="54">
        <f>IF(F39&lt;4000,1,0)</f>
        <v>1</v>
      </c>
    </row>
    <row r="14" ht="15.6" spans="1:12">
      <c r="A14" s="21">
        <v>10</v>
      </c>
      <c r="B14" s="22" t="s">
        <v>21</v>
      </c>
      <c r="C14" s="23">
        <v>1</v>
      </c>
      <c r="D14" s="22">
        <v>100</v>
      </c>
      <c r="E14" s="22">
        <v>200</v>
      </c>
      <c r="F14" s="22">
        <v>400</v>
      </c>
      <c r="G14" s="24">
        <v>100</v>
      </c>
      <c r="H14" s="8">
        <v>1</v>
      </c>
      <c r="K14" s="54" t="s">
        <v>22</v>
      </c>
      <c r="L14" s="54">
        <f>IF(G39&lt;10000,1,0)</f>
        <v>1</v>
      </c>
    </row>
    <row r="15" ht="15.6" spans="1:12">
      <c r="A15" s="21">
        <v>11</v>
      </c>
      <c r="B15" s="22" t="s">
        <v>21</v>
      </c>
      <c r="C15" s="23">
        <v>0.5</v>
      </c>
      <c r="D15" s="22">
        <v>700</v>
      </c>
      <c r="E15" s="22">
        <v>500</v>
      </c>
      <c r="F15" s="22">
        <v>300</v>
      </c>
      <c r="G15" s="24">
        <v>260</v>
      </c>
      <c r="H15" s="8">
        <v>0</v>
      </c>
      <c r="K15" s="54" t="s">
        <v>23</v>
      </c>
      <c r="L15" s="54">
        <f>IF(AND(L16&gt;=1,L17&gt;=1,L18&gt;=1),1,0)</f>
        <v>1</v>
      </c>
    </row>
    <row r="16" ht="16.35" spans="1:12">
      <c r="A16" s="25">
        <v>12</v>
      </c>
      <c r="B16" s="26" t="s">
        <v>21</v>
      </c>
      <c r="C16" s="27">
        <v>1</v>
      </c>
      <c r="D16" s="26">
        <v>1500</v>
      </c>
      <c r="E16" s="26">
        <v>400</v>
      </c>
      <c r="F16" s="26">
        <v>400</v>
      </c>
      <c r="G16" s="28">
        <v>340</v>
      </c>
      <c r="H16" s="8">
        <v>1</v>
      </c>
      <c r="K16" s="54" t="s">
        <v>24</v>
      </c>
      <c r="L16" s="55">
        <f>SUM(I20:I24)</f>
        <v>4</v>
      </c>
    </row>
    <row r="17" ht="15.6" spans="11:12">
      <c r="K17" s="54" t="s">
        <v>25</v>
      </c>
      <c r="L17" s="55">
        <f>SUM(I27:I30)</f>
        <v>3</v>
      </c>
    </row>
    <row r="18" ht="16.35" spans="2:12">
      <c r="B18" s="29"/>
      <c r="K18" s="54" t="s">
        <v>26</v>
      </c>
      <c r="L18" s="55">
        <f>SUM(I33:I35)</f>
        <v>2</v>
      </c>
    </row>
    <row r="19" ht="16.35" spans="1:12">
      <c r="A19" s="5" t="s">
        <v>2</v>
      </c>
      <c r="B19" s="6" t="s">
        <v>3</v>
      </c>
      <c r="C19" s="6" t="s">
        <v>4</v>
      </c>
      <c r="D19" s="6" t="s">
        <v>5</v>
      </c>
      <c r="E19" s="6" t="s">
        <v>6</v>
      </c>
      <c r="F19" s="7" t="s">
        <v>7</v>
      </c>
      <c r="G19" s="30" t="s">
        <v>8</v>
      </c>
      <c r="H19" s="31" t="s">
        <v>27</v>
      </c>
      <c r="I19" s="31" t="s">
        <v>28</v>
      </c>
      <c r="J19" s="31" t="s">
        <v>29</v>
      </c>
      <c r="K19" s="54" t="s">
        <v>30</v>
      </c>
      <c r="L19" s="55">
        <f>SUM(L16:L18)</f>
        <v>9</v>
      </c>
    </row>
    <row r="20" ht="16.35" spans="1:12">
      <c r="A20" s="9">
        <v>1</v>
      </c>
      <c r="B20" s="10" t="s">
        <v>11</v>
      </c>
      <c r="C20" s="11">
        <v>1</v>
      </c>
      <c r="D20" s="32">
        <f>D5*C20</f>
        <v>250</v>
      </c>
      <c r="E20" s="32">
        <f>E5*C20</f>
        <v>100</v>
      </c>
      <c r="F20" s="33">
        <f>F5*C20</f>
        <v>100</v>
      </c>
      <c r="G20" s="14">
        <v>60</v>
      </c>
      <c r="H20" s="34">
        <f>G20-(G20*$L$8)</f>
        <v>57</v>
      </c>
      <c r="I20" s="8">
        <v>1</v>
      </c>
      <c r="J20" s="56">
        <f>IF(I20=0,"",H20/SUM(D5:F5))</f>
        <v>0.126666666666667</v>
      </c>
      <c r="K20" s="51"/>
      <c r="L20" s="51"/>
    </row>
    <row r="21" ht="15.6" spans="1:12">
      <c r="A21" s="13">
        <v>2</v>
      </c>
      <c r="B21" s="14" t="s">
        <v>11</v>
      </c>
      <c r="C21" s="15">
        <v>0.33</v>
      </c>
      <c r="D21" s="32">
        <f>D6*C21</f>
        <v>165</v>
      </c>
      <c r="E21" s="32">
        <f>E6*C21</f>
        <v>99</v>
      </c>
      <c r="F21" s="33">
        <f>F6*C21</f>
        <v>99</v>
      </c>
      <c r="G21" s="14">
        <v>180</v>
      </c>
      <c r="H21" s="34">
        <f>G21-(G21*$L$8)</f>
        <v>171</v>
      </c>
      <c r="I21" s="8">
        <v>1</v>
      </c>
      <c r="J21" s="56">
        <f>IF(I21=0,"",H21/SUM(D6:F6))</f>
        <v>0.155454545454545</v>
      </c>
      <c r="K21" s="57" t="s">
        <v>31</v>
      </c>
      <c r="L21" s="58">
        <f>IF(SUM(L11:L15)=5,1,0)</f>
        <v>1</v>
      </c>
    </row>
    <row r="22" spans="1:10">
      <c r="A22" s="13">
        <v>3</v>
      </c>
      <c r="B22" s="14" t="s">
        <v>11</v>
      </c>
      <c r="C22" s="15">
        <v>0.5</v>
      </c>
      <c r="D22" s="32">
        <f>D7*C22</f>
        <v>50</v>
      </c>
      <c r="E22" s="32">
        <f>E7*C22</f>
        <v>100</v>
      </c>
      <c r="F22" s="33">
        <f>F7*C22</f>
        <v>200</v>
      </c>
      <c r="G22" s="14">
        <v>80</v>
      </c>
      <c r="H22" s="34">
        <f>G22-(G22*$L$8)</f>
        <v>76</v>
      </c>
      <c r="I22" s="8">
        <v>1</v>
      </c>
      <c r="J22" s="56">
        <f>IF(I22=0,"",H22/SUM(D7:F7))</f>
        <v>0.108571428571429</v>
      </c>
    </row>
    <row r="23" spans="1:10">
      <c r="A23" s="13">
        <v>4</v>
      </c>
      <c r="B23" s="14" t="s">
        <v>11</v>
      </c>
      <c r="C23" s="15">
        <v>1</v>
      </c>
      <c r="D23" s="32">
        <f>D8*C23</f>
        <v>750</v>
      </c>
      <c r="E23" s="32">
        <f>E8*C23</f>
        <v>500</v>
      </c>
      <c r="F23" s="33">
        <f>F8*C23</f>
        <v>300</v>
      </c>
      <c r="G23" s="14">
        <v>310</v>
      </c>
      <c r="H23" s="34">
        <f>G23-(G23*$L$8)</f>
        <v>294.5</v>
      </c>
      <c r="I23" s="8">
        <v>0</v>
      </c>
      <c r="J23" s="56" t="str">
        <f>IF(I23=0,"",H23/SUM(D8:F8))</f>
        <v/>
      </c>
    </row>
    <row r="24" ht="15.6" spans="1:15">
      <c r="A24" s="35">
        <v>5</v>
      </c>
      <c r="B24" s="36" t="s">
        <v>11</v>
      </c>
      <c r="C24" s="37">
        <v>0.75</v>
      </c>
      <c r="D24" s="32">
        <f>D9*C24</f>
        <v>150</v>
      </c>
      <c r="E24" s="32">
        <f>E9*C24</f>
        <v>300</v>
      </c>
      <c r="F24" s="33">
        <f>F9*C24</f>
        <v>600</v>
      </c>
      <c r="G24" s="14">
        <v>220</v>
      </c>
      <c r="H24" s="34">
        <f>G24-(G24*$L$8)</f>
        <v>209</v>
      </c>
      <c r="I24" s="8">
        <v>1</v>
      </c>
      <c r="J24" s="56">
        <f>IF(I24=0,"",H24/SUM(D9:F9))</f>
        <v>0.149285714285714</v>
      </c>
      <c r="K24" s="59"/>
      <c r="L24" s="59"/>
      <c r="M24" s="60" t="s">
        <v>32</v>
      </c>
      <c r="N24" s="60"/>
      <c r="O24" s="60"/>
    </row>
    <row r="25" ht="15.6" spans="1:15">
      <c r="A25" s="30" t="s">
        <v>33</v>
      </c>
      <c r="B25" s="30"/>
      <c r="C25" s="31"/>
      <c r="D25" s="34" cm="1">
        <f t="array" ref="D25">SUMPRODUCT(D20:D24,$I$20:$I$24)</f>
        <v>615</v>
      </c>
      <c r="E25" s="34" cm="1">
        <f t="array" ref="E25">SUMPRODUCT(E20:E24,$I$20:$I$24)</f>
        <v>599</v>
      </c>
      <c r="F25" s="34" cm="1">
        <f t="array" ref="F25">SUMPRODUCT(F20:F24,$I$20:$I$24)</f>
        <v>999</v>
      </c>
      <c r="G25" s="8"/>
      <c r="H25" s="38"/>
      <c r="K25" s="59"/>
      <c r="L25" s="54"/>
      <c r="M25" s="60" t="s">
        <v>34</v>
      </c>
      <c r="N25" s="60" t="s">
        <v>35</v>
      </c>
      <c r="O25" s="60" t="s">
        <v>36</v>
      </c>
    </row>
    <row r="26" ht="15.6" spans="7:15">
      <c r="G26" s="8"/>
      <c r="H26" s="38"/>
      <c r="K26" s="61" t="s">
        <v>37</v>
      </c>
      <c r="L26" s="60" t="s">
        <v>38</v>
      </c>
      <c r="M26" s="62">
        <f>D25</f>
        <v>615</v>
      </c>
      <c r="N26" s="62">
        <f>E25</f>
        <v>599</v>
      </c>
      <c r="O26" s="62">
        <f>F25</f>
        <v>999</v>
      </c>
    </row>
    <row r="27" ht="15.6" spans="1:15">
      <c r="A27" s="17">
        <v>6</v>
      </c>
      <c r="B27" s="18" t="s">
        <v>16</v>
      </c>
      <c r="C27" s="19">
        <v>0.5</v>
      </c>
      <c r="D27" s="39">
        <f>D10*C27</f>
        <v>500</v>
      </c>
      <c r="E27" s="39">
        <f>C27*E10</f>
        <v>150</v>
      </c>
      <c r="F27" s="39">
        <f>C27*F10</f>
        <v>150</v>
      </c>
      <c r="G27" s="18">
        <v>180</v>
      </c>
      <c r="H27" s="34">
        <f>G27-(G27*$L$8)</f>
        <v>171</v>
      </c>
      <c r="I27" s="8">
        <v>1</v>
      </c>
      <c r="J27" s="56">
        <f>IF(I27=0,"",H27/SUM(D10:F10))</f>
        <v>0.106875</v>
      </c>
      <c r="K27" s="63"/>
      <c r="L27" s="60" t="s">
        <v>39</v>
      </c>
      <c r="M27" s="62">
        <f>D31</f>
        <v>1518</v>
      </c>
      <c r="N27" s="62">
        <f>E31</f>
        <v>1302</v>
      </c>
      <c r="O27" s="62">
        <f>F31</f>
        <v>986</v>
      </c>
    </row>
    <row r="28" ht="15.6" spans="1:15">
      <c r="A28" s="17">
        <v>7</v>
      </c>
      <c r="B28" s="18" t="s">
        <v>16</v>
      </c>
      <c r="C28" s="19">
        <v>1</v>
      </c>
      <c r="D28" s="39">
        <f>D11*C28</f>
        <v>750</v>
      </c>
      <c r="E28" s="39">
        <f>C28*E11</f>
        <v>750</v>
      </c>
      <c r="F28" s="39">
        <f>C28*F11</f>
        <v>300</v>
      </c>
      <c r="G28" s="18">
        <v>410</v>
      </c>
      <c r="H28" s="34">
        <f>G28-(G28*$L$8)</f>
        <v>389.5</v>
      </c>
      <c r="I28" s="8">
        <v>1</v>
      </c>
      <c r="J28" s="56">
        <f t="shared" ref="J28:J33" si="0">IF(I28=0,"",H28/SUM(D11:F11))</f>
        <v>0.216388888888889</v>
      </c>
      <c r="K28" s="63"/>
      <c r="L28" s="60" t="s">
        <v>40</v>
      </c>
      <c r="M28" s="62">
        <f>D35</f>
        <v>1500</v>
      </c>
      <c r="N28" s="62">
        <f>E35</f>
        <v>400</v>
      </c>
      <c r="O28" s="62">
        <f>F35</f>
        <v>400</v>
      </c>
    </row>
    <row r="29" spans="1:10">
      <c r="A29" s="17">
        <v>8</v>
      </c>
      <c r="B29" s="18" t="s">
        <v>16</v>
      </c>
      <c r="C29" s="19">
        <v>1</v>
      </c>
      <c r="D29" s="39">
        <f>D12*C29</f>
        <v>800</v>
      </c>
      <c r="E29" s="39">
        <f>C29*E12</f>
        <v>700</v>
      </c>
      <c r="F29" s="39">
        <f>C29*F12</f>
        <v>600</v>
      </c>
      <c r="G29" s="18">
        <v>280</v>
      </c>
      <c r="H29" s="34">
        <f>G29-(G29*$L$8)</f>
        <v>266</v>
      </c>
      <c r="I29" s="8">
        <v>0</v>
      </c>
      <c r="J29" s="56" t="str">
        <f t="shared" si="0"/>
        <v/>
      </c>
    </row>
    <row r="30" spans="1:10">
      <c r="A30" s="17">
        <v>9</v>
      </c>
      <c r="B30" s="18" t="s">
        <v>16</v>
      </c>
      <c r="C30" s="19">
        <v>0.67</v>
      </c>
      <c r="D30" s="39">
        <f>D13*C30</f>
        <v>268</v>
      </c>
      <c r="E30" s="39">
        <f>C30*E13</f>
        <v>402</v>
      </c>
      <c r="F30" s="39">
        <f>C30*F13</f>
        <v>536</v>
      </c>
      <c r="G30" s="18">
        <v>380</v>
      </c>
      <c r="H30" s="34">
        <f>G30-(G30*$L$8)</f>
        <v>361</v>
      </c>
      <c r="I30" s="8">
        <v>1</v>
      </c>
      <c r="J30" s="56">
        <f t="shared" si="0"/>
        <v>0.200555555555556</v>
      </c>
    </row>
    <row r="31" spans="1:8">
      <c r="A31" s="30" t="s">
        <v>33</v>
      </c>
      <c r="B31" s="30"/>
      <c r="C31" s="30"/>
      <c r="D31" s="34" cm="1">
        <f t="array" ref="D31">SUMPRODUCT(D27:D30,$I$27:$I$30)</f>
        <v>1518</v>
      </c>
      <c r="E31" s="34" cm="1">
        <f t="array" ref="E31">SUMPRODUCT(E27:E30,$I$27:$I$30)</f>
        <v>1302</v>
      </c>
      <c r="F31" s="34" cm="1">
        <f t="array" ref="F31">SUMPRODUCT(F27:F30,$I$27:$I$30)</f>
        <v>986</v>
      </c>
      <c r="G31" s="8"/>
      <c r="H31" s="38"/>
    </row>
    <row r="32" spans="7:9">
      <c r="G32" s="8"/>
      <c r="H32" s="38"/>
      <c r="I32" s="64"/>
    </row>
    <row r="33" spans="1:10">
      <c r="A33" s="21">
        <v>10</v>
      </c>
      <c r="B33" s="22" t="s">
        <v>21</v>
      </c>
      <c r="C33" s="23">
        <v>1</v>
      </c>
      <c r="D33" s="40">
        <f>C33*D14</f>
        <v>100</v>
      </c>
      <c r="E33" s="40">
        <f>C33*E14</f>
        <v>200</v>
      </c>
      <c r="F33" s="41">
        <f>C33*F14</f>
        <v>400</v>
      </c>
      <c r="G33" s="22">
        <v>100</v>
      </c>
      <c r="H33" s="34">
        <f>G33-(G33*$L$8)</f>
        <v>95</v>
      </c>
      <c r="I33" s="8">
        <v>0</v>
      </c>
      <c r="J33" s="56" t="str">
        <f>IF(I33=0,"",H33/SUM(D14:F14))</f>
        <v/>
      </c>
    </row>
    <row r="34" spans="1:10">
      <c r="A34" s="21">
        <v>11</v>
      </c>
      <c r="B34" s="22" t="s">
        <v>21</v>
      </c>
      <c r="C34" s="23">
        <v>0.5</v>
      </c>
      <c r="D34" s="40">
        <f>C34*D15</f>
        <v>350</v>
      </c>
      <c r="E34" s="40">
        <f>C34*E15</f>
        <v>250</v>
      </c>
      <c r="F34" s="41">
        <f>C34*F15</f>
        <v>150</v>
      </c>
      <c r="G34" s="22">
        <v>260</v>
      </c>
      <c r="H34" s="34">
        <f>G34-(G34*$L$8)</f>
        <v>247</v>
      </c>
      <c r="I34" s="8">
        <v>1</v>
      </c>
      <c r="J34" s="56">
        <f>IF(I34=0,"",H34/SUM(D15:F15))</f>
        <v>0.164666666666667</v>
      </c>
    </row>
    <row r="35" spans="1:10">
      <c r="A35" s="42">
        <v>12</v>
      </c>
      <c r="B35" s="43" t="s">
        <v>21</v>
      </c>
      <c r="C35" s="44">
        <v>1</v>
      </c>
      <c r="D35" s="40">
        <f>C35*D16</f>
        <v>1500</v>
      </c>
      <c r="E35" s="40">
        <f>C35*E16</f>
        <v>400</v>
      </c>
      <c r="F35" s="41">
        <f>C35*F16</f>
        <v>400</v>
      </c>
      <c r="G35" s="22">
        <v>340</v>
      </c>
      <c r="H35" s="34">
        <f>G35-(G35*$L$8)</f>
        <v>323</v>
      </c>
      <c r="I35" s="8">
        <v>1</v>
      </c>
      <c r="J35" s="56">
        <f>IF(I35=0,"",H35/SUM(D16:F16))</f>
        <v>0.140434782608696</v>
      </c>
    </row>
    <row r="36" spans="1:7">
      <c r="A36" s="30" t="s">
        <v>33</v>
      </c>
      <c r="B36" s="30"/>
      <c r="C36" s="30"/>
      <c r="D36" s="34" cm="1">
        <f t="array" ref="D36">SUMPRODUCT(D33:D35,$I$33:$I$35)</f>
        <v>1850</v>
      </c>
      <c r="E36" s="34" cm="1">
        <f t="array" ref="E36">SUMPRODUCT(E33:E35,$I$33:$I$35)</f>
        <v>650</v>
      </c>
      <c r="F36" s="34" cm="1">
        <f t="array" ref="F36">SUMPRODUCT(F33:F35,$I$33:$I$35)</f>
        <v>550</v>
      </c>
      <c r="G36" s="8"/>
    </row>
    <row r="37" spans="8:8">
      <c r="H37" s="38"/>
    </row>
    <row r="38" ht="15.6" spans="4:13">
      <c r="D38" s="31" t="s">
        <v>41</v>
      </c>
      <c r="E38" s="31" t="s">
        <v>42</v>
      </c>
      <c r="F38" s="31" t="s">
        <v>43</v>
      </c>
      <c r="G38" s="31" t="s">
        <v>44</v>
      </c>
      <c r="H38" s="45" t="s">
        <v>45</v>
      </c>
      <c r="I38" s="65"/>
      <c r="J38" s="51"/>
      <c r="K38" s="45" t="s">
        <v>46</v>
      </c>
      <c r="L38" s="45"/>
      <c r="M38" s="45"/>
    </row>
    <row r="39" ht="15.6" spans="1:13">
      <c r="A39" s="30" t="s">
        <v>47</v>
      </c>
      <c r="B39" s="30"/>
      <c r="C39" s="30"/>
      <c r="D39" s="34">
        <f>SUM(D25,D31,D36)</f>
        <v>3983</v>
      </c>
      <c r="E39" s="34">
        <f>SUM(E25,E31,E36)</f>
        <v>2551</v>
      </c>
      <c r="F39" s="34">
        <f>SUM(F25,F31,F36)</f>
        <v>2535</v>
      </c>
      <c r="G39" s="46">
        <f>SUM(D39,E39,F39)</f>
        <v>9069</v>
      </c>
      <c r="H39" s="38" cm="1">
        <f t="array" ref="H39">SUMPRODUCT(H20:H35,I20:I35)</f>
        <v>2004.5</v>
      </c>
      <c r="J39" s="45" t="s">
        <v>48</v>
      </c>
      <c r="K39" s="45" t="s">
        <v>49</v>
      </c>
      <c r="L39" s="45" t="s">
        <v>50</v>
      </c>
      <c r="M39" s="45" t="s">
        <v>51</v>
      </c>
    </row>
    <row r="40" ht="15.6" spans="10:13">
      <c r="J40" s="66"/>
      <c r="K40" s="67">
        <f>AVERAGE(J20:J35)</f>
        <v>0.152099916522018</v>
      </c>
      <c r="L40" s="67">
        <f>MIN(J20:J36)</f>
        <v>0.106875</v>
      </c>
      <c r="M40" s="67">
        <f>MAX(J20:J35)</f>
        <v>0.216388888888889</v>
      </c>
    </row>
    <row r="41" ht="15.6" spans="10:13">
      <c r="J41" s="68">
        <v>0</v>
      </c>
      <c r="K41" s="68">
        <v>0.167512582693742</v>
      </c>
      <c r="L41" s="68">
        <v>0.1125</v>
      </c>
      <c r="M41" s="68">
        <v>0.227777777777778</v>
      </c>
    </row>
    <row r="42" ht="15.6" spans="10:13">
      <c r="J42" s="68">
        <v>0.05</v>
      </c>
      <c r="K42" s="68">
        <v>0.159136953559055</v>
      </c>
      <c r="L42" s="68">
        <v>0.106875</v>
      </c>
      <c r="M42" s="68">
        <v>0.216388888888889</v>
      </c>
    </row>
    <row r="43" ht="15.6" spans="10:13">
      <c r="J43" s="68">
        <v>0.1</v>
      </c>
      <c r="K43" s="68">
        <v>0.150761324424368</v>
      </c>
      <c r="L43" s="68">
        <v>0.10125</v>
      </c>
      <c r="M43" s="68">
        <v>0.205</v>
      </c>
    </row>
    <row r="44" ht="15.6" spans="10:13">
      <c r="J44" s="68">
        <v>0.15</v>
      </c>
      <c r="K44" s="68">
        <v>0.142385695289681</v>
      </c>
      <c r="L44" s="68">
        <v>0.095625</v>
      </c>
      <c r="M44" s="68">
        <v>0.193611111111111</v>
      </c>
    </row>
    <row r="45" ht="15.6" spans="10:13">
      <c r="J45" s="68">
        <v>0.2</v>
      </c>
      <c r="K45" s="68">
        <v>0.134010066154994</v>
      </c>
      <c r="L45" s="68">
        <v>0.09</v>
      </c>
      <c r="M45" s="68">
        <v>0.182222222222222</v>
      </c>
    </row>
    <row r="46" ht="15.6" spans="10:13">
      <c r="J46" s="68">
        <v>0.25</v>
      </c>
      <c r="K46" s="68">
        <v>0.125634437020307</v>
      </c>
      <c r="L46" s="68">
        <v>0.084375</v>
      </c>
      <c r="M46" s="68">
        <v>0.170833333333333</v>
      </c>
    </row>
    <row r="47" ht="15.6" spans="10:13">
      <c r="J47" s="68">
        <v>0.3</v>
      </c>
      <c r="K47" s="68">
        <v>0.117258807885619</v>
      </c>
      <c r="L47" s="68">
        <v>0.07875</v>
      </c>
      <c r="M47" s="68">
        <v>0.159444444444444</v>
      </c>
    </row>
  </sheetData>
  <mergeCells count="10">
    <mergeCell ref="A3:G3"/>
    <mergeCell ref="K4:L4"/>
    <mergeCell ref="K10:L10"/>
    <mergeCell ref="M24:O24"/>
    <mergeCell ref="A25:C25"/>
    <mergeCell ref="A31:C31"/>
    <mergeCell ref="A36:C36"/>
    <mergeCell ref="K38:M38"/>
    <mergeCell ref="A39:C39"/>
    <mergeCell ref="K26:K28"/>
  </mergeCells>
  <conditionalFormatting sqref="L15">
    <cfRule type="cellIs" dxfId="0" priority="4" operator="greaterThan">
      <formula>0</formula>
    </cfRule>
    <cfRule type="cellIs" dxfId="1" priority="3" operator="lessThan">
      <formula>1</formula>
    </cfRule>
  </conditionalFormatting>
  <conditionalFormatting sqref="K21:L21">
    <cfRule type="cellIs" dxfId="0" priority="2" operator="equal">
      <formula>1</formula>
    </cfRule>
    <cfRule type="cellIs" dxfId="1" priority="1" operator="lessThan">
      <formula>1</formula>
    </cfRule>
  </conditionalFormatting>
  <conditionalFormatting sqref="D39:F39">
    <cfRule type="cellIs" dxfId="1" priority="10" operator="greaterThan">
      <formula>4000</formula>
    </cfRule>
    <cfRule type="cellIs" dxfId="2" priority="9" operator="lessThanOrEqual">
      <formula>4000</formula>
    </cfRule>
  </conditionalFormatting>
  <conditionalFormatting sqref="G39">
    <cfRule type="cellIs" dxfId="1" priority="8" operator="greaterThan">
      <formula>10000</formula>
    </cfRule>
    <cfRule type="cellIs" dxfId="2" priority="7" operator="lessThanOrEqual">
      <formula>10000</formula>
    </cfRule>
  </conditionalFormatting>
  <conditionalFormatting sqref="H5:H16">
    <cfRule type="cellIs" dxfId="0" priority="12" operator="equal">
      <formula>1</formula>
    </cfRule>
  </conditionalFormatting>
  <conditionalFormatting sqref="L11:L14">
    <cfRule type="cellIs" dxfId="0" priority="6" operator="equal">
      <formula>1</formula>
    </cfRule>
    <cfRule type="cellIs" dxfId="1" priority="5" operator="lessThan">
      <formula>1</formula>
    </cfRule>
  </conditionalFormatting>
  <conditionalFormatting sqref="I20:I24 I33:I35 I27:I30">
    <cfRule type="cellIs" dxfId="0" priority="11" operator="equal">
      <formula>1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V18" sqref="V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30" sqref="C30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</vt:lpstr>
      <vt:lpstr>Approved Projects Charts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ACER</cp:lastModifiedBy>
  <dcterms:created xsi:type="dcterms:W3CDTF">2022-03-03T17:30:00Z</dcterms:created>
  <dcterms:modified xsi:type="dcterms:W3CDTF">2025-07-16T02:44:24Z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B7081FD1BBED464B8F3C4A97CF6F66F8_13</vt:lpwstr>
  </property>
  <property fmtid="{D5CDD505-2E9C-101B-9397-08002B2CF9AE}" pid="3" name="KSOProductBuildVer">
    <vt:lpwstr>2057-12.2.0.21931</vt:lpwstr>
  </property>
</Properties>
</file>