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codeName="a_EstaPasta_de_trabalho"/>
  <mc:AlternateContent xmlns:mc="http://schemas.openxmlformats.org/markup-compatibility/2006">
    <mc:Choice Requires="x15">
      <x15ac:absPath xmlns:x15ac="http://schemas.microsoft.com/office/spreadsheetml/2010/11/ac" url="https://consultoriam2v.sharepoint.com/sites/M2V-Projetos23/Documentos Compartilhados/NEXA/1197 - NEXA - REVISAO QAA/1197_NEXA_BL2/2.5 GERENCIAMENTO DE RISCOS ADUANEIROS/Anexos QAA/"/>
    </mc:Choice>
  </mc:AlternateContent>
  <xr:revisionPtr revIDLastSave="18" documentId="8_{B0972301-47C3-9C45-B1AD-86D741941FD3}" xr6:coauthVersionLast="45" xr6:coauthVersionMax="45" xr10:uidLastSave="{E1364C59-A9FF-094B-A504-4272D0341195}"/>
  <bookViews>
    <workbookView minimized="1" xWindow="25660" yWindow="460" windowWidth="38240" windowHeight="19680" tabRatio="547" xr2:uid="{00000000-000D-0000-FFFF-FFFF00000000}"/>
  </bookViews>
  <sheets>
    <sheet name="Análise Riscos" sheetId="1" r:id="rId1"/>
    <sheet name="Matriz" sheetId="3" r:id="rId2"/>
    <sheet name="Visão Geral" sheetId="9" r:id="rId3"/>
    <sheet name="Legendas Impacto" sheetId="2" r:id="rId4"/>
    <sheet name="Legendas Probabilidade" sheetId="8" r:id="rId5"/>
    <sheet name="Configurações" sheetId="4" state="hidden" r:id="rId6"/>
  </sheets>
  <externalReferences>
    <externalReference r:id="rId7"/>
  </externalReferences>
  <definedNames>
    <definedName name="_xlnm._FilterDatabase" localSheetId="0" hidden="1">'Análise Riscos'!$A$8:$AD$73</definedName>
    <definedName name="CheckMatrizes">Matriz!$N$4</definedName>
    <definedName name="FiltroAtual">'Análise Riscos'!$AA$8</definedName>
    <definedName name="FinanceiroAtual">'Análise Riscos'!$J$8</definedName>
    <definedName name="ImpactoAtual">'Análise Riscos'!$Q$8</definedName>
    <definedName name="InicioEventos">'Análise Riscos'!$E$8</definedName>
    <definedName name="InicioRiscoAtual">Matriz!$H$4</definedName>
    <definedName name="LinhaInicio">'Visão Geral'!$C$5</definedName>
    <definedName name="LinhaTotal">'Visão Geral'!$C$17</definedName>
    <definedName name="ListaCategorias">Configurações!$A$46:INDEX(Configurações!$A$46:$A$135,COUNTA(Configurações!$A$46:$A$135))</definedName>
    <definedName name="ListaClassificaoFinal">Configurações!$A$39:INDEX(Configurações!$A$39:$A$44,COUNTA(Configurações!$A$39:$A$44))</definedName>
    <definedName name="ListaImpacto">Configurações!$A$10:$A$14</definedName>
    <definedName name="ListaImpactoFinanceiro">Configurações!$A$33:INDEX(Configurações!$A$33:$A$37,COUNTA(Configurações!$A$33:$A$37))</definedName>
    <definedName name="ListaPlanoAcao">Configurações!$A$25:INDEX(Configurações!$A$25:$A$27,COUNTA(Configurações!$A$25:$A$27))</definedName>
    <definedName name="ListaProbabilidade">Configurações!$A$18:INDEX(Configurações!$A$18:$A$23,COUNTA(Configurações!$A$18:$A$23))</definedName>
    <definedName name="ListaTipoRisco">Configurações!$A$29:INDEX(Configurações!$A$29:$A$31,COUNTA(Configurações!$A$29:$A$31))</definedName>
    <definedName name="NomePlanta">'Análise Riscos'!$E$3</definedName>
    <definedName name="ProbabilidadeAtual">'Análise Riscos'!$I$8</definedName>
    <definedName name="TituloRiscoAtual">Matriz!$H$2</definedName>
    <definedName name="Unidade">'Análise Riscos'!$D$8</definedName>
    <definedName name="Z_7DC5058C_3B95_4762_B39D_E783A9975CB0_.wvu.Cols" localSheetId="0" hidden="1">'Análise Riscos'!#REF!,'Análise Riscos'!#REF!</definedName>
    <definedName name="Z_7DC5058C_3B95_4762_B39D_E783A9975CB0_.wvu.Cols" localSheetId="3" hidden="1">'Legendas Impacto'!#REF!,'Legendas Impacto'!$H:$H</definedName>
    <definedName name="Z_7DC5058C_3B95_4762_B39D_E783A9975CB0_.wvu.Cols" localSheetId="1" hidden="1">Matriz!$N:$N</definedName>
  </definedNames>
  <calcPr calcId="191029"/>
  <customWorkbookViews>
    <customWorkbookView name="Administrator - Modo de exibição pessoal" guid="{7DC5058C-3B95-4762-B39D-E783A9975CB0}" mergeInterval="0" personalView="1" maximized="1" xWindow="-8" yWindow="-8" windowWidth="1382" windowHeight="744"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3" i="1" l="1"/>
  <c r="Q73" i="1" s="1"/>
  <c r="AA73" i="1" s="1"/>
  <c r="T73" i="1" s="1"/>
  <c r="K72" i="1"/>
  <c r="Q72" i="1" s="1"/>
  <c r="AA72" i="1" s="1"/>
  <c r="T72" i="1" s="1"/>
  <c r="K70" i="1"/>
  <c r="Q70" i="1" s="1"/>
  <c r="AA70" i="1" s="1"/>
  <c r="T70" i="1" s="1"/>
  <c r="K71" i="1"/>
  <c r="Q71" i="1" s="1"/>
  <c r="AA71" i="1" s="1"/>
  <c r="T71" i="1" s="1"/>
  <c r="Q10" i="1" l="1"/>
  <c r="AA10" i="1" s="1"/>
  <c r="T10" i="1" s="1"/>
  <c r="Q11" i="1"/>
  <c r="AA11" i="1" s="1"/>
  <c r="T11" i="1" s="1"/>
  <c r="Q12" i="1"/>
  <c r="AA12" i="1" s="1"/>
  <c r="T12" i="1" s="1"/>
  <c r="K14" i="1" l="1"/>
  <c r="Q14" i="1" s="1"/>
  <c r="AA14" i="1" s="1"/>
  <c r="T14" i="1" s="1"/>
  <c r="K13" i="1"/>
  <c r="Q13" i="1" s="1"/>
  <c r="AA13" i="1" s="1"/>
  <c r="T13" i="1" s="1"/>
  <c r="Q15" i="1"/>
  <c r="AA15" i="1" s="1"/>
  <c r="T15" i="1" s="1"/>
  <c r="K39" i="1" l="1"/>
  <c r="Q39" i="1" s="1"/>
  <c r="K40" i="1"/>
  <c r="Q40" i="1" s="1"/>
  <c r="K41" i="1"/>
  <c r="K42" i="1"/>
  <c r="Q42" i="1" s="1"/>
  <c r="K43" i="1"/>
  <c r="K44" i="1"/>
  <c r="K45" i="1"/>
  <c r="K46" i="1"/>
  <c r="K47" i="1"/>
  <c r="K48" i="1"/>
  <c r="K49" i="1"/>
  <c r="K50" i="1"/>
  <c r="K51" i="1"/>
  <c r="K52" i="1"/>
  <c r="K53" i="1"/>
  <c r="K54" i="1"/>
  <c r="K55" i="1"/>
  <c r="K56" i="1"/>
  <c r="K57" i="1"/>
  <c r="K58" i="1"/>
  <c r="K59" i="1"/>
  <c r="K60" i="1"/>
  <c r="K61" i="1"/>
  <c r="K62" i="1"/>
  <c r="K63" i="1"/>
  <c r="K64" i="1"/>
  <c r="K65" i="1"/>
  <c r="Q65" i="1" s="1"/>
  <c r="K66" i="1"/>
  <c r="K67" i="1"/>
  <c r="K68" i="1"/>
  <c r="K69" i="1"/>
  <c r="K22" i="1" l="1"/>
  <c r="Q22" i="1" s="1"/>
  <c r="AA22" i="1" s="1"/>
  <c r="T22" i="1" s="1"/>
  <c r="Q49" i="1"/>
  <c r="K18" i="1" l="1"/>
  <c r="Q18" i="1" s="1"/>
  <c r="AA18" i="1" s="1"/>
  <c r="T18" i="1" s="1"/>
  <c r="K19" i="1"/>
  <c r="Q19" i="1" s="1"/>
  <c r="AA19" i="1" s="1"/>
  <c r="T19" i="1" s="1"/>
  <c r="K17" i="1"/>
  <c r="Q17" i="1" s="1"/>
  <c r="AA17" i="1" s="1"/>
  <c r="T17" i="1" s="1"/>
  <c r="Q57" i="1"/>
  <c r="Q58" i="1"/>
  <c r="Q59" i="1"/>
  <c r="Q60" i="1"/>
  <c r="Q61" i="1"/>
  <c r="Q62" i="1"/>
  <c r="Q54" i="1"/>
  <c r="Q56" i="1"/>
  <c r="Q48" i="1" l="1"/>
  <c r="Q55" i="1" l="1"/>
  <c r="AA55" i="1" s="1"/>
  <c r="T55" i="1" s="1"/>
  <c r="Q50" i="1"/>
  <c r="AA50" i="1" s="1"/>
  <c r="T50" i="1" s="1"/>
  <c r="X56" i="1"/>
  <c r="AA56" i="1"/>
  <c r="T56" i="1" s="1"/>
  <c r="X54" i="1"/>
  <c r="AA54" i="1"/>
  <c r="T54" i="1" s="1"/>
  <c r="X53" i="1"/>
  <c r="X52" i="1"/>
  <c r="X51" i="1"/>
  <c r="X50" i="1"/>
  <c r="K28" i="1" l="1"/>
  <c r="X69" i="1" l="1"/>
  <c r="Q69" i="1"/>
  <c r="AA69" i="1" s="1"/>
  <c r="T69" i="1" s="1"/>
  <c r="X68" i="1"/>
  <c r="Q68" i="1"/>
  <c r="AA68" i="1" s="1"/>
  <c r="T68" i="1" s="1"/>
  <c r="X67" i="1"/>
  <c r="Q67" i="1"/>
  <c r="AA67" i="1" s="1"/>
  <c r="T67" i="1" s="1"/>
  <c r="X66" i="1"/>
  <c r="Q66" i="1"/>
  <c r="AA66" i="1" s="1"/>
  <c r="T66" i="1" s="1"/>
  <c r="X22" i="1"/>
  <c r="X65" i="1"/>
  <c r="X64" i="1"/>
  <c r="AA46" i="1"/>
  <c r="X63" i="1"/>
  <c r="Q9" i="1"/>
  <c r="AA9" i="1" s="1"/>
  <c r="T9" i="1" s="1"/>
  <c r="X62" i="1"/>
  <c r="AA62" i="1"/>
  <c r="T62" i="1" s="1"/>
  <c r="X61" i="1"/>
  <c r="AA61" i="1"/>
  <c r="T61" i="1" s="1"/>
  <c r="X60" i="1"/>
  <c r="AA60" i="1"/>
  <c r="T60" i="1" s="1"/>
  <c r="X59" i="1"/>
  <c r="AA59" i="1"/>
  <c r="T59" i="1" s="1"/>
  <c r="X58" i="1"/>
  <c r="Q43" i="1"/>
  <c r="AA58" i="1" s="1"/>
  <c r="T58" i="1" s="1"/>
  <c r="X57" i="1"/>
  <c r="AA57" i="1"/>
  <c r="T57" i="1" s="1"/>
  <c r="X49" i="1"/>
  <c r="AA49" i="1"/>
  <c r="T49" i="1" s="1"/>
  <c r="X48" i="1"/>
  <c r="AA48" i="1"/>
  <c r="X47" i="1"/>
  <c r="X46" i="1"/>
  <c r="X45" i="1"/>
  <c r="X44" i="1"/>
  <c r="X43" i="1"/>
  <c r="K21" i="1"/>
  <c r="Q21" i="1" s="1"/>
  <c r="AA21" i="1" s="1"/>
  <c r="T21" i="1" s="1"/>
  <c r="K20" i="1"/>
  <c r="Q20" i="1" s="1"/>
  <c r="AA20" i="1" s="1"/>
  <c r="K38" i="1"/>
  <c r="Q38" i="1" s="1"/>
  <c r="X42" i="1"/>
  <c r="K37" i="1"/>
  <c r="Q37" i="1" s="1"/>
  <c r="AA42" i="1" s="1"/>
  <c r="T42" i="1" s="1"/>
  <c r="K36" i="1"/>
  <c r="Q36" i="1" s="1"/>
  <c r="Q53" i="1"/>
  <c r="Q47" i="1"/>
  <c r="X41" i="1"/>
  <c r="K35" i="1"/>
  <c r="Q35" i="1" s="1"/>
  <c r="AA41" i="1" s="1"/>
  <c r="K34" i="1"/>
  <c r="Q34" i="1" s="1"/>
  <c r="K16" i="1"/>
  <c r="Q16" i="1" s="1"/>
  <c r="X40" i="1"/>
  <c r="K33" i="1"/>
  <c r="Q33" i="1" s="1"/>
  <c r="AA40" i="1" s="1"/>
  <c r="K32" i="1"/>
  <c r="Q32" i="1" s="1"/>
  <c r="K31" i="1"/>
  <c r="Q31" i="1" s="1"/>
  <c r="X39" i="1"/>
  <c r="AA39" i="1"/>
  <c r="X38" i="1"/>
  <c r="X37" i="1"/>
  <c r="Q64" i="1"/>
  <c r="X36" i="1"/>
  <c r="K29" i="1"/>
  <c r="Q29" i="1" s="1"/>
  <c r="AA29" i="1" s="1"/>
  <c r="X35" i="1"/>
  <c r="Q28" i="1"/>
  <c r="K27" i="1"/>
  <c r="Q27" i="1" s="1"/>
  <c r="K26" i="1"/>
  <c r="Q26" i="1" s="1"/>
  <c r="AA26" i="1" s="1"/>
  <c r="T26" i="1" s="1"/>
  <c r="X34" i="1"/>
  <c r="K25" i="1"/>
  <c r="Q25" i="1" s="1"/>
  <c r="AA25" i="1" s="1"/>
  <c r="T25" i="1" s="1"/>
  <c r="X33" i="1"/>
  <c r="X32" i="1"/>
  <c r="K24" i="1"/>
  <c r="Q24" i="1" s="1"/>
  <c r="AA24" i="1" s="1"/>
  <c r="X31" i="1"/>
  <c r="K23" i="1"/>
  <c r="Q23" i="1" s="1"/>
  <c r="AA23" i="1" s="1"/>
  <c r="X30" i="1"/>
  <c r="X28" i="1"/>
  <c r="X27" i="1"/>
  <c r="Q51" i="1"/>
  <c r="Q63" i="1"/>
  <c r="AA30" i="1" l="1"/>
  <c r="T30" i="1" s="1"/>
  <c r="AA16" i="1"/>
  <c r="T16" i="1" s="1"/>
  <c r="AA38" i="1"/>
  <c r="T38" i="1" s="1"/>
  <c r="AA36" i="1"/>
  <c r="T29" i="1" s="1"/>
  <c r="AA34" i="1"/>
  <c r="AA35" i="1"/>
  <c r="T35" i="1" s="1"/>
  <c r="AA37" i="1"/>
  <c r="T37" i="1" s="1"/>
  <c r="AA32" i="1"/>
  <c r="T24" i="1" s="1"/>
  <c r="AA44" i="1"/>
  <c r="T44" i="1" s="1"/>
  <c r="AA27" i="1"/>
  <c r="T27" i="1" s="1"/>
  <c r="AA51" i="1"/>
  <c r="AA65" i="1"/>
  <c r="T65" i="1" s="1"/>
  <c r="T41" i="1"/>
  <c r="AA53" i="1"/>
  <c r="T20" i="1"/>
  <c r="AA43" i="1"/>
  <c r="T39" i="1" s="1"/>
  <c r="AA45" i="1"/>
  <c r="T48" i="1"/>
  <c r="AA63" i="1"/>
  <c r="T63" i="1" s="1"/>
  <c r="AA64" i="1"/>
  <c r="T64" i="1" s="1"/>
  <c r="T40" i="1"/>
  <c r="AA47" i="1"/>
  <c r="AA31" i="1"/>
  <c r="T23" i="1" s="1"/>
  <c r="AA33" i="1"/>
  <c r="Q52" i="1"/>
  <c r="D5" i="9"/>
  <c r="T36" i="1" l="1"/>
  <c r="T34" i="1"/>
  <c r="T46" i="1"/>
  <c r="T53" i="1"/>
  <c r="T51" i="1"/>
  <c r="T32" i="1"/>
  <c r="T33" i="1"/>
  <c r="T43" i="1"/>
  <c r="AA28" i="1"/>
  <c r="AA52" i="1"/>
  <c r="T47" i="1"/>
  <c r="T31" i="1"/>
  <c r="T45" i="1"/>
  <c r="D16" i="9"/>
  <c r="D10" i="9"/>
  <c r="D8" i="9"/>
  <c r="D15" i="9"/>
  <c r="D13" i="9"/>
  <c r="D11" i="9"/>
  <c r="D9" i="9"/>
  <c r="D7" i="9"/>
  <c r="D14" i="9"/>
  <c r="D12" i="9"/>
  <c r="D6" i="9"/>
  <c r="E5" i="9"/>
  <c r="T52" i="1" l="1"/>
  <c r="T28" i="1"/>
  <c r="E15" i="9"/>
  <c r="E13" i="9"/>
  <c r="E11" i="9"/>
  <c r="E9" i="9"/>
  <c r="E7" i="9"/>
  <c r="E16" i="9"/>
  <c r="E14" i="9"/>
  <c r="E12" i="9"/>
  <c r="E10" i="9"/>
  <c r="E8" i="9"/>
  <c r="E6" i="9"/>
  <c r="D17" i="9"/>
  <c r="C4" i="9"/>
  <c r="E17" i="9" l="1"/>
  <c r="H5" i="9"/>
  <c r="G5" i="9"/>
  <c r="F5" i="9"/>
  <c r="C3" i="2"/>
  <c r="C6" i="2"/>
  <c r="C5" i="2"/>
  <c r="C4" i="2"/>
  <c r="F13" i="9" l="1"/>
  <c r="F11" i="9"/>
  <c r="F9" i="9"/>
  <c r="F16" i="9"/>
  <c r="F14" i="9"/>
  <c r="F12" i="9"/>
  <c r="F10" i="9"/>
  <c r="F8" i="9"/>
  <c r="F6" i="9"/>
  <c r="F15" i="9"/>
  <c r="F7" i="9"/>
  <c r="G16" i="9"/>
  <c r="G14" i="9"/>
  <c r="G12" i="9"/>
  <c r="G10" i="9"/>
  <c r="G8" i="9"/>
  <c r="G6" i="9"/>
  <c r="G15" i="9"/>
  <c r="G13" i="9"/>
  <c r="G11" i="9"/>
  <c r="G9" i="9"/>
  <c r="G7" i="9"/>
  <c r="H14" i="9"/>
  <c r="H12" i="9"/>
  <c r="H6" i="9"/>
  <c r="H15" i="9"/>
  <c r="H13" i="9"/>
  <c r="H11" i="9"/>
  <c r="H9" i="9"/>
  <c r="H7" i="9"/>
  <c r="H16" i="9"/>
  <c r="H10" i="9"/>
  <c r="H8" i="9"/>
  <c r="I8" i="9" l="1"/>
  <c r="I16" i="9"/>
  <c r="I7" i="9"/>
  <c r="I10" i="9"/>
  <c r="I9" i="9"/>
  <c r="I15" i="9"/>
  <c r="I12" i="9"/>
  <c r="I11" i="9"/>
  <c r="H17" i="9"/>
  <c r="G17" i="9"/>
  <c r="F17" i="9"/>
  <c r="I6" i="9"/>
  <c r="I14" i="9"/>
  <c r="I13" i="9"/>
  <c r="I17" i="9" l="1"/>
  <c r="H19" i="9" s="1"/>
  <c r="F19" i="9" l="1"/>
  <c r="D19" i="9"/>
  <c r="I19" i="9" s="1"/>
  <c r="E19" i="9"/>
  <c r="G19" i="9"/>
</calcChain>
</file>

<file path=xl/sharedStrings.xml><?xml version="1.0" encoding="utf-8"?>
<sst xmlns="http://schemas.openxmlformats.org/spreadsheetml/2006/main" count="1297" uniqueCount="657">
  <si>
    <t>Código do Risco</t>
  </si>
  <si>
    <t>Evento de Risco</t>
  </si>
  <si>
    <t>Financeiro</t>
  </si>
  <si>
    <t>Não Financeiro</t>
  </si>
  <si>
    <t>Saúde e Segurança</t>
  </si>
  <si>
    <t>Meio Ambiente</t>
  </si>
  <si>
    <t>Legal</t>
  </si>
  <si>
    <t>Reputacional</t>
  </si>
  <si>
    <t>Análise de Riscos</t>
  </si>
  <si>
    <t>Probabilidade de Ocorrência</t>
  </si>
  <si>
    <t>Crítico</t>
  </si>
  <si>
    <t>Baixo</t>
  </si>
  <si>
    <t>Ameaça</t>
  </si>
  <si>
    <t>Sim</t>
  </si>
  <si>
    <t>Não</t>
  </si>
  <si>
    <t>Social</t>
  </si>
  <si>
    <t>n/a</t>
  </si>
  <si>
    <t>Lesão ou manifestação clínica cujo tratamento necessita obrigatoriamente de atenção e/ou acompanhamento médico. Mantida a aptidão, porém com restrição compatível para o exercício parcial da mesma atividade ou de outra atividade,  transitoriamente.</t>
  </si>
  <si>
    <t>Lesão ou manifestação clínica cujo tratamento necessita obrigatoriamente de atenção e/ou acompanhamento médico e afastamento do trabalho, a contar do próximo dia de trabalho.</t>
  </si>
  <si>
    <t>Informações/ Comentários</t>
  </si>
  <si>
    <t>Especialista do Risco</t>
  </si>
  <si>
    <t>Área</t>
  </si>
  <si>
    <t>Muito Provável - É quase certo que o evento vai ocorrer</t>
  </si>
  <si>
    <t>Provável - É mais provável que o evento ocorra do que não ocorra</t>
  </si>
  <si>
    <t>Remota - Chances mínimas do evento ocorrer</t>
  </si>
  <si>
    <t>Maior Criticidade</t>
  </si>
  <si>
    <t>Remota</t>
  </si>
  <si>
    <t>Provável</t>
  </si>
  <si>
    <t>Muito Provável</t>
  </si>
  <si>
    <t>Eventual</t>
  </si>
  <si>
    <t>Configurações</t>
  </si>
  <si>
    <t>Senha de proteção da Planilha:</t>
  </si>
  <si>
    <t>Modo Desenvolvimento ligado?</t>
  </si>
  <si>
    <t>Listas Auxiliares de Preenchimento</t>
  </si>
  <si>
    <t>Impacto</t>
  </si>
  <si>
    <t>Impacto Financeiro</t>
  </si>
  <si>
    <t>Valor</t>
  </si>
  <si>
    <t>% EBITDA</t>
  </si>
  <si>
    <t>VALOR</t>
  </si>
  <si>
    <t>Eventual - É mais provável que o evento NÃO ocorra do que ocorra</t>
  </si>
  <si>
    <t>Tipo de Risco</t>
  </si>
  <si>
    <t>Oportunidade</t>
  </si>
  <si>
    <t>Plano de Ação</t>
  </si>
  <si>
    <t>Filtro Atual</t>
  </si>
  <si>
    <t xml:space="preserve">Saúde e Segurança </t>
  </si>
  <si>
    <t xml:space="preserve">Impacto local (família, bairro, comunidade) sem afetar a integridade física e sem necessidade de remediação urgente. </t>
  </si>
  <si>
    <t xml:space="preserve">Remota </t>
  </si>
  <si>
    <t>Litígios (processos em geral) - ex: reclamações trabalhistas,ações coletivas de cobrança, etc.</t>
  </si>
  <si>
    <t xml:space="preserve">Litígios (processos em geral) - ex: reclamações trabalhistas,ações individuais, de cobrança, etc. </t>
  </si>
  <si>
    <t>Análise do Impacto</t>
  </si>
  <si>
    <t>Causa</t>
  </si>
  <si>
    <t>Consequência</t>
  </si>
  <si>
    <t>Controles / Ações Mitigatórias</t>
  </si>
  <si>
    <t>Análise Probabilidade</t>
  </si>
  <si>
    <t>Unidade / Área</t>
  </si>
  <si>
    <t>Unidade / Área:</t>
  </si>
  <si>
    <t>Data:</t>
  </si>
  <si>
    <t>Análise do Cenário</t>
  </si>
  <si>
    <t>Categoria de Risco</t>
  </si>
  <si>
    <t xml:space="preserve">1. Aderência às regras </t>
  </si>
  <si>
    <t>Inexistência de políticas internas e/ou atividades executadas em desacordo com as regras e procedimentos de controle definidos.</t>
  </si>
  <si>
    <t>Planejamento não adequado ou inexistência de planejamento relativo a aspectos sucessórios, de executivos, acionistas da Companhia.</t>
  </si>
  <si>
    <t>Informações incorretas, desatualizadas ou falta de divulgação aos stakeholders, bem como a utilização de canais de comunicação inapropriados.</t>
  </si>
  <si>
    <t>Ações realizadas pelos colaboradores, clientes ou fornecedores em desacordo com os padrões de ética estabelecidos ou atos irregulares em benefício próprio ou da Companhia.</t>
  </si>
  <si>
    <t xml:space="preserve">Perda do conhecimento/"know how" do negócio em decorrência da ausência de formalizações, procedimentos e seu devido armazenamento na rede da empresa, sistema, dentre outros. </t>
  </si>
  <si>
    <t>Falta de definição ou entendimento inadequado das expectativas dos acionistas ou entendimento inadequado do nível de reporte de informações e da direção de negócio da Companhia.</t>
  </si>
  <si>
    <t>Realização de atividades que comprometam a responsabilidade da Companhia, suas políticas, práticas e atitudes perante à comunidade interna e externa.</t>
  </si>
  <si>
    <t>Definição e acompanhamento do planejamento estratégico e orçamento com base em critérios e premissas inadequadas à realidade da Companhia, ou que não estejam devidamente aprovados.</t>
  </si>
  <si>
    <t xml:space="preserve">Concentração econômica em categorias específicas de produtos ou investimento inadequado em tecnologias, pesquisas. </t>
  </si>
  <si>
    <t>Estrutura organizacional não definida ou não alinhada com os processos de negócio e diretrizes estratégicas.</t>
  </si>
  <si>
    <t>15. Continuidade de Negócios</t>
  </si>
  <si>
    <t>Impossibilidade de garantir que os produtos/serviços essenciais sejam devidamente identificados e preservados após a ocorrência de um incidente crítico dentro do contexto do negócio.</t>
  </si>
  <si>
    <t>Incapacidade de desenvolver propostas de valor inovadoras que possam alavancar o crescimento da Companhia.</t>
  </si>
  <si>
    <t>Insuficiência da infraestrutura disponível para o desenvolvimento das estratégias da empresa.</t>
  </si>
  <si>
    <t>Descumprimento de obrigações assumidas por uma contraparte (entrega de bens, serviços ou recursos financeiros).</t>
  </si>
  <si>
    <t>Concessão indevida de créditos e/ou indisponibilidade de crédito no mercado pode impactar a alavancagem do negócio.</t>
  </si>
  <si>
    <t xml:space="preserve">Impacto negativo sobre os ativos e passivos da Companhia decorrente de oscilações nas taxas de câmbio ou redução do poder aquisitivo da moeda local. </t>
  </si>
  <si>
    <t>Má-utilização ou desconhecimento de aspectos a serem considerados na valorização de derivativos explícitos ou implícitos em contratos e instrumentos financeiros.</t>
  </si>
  <si>
    <t xml:space="preserve">Incremento nos custos de captação ou redução nos retornos de aplicações financeiras devido a flutuações não esperadas nas taxas juros. </t>
  </si>
  <si>
    <t xml:space="preserve">Desenvolvimento e ampliação de negócios, execução das estratégias ou geração futura de retornos financeiros impactados pela indisponibilidade de capital. </t>
  </si>
  <si>
    <t xml:space="preserve">Insuficiência de recursos para o cumprimento de compromissos financeiros, o que ocasiona o pagamento de juros/multas ou interrupção dos negócios. </t>
  </si>
  <si>
    <t>Falha no abastecimento e/ou entregas em desacordo com os pedidos requeridos.</t>
  </si>
  <si>
    <t>Dependência de fatores operacionais complexos e sub ou super dimensionamento das instalações ou dos processos de negócios.</t>
  </si>
  <si>
    <t>Produção e/ou prestação de serviços em desacordo com as especificações e/ou necessidades dos clientes/consumidores.</t>
  </si>
  <si>
    <t>Falhas operacionais em decorrência do não cumprimento das normas, procedimentos, rotinas de manutenção e prevenção.</t>
  </si>
  <si>
    <t xml:space="preserve">Excesso, obsolescência ou perda de estoque ou outros ativos utilizados ou consumidos nos processos de negócios. </t>
  </si>
  <si>
    <t>Descumprimento de compromissos contratuais devido à ausência de mecanismos e controles de monitoramento dos níveis de serviços acordados.</t>
  </si>
  <si>
    <t>Atividades de negócios realizadas por colaboradores/terceiros  sem conhecimento necessário, treinamento ou experiência suficiente.</t>
  </si>
  <si>
    <t>Dependência de pessoa chave para execução de atividades críticas das áreas de negócios da Companhia.</t>
  </si>
  <si>
    <t>Praticas trabalhistas não condizentes com os acordos firmados nos Sindicatos. Greves sindicais e paralisações de classes.</t>
  </si>
  <si>
    <t xml:space="preserve">Impossibilidade de obter informações devido à falha de comunicação, perda da capacidade de processamento ou dificuldade na operação dos sistemas. </t>
  </si>
  <si>
    <t xml:space="preserve">Registro, processamento e reporte de dados inválidos, incompletos ou em desacordo com as necessidades para tomada de decisões. </t>
  </si>
  <si>
    <t>Acesso não autorizado a dados e informações, definição inadequada de parâmetros de segurança e informações críticas não protegidas contra divulgação.</t>
  </si>
  <si>
    <t>Mudanças tecnológicas não autorizadas, indevidas ou em desacordo com as necessidades da Companhia.</t>
  </si>
  <si>
    <t>Atividades inadequadas referentes à saúde e segurança dos empregados que expõem a Companhia a passivos trabalhistas.</t>
  </si>
  <si>
    <t>Inexistência de alternativas de fornecimento de recursos que assegurem a manutenção e a continuidade das operações.</t>
  </si>
  <si>
    <t>Informações contábeis e financeiras em desacordo com os princípios contábeis geralmente aceitos (IFRS), incorretas para gestão dos negócios ou não  integradas com as informações operacionais.</t>
  </si>
  <si>
    <t xml:space="preserve">Práticas tributárias e fiscais não adequadamente tratadas ou em desacordo com a legislação em vigor. </t>
  </si>
  <si>
    <t xml:space="preserve">Procedimentos civis não adequadamente tratados ou em desacordo com a legislação em vigor. </t>
  </si>
  <si>
    <t>Práticas ambientais em desacordo com a legislação em vigor.</t>
  </si>
  <si>
    <t>Muito Baixo</t>
  </si>
  <si>
    <t xml:space="preserve">Médio </t>
  </si>
  <si>
    <t xml:space="preserve">Alto </t>
  </si>
  <si>
    <t>Categorias</t>
  </si>
  <si>
    <t>Descrição</t>
  </si>
  <si>
    <t>Classificação Final do Risco</t>
  </si>
  <si>
    <t>Classificação Final dos Riscos</t>
  </si>
  <si>
    <t>Sigla</t>
  </si>
  <si>
    <t>MB</t>
  </si>
  <si>
    <t>B</t>
  </si>
  <si>
    <t>M</t>
  </si>
  <si>
    <t>A</t>
  </si>
  <si>
    <t>C</t>
  </si>
  <si>
    <t>Avaliação Final do Risco</t>
  </si>
  <si>
    <t>Total Riscos Identificados</t>
  </si>
  <si>
    <t>Range da matriz</t>
  </si>
  <si>
    <t>Total</t>
  </si>
  <si>
    <t>|11|12|21|</t>
  </si>
  <si>
    <t>|13|22|31|</t>
  </si>
  <si>
    <t>|14|23|32|</t>
  </si>
  <si>
    <t>|24|33|41|42|</t>
  </si>
  <si>
    <t>|34|43|44|</t>
  </si>
  <si>
    <t>Identificação dos Riscos</t>
  </si>
  <si>
    <t>Extremo</t>
  </si>
  <si>
    <t>Maior</t>
  </si>
  <si>
    <t>Moderado</t>
  </si>
  <si>
    <t>Menor</t>
  </si>
  <si>
    <t>Suspensão da operação, uma área ou uma planta (por não atendimento de normas), 
Perda de licenças de operação;
Prisão de executivos;               Imposição judicial ou de órgão regulador que altere a estrutura do negócio;</t>
  </si>
  <si>
    <t>Diminuição/ restrição da operação;
Imposição legal regional;</t>
  </si>
  <si>
    <t>0,2 à 1%</t>
  </si>
  <si>
    <t>0,05 à 0,02%</t>
  </si>
  <si>
    <t>&lt; 0,02%</t>
  </si>
  <si>
    <t>Redução dos teores e/ou da qualidade do minerio. Características e teor mineral abaixo do esperado.</t>
  </si>
  <si>
    <r>
      <rPr>
        <b/>
        <sz val="9"/>
        <rFont val="Verdana"/>
        <family val="2"/>
      </rPr>
      <t xml:space="preserve">Repercussão pública / da mídia / política nacional e internacional. </t>
    </r>
    <r>
      <rPr>
        <sz val="9"/>
        <rFont val="Verdana"/>
        <family val="2"/>
      </rPr>
      <t xml:space="preserve">
Situação impacto </t>
    </r>
    <r>
      <rPr>
        <b/>
        <sz val="9"/>
        <rFont val="Verdana"/>
        <family val="2"/>
      </rPr>
      <t>extremo</t>
    </r>
    <r>
      <rPr>
        <sz val="9"/>
        <rFont val="Verdana"/>
        <family val="2"/>
      </rPr>
      <t>, por envolver interesse público nacional e internacional, cobertura de mídia nacional e internacional, repercussões junto a autoridades governamentais estratégicas (local, regional e nacional), com medidas restritivas ao negócio. Também tende a mobilizar grupos de ação, ONG´s, além do boicote a produtos, manifestações de massa.</t>
    </r>
  </si>
  <si>
    <r>
      <rPr>
        <b/>
        <sz val="9"/>
        <rFont val="Verdana"/>
        <family val="2"/>
      </rPr>
      <t>Impacto ambiental à comunidade regional</t>
    </r>
    <r>
      <rPr>
        <sz val="9"/>
        <rFont val="Verdana"/>
        <family val="2"/>
      </rPr>
      <t xml:space="preserve"> (bairros, cidades, Estados, etc), não podendo ser remediado plenamente por meio de intervenção técnica, causando impacto significativo sobre as espécies, o habitat e o ecossistema à ponto de causar extinção. As técnicas utilizadas serão aplicadas para minimizar os danos. 
Ex.: contaminação de solo, águas subterrâneas, corpos hídricos, rompimento de barragens, vazamento de substâncias tóxicas que produzam risco ao meio e à saúde pública. </t>
    </r>
  </si>
  <si>
    <r>
      <t xml:space="preserve">Evento com </t>
    </r>
    <r>
      <rPr>
        <b/>
        <sz val="9"/>
        <rFont val="Verdana"/>
        <family val="2"/>
      </rPr>
      <t>mais de uma vitima</t>
    </r>
    <r>
      <rPr>
        <sz val="9"/>
        <rFont val="Verdana"/>
        <family val="2"/>
      </rPr>
      <t>, que resulte em deficiência física, permanente, parcial ou total, mutilação ou fatalidade.</t>
    </r>
  </si>
  <si>
    <r>
      <rPr>
        <b/>
        <sz val="9"/>
        <rFont val="Verdana"/>
        <family val="2"/>
      </rPr>
      <t>Impacto local</t>
    </r>
    <r>
      <rPr>
        <sz val="9"/>
        <rFont val="Verdana"/>
        <family val="2"/>
      </rPr>
      <t xml:space="preserve"> (bairro, comunidade) ou </t>
    </r>
    <r>
      <rPr>
        <b/>
        <sz val="9"/>
        <rFont val="Verdana"/>
        <family val="2"/>
      </rPr>
      <t>regional</t>
    </r>
    <r>
      <rPr>
        <sz val="9"/>
        <rFont val="Verdana"/>
        <family val="2"/>
      </rPr>
      <t xml:space="preserve"> (um ou mais municípios), afetando a integridade física.</t>
    </r>
  </si>
  <si>
    <r>
      <rPr>
        <b/>
        <sz val="9"/>
        <rFont val="Verdana"/>
        <family val="2"/>
      </rPr>
      <t>Repercussão nacional:</t>
    </r>
    <r>
      <rPr>
        <sz val="9"/>
        <rFont val="Verdana"/>
        <family val="2"/>
      </rPr>
      <t xml:space="preserve"> preocupação pública/ da mídia / política nacional. 
Situação de</t>
    </r>
    <r>
      <rPr>
        <b/>
        <sz val="9"/>
        <rFont val="Verdana"/>
        <family val="2"/>
      </rPr>
      <t xml:space="preserve"> alto </t>
    </r>
    <r>
      <rPr>
        <sz val="9"/>
        <rFont val="Verdana"/>
        <family val="2"/>
      </rPr>
      <t xml:space="preserve">impacto, por envolver interesse público nacional, cobertura de midia nacional, repercussões junto a autoridades governamentais estratégicas (local, regional, nacional), com medidas restritivas ao negócio. Também tende a mobilizar grupos de ação. Atenção para possíveis reações de sindicatos de trabalhadores e redes sociais. Repercussão local e regional no ambiente organizacional. </t>
    </r>
  </si>
  <si>
    <r>
      <rPr>
        <b/>
        <sz val="9"/>
        <rFont val="Verdana"/>
        <family val="2"/>
      </rPr>
      <t>Impacto ambiental na área da circunvizinhança da Unidade Industrial ou periférica ao local do acidente</t>
    </r>
    <r>
      <rPr>
        <sz val="9"/>
        <rFont val="Verdana"/>
        <family val="2"/>
      </rPr>
      <t xml:space="preserve"> (além das fronteiras da Unidade e áreas adjacentes), causando efeitos graves ao ambiente com prejuízo ao funcionamento do ecossistema sendo necessária a remediação por meio de intervenção técnica. 
Ex.: derrames/ vazamento de qualquer substância agressiva ao meio, independente de quantidades, com contaminação real do solo, do lençol freático, sedimentos, corpo hídrico e/ou contaminações que não permitem a remediação total ou contenção na zona de mistura, emissões acima do limite legal e/ou com pluma de disperção que ultrapasse os limites da empresa, vazamento de gases irritantes ou tóxicos que afetem a população da Unidade e da comunidade do entorno. </t>
    </r>
  </si>
  <si>
    <r>
      <t xml:space="preserve">Lesão que resulte em </t>
    </r>
    <r>
      <rPr>
        <b/>
        <sz val="9"/>
        <rFont val="Verdana"/>
        <family val="2"/>
      </rPr>
      <t>permanente deficiência física parcial ou total</t>
    </r>
    <r>
      <rPr>
        <sz val="9"/>
        <rFont val="Verdana"/>
        <family val="2"/>
      </rPr>
      <t>, mutilação ou fatalidade;</t>
    </r>
  </si>
  <si>
    <r>
      <rPr>
        <b/>
        <sz val="9"/>
        <rFont val="Verdana"/>
        <family val="2"/>
      </rPr>
      <t>Impacto pontual</t>
    </r>
    <r>
      <rPr>
        <sz val="9"/>
        <rFont val="Verdana"/>
        <family val="2"/>
      </rPr>
      <t xml:space="preserve"> (uma pessoa ou uma família), afetando a integridade física. </t>
    </r>
  </si>
  <si>
    <r>
      <rPr>
        <b/>
        <sz val="9"/>
        <rFont val="Verdana"/>
        <family val="2"/>
      </rPr>
      <t>Repercussão regional:</t>
    </r>
    <r>
      <rPr>
        <sz val="9"/>
        <rFont val="Verdana"/>
        <family val="2"/>
      </rPr>
      <t xml:space="preserve"> precoupação pública/ da midia/ política regional. 
Situação de impacto </t>
    </r>
    <r>
      <rPr>
        <b/>
        <sz val="9"/>
        <rFont val="Verdana"/>
        <family val="2"/>
      </rPr>
      <t>médio</t>
    </r>
    <r>
      <rPr>
        <sz val="9"/>
        <rFont val="Verdana"/>
        <family val="2"/>
      </rPr>
      <t xml:space="preserve">, com risco iminente de envolvimento das autoridades políticas estratégicas locais e regionais (em menor escala) e da mídia. É comum existir interesse público regional, ampla repercussão na mídia regional, algumas coberturas na mídia nacional e atenção política regional. Pode haver envolvimento adverso de grupos de ação e ou do governo local/regional. Atenção para possíveis reações de sindicatos de trabalhadores e de redes sociais. Repercussão local no ambiente organizacional. </t>
    </r>
  </si>
  <si>
    <r>
      <rPr>
        <b/>
        <sz val="9"/>
        <rFont val="Verdana"/>
        <family val="2"/>
      </rPr>
      <t>Impacto ambiental restrito à Unidade Industrial ou ao local do acidente</t>
    </r>
    <r>
      <rPr>
        <sz val="9"/>
        <rFont val="Verdana"/>
        <family val="2"/>
      </rPr>
      <t xml:space="preserve">, com relativo prejuízo ao funcionamento do ecossistema, remediação do acidente ambiental com intervenção técnica sob a supervisão de profissional especializado para definir ações a serem tomadas. 
Ex.: derrames de substâncias agressivas ao meio amboente, acima de 1000 litros, que impacta em solo sem cobertura vegetal ou gramado, com risco iminente de contaminação do leçol freático/ corpo d´água, emissões acima do limite legal ou quando a pluma de dispersão formada ultrapassa os limites da empresa mas está restrito à circunvizinhança, descarte de efluentes acima do padrão legal, mas que fica restrito a "zona de mistura". </t>
    </r>
  </si>
  <si>
    <r>
      <rPr>
        <b/>
        <sz val="9"/>
        <rFont val="Verdana"/>
        <family val="2"/>
      </rPr>
      <t>Impacto pontual</t>
    </r>
    <r>
      <rPr>
        <sz val="9"/>
        <rFont val="Verdana"/>
        <family val="2"/>
      </rPr>
      <t xml:space="preserve">, local (bairro, comunidade) ou regional (um ou mais municípios), </t>
    </r>
    <r>
      <rPr>
        <b/>
        <sz val="9"/>
        <rFont val="Verdana"/>
        <family val="2"/>
      </rPr>
      <t>sem afetar a integridade física</t>
    </r>
    <r>
      <rPr>
        <sz val="9"/>
        <rFont val="Verdana"/>
        <family val="2"/>
      </rPr>
      <t xml:space="preserve"> mas com necessidade de remediação urgente. </t>
    </r>
  </si>
  <si>
    <r>
      <rPr>
        <b/>
        <sz val="9"/>
        <rFont val="Verdana"/>
        <family val="2"/>
      </rPr>
      <t>Repercussão local</t>
    </r>
    <r>
      <rPr>
        <sz val="9"/>
        <rFont val="Verdana"/>
        <family val="2"/>
      </rPr>
      <t xml:space="preserve"> que envolva algum interesse público local, alguma atenção de autoridades políticas estratégicas locais e/ou mídia local, com possíveis aspectos adversos para as operações. Repercussão limitada no ambiente organizacional.</t>
    </r>
  </si>
  <si>
    <r>
      <rPr>
        <b/>
        <sz val="9"/>
        <rFont val="Verdana"/>
        <family val="2"/>
      </rPr>
      <t>Impacto ambiental restrito à instalação/área do evento</t>
    </r>
    <r>
      <rPr>
        <sz val="9"/>
        <rFont val="Verdana"/>
        <family val="2"/>
      </rPr>
      <t xml:space="preserve">, com baixo impacto ao meio ambiente (ar, água, solo, fauna, flora e ser humano), e que pode ser remediado naturalmente sem intervenção técnica ou com técnicas simples, tal como limitação da área contaminada. 
Ex.: Derrame de substâncias agressivas ao meio ambiente, entre 500 e 1000 litros, que impactam o solo com potencial risco de contaminação do lençol freático e/ou que não seja possível avaliar a dispersão. Contaminação de águas residuárias que ficam retidas dentro das instalações da empresa, descarte de efluentes com potenciais consequências ao meio ambiente. </t>
    </r>
  </si>
  <si>
    <t>Níveis de Probabilidade</t>
  </si>
  <si>
    <r>
      <t xml:space="preserve">É </t>
    </r>
    <r>
      <rPr>
        <b/>
        <sz val="10"/>
        <color theme="1"/>
        <rFont val="Verdana"/>
        <family val="2"/>
      </rPr>
      <t>quase certo</t>
    </r>
    <r>
      <rPr>
        <sz val="10"/>
        <color theme="1"/>
        <rFont val="Verdana"/>
        <family val="2"/>
      </rPr>
      <t xml:space="preserve"> que o evento vai ocorrer</t>
    </r>
  </si>
  <si>
    <r>
      <t xml:space="preserve">É mais </t>
    </r>
    <r>
      <rPr>
        <b/>
        <sz val="10"/>
        <color theme="1"/>
        <rFont val="Verdana"/>
        <family val="2"/>
      </rPr>
      <t>provável</t>
    </r>
    <r>
      <rPr>
        <sz val="10"/>
        <color theme="1"/>
        <rFont val="Verdana"/>
        <family val="2"/>
      </rPr>
      <t xml:space="preserve"> que o evento ocorra do que não ocorra</t>
    </r>
  </si>
  <si>
    <r>
      <t xml:space="preserve">É mais </t>
    </r>
    <r>
      <rPr>
        <b/>
        <sz val="10"/>
        <color theme="1"/>
        <rFont val="Verdana"/>
        <family val="2"/>
      </rPr>
      <t>provável</t>
    </r>
    <r>
      <rPr>
        <sz val="10"/>
        <color theme="1"/>
        <rFont val="Verdana"/>
        <family val="2"/>
      </rPr>
      <t xml:space="preserve"> que o evento </t>
    </r>
    <r>
      <rPr>
        <b/>
        <sz val="10"/>
        <color theme="1"/>
        <rFont val="Verdana"/>
        <family val="2"/>
      </rPr>
      <t>NÃO</t>
    </r>
    <r>
      <rPr>
        <sz val="10"/>
        <color theme="1"/>
        <rFont val="Verdana"/>
        <family val="2"/>
      </rPr>
      <t xml:space="preserve"> ocorra do que ocorra</t>
    </r>
  </si>
  <si>
    <r>
      <t xml:space="preserve">Chances </t>
    </r>
    <r>
      <rPr>
        <b/>
        <sz val="10"/>
        <color theme="1"/>
        <rFont val="Verdana"/>
        <family val="2"/>
      </rPr>
      <t>remotas</t>
    </r>
    <r>
      <rPr>
        <sz val="10"/>
        <color theme="1"/>
        <rFont val="Verdana"/>
        <family val="2"/>
      </rPr>
      <t xml:space="preserve"> (raras) de que o evento ocorra</t>
    </r>
  </si>
  <si>
    <t>-</t>
  </si>
  <si>
    <t>2. Sucessão</t>
  </si>
  <si>
    <t>3. Comunicação e Divulgação</t>
  </si>
  <si>
    <t>4. Reputação e Imagem</t>
  </si>
  <si>
    <t>5. Conduta Antiética/Fraude</t>
  </si>
  <si>
    <t>6. Gestão de Conhecimento</t>
  </si>
  <si>
    <t>7. Relacionamento com Acionista</t>
  </si>
  <si>
    <t>8. Responsabilidade Social</t>
  </si>
  <si>
    <t>18. Mudança Governamental</t>
  </si>
  <si>
    <t xml:space="preserve">19. Cenário Político e Econômico </t>
  </si>
  <si>
    <t>20. Infraestrutura</t>
  </si>
  <si>
    <t>21. Inadimplência</t>
  </si>
  <si>
    <t>22. Crédito</t>
  </si>
  <si>
    <t>23. Câmbio</t>
  </si>
  <si>
    <t>24. Commodities</t>
  </si>
  <si>
    <t>25. Derivativos</t>
  </si>
  <si>
    <t>26. Taxa de juros</t>
  </si>
  <si>
    <t xml:space="preserve">27. Disponibilidade de Capital </t>
  </si>
  <si>
    <t>28. Fluxo de Caixa</t>
  </si>
  <si>
    <t xml:space="preserve">29. Capacidade Operacional </t>
  </si>
  <si>
    <t>30. Qualidade do Produto / Serviço</t>
  </si>
  <si>
    <t>31. Obrigações Contratuais</t>
  </si>
  <si>
    <t>32. Separação e Distribuição</t>
  </si>
  <si>
    <t>9. Retenção de Talentos</t>
  </si>
  <si>
    <t>10. Planejamento e Orçamento</t>
  </si>
  <si>
    <t>11. Desenvolvimento de Produtos/Serviços</t>
  </si>
  <si>
    <t>12. Estrutura Organizacional</t>
  </si>
  <si>
    <t>13. Inovação</t>
  </si>
  <si>
    <t>14. Investimento e Projetos</t>
  </si>
  <si>
    <t>16. Concorrência e Mercado</t>
  </si>
  <si>
    <t>17. Fusão e Aquisição</t>
  </si>
  <si>
    <t>35. Segurança Empresarial</t>
  </si>
  <si>
    <t>36. Práticas Comerciais</t>
  </si>
  <si>
    <t>Ataques cibernéticos inesperados. Perda de sistema operacionais relevantes e estratégicos para a organização</t>
  </si>
  <si>
    <t xml:space="preserve">Não adequação às exigências estabelecidas pelas leis </t>
  </si>
  <si>
    <t>Ausência de mecanismos para formação e manutenção de líderes maduros que expressem a cultura da NEXA e tenham visão de futuro.</t>
  </si>
  <si>
    <t>Ações da concorrência que estabeleçam e sustentem vantagens competitivas em relação à NEXA ou aspectos associados às necessidades de mercado que possam impactar a realização de negócios.</t>
  </si>
  <si>
    <t>Monitoramento inadequado ou alteração das políticas macroeconômicas que possam impactar a operação e o funcionamento da NEXA.</t>
  </si>
  <si>
    <t>Volatilidade no mercado, ocasionando alterações e impactos nos preços e margens praticadas pela NEXA na aquisição e venda de commodities.</t>
  </si>
  <si>
    <t>Proteção inadequada ou ausência de mecanismos para salvaguarda física dos ativos da NEXA, bem como de seus colaborares.</t>
  </si>
  <si>
    <t>Falta ou escassez de recursos operacionais e insumos que possam impactar os negócios da NEXA.</t>
  </si>
  <si>
    <t>Falta ou escassez de recursos naturais que possam impactar os negócios da NEXA.</t>
  </si>
  <si>
    <t>Ocorrência de fenômenos ou desastres naturais provocando uma grande destruição material, perdas de vidas humanas e/ou danos na estrutura operacional da estrutura da NEXA.</t>
  </si>
  <si>
    <t xml:space="preserve">Informações, documentações e divulgações requeridas por órgãos reguladores (SEC, CNEXA, ANEEL, ANATEL, etc.) incompletas, imprecisas ou fora de prazo, expondo a Companhia a multas e/ou sanções. </t>
  </si>
  <si>
    <t>Práticas incompatíveis com leis e acordos trabalhistas, discriminação ou diferenciação no tratamento com colaboradores e/ou vínculo trabalhista que inviabilize a sustentação do modelo de negócio estabelecido pela NEXA.</t>
  </si>
  <si>
    <t>Quebra de confiança, degradação da reputação e imagem da NEXA Metais perante seus clientes, colaboradores, fornecedores, órgãos reguladores e investidores.</t>
  </si>
  <si>
    <t>Definição de investimentos em projetos inadequados ou em desacordo com as diretrizes da NEXA Metais. Falta de acompanhamento do andamento dos projetos e respectivos resultados.</t>
  </si>
  <si>
    <t>Integração de novos parceiros desalinhados com as crenças, cultura e objetivos da NEXA Metais</t>
  </si>
  <si>
    <t>Mudança na política governamental que possa impactar diretamente as operações e o funcionamento da NEXA Metais, seja no âmbito nacional, estatal ou municipal .</t>
  </si>
  <si>
    <t>Utilização de práticas comerciais em desacordo com valores, estratégias e diretrizes da Companhia, considerando preços definidos nas transações de compra e/ou venda incompatíveis com o mercado e/ou com a estrutura de custos da NEXA Metais.</t>
  </si>
  <si>
    <t>Procedimentos nocivos ao meio ambiente e à comunidade que expõem a NEXA a processos de órgãos ambientais.</t>
  </si>
  <si>
    <t xml:space="preserve">Atuação de fornecedores terceiros e parceiros em desacordo com legislação em vigor, valores, objetivos e atividades de negócios definidas pela NEXA.  </t>
  </si>
  <si>
    <t>33. Infraestrutura Operacional</t>
  </si>
  <si>
    <t>37. Recursos Operacionais / Insumos</t>
  </si>
  <si>
    <t>38. Teor / Qualidade Mineral</t>
  </si>
  <si>
    <t>39. Rompimento de Barragens</t>
  </si>
  <si>
    <t>40. Capacitação</t>
  </si>
  <si>
    <t>41. Escases de mão de obra</t>
  </si>
  <si>
    <t>42. Dependência de Pessoas</t>
  </si>
  <si>
    <t>43. Relação com Sindicatos</t>
  </si>
  <si>
    <t>44. Resíduos, Efluentes e Emissões</t>
  </si>
  <si>
    <t>45. Recursos Naturais</t>
  </si>
  <si>
    <t>46. Saúde e Segurança no Trabalho</t>
  </si>
  <si>
    <t>47. Catástrofes Naturais</t>
  </si>
  <si>
    <t>48. Terceirização e Parceria</t>
  </si>
  <si>
    <t>49. Dependência de Fornecedores</t>
  </si>
  <si>
    <t>50. Disponibilidade</t>
  </si>
  <si>
    <t>51. Integridade</t>
  </si>
  <si>
    <t>52. Cyber Atack</t>
  </si>
  <si>
    <t>53. Acesso e Confiabilidade</t>
  </si>
  <si>
    <t>54. Gestão de Mudanças</t>
  </si>
  <si>
    <t>55. Regulamentação do Setor</t>
  </si>
  <si>
    <t>56. Contábil e Financeira</t>
  </si>
  <si>
    <t>57. Trabalhista</t>
  </si>
  <si>
    <t>58. Tributário/Fiscal</t>
  </si>
  <si>
    <t>59. Civil</t>
  </si>
  <si>
    <t>60. Socioambiental</t>
  </si>
  <si>
    <t>61. Compliance</t>
  </si>
  <si>
    <t>xx. Perda e/ou Obsolescência</t>
  </si>
  <si>
    <t>34. Falhas Operacionais</t>
  </si>
  <si>
    <t>Falhas em decorrência da má utilização de equipamentos ou possíveis falhas operacionais ocasionadas por erros. Explosões de calderias, vasos de pressão e equipamentos críticos</t>
  </si>
  <si>
    <t>ww. Contrapartes</t>
  </si>
  <si>
    <t>ccc. Seguros</t>
  </si>
  <si>
    <t>Ocorrência de sinistro acima do limite de cobertura de seguro contratado para riscos operacionais. Não renovação de apólices</t>
  </si>
  <si>
    <t>xxx. Licenças</t>
  </si>
  <si>
    <t>COMEX</t>
  </si>
  <si>
    <t>Suprimentos</t>
  </si>
  <si>
    <t>Suprimentos / Logística</t>
  </si>
  <si>
    <t>Falta de validação de fornecedores estrangeiros</t>
  </si>
  <si>
    <t>Recebimento e movimentação de mercadorias importadas efetuadas em terminais de zona primária (alfandegada), onde os controles e monitoramentos de segurança são rigidos.</t>
  </si>
  <si>
    <t>Aquisição de itens importados com base em frete prepaid (Incoterms cuja contratação de frete fica por conta e responsábilidade do fornecedor)</t>
  </si>
  <si>
    <t>Negociação comercial</t>
  </si>
  <si>
    <t>Risco de contaminação de carga devido a contratação de prestadores não ser feita pela Nexa.</t>
  </si>
  <si>
    <t>Logística</t>
  </si>
  <si>
    <t>Utilização de madeira não tratada para Importação</t>
  </si>
  <si>
    <t>Risco de retorno da madeira ao exportador e travamento da carga até a regularização do processo.</t>
  </si>
  <si>
    <t>Violação de lacre de containers durante trajeto marítimo</t>
  </si>
  <si>
    <t>Movimentação de carga por terceiros, companhia marítima, agentes portuários, etc, inerentes ao processo de importação</t>
  </si>
  <si>
    <t>Informações incorretas na declaração de Importação</t>
  </si>
  <si>
    <t>Valor da mercadoria declarado de forma errada.</t>
  </si>
  <si>
    <t>cálculo de tributos de forma incorreta</t>
  </si>
  <si>
    <t>Preenchimento manual efetuado em sistema</t>
  </si>
  <si>
    <t>Possibilidade de autuação por falta ou erros nas informações declaradas.</t>
  </si>
  <si>
    <t>Conferencia da documentação prévia ao embarque das mercadorias e também dos lançamentos efetuados para declaração de importação préviamente ao registro no Siscomex.</t>
  </si>
  <si>
    <t>Double-check dos lançamentos do sistema em comparativo com simulação efetuada pelo despachante aduaneiro.</t>
  </si>
  <si>
    <t>Delegaçao de poderes a despachantes aduaneiros</t>
  </si>
  <si>
    <t>Necessidade do negócio.</t>
  </si>
  <si>
    <t>Risco de utilização dos poderes concedidos em procuração para fatos ilicitos</t>
  </si>
  <si>
    <t>Preenchimento de sistemas de forma incorreta, por exemplo, Dis e Lis</t>
  </si>
  <si>
    <t>Informações incorretas nos documentos de importação (Conhecimento de embarque, fatura comercial, packing list e certificado de origem)</t>
  </si>
  <si>
    <t>Aquisições de itens com base em Incoterms cujo frete é prepaid, de responsábilidade do fornecedor e também falta de orientação para emissão da documentação.</t>
  </si>
  <si>
    <t>TI</t>
  </si>
  <si>
    <t>Problemas nos sistemas corporativos, aduaneiros ou de órgaos competentes.</t>
  </si>
  <si>
    <t>Acompanhamento diário dos sistemas e busca da melhor estrutura de TI</t>
  </si>
  <si>
    <t>TI / GRC</t>
  </si>
  <si>
    <t>Falta de acesso a sistemas para andamento dos processos de importação e exportação, como por exemplo SAP, SEFAZ, CE, E-mails</t>
  </si>
  <si>
    <t>Demora na aprovação / deferimento de Licenças de Importação de produtos controlados</t>
  </si>
  <si>
    <t>Falta de espaço em navios (não confirmação de bookings)</t>
  </si>
  <si>
    <t>Controladoria Fiscal</t>
  </si>
  <si>
    <t>Cobrança de frete incorreta</t>
  </si>
  <si>
    <t>Erro na emissão do CTE</t>
  </si>
  <si>
    <t>Pagamento de frete a maior</t>
  </si>
  <si>
    <t>Todas as rotas são previamente cadastradas em sistema especifico (transportation) e as divergencias tratadas em MRBR.</t>
  </si>
  <si>
    <t>Portaria / Segurança Patrimonial</t>
  </si>
  <si>
    <t>Falta de material no processo produtivo, necessidade de acionamento da seguradora e demais tramites legais</t>
  </si>
  <si>
    <t>DHO / Segurança Patrimonial</t>
  </si>
  <si>
    <t>Falta de mercadoria, avarias ou item não descrito na Nota Fiscal</t>
  </si>
  <si>
    <t>Falta de espaço em estoques de mercadorias importadas, principalmente produtos químicos</t>
  </si>
  <si>
    <t>Falta de alinhamento na programação de aquisições e transportes</t>
  </si>
  <si>
    <t>Maior tempo de armazenagem portuária ou de permanencia fora das plantas, ocasionando maior risco de contaminação, roubo e, em caso de quimicos, riscos devido a exposição da carga ao tempo.</t>
  </si>
  <si>
    <t>Não atendimento da demanda de carregamentos de materiais importados nos portos / aeroportos por falta de veículos disponiveis</t>
  </si>
  <si>
    <t>Falta de material no processo produtivo, aumento no custo de armazenagem</t>
  </si>
  <si>
    <t>Utilização de terminais de zona secundária ou armazens gerais fora da área portuária</t>
  </si>
  <si>
    <t>OEA_1</t>
  </si>
  <si>
    <t>OEA_2</t>
  </si>
  <si>
    <t>OEA_3</t>
  </si>
  <si>
    <t>OEA_4</t>
  </si>
  <si>
    <t>OEA_5</t>
  </si>
  <si>
    <t>OEA_6</t>
  </si>
  <si>
    <t>OEA_7</t>
  </si>
  <si>
    <t>OEA_8</t>
  </si>
  <si>
    <t>OEA_9</t>
  </si>
  <si>
    <t>OEA_10</t>
  </si>
  <si>
    <t>OEA_11</t>
  </si>
  <si>
    <t>OEA_12</t>
  </si>
  <si>
    <t>OEA_13</t>
  </si>
  <si>
    <t>OEA_14</t>
  </si>
  <si>
    <t>OEA_15</t>
  </si>
  <si>
    <t>OEA_16</t>
  </si>
  <si>
    <t>OEA_17</t>
  </si>
  <si>
    <t>OEA_18</t>
  </si>
  <si>
    <t>OEA_19</t>
  </si>
  <si>
    <t>OEA_20</t>
  </si>
  <si>
    <t>OEA_21</t>
  </si>
  <si>
    <t>OEA_22</t>
  </si>
  <si>
    <t>OEA_23</t>
  </si>
  <si>
    <t>OEA_24</t>
  </si>
  <si>
    <t>OEA_25</t>
  </si>
  <si>
    <t>OEA_26</t>
  </si>
  <si>
    <t>OEA_27</t>
  </si>
  <si>
    <t>OEA_28</t>
  </si>
  <si>
    <t>OEA_29</t>
  </si>
  <si>
    <t>OEA_30</t>
  </si>
  <si>
    <t>OEA_32</t>
  </si>
  <si>
    <t>OEA_33</t>
  </si>
  <si>
    <t>OEA_34</t>
  </si>
  <si>
    <t>OEA_35</t>
  </si>
  <si>
    <t>OEA_36</t>
  </si>
  <si>
    <t>OEA_37</t>
  </si>
  <si>
    <t>OEA_38</t>
  </si>
  <si>
    <t>OEA_39</t>
  </si>
  <si>
    <t>OEA_41</t>
  </si>
  <si>
    <t>OEA_42</t>
  </si>
  <si>
    <t>OEA_43</t>
  </si>
  <si>
    <t>DHO</t>
  </si>
  <si>
    <t>Contratação de funcionário para atuação na cadeia logística, como portaria, recebimento, expedição e carregamento.</t>
  </si>
  <si>
    <t>Risco de ações ilicitas do funcionário desligado visando prejudicar a empresa.</t>
  </si>
  <si>
    <t>Falta de orientação prévia aos fornecedores/exportadores ou falha no processo de embarque na origem.</t>
  </si>
  <si>
    <t>Risco de contaminação ou roubo de carga.</t>
  </si>
  <si>
    <t>Exigencia de carimbo IPPC de  tratamento de madeira de todos os itens importados reforçadas em instruções previas de embarque aos fornecedores.</t>
  </si>
  <si>
    <t>Recolhimento incorreto de tributos, perda de tempo para correção dos dados do sistema, atrasando o registro da declaração de importação.</t>
  </si>
  <si>
    <t>Por necessidade do negocio, autorização de prestador para representação junto à Receita Federal e preenchimento de sistemas de comercio exterior.</t>
  </si>
  <si>
    <t>As autorizações dos despachantes são renovadas anualmente no RADAR da Receita Federal, juntamente com as procurações, e todos os lançamentos de declaração de importação são conferidos com antecedencia. No caso de licenças de importação, caso haja informações incorretas, o proprio orgao anuente faz a crítica.</t>
  </si>
  <si>
    <t>Possibilidade de autuação por falta ou erros nas informações declaradas, atrasos na liberação das mercaodiras, e aumento/intensificação nas fiscalizações em proximos eventos</t>
  </si>
  <si>
    <t>Sem acesso a sistemas, não é possível dar andamento nos processos, causando aumento no lead time, maior tempo de material armazenado, etc.</t>
  </si>
  <si>
    <t>Morosidade dos orgaos competentes, greves, burocracia e alta demanda</t>
  </si>
  <si>
    <t>Falta de material no processo produtivo e aumento em despesas de armazenagem.</t>
  </si>
  <si>
    <t>Retardamento do processo de liberação da carga em virtude da necessidade de envolvimento da seguradora.Falta de material em processo produtivo, roubo de carga, contaminação de carga, avarias.</t>
  </si>
  <si>
    <t>Avarias, movimentação em trajeto, atos ilicitos, etc</t>
  </si>
  <si>
    <t>Informações incompletas na solicitação de emissão das DANFEs</t>
  </si>
  <si>
    <t>DANFE emitida de forma incorreta. Possibilidade de autuação e perda de tempo para emissão de cartas de correção.</t>
  </si>
  <si>
    <t>Priorização de descarga de veículos com produtos químicos e/ou perigosos, planejamento de aquisições com base nos estoques/consumos atualizados</t>
  </si>
  <si>
    <t>Baixa disponibilidade de veículos disponíveis, falta de planejamento antecipado dos carregamentos, baixo número de transportadores validados para as rotas.</t>
  </si>
  <si>
    <t>Utilização de prestadores de serviços logísticos sem contrato firmado, como armazens e operadores portuários, transportadores, armadores, ferrovia, serviços de inspeção, agentes de carga.</t>
  </si>
  <si>
    <t>Não ter garantida da prestação dos serviços e também da qualidade. Pode trazer riscos na cadeia logística por falta de cumprimento de acordos comercias/operacionais, podendo gerar atrasos, custos extras, açoes judiciais, etc</t>
  </si>
  <si>
    <t>Risco de funcionário contratado ser ligado a atividades ilicitas e não seguir procedimentos de segurança da carga estabelecidos para sua atividade.</t>
  </si>
  <si>
    <t>Pagamento antecipado de itens importados</t>
  </si>
  <si>
    <t>Risco de não entrega da mercadoria, falta no processo produtivo, parada de planta por falta de peça importada, perda financeira.</t>
  </si>
  <si>
    <t>Suprimentos / Logística / Fiscal</t>
  </si>
  <si>
    <t>Erro no cálculo de preço da OV e transfer price, pedidos faturados no último dia do mês.</t>
  </si>
  <si>
    <t>Falha de rastreamenta da carga on line.</t>
  </si>
  <si>
    <t xml:space="preserve">Perda de embarque, por falta de previsão de chegada do material no terminal de estufagem. </t>
  </si>
  <si>
    <t>Movimentações e perda de umidade</t>
  </si>
  <si>
    <t>Perda de material</t>
  </si>
  <si>
    <t>Sinistros em cargas de Importação e Exportação</t>
  </si>
  <si>
    <t>Falha no processo de autorização de ações no sistema SAP.</t>
  </si>
  <si>
    <t>Workflow de concessão de acesso com etapas de validação do Gestor do Usuário / Key User do Processo / Controles Internos.
- Revogação automática de acessos na ocorrencia de desligamento de colaboradores.- Revalidação de acesso de terceiros/ despachates a cada 90 dias.
- Revisão anual de perfis de acessos, afim de ajustar o desenho dos perfis de acessos às atividades da área.
- Revisão anual de riscos de segregação de função e transações críticas, incluindo as transações sensíveis do processo de Importação e Exportação, afim de monitorar a utilização destas e propor controles mitigatórios para utilziação das transações.</t>
  </si>
  <si>
    <t>OEA_44</t>
  </si>
  <si>
    <t>Não conseguir emitir nota fiscal</t>
  </si>
  <si>
    <t>Curto circuito ou queda do sistema de transmissão de energia</t>
  </si>
  <si>
    <t>Atraso na entrega do produto  no prazo combinado com o cliente.</t>
  </si>
  <si>
    <t>Deslocar estrutura para outra área</t>
  </si>
  <si>
    <t>OEA_45</t>
  </si>
  <si>
    <t>OEA_46</t>
  </si>
  <si>
    <t>OEA_47</t>
  </si>
  <si>
    <t>OEA_48</t>
  </si>
  <si>
    <t>OEA_49</t>
  </si>
  <si>
    <t>OEA_50</t>
  </si>
  <si>
    <t>Critérios</t>
  </si>
  <si>
    <t>Critério 03</t>
  </si>
  <si>
    <t>Aquisição de bens importados através de Operações Indiretas</t>
  </si>
  <si>
    <t>Manter controle dos processos de importação de forma que em caso deste tipo de importação a legislação pertinente seja aplicada.</t>
  </si>
  <si>
    <t>OEA_52</t>
  </si>
  <si>
    <t>Critério 05</t>
  </si>
  <si>
    <t>Critério 08</t>
  </si>
  <si>
    <t>CSC - Cambio</t>
  </si>
  <si>
    <t>Critério 01</t>
  </si>
  <si>
    <t>Critério 02</t>
  </si>
  <si>
    <t>Critério 04</t>
  </si>
  <si>
    <t>Critério 07</t>
  </si>
  <si>
    <t>Recolhimento incorreto de tributos, perda de tempo para correção dos dados do sistema, atrasando o registro da declaração de importação, possibilidade de autuação por falta ou erros nas informações declaradas.</t>
  </si>
  <si>
    <t>Descrição das mercadorias incompletas ou incorretas</t>
  </si>
  <si>
    <t>Falta de lacre de plástico para os containers</t>
  </si>
  <si>
    <t>Falta de acompanhamento no estoque</t>
  </si>
  <si>
    <t>Atraso na liberação do veículo para o carregamento</t>
  </si>
  <si>
    <t>Requisitar lacres no almoxarifado na útilização do último pacote.</t>
  </si>
  <si>
    <t>Beneficiamento/PCP</t>
  </si>
  <si>
    <t>Erro na informação do lacre na Nota Fiscal</t>
  </si>
  <si>
    <t>Falta de conferencia física no número do lacre com o container</t>
  </si>
  <si>
    <t>Atraso na liberaçaõ do veículo no porto
Custo financeiro para a conferencia dos lacres no porto</t>
  </si>
  <si>
    <t>Beneficiamento</t>
  </si>
  <si>
    <t>Atraso / cancelamento do carregamento</t>
  </si>
  <si>
    <t>Fixação do lacre de metal na porta esquerda do container</t>
  </si>
  <si>
    <t xml:space="preserve">Falta de informação </t>
  </si>
  <si>
    <t xml:space="preserve">
Atraso na liberação do veículo</t>
  </si>
  <si>
    <t>Treinamento especifico e acompanhamento do motorista.</t>
  </si>
  <si>
    <t>OEA_53</t>
  </si>
  <si>
    <t>OEA_54</t>
  </si>
  <si>
    <t>OEA_55</t>
  </si>
  <si>
    <t>OEA_56</t>
  </si>
  <si>
    <t>OEA_57</t>
  </si>
  <si>
    <t>OEA_58</t>
  </si>
  <si>
    <t>OEA_59</t>
  </si>
  <si>
    <t>OEA_60</t>
  </si>
  <si>
    <t>Containers fora da especificação, identificação de contaminação no container, etc</t>
  </si>
  <si>
    <t>Reprovação de container em inspeção efetuada na entrega do vazio para carregamento.</t>
  </si>
  <si>
    <t>Inspeção do container na chegada e envio do check List para as transportadoras para as devidas adequações dos containers e, se for o caso, comunicação aos orgaos/autoridades competentes.</t>
  </si>
  <si>
    <t>Treinamento e acompanhamento dos funcionários responsáveis pelo processo de emissão de DANFEs.</t>
  </si>
  <si>
    <t>Alerta a área de Suprimentos da importancia de antecipação de programação de aquisição deste tipo de material e agilização no registro das licenças junto aos orgaos competentes, alem de follow up das Lis no Siscomex.</t>
  </si>
  <si>
    <t>Aquisição de itens de paises cuja origem apresente risco de contaminação de carga, anti dumping, ou que não apresentem requisitios mínimos exigidos pelo programa OEA.</t>
  </si>
  <si>
    <t>Risco de contaminação de carga, sobretaxas.</t>
  </si>
  <si>
    <t>Recebimento e movimentação de mercadorias importadas efetuadas em terminais de zona primária (alfandegada), onde os controles e monitoramentos de segurança são rigidos. No caso de anti dumping, este é alertado a área de Suprimentos antes da aquisição em caso de consulta prévia ou antes do embarque do material, possibilitando o cancelamento da importação.</t>
  </si>
  <si>
    <t>Suprimentos / CSC Cambio</t>
  </si>
  <si>
    <t>Base de dados distintas – Requisite x SAP x Sistema Despachante.</t>
  </si>
  <si>
    <t>Critérios 01 e 02</t>
  </si>
  <si>
    <t>Descrição incorreta ou desatualizada, classificação fiscal do material incorreta. Informações divergentes entre os sistemas.</t>
  </si>
  <si>
    <t>Atrasos e multas decorrentes do processo atual de classificação fiscal.</t>
  </si>
  <si>
    <t>No procedimento a equipe de importação não está contemplada para validação dos NCM no momento de criação dos material pela central de cadastros, porém, ocorre validação na prática.</t>
  </si>
  <si>
    <t>Divergência no cadastro do material no sistema e PO.</t>
  </si>
  <si>
    <t>Divergências no sistema devido às alterações realizadas no SAP.</t>
  </si>
  <si>
    <t>Falta de processo de controle da vigência das declarações de origem de produto.</t>
  </si>
  <si>
    <t>Falha no controle de vigência das declarações de origem de produto.</t>
  </si>
  <si>
    <t>Utilização de declaração de origem do produto fora da vigência.</t>
  </si>
  <si>
    <t>Realização de atividades em desacordo com o cumprimento da legislação aduaneira.</t>
  </si>
  <si>
    <t>Realização de atividades em desacordo com o programa OEA.</t>
  </si>
  <si>
    <t>Inconsistências nos dados de fechamento de câmbio  (valores, exportador, importador, etc).</t>
  </si>
  <si>
    <t>Controles existentes não identificarem inconsistências nos dados do fechamento de câmbio.</t>
  </si>
  <si>
    <t>Registros de câmbio inconsistentes.
Reincidência de não-conformidades quanto aos dados de fechamento de câmbio.</t>
  </si>
  <si>
    <t>Falta de Informações obrigatórias na DANFE, como de cargas perigosas, regimes especiais,numero de container, e tc.</t>
  </si>
  <si>
    <t>Colaboradores não terem conhecimento do programa OEA.</t>
  </si>
  <si>
    <t>Desconhecimento das políticas e controles de treinamentos do descpanhante pela Nexa.
Falta de gestão dos treinamentos dos terceiros.</t>
  </si>
  <si>
    <t>Ausência de política de treinamentos e reciclagem voltada para colaboradores que exercem atividades de comércio exterior.</t>
  </si>
  <si>
    <t>Ineficácia na aplicação da política de realização de treinamentos voltados aos colaboradores que exercem funções de comércio exterior, incluindo a periodicidade das reciclagens.</t>
  </si>
  <si>
    <t>Divergências entre os cadastros dos materiais devido à ausência de travas no sistema.</t>
  </si>
  <si>
    <t>Classificação fiscal incorreta.</t>
  </si>
  <si>
    <t>Processo de cadastro de materiais efetuado sem o devido detalhamento técnico e classificação fiscal correta, falta de treinamento adequado às pessoas que fazem a classificação fiscal.</t>
  </si>
  <si>
    <t>Falta de integração total entre dos dados dos sistemas utilizados.
Falta de controle formal e periódico nos bancos de dados utilizados.</t>
  </si>
  <si>
    <t>Divergências de cadastro de mercadorias devido a base de dados incosistente.
Dependência do despachante para validação das descrições e cadastros das mercadorias.
Falta de controle formal e periódico nos bancos de dados utilizados.</t>
  </si>
  <si>
    <t>Processo atual não permite identificar dupla ou tripla classificação fiscal de mercadorias.
Falta de controle formal e periódico nos bancos de dados utilizados.</t>
  </si>
  <si>
    <t>Sistema não possui travas para evitar alterações por colaboradores que possuem acesso ao cadastro do material (MM01 E MM02).
Falta de controle formal e periódico nos bancos de dados utilizados.</t>
  </si>
  <si>
    <t>Atraso no  desembaraço da mercadoria em razão de divergências entre NCMs utilizadas.</t>
  </si>
  <si>
    <t>Pagamento de multas.
Abertura de procedimento administrativo fiscalizatório.</t>
  </si>
  <si>
    <t>Dupla ou tripla classificação fiscal de mercadorias.</t>
  </si>
  <si>
    <t>Ausência de um roteiro e procedimento formalizado para validação de descrição e NCM.
Falta de controle formal e periódico nos bancos de dados utilizados.</t>
  </si>
  <si>
    <t>Falha no controle das atividades realizadas pelo despachante.</t>
  </si>
  <si>
    <t>Validação pela equipe de Importação não estar contemplada no fluxo de validação das NCMs.</t>
  </si>
  <si>
    <t>RISCO ATUAL (42 CENÁRIOS)</t>
  </si>
  <si>
    <t>Conferencia da classificação fiscal e NCM dos documentos instrutivos antes do registro da DI. Fluxo reverso para área de cadastro de materiais para correção do cadastro SAP.</t>
  </si>
  <si>
    <t>Monitoramento da qualificação profissional da equipe cujos cargos são sensíveis à cadeia logística, com sugestões de reciclagem periodicas</t>
  </si>
  <si>
    <t>Perdas no processo de importação de concentrado de zinco a granel</t>
  </si>
  <si>
    <t>Marcelo de Sousa</t>
  </si>
  <si>
    <t>Conferencia documental e também das faturas criadas no sistema de Comecio Exterior relativas a pagamentos para fornecedores estrangeiros.</t>
  </si>
  <si>
    <t>Instruções de embarque previas enviadas ao fornecedor orientando sobre a NCM coreta a ser utilizada na documentação. Dupla conferencia da documentação de embarque antes do registro da declaração de Importação.</t>
  </si>
  <si>
    <t>Falha na análise de aplicabilidade de antidumping no processo de compra</t>
  </si>
  <si>
    <t>Não garantir o bloqueio sistêmico do colaborador pelo TI  no mesmo dia da comunicação do desligamento.</t>
  </si>
  <si>
    <t>Não atendimento ao cliente, perda de faturamento, falta de material no processo produtivo e aumento no custo do frete internacional</t>
  </si>
  <si>
    <t>Risco de roubo de carga e falta de material no processo produtivo.</t>
  </si>
  <si>
    <t>Monitoramento de veículos por gestora de riscos (Buonny) e conferencia de carga e nota fiscal antes da entrada nas plantas e antecipação de planejamento de carregamentos.</t>
  </si>
  <si>
    <t>Paradas não previstas durante o transporte de mercadorias importadas,impossibilidade de retirada de mercadorias nos portos e aeroportos e atraso/aumento de tempo de percurso entre local de retirada e destino.</t>
  </si>
  <si>
    <t>Trânsito, utilização de rota não prevista, quebra de veículo, greves gerais, manifestações, problemas com motorista.</t>
  </si>
  <si>
    <t>Alteração de DUE</t>
  </si>
  <si>
    <t>Envio eletronico da ordem de carregamento
Envio da planilha de acompanhamento de carregamento.
Conferencia fisica do lacre</t>
  </si>
  <si>
    <t>Falha no controle dos treinamentos do despachante.</t>
  </si>
  <si>
    <t>Procedimento robusto de contratação de funcionários e acompanhamento dos mesmos durante sua atividade, com reforço nos treinamentos obrigatórios anti corrupção, compliance, linha etica, etc</t>
  </si>
  <si>
    <t>DHO Corporativo</t>
  </si>
  <si>
    <t>Reprovação de veículo no check list e inspeção de entrada</t>
  </si>
  <si>
    <t>Não atendimento da programação de carregamentos</t>
  </si>
  <si>
    <t>Problemas relativos a Ordem de Venda emitida incorretamente:
- Emissão de NF´s com informações fiscais/ tributárias não condizentes com o tipo de venda
- Entrega em local errado
- Entrega baseada no Incoterm errado
- Impossiblidade de emissão da NF por falta de informações</t>
  </si>
  <si>
    <t>Ordens de venda imputadas no sistema com informações erradas, por exemplo itinerário, Incoterm, cadastro de cliente com informações incompletas bem como falta de documento para planejamento da remessa (RE e PE).</t>
  </si>
  <si>
    <t>Atraso na entrega, bloqueio da carga e notificação fiscal/tributária</t>
  </si>
  <si>
    <t>Conferencia prévia das Ordens de Venda e também do cadastro dos clientes, bem como antecipação das informações que serão consideradas nas NFs.</t>
  </si>
  <si>
    <t>Falta de energia na balança rodoviária</t>
  </si>
  <si>
    <t>Manutenção Preventiva na usina, poda de árvores, ou qualquer fator que for necessário corte da energia</t>
  </si>
  <si>
    <t>Os veículos não serão pesados.</t>
  </si>
  <si>
    <t>Peso manual considerando a útlima tara do veículo. 
Acompanhamento da retomada da energia</t>
  </si>
  <si>
    <t xml:space="preserve">Todas as ações realizadas pelo despachante esão sob gestão da logística corporativa, o mesmo não autoriza nenhuma declaração sem o ok da Nexa. </t>
  </si>
  <si>
    <t>Controle efetuado pelo despachante das vigencias das declarações de origem</t>
  </si>
  <si>
    <t>Falta de análise antidumping no momento da aquisição do produto importado.</t>
  </si>
  <si>
    <t>Identificação da aplicabilidade do antidumping após o embarque da mercadoria ou no processo de despacho aduaneiro.</t>
  </si>
  <si>
    <t>Antes de autorizar o embarque dos materiais, a Logística verifica o tratamento administrativo com base na NCM e Origem do material, visando determinar medidas de defesa comercial e/ou acordos preferenciais.</t>
  </si>
  <si>
    <t>Funcionários com acesso a transações indevidas</t>
  </si>
  <si>
    <t>Acessos não autorizados podendo efetuar lançamentos e comunicações incorretas, podendo prejudicar a empresa.</t>
  </si>
  <si>
    <t>Procedimento de acompanhamento de fornecedores e auditorias periodicas com base nas premissas OEA, com check list, será preparado</t>
  </si>
  <si>
    <t>Entrar com processo de retificação junto a RF, atrasando o fechamento de câmbio.</t>
  </si>
  <si>
    <t>Paulo Tilelli</t>
  </si>
  <si>
    <t>Mesmo para aquisições prepaid, são enviadas pela área de Logística instruções prévias de embarque para emissão de toda documentação. Tambem são conferidos e validados drafts antes da emissão da documentação final. A equipe de Importação é qualificada para identificar quaisquer inconsistencia com relação à legislação.</t>
  </si>
  <si>
    <t>Kathleen Marques</t>
  </si>
  <si>
    <t>Monitoramento de veículos por gestora de riscos (Buonny), conferencia de carga e nota fiscal antes da entrada nas plantas.</t>
  </si>
  <si>
    <t>Custos extras de , draft genérico, horas extras do despachante e terminal, além de risco de contaminação de carga durante o período da falha</t>
  </si>
  <si>
    <t>Roubo de carga no trajeto ou erro/inconsistencia na emissao da documentação de transporte</t>
  </si>
  <si>
    <t>Diminuição do % de importações diretas e risco para certificação OEA.</t>
  </si>
  <si>
    <t>Inclusão de critérios OEA na análise de cotações de fornecedores estrangeiros.</t>
  </si>
  <si>
    <t>Há uma orientação da central de cadastro para que todas as alterações sejam feitas pela equipe de cadastro através do portal Requisite.</t>
  </si>
  <si>
    <t>Logística / Central de Cadastro</t>
  </si>
  <si>
    <t>Camila Silva</t>
  </si>
  <si>
    <t>OEA_51</t>
  </si>
  <si>
    <t>Suprimentos Coordenações MRO/CAPEX/INSUMOS</t>
  </si>
  <si>
    <t>Suprimentos Coordenações MRO E INSUMOS</t>
  </si>
  <si>
    <t>Implementar inspeção dos containers vazios de acordo com premissas do programa OEA, checando 7 pontos.</t>
  </si>
  <si>
    <t>Logística Contratos</t>
  </si>
  <si>
    <t>Logística Importação</t>
  </si>
  <si>
    <t>Logística Importação e Exportação</t>
  </si>
  <si>
    <t>Logística Exportação</t>
  </si>
  <si>
    <t>Falha do operador responsavel pelo carregamento</t>
  </si>
  <si>
    <t>container pode estar contaminado, com fundo ou paredes falsas</t>
  </si>
  <si>
    <t>Orientação para os operadores, com lista de presença assinada, implementar auditoria interna nos carregamentos, garantir funcionamento do monitoramento eletronico</t>
  </si>
  <si>
    <t>Corporativo - Ricardo Pires</t>
  </si>
  <si>
    <t>Crachás de terceiros sem fotos</t>
  </si>
  <si>
    <t>Acessos não autorizados</t>
  </si>
  <si>
    <t>Nas unidades de VZ e TM os crachás são emitidos com fotografia do terceiro autorizado. Já em MA e JF não dispoe deste procedimento.</t>
  </si>
  <si>
    <t>Utilização de uniformes da empresa por pessoas não autorizadas</t>
  </si>
  <si>
    <t>Falta controles de disponibilizaçao e recolhimento de uniformes;
Empréstimo de uniformes por funcionarios ou terceiros</t>
  </si>
  <si>
    <t>Utilização de identificação visual da empresa por pessoas não autorizadas, em situações de risco para a imagem da empresa</t>
  </si>
  <si>
    <t>Efetuar treinamento formal, com lista de presença, de todos os colaboradores que colocam lacres nos containers. Também garantir que terminais/armazens terceiros sigam o mesmo procedimento.</t>
  </si>
  <si>
    <t>DHO Geral</t>
  </si>
  <si>
    <t>Acesso de pessoas utilizando a identificação de terceiros previamente autorizados</t>
  </si>
  <si>
    <t>DHOs locais</t>
  </si>
  <si>
    <t>Controles de portaria, Inspeções dos veículos e carga, com check list, conferencia pelo Almoxarifado</t>
  </si>
  <si>
    <t>Criação de regras/controles de disponibilização e recolhimento de uniformes. Treinamento de conscientização de ameaças e segurança na cadeia logística para os prestadores.</t>
  </si>
  <si>
    <t xml:space="preserve">Aquisição de impressora de fotos nos crachás. Ajuste no procedimento e reforço na comunicação quanto a abordagem de pessoas sem identificação adequada. Treinamento de conscientização de ameaças e segurança na cadeia logística para os prestadores. </t>
  </si>
  <si>
    <t>Logística Expedições</t>
  </si>
  <si>
    <t>CSC Cambio</t>
  </si>
  <si>
    <t>Negociação comercial, exigencia de fornecedores novos e em casos de alto valor envolvido.</t>
  </si>
  <si>
    <t>Solicitação de garantia bancária para os adiantamentos a fornecedores.</t>
  </si>
  <si>
    <t>Funcionários desconhecem maneira de abordagem de pessoas estranhas dentro das dependencias da companhia</t>
  </si>
  <si>
    <t>Falha de comunicação e orientação</t>
  </si>
  <si>
    <t>Acessos não autorizados às dependencias da empresa</t>
  </si>
  <si>
    <t>Preparar comunicações internas, diálogos de segurança e informações por grupo de gestão com orientação sobre obrigatoriedade de crachá e procedimentos de abordagem.</t>
  </si>
  <si>
    <t>Falta de controle e programa permanente de comunicação e treinamentos quanto a conscientização de ameaças e segurança da cadeia logística</t>
  </si>
  <si>
    <t>Funcionários desconhecerem os riscos e ameaças às operações de comercio exterior</t>
  </si>
  <si>
    <t>Acessos não autorizados às dependencias da empresa e risco de contaminação de carga de exportação</t>
  </si>
  <si>
    <t>Falta de monitoramento eletronico em areas sensiveis a cadeia logística.</t>
  </si>
  <si>
    <t>OEA_31</t>
  </si>
  <si>
    <t>OEA_40</t>
  </si>
  <si>
    <t>OEA_61</t>
  </si>
  <si>
    <t>OEA_62</t>
  </si>
  <si>
    <t>OEA_63</t>
  </si>
  <si>
    <t>OEA_64</t>
  </si>
  <si>
    <t>OEA_65</t>
  </si>
  <si>
    <t>Beneficiamento / Logística</t>
  </si>
  <si>
    <t>Logística Brasil</t>
  </si>
  <si>
    <t>Renovação anual de procurações</t>
  </si>
  <si>
    <t>Análises de umidade e emissão de certificados por empresas espcialistas e pelos laboratórios das Plantas  e pesagem da carga. Controle de perdas.</t>
  </si>
  <si>
    <t>Peak season, alta demanda e concorrencia nos fretes internacionais, não cumprimento do BID</t>
  </si>
  <si>
    <t>IMPO - Nos casos cuja contratação do frete internacional é de responsabilidade da Nexa, antecipação do processo de booking com os armadores e follow up constante. Também a manutenção de bom relacionamento comercial com os armadores.
EXPO - Solicitação de bookings com antecedencia.</t>
  </si>
  <si>
    <t>Antecipação ao máximo da liberação dos processos para carregamento e follow up com as transportadoras.</t>
  </si>
  <si>
    <t>Aumento do leque de transportadoras homologadas para transporet de mercadorias</t>
  </si>
  <si>
    <t>Melhores condições/vantagens logisticas e comerciais ou outra particularidade do processo.</t>
  </si>
  <si>
    <t>Procedimento de homologação, acompanhamento de fornecedores e auditorias periodicas com base nas premissas OEA, com check list. Instruções de trabalho Nexa</t>
  </si>
  <si>
    <t>Conferencia prévia da OV pela gestão de vendas antes do registro da DUE. Verificação de condição de venda para o cliente x mês de faturamento</t>
  </si>
  <si>
    <t>Verificar com GV a criação de controle de transfer price afim de efetuar o faturamento de acordo com a condição de venda.</t>
  </si>
  <si>
    <t>Acompanhamento diário do sistema de monitoramento via extração de relatório diário.</t>
  </si>
  <si>
    <t>Correção de fluxo de validação do cadastro de materiais, incluindo validação da classificação Fiscal.Treinamento dos responsáveis OK.</t>
  </si>
  <si>
    <t>Instruções de embarque previas enviadas ao fornecedor orientando sobre a NCM correta a ser utilizada na documentação. Dupla conferencia da documentação de embarque antes do registro da declaração de Importação. Fluxo reverso com a central de cadastro solicitando a correção do cadastro</t>
  </si>
  <si>
    <t>Revisão da NCM anterior ao embarque e encaminhamento de um "de: para:" para a Central de Cadastro  providenciar a correção do cadastro dos itens. Treinamentos em classficiação fiscal para funcionários que exercem esta função, realizado.</t>
  </si>
  <si>
    <t>Pernoite de veículos com containers carregados</t>
  </si>
  <si>
    <t>falha no sistema de emissão de NF (Sefaz)</t>
  </si>
  <si>
    <t xml:space="preserve">risco de contaminação de carga durante a noite </t>
  </si>
  <si>
    <t>após o pernoite, antes do veículo sair da unidade, um novo check list e conferencia de lacre será efetuado. Os veículos em Morro Agudo ficam em local monitorado, em Vazante o local não tem monitoramento</t>
  </si>
  <si>
    <t>Verificar custo para instalação de monitoramento eletronico na area de pernoite em Vazante,  Cobrir maior área em Morro Agudo</t>
  </si>
  <si>
    <t>Projeto de incremento no monitoramento eletronico das areas sensiveis de todas as unidades exportadoras da Nexa Brasil.</t>
  </si>
  <si>
    <t>preparar programa permanente de reciclagem e conteudos internos por e-learning obrigatório</t>
  </si>
  <si>
    <t>Planilha de/para para correção de NCMs no Requisite</t>
  </si>
  <si>
    <t>Impressora será instalada em JF em 2020</t>
  </si>
  <si>
    <t>Procedimento implementado e acompnahamento sendo efetuado</t>
  </si>
  <si>
    <t xml:space="preserve">Evidencia </t>
  </si>
  <si>
    <t>Treinamento realizado em classificação fiscal na Nexa, visita efetuada e treinamento em compliance efetuado pelo despachante.</t>
  </si>
  <si>
    <t>base de dados é compartilhada com outras empresas, Requisite não tem base de dados, é uma ferramenta de interface. O despachante segue a nossa orientação. Este risco será reclassificado na proxima revisão</t>
  </si>
  <si>
    <t>Treinamento realizado em classificação fiscal com a Aduaneiras</t>
  </si>
  <si>
    <t>Planilha anexada</t>
  </si>
  <si>
    <t xml:space="preserve">Planilha anexada. </t>
  </si>
  <si>
    <t>Sistema Implantado</t>
  </si>
  <si>
    <t>Treinamento efetuado em Vazante e evidenciado pelo Vinicius</t>
  </si>
  <si>
    <t>2020</t>
  </si>
  <si>
    <t>Vinicius (Coordenador Logística)</t>
  </si>
  <si>
    <t>Quedas de energia frequentes nas unidades, falta de manutenção conforme contrato, falha nos equipamentos ou infra estrutura</t>
  </si>
  <si>
    <t>Acompanhamento e gestão da equipe de Logística. Instrução para segurança comunicar qualquer falha e abrir chamado ao fornecedor de imediato.</t>
  </si>
  <si>
    <t>Projeto finalizado e cameras em operação.</t>
  </si>
  <si>
    <t>Treinamento realizado. Controle de uniformes ainda não implementado</t>
  </si>
  <si>
    <t>Procedimento de portaria exige a utilização do crachá e acesso por catraca eletronica, onde o acesso é travado caso não seja funcionario.</t>
  </si>
  <si>
    <t>Almoxarifado</t>
  </si>
  <si>
    <t>Almoxaarifados locais</t>
  </si>
  <si>
    <t>Utilização de transportadoras com frota própria e determinação de idade mínima de veículos no escopo da contratação. Monitoramnto eletronico nas portarias.</t>
  </si>
  <si>
    <t>Veículo  fora da especificação miníma ou identificada presença de outros itens no veículo que configure risco de contaminação de carga ou segurança patrimonial</t>
  </si>
  <si>
    <t>Comunicações periodicas nas unidades e orientação aos gestores.</t>
  </si>
  <si>
    <t>Comunicações realizadas, porém, devem ser feitas em maior frequencia.</t>
  </si>
  <si>
    <t>Inclusão de material sobre certificações na integração dos funcionários.</t>
  </si>
  <si>
    <t xml:space="preserve">Qualificações insuficientes dos colaboradores para realização de atividades voltadas ao comércio exterior.
</t>
  </si>
  <si>
    <t>Desligamento de funcionário com atuação ativa na cadeia logística, como portaria, recebimento, expedição e carregamento, comercio exterior, logística, etc</t>
  </si>
  <si>
    <t>Revisão do procedimento de desligamento de funcionários, com base nas premissas do programa OEA, com acompanhamento do funcionário desde o momento da comunicação do desligamento até a efetiva saida da empresa, e também todos os acessos bloqueados no ato do desligamento.</t>
  </si>
  <si>
    <t>ok procedimento revisado</t>
  </si>
  <si>
    <t>Procedimento de desligamento revisado para garantir o registro do desligamento para corte de acessos no mesmo dia da comunicação de desligamento, salvo exceções de turno e cargos sensiveis que o corte é manual por TI.</t>
  </si>
  <si>
    <t xml:space="preserve">Paulo Tilelli
Meire Amorim/ Andre Batista Barros.
</t>
  </si>
  <si>
    <t>Meire Amorim
Andre Batista Barros</t>
  </si>
  <si>
    <t>Feito ANS com despachante URF, para envio das alterações do mês anterior via relatório da Nexa. Prazo 5º dia útil ao mês subsequente ao da alteração. Nota todas as alterações são solicitas pela NEXA, e são feitas em acordo com os ajustes necessários para regularização do processo.</t>
  </si>
  <si>
    <t>Diariamente o despachante envia e-mail com o rastreamento on line para cada Terminal e estes acompanham cada processo e se há atraso de veículos somos acionados imediatamente.</t>
  </si>
  <si>
    <t>Meire Amorim / Andre Batista Barros</t>
  </si>
  <si>
    <t xml:space="preserve">Implantação do Sales Force na gestao de vendas/Rastreamento on line do processo, bem como conferencia de todas notas fiscais pelo despachante. </t>
  </si>
  <si>
    <t>Meire Amorim    Andre Batista Barros</t>
  </si>
  <si>
    <t xml:space="preserve">Instrução de trabalho Nexa para o prestador. Inclusão no procedimento de monitoramento de fornecedores.  </t>
  </si>
  <si>
    <t>Escopo de trabalho definido e anexado.</t>
  </si>
  <si>
    <t>Paulo Tilelli / Meire Amorim / Andre Batista Barros</t>
  </si>
  <si>
    <t xml:space="preserve">Paulo Tilelli
Meire Amorim / Andre Batista Barros
</t>
  </si>
  <si>
    <t>Paulo Tilelli /  Meire Amorim / Andre Batista Barros</t>
  </si>
  <si>
    <t>Recebimento dos documentos originais que instuem o despacho aduaneiro antes da chegada no Brasil, No marítimo, até sete dias antes.</t>
  </si>
  <si>
    <t>Atraso no envio ou recebimento dos documentos</t>
  </si>
  <si>
    <t>Falta dos documentos para eventual apresentação</t>
  </si>
  <si>
    <t>Necessidade de armazenagem em armazens gerais terceiros</t>
  </si>
  <si>
    <t>falta de espaço fisico para estocagem nas plantas</t>
  </si>
  <si>
    <t>maior movimentação da carga, em alguns casos ainda com container lacrado.</t>
  </si>
  <si>
    <t>contratação de armazens com estrutura de segurança e procedimentos de inspeçaõ e monitoramento dos containers de importação, durante toda a estadia.</t>
  </si>
  <si>
    <t>Pagamento de multa na importaçao</t>
  </si>
  <si>
    <t>Falha na analise e emissão de Lis prévias</t>
  </si>
  <si>
    <t>multa de deferimento pós embarque.</t>
  </si>
  <si>
    <t>Procedimento de importação reforça a necessidade de verificação da classificação fiscal e necessidade de Lis previamente a autorização do embarque.</t>
  </si>
  <si>
    <t>falha no procedimento de importação, onde deve haver uma solicitação de correção do cadastro do material sempre qu eidentificada a inconsistencia durante os processos.</t>
  </si>
  <si>
    <t>Inconsistencia entre o sistema e as Dis.</t>
  </si>
  <si>
    <t>vencimento e não revalidação da autorização</t>
  </si>
  <si>
    <t>Falta de autorização de desembaraço em outro estado, deferia pelo estado de MG, documento que acompanha nosso beneficio de diferimento do ICMS na importação</t>
  </si>
  <si>
    <t>acompanhamento do vencimento do documento e antecipação do pedido de revalidação ao orgao anuente.</t>
  </si>
  <si>
    <t>Tributário</t>
  </si>
  <si>
    <t>necessidade de desembaraço de cargas de importação no territorio mineiro, ocasionando maior movimentação de cargas, ainda em container e lacradas, além da necessidade de pagamento do ICMS na importação via granel, devido a impossibilidade de transferencia do produto a algum porto seco em MG.</t>
  </si>
  <si>
    <t>Revalidação da autorização para desembaraço em outro estado solicitada ao orgao anuente com antecedencia, aguardando deferimento.</t>
  </si>
  <si>
    <t>Falha na inspeção de containers cheios na chegada ao recinto alfandegado em zona secundária</t>
  </si>
  <si>
    <t>falha operacional de operador terceiro contratado</t>
  </si>
  <si>
    <t>contratação de parceiros certificados OEA,c om procedimentos avaliados antes da contratação.</t>
  </si>
  <si>
    <t>risco de contaminaçao de containers, recebimento de produtos ilicitos ou até mesmo roubo de carga.</t>
  </si>
  <si>
    <t xml:space="preserve">Prestador incluido no procedimento de acompanhamento e avaliação de fornecedores. </t>
  </si>
  <si>
    <t>treinamento de classificação fiscal de mercadorias realizado com envolvimento de representantes de todos os envolvidos no processo, visando reciclagem.</t>
  </si>
  <si>
    <t>Realizado</t>
  </si>
  <si>
    <t>Incluir esta análise no processo de aquisição de mercadorias.</t>
  </si>
  <si>
    <t>Treinamento inicial realizado em 03.04.19.</t>
  </si>
  <si>
    <t>falta de estrutura minima de segurança em terminais e armazens terceiros contratados para movimentação de nossos produtos de importação e exportação.</t>
  </si>
  <si>
    <t>contratação do parceiro sem o devido critério</t>
  </si>
  <si>
    <t>perda de monitoramento das cargas e risco grave a segurança da cadeia logistica</t>
  </si>
  <si>
    <t>Container de exportação carregado sem a inspeção dos 7 pontos conforme procedimento</t>
  </si>
  <si>
    <t>reforço e treinamento às equipes envolvidas, arquivo de todos os check lists e Monitoramento eletronico de toda operação</t>
  </si>
  <si>
    <t>Utilização de despachantes certificados OEA. Monitoramento constante da performance do prestador através do procedimento de monitoramento de fornecedores, KPIs e avaliação de fornecedores. Inclusão dos pontos focais em treinamentos específicos concedidos pela Nexa.</t>
  </si>
  <si>
    <t>Ausência da abordagem do programa OEA na integração dos colaboradores e também no dia a dia. Rotatividade de pessoas também é fator dificultador.</t>
  </si>
  <si>
    <t>Treinamentos obrigatórios para 100% dos funcionarios em Compliance, codigo de conduta, anti corrupção e lavagem de dinheiro.</t>
  </si>
  <si>
    <t>Estruturar controle específico para cargos sensíveis</t>
  </si>
  <si>
    <t>falha no procedimento de desligamento</t>
  </si>
  <si>
    <t>acessos a rede por funcionario desligado</t>
  </si>
  <si>
    <t>contratação de parceiros certificados OEA ou REDEX, com procedimentos avaliados antes da contratação e monitoramento pós contratação.</t>
  </si>
  <si>
    <t>Inspeção dos containers pelo terminal alfandegado e acionamento de seguro em caso de sinistro</t>
  </si>
  <si>
    <t>Inclusão do despachante no procedimento de acompanhamento de fornecedores e instrução de trabalho detalhada Nexa. Garantir qualificação dos prestadores. Incluir indicadores de performance</t>
  </si>
  <si>
    <t>Procedimento implementado e acompnahamento sendo efetuado. Indicadores em andamento.</t>
  </si>
  <si>
    <t>Paulo Tilelli / Marcelo Borba</t>
  </si>
  <si>
    <t>Vinicius Prado</t>
  </si>
  <si>
    <t>Cesar Souza</t>
  </si>
  <si>
    <t>Vinicius prado / João Carlos</t>
  </si>
  <si>
    <t>Vinicius prado</t>
  </si>
  <si>
    <t>Talita (Juiz de Fora)
Janison (Tres Marias)
Lucas (Morro Agudo)
Josiane (Vazante)</t>
  </si>
  <si>
    <t>Iago</t>
  </si>
  <si>
    <t>Suprimentos Corporativo</t>
  </si>
  <si>
    <t>William Guedes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</si>
</sst>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quot;JF_&quot;#0"/>
    <numFmt numFmtId="166" formatCode="_-[$R$-416]\ * #,##0.00_-;\-[$R$-416]\ * #,##0.00_-;_-[$R$-416]\ * &quot;-&quot;??_-;_-@_-"/>
    <numFmt numFmtId="167" formatCode="[$-416]mmm\-yy;@"/>
    <numFmt numFmtId="168" formatCode="&quot;CONC_&quot;#0"/>
    <numFmt numFmtId="169" formatCode="0_ ;\-0;\-"/>
  </numFmts>
  <fonts count="31" x14ac:knownFonts="1">
    <font>
      <sz val="11"/>
      <color theme="1"/>
      <name val="Calibri"/>
      <family val="2"/>
      <scheme val="minor"/>
    </font>
    <font>
      <sz val="10"/>
      <color theme="1"/>
      <name val="Arial"/>
      <family val="2"/>
    </font>
    <font>
      <sz val="10"/>
      <name val="Arial"/>
      <family val="2"/>
    </font>
    <font>
      <sz val="12"/>
      <name val="Arial"/>
      <family val="2"/>
    </font>
    <font>
      <b/>
      <sz val="12"/>
      <name val="Arial"/>
      <family val="2"/>
    </font>
    <font>
      <sz val="11"/>
      <color indexed="8"/>
      <name val="Calibri"/>
      <family val="2"/>
    </font>
    <font>
      <u/>
      <sz val="22"/>
      <color indexed="8"/>
      <name val="Calibri"/>
      <family val="2"/>
    </font>
    <font>
      <sz val="14"/>
      <color indexed="8"/>
      <name val="Calibri"/>
      <family val="2"/>
    </font>
    <font>
      <b/>
      <u/>
      <sz val="14"/>
      <name val="Arial"/>
      <family val="2"/>
    </font>
    <font>
      <sz val="11"/>
      <color theme="1"/>
      <name val="Calibri"/>
      <family val="2"/>
      <scheme val="minor"/>
    </font>
    <font>
      <sz val="11"/>
      <color theme="1"/>
      <name val="Verdana"/>
      <family val="2"/>
    </font>
    <font>
      <b/>
      <sz val="10"/>
      <color theme="0"/>
      <name val="Verdana"/>
      <family val="2"/>
    </font>
    <font>
      <sz val="10"/>
      <color theme="1"/>
      <name val="Verdana"/>
      <family val="2"/>
    </font>
    <font>
      <sz val="10"/>
      <name val="Verdana"/>
      <family val="2"/>
    </font>
    <font>
      <sz val="10"/>
      <color rgb="FFFF0000"/>
      <name val="Verdana"/>
      <family val="2"/>
    </font>
    <font>
      <sz val="9"/>
      <color theme="1"/>
      <name val="Verdana"/>
      <family val="2"/>
    </font>
    <font>
      <b/>
      <sz val="9"/>
      <color theme="0"/>
      <name val="Verdana"/>
      <family val="2"/>
    </font>
    <font>
      <sz val="10"/>
      <color theme="0"/>
      <name val="Verdana"/>
      <family val="2"/>
    </font>
    <font>
      <sz val="11"/>
      <name val="Verdana"/>
      <family val="2"/>
    </font>
    <font>
      <i/>
      <sz val="12"/>
      <color theme="8" tint="-0.499984740745262"/>
      <name val="Verdana"/>
      <family val="2"/>
    </font>
    <font>
      <b/>
      <sz val="16"/>
      <color rgb="FF0070C0"/>
      <name val="Verdana"/>
      <family val="2"/>
    </font>
    <font>
      <b/>
      <sz val="16"/>
      <color theme="0"/>
      <name val="Verdana"/>
      <family val="2"/>
    </font>
    <font>
      <b/>
      <i/>
      <sz val="16"/>
      <color theme="3"/>
      <name val="Verdana"/>
      <family val="2"/>
    </font>
    <font>
      <b/>
      <i/>
      <sz val="16"/>
      <name val="Verdana"/>
      <family val="2"/>
    </font>
    <font>
      <b/>
      <sz val="10"/>
      <name val="Verdana"/>
      <family val="2"/>
    </font>
    <font>
      <b/>
      <sz val="11"/>
      <name val="Verdana"/>
      <family val="2"/>
    </font>
    <font>
      <b/>
      <i/>
      <sz val="11"/>
      <name val="Verdana"/>
      <family val="2"/>
    </font>
    <font>
      <b/>
      <sz val="10"/>
      <color theme="1"/>
      <name val="Verdana"/>
      <family val="2"/>
    </font>
    <font>
      <b/>
      <sz val="9"/>
      <color theme="1"/>
      <name val="Verdana"/>
      <family val="2"/>
    </font>
    <font>
      <sz val="9"/>
      <name val="Verdana"/>
      <family val="2"/>
    </font>
    <font>
      <b/>
      <sz val="9"/>
      <name val="Verdana"/>
      <family val="2"/>
    </font>
  </fonts>
  <fills count="1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51"/>
        <bgColor indexed="64"/>
      </patternFill>
    </fill>
    <fill>
      <patternFill patternType="solid">
        <fgColor rgb="FFFFFFFF"/>
        <bgColor indexed="64"/>
      </patternFill>
    </fill>
    <fill>
      <patternFill patternType="solid">
        <fgColor rgb="FFFF5000"/>
        <bgColor indexed="64"/>
      </patternFill>
    </fill>
    <fill>
      <patternFill patternType="solid">
        <fgColor rgb="FF3C3C3C"/>
        <bgColor indexed="64"/>
      </patternFill>
    </fill>
    <fill>
      <patternFill patternType="solid">
        <fgColor rgb="FF9D9D9D"/>
        <bgColor indexed="64"/>
      </patternFill>
    </fill>
    <fill>
      <patternFill patternType="solid">
        <fgColor rgb="FFDCDCDC"/>
        <bgColor indexed="64"/>
      </patternFill>
    </fill>
    <fill>
      <patternFill patternType="solid">
        <fgColor rgb="FFD83C00"/>
        <bgColor indexed="64"/>
      </patternFill>
    </fill>
    <fill>
      <patternFill patternType="solid">
        <fgColor rgb="FF3C3C3C"/>
        <bgColor rgb="FF000000"/>
      </patternFill>
    </fill>
    <fill>
      <patternFill patternType="solid">
        <fgColor rgb="FFF7F7F7"/>
        <bgColor indexed="64"/>
      </patternFill>
    </fill>
    <fill>
      <patternFill patternType="solid">
        <fgColor rgb="FFFFFF00"/>
        <bgColor indexed="64"/>
      </patternFill>
    </fill>
    <fill>
      <patternFill patternType="solid">
        <fgColor rgb="FF92D05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hair">
        <color theme="0"/>
      </left>
      <right/>
      <top/>
      <bottom style="hair">
        <color theme="0"/>
      </bottom>
      <diagonal/>
    </border>
    <border>
      <left/>
      <right style="hair">
        <color theme="0"/>
      </right>
      <top/>
      <bottom style="hair">
        <color theme="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hair">
        <color theme="0"/>
      </bottom>
      <diagonal/>
    </border>
    <border>
      <left/>
      <right style="thin">
        <color indexed="64"/>
      </right>
      <top style="thin">
        <color indexed="64"/>
      </top>
      <bottom style="thin">
        <color indexed="64"/>
      </bottom>
      <diagonal/>
    </border>
    <border>
      <left/>
      <right/>
      <top style="thin">
        <color auto="1"/>
      </top>
      <bottom style="medium">
        <color auto="1"/>
      </bottom>
      <diagonal/>
    </border>
    <border>
      <left/>
      <right/>
      <top style="thin">
        <color indexed="64"/>
      </top>
      <bottom style="thin">
        <color indexed="64"/>
      </bottom>
      <diagonal/>
    </border>
    <border>
      <left/>
      <right style="thin">
        <color theme="1" tint="0.34998626667073579"/>
      </right>
      <top/>
      <bottom/>
      <diagonal/>
    </border>
    <border>
      <left/>
      <right style="thin">
        <color theme="1" tint="0.499984740745262"/>
      </right>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1" tint="0.499984740745262"/>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499984740745262"/>
      </left>
      <right/>
      <top/>
      <bottom/>
      <diagonal/>
    </border>
    <border>
      <left/>
      <right style="hair">
        <color theme="0"/>
      </right>
      <top style="hair">
        <color theme="0"/>
      </top>
      <bottom/>
      <diagonal/>
    </border>
    <border>
      <left style="hair">
        <color theme="0"/>
      </left>
      <right style="hair">
        <color theme="0"/>
      </right>
      <top style="hair">
        <color theme="0"/>
      </top>
      <bottom/>
      <diagonal/>
    </border>
    <border>
      <left/>
      <right style="thin">
        <color theme="0"/>
      </right>
      <top/>
      <bottom/>
      <diagonal/>
    </border>
  </borders>
  <cellStyleXfs count="6">
    <xf numFmtId="0" fontId="0" fillId="0" borderId="0"/>
    <xf numFmtId="43" fontId="1" fillId="0" borderId="0" applyFont="0" applyFill="0" applyBorder="0" applyAlignment="0" applyProtection="0"/>
    <xf numFmtId="0" fontId="2" fillId="0" borderId="0"/>
    <xf numFmtId="43" fontId="5" fillId="0" borderId="0" applyFont="0" applyFill="0" applyBorder="0" applyAlignment="0" applyProtection="0"/>
    <xf numFmtId="164" fontId="9" fillId="0" borderId="0" applyFont="0" applyFill="0" applyBorder="0" applyAlignment="0" applyProtection="0"/>
    <xf numFmtId="9" fontId="9" fillId="0" borderId="0" applyFont="0" applyFill="0" applyBorder="0" applyAlignment="0" applyProtection="0"/>
  </cellStyleXfs>
  <cellXfs count="165">
    <xf numFmtId="0" fontId="0" fillId="0" borderId="0" xfId="0"/>
    <xf numFmtId="0" fontId="0" fillId="0" borderId="0" xfId="0" applyProtection="1"/>
    <xf numFmtId="0" fontId="2" fillId="0" borderId="0" xfId="2" applyBorder="1" applyProtection="1"/>
    <xf numFmtId="0" fontId="2" fillId="0" borderId="0" xfId="2" applyProtection="1"/>
    <xf numFmtId="0" fontId="3" fillId="0" borderId="0" xfId="2" applyFont="1" applyProtection="1"/>
    <xf numFmtId="0" fontId="4" fillId="0" borderId="0" xfId="2" applyFont="1" applyBorder="1" applyAlignment="1" applyProtection="1">
      <alignment horizontal="right" vertical="center"/>
    </xf>
    <xf numFmtId="0" fontId="0" fillId="4" borderId="1" xfId="0" applyFill="1" applyBorder="1" applyProtection="1">
      <protection locked="0"/>
    </xf>
    <xf numFmtId="0" fontId="0" fillId="0" borderId="0" xfId="0" applyFill="1" applyBorder="1" applyProtection="1"/>
    <xf numFmtId="0" fontId="2" fillId="0" borderId="0" xfId="2" applyFill="1" applyBorder="1" applyProtection="1"/>
    <xf numFmtId="0" fontId="0" fillId="0" borderId="0" xfId="0" applyFill="1"/>
    <xf numFmtId="0" fontId="0" fillId="0" borderId="0" xfId="0" applyFill="1" applyProtection="1"/>
    <xf numFmtId="0" fontId="2" fillId="0" borderId="0" xfId="2" applyFill="1" applyProtection="1"/>
    <xf numFmtId="0" fontId="7" fillId="0" borderId="0" xfId="0" applyFont="1" applyFill="1" applyBorder="1" applyAlignment="1" applyProtection="1">
      <alignment vertical="center"/>
    </xf>
    <xf numFmtId="0" fontId="6" fillId="0" borderId="0" xfId="0" applyFont="1" applyFill="1" applyAlignment="1" applyProtection="1">
      <alignment vertical="top"/>
    </xf>
    <xf numFmtId="43" fontId="5" fillId="0" borderId="0" xfId="3" applyFont="1" applyFill="1" applyBorder="1" applyAlignment="1" applyProtection="1">
      <alignment horizontal="left"/>
    </xf>
    <xf numFmtId="0" fontId="2" fillId="0" borderId="0" xfId="2" applyFont="1" applyFill="1" applyProtection="1"/>
    <xf numFmtId="0" fontId="4" fillId="0" borderId="0" xfId="2" applyFont="1" applyFill="1" applyBorder="1" applyAlignment="1" applyProtection="1">
      <alignment horizontal="right" vertical="center"/>
    </xf>
    <xf numFmtId="0" fontId="3" fillId="0" borderId="0" xfId="2" applyFont="1" applyFill="1" applyProtection="1"/>
    <xf numFmtId="0" fontId="8" fillId="0" borderId="0" xfId="2" applyFont="1" applyFill="1" applyAlignment="1" applyProtection="1">
      <alignment vertical="center"/>
    </xf>
    <xf numFmtId="0" fontId="8" fillId="0" borderId="0" xfId="2" applyFont="1" applyFill="1" applyBorder="1" applyAlignment="1" applyProtection="1">
      <alignment vertical="center"/>
    </xf>
    <xf numFmtId="10" fontId="0" fillId="0" borderId="0" xfId="5" applyNumberFormat="1" applyFont="1" applyProtection="1"/>
    <xf numFmtId="0" fontId="10" fillId="0" borderId="0" xfId="0" applyFont="1" applyProtection="1"/>
    <xf numFmtId="0" fontId="10" fillId="0" borderId="0" xfId="0" applyFont="1"/>
    <xf numFmtId="0" fontId="12" fillId="0" borderId="0" xfId="0" applyFont="1" applyBorder="1" applyProtection="1"/>
    <xf numFmtId="0" fontId="12" fillId="0" borderId="0" xfId="0" applyFont="1" applyProtection="1"/>
    <xf numFmtId="0" fontId="12" fillId="0" borderId="0" xfId="0" applyFont="1"/>
    <xf numFmtId="0" fontId="12" fillId="0" borderId="0" xfId="0" applyFont="1" applyProtection="1">
      <protection locked="0"/>
    </xf>
    <xf numFmtId="0" fontId="12" fillId="0" borderId="1" xfId="0" applyFont="1" applyFill="1" applyBorder="1" applyAlignment="1" applyProtection="1">
      <alignment horizontal="center" vertical="center"/>
      <protection locked="0"/>
    </xf>
    <xf numFmtId="0" fontId="12" fillId="0" borderId="0" xfId="0" applyFont="1" applyFill="1" applyProtection="1">
      <protection locked="0"/>
    </xf>
    <xf numFmtId="0" fontId="12" fillId="0" borderId="1" xfId="0" applyFont="1" applyFill="1" applyBorder="1" applyAlignment="1">
      <alignment horizontal="center"/>
    </xf>
    <xf numFmtId="0" fontId="12" fillId="0" borderId="0" xfId="0" applyFont="1" applyBorder="1" applyProtection="1">
      <protection locked="0"/>
    </xf>
    <xf numFmtId="0" fontId="12" fillId="0" borderId="0" xfId="0" applyFont="1" applyFill="1" applyAlignment="1" applyProtection="1">
      <alignment horizontal="center"/>
      <protection locked="0"/>
    </xf>
    <xf numFmtId="0" fontId="12" fillId="0" borderId="0" xfId="0" applyFont="1" applyFill="1" applyAlignment="1" applyProtection="1">
      <alignment horizontal="center" vertical="center"/>
      <protection locked="0"/>
    </xf>
    <xf numFmtId="0" fontId="12" fillId="0" borderId="0" xfId="0" applyFont="1" applyAlignment="1" applyProtection="1">
      <alignment horizontal="center" vertical="center"/>
      <protection locked="0"/>
    </xf>
    <xf numFmtId="0" fontId="12" fillId="0" borderId="0" xfId="0" applyFont="1" applyAlignment="1" applyProtection="1">
      <alignment horizontal="left"/>
      <protection locked="0"/>
    </xf>
    <xf numFmtId="0" fontId="15" fillId="0" borderId="0" xfId="0" applyFont="1" applyProtection="1"/>
    <xf numFmtId="0" fontId="15" fillId="0" borderId="0" xfId="0" applyFont="1"/>
    <xf numFmtId="0" fontId="11" fillId="7" borderId="15" xfId="0" applyFont="1" applyFill="1" applyBorder="1" applyAlignment="1" applyProtection="1">
      <alignment horizontal="center" vertical="center" wrapText="1"/>
    </xf>
    <xf numFmtId="0" fontId="0" fillId="8" borderId="1" xfId="0" applyFill="1" applyBorder="1" applyProtection="1"/>
    <xf numFmtId="0" fontId="0" fillId="9" borderId="1" xfId="0" applyFill="1" applyBorder="1" applyProtection="1"/>
    <xf numFmtId="0" fontId="0" fillId="0" borderId="1" xfId="0" applyBorder="1" applyProtection="1"/>
    <xf numFmtId="0" fontId="0" fillId="6" borderId="1" xfId="0" applyFill="1" applyBorder="1" applyProtection="1"/>
    <xf numFmtId="0" fontId="0" fillId="10" borderId="1" xfId="0" applyFill="1" applyBorder="1" applyProtection="1"/>
    <xf numFmtId="0" fontId="11" fillId="7" borderId="16" xfId="0" applyFont="1" applyFill="1" applyBorder="1" applyAlignment="1" applyProtection="1">
      <alignment vertical="center"/>
    </xf>
    <xf numFmtId="0" fontId="11" fillId="7" borderId="0" xfId="0" applyFont="1" applyFill="1" applyBorder="1" applyAlignment="1" applyProtection="1">
      <alignment vertical="center"/>
    </xf>
    <xf numFmtId="0" fontId="18" fillId="0" borderId="0" xfId="0" applyFont="1" applyProtection="1"/>
    <xf numFmtId="0" fontId="19" fillId="0" borderId="0" xfId="0" applyFont="1" applyFill="1" applyBorder="1" applyAlignment="1" applyProtection="1">
      <alignment horizontal="left" vertical="center"/>
    </xf>
    <xf numFmtId="0" fontId="20" fillId="0" borderId="0" xfId="0" applyFont="1" applyFill="1" applyBorder="1" applyAlignment="1" applyProtection="1">
      <alignment vertical="center"/>
    </xf>
    <xf numFmtId="0" fontId="21" fillId="0" borderId="0" xfId="0" applyFont="1" applyFill="1" applyBorder="1" applyAlignment="1" applyProtection="1">
      <alignment horizontal="center" vertical="center"/>
    </xf>
    <xf numFmtId="0" fontId="21" fillId="0" borderId="0" xfId="0" applyFont="1" applyFill="1" applyBorder="1" applyAlignment="1" applyProtection="1">
      <alignment vertical="center"/>
    </xf>
    <xf numFmtId="0" fontId="21" fillId="0" borderId="0" xfId="0" applyFont="1" applyFill="1" applyBorder="1" applyAlignment="1" applyProtection="1">
      <alignment horizontal="left" vertical="center"/>
    </xf>
    <xf numFmtId="0" fontId="22" fillId="2" borderId="0" xfId="0" applyFont="1" applyFill="1" applyBorder="1" applyAlignment="1" applyProtection="1">
      <alignment vertical="center"/>
    </xf>
    <xf numFmtId="0" fontId="22" fillId="2" borderId="0" xfId="0" applyFont="1" applyFill="1" applyBorder="1" applyAlignment="1" applyProtection="1">
      <alignment horizontal="center" vertical="center"/>
    </xf>
    <xf numFmtId="0" fontId="22" fillId="2" borderId="0" xfId="0" applyFont="1" applyFill="1" applyBorder="1" applyAlignment="1" applyProtection="1">
      <alignment horizontal="left" vertical="center"/>
    </xf>
    <xf numFmtId="14" fontId="22" fillId="2" borderId="0" xfId="0" applyNumberFormat="1" applyFont="1" applyFill="1" applyBorder="1" applyAlignment="1" applyProtection="1">
      <alignment vertical="center"/>
    </xf>
    <xf numFmtId="14" fontId="22" fillId="2" borderId="0" xfId="0" applyNumberFormat="1" applyFont="1" applyFill="1" applyBorder="1" applyAlignment="1" applyProtection="1">
      <alignment horizontal="center" vertical="center"/>
    </xf>
    <xf numFmtId="2" fontId="22" fillId="2" borderId="0" xfId="0" applyNumberFormat="1" applyFont="1" applyFill="1" applyBorder="1" applyAlignment="1" applyProtection="1">
      <alignment vertical="center"/>
    </xf>
    <xf numFmtId="14" fontId="22" fillId="2" borderId="0" xfId="0" applyNumberFormat="1" applyFont="1" applyFill="1" applyBorder="1" applyAlignment="1" applyProtection="1">
      <alignment horizontal="left" vertical="center"/>
    </xf>
    <xf numFmtId="14" fontId="23" fillId="2" borderId="0" xfId="0" applyNumberFormat="1" applyFont="1" applyFill="1" applyBorder="1" applyAlignment="1" applyProtection="1">
      <alignment vertical="center"/>
    </xf>
    <xf numFmtId="14" fontId="19" fillId="2" borderId="0" xfId="0" applyNumberFormat="1" applyFont="1" applyFill="1" applyBorder="1" applyAlignment="1" applyProtection="1">
      <alignment horizontal="left" vertical="center"/>
    </xf>
    <xf numFmtId="0" fontId="25" fillId="2" borderId="0" xfId="0" applyFont="1" applyFill="1" applyBorder="1" applyAlignment="1" applyProtection="1">
      <alignment horizontal="left" vertical="center"/>
    </xf>
    <xf numFmtId="0" fontId="26" fillId="2" borderId="0" xfId="0" applyFont="1" applyFill="1" applyBorder="1" applyAlignment="1" applyProtection="1">
      <alignment horizontal="right" vertical="center"/>
    </xf>
    <xf numFmtId="167" fontId="26" fillId="2" borderId="0" xfId="0" applyNumberFormat="1" applyFont="1" applyFill="1" applyBorder="1" applyAlignment="1" applyProtection="1">
      <alignment horizontal="right" vertical="center"/>
    </xf>
    <xf numFmtId="0" fontId="24" fillId="0" borderId="0" xfId="2" applyFont="1" applyFill="1" applyAlignment="1" applyProtection="1">
      <alignment horizontal="right" vertical="center" wrapText="1"/>
    </xf>
    <xf numFmtId="0" fontId="24" fillId="0" borderId="0" xfId="2" applyFont="1" applyFill="1" applyAlignment="1" applyProtection="1">
      <alignment horizontal="center" vertical="center"/>
    </xf>
    <xf numFmtId="0" fontId="13" fillId="0" borderId="0" xfId="2" applyFont="1" applyProtection="1"/>
    <xf numFmtId="0" fontId="13" fillId="0" borderId="0" xfId="2" applyFont="1" applyBorder="1" applyProtection="1"/>
    <xf numFmtId="0" fontId="12" fillId="7" borderId="0" xfId="0" applyFont="1" applyFill="1" applyProtection="1"/>
    <xf numFmtId="0" fontId="27" fillId="0" borderId="1" xfId="0" applyFont="1" applyBorder="1" applyAlignment="1" applyProtection="1">
      <alignment horizontal="center" vertical="center"/>
    </xf>
    <xf numFmtId="0" fontId="27" fillId="9" borderId="1" xfId="0" applyFont="1" applyFill="1" applyBorder="1" applyAlignment="1" applyProtection="1">
      <alignment horizontal="center" vertical="center"/>
    </xf>
    <xf numFmtId="0" fontId="27" fillId="8" borderId="1" xfId="0" applyFont="1" applyFill="1" applyBorder="1" applyAlignment="1" applyProtection="1">
      <alignment horizontal="center" vertical="center"/>
    </xf>
    <xf numFmtId="0" fontId="27" fillId="6" borderId="1" xfId="0" applyFont="1" applyFill="1" applyBorder="1" applyAlignment="1" applyProtection="1">
      <alignment horizontal="center" vertical="center"/>
    </xf>
    <xf numFmtId="0" fontId="27" fillId="10" borderId="1" xfId="0" applyFont="1" applyFill="1" applyBorder="1" applyAlignment="1" applyProtection="1">
      <alignment horizontal="center" vertical="center"/>
    </xf>
    <xf numFmtId="0" fontId="12" fillId="0" borderId="0" xfId="0" applyFont="1" applyAlignment="1">
      <alignment horizontal="left"/>
    </xf>
    <xf numFmtId="0" fontId="27" fillId="0" borderId="13" xfId="0" applyFont="1" applyBorder="1" applyAlignment="1">
      <alignment horizontal="center" vertical="center"/>
    </xf>
    <xf numFmtId="169" fontId="12" fillId="0" borderId="0" xfId="0" applyNumberFormat="1" applyFont="1" applyAlignment="1">
      <alignment horizontal="left"/>
    </xf>
    <xf numFmtId="0" fontId="12" fillId="0" borderId="0" xfId="0" applyNumberFormat="1" applyFont="1"/>
    <xf numFmtId="0" fontId="27" fillId="0" borderId="0" xfId="0" applyFont="1" applyBorder="1" applyAlignment="1">
      <alignment horizontal="center" vertical="center"/>
    </xf>
    <xf numFmtId="169" fontId="12" fillId="0" borderId="0" xfId="0" applyNumberFormat="1" applyFont="1" applyBorder="1" applyAlignment="1">
      <alignment horizontal="center" vertical="center"/>
    </xf>
    <xf numFmtId="9" fontId="12" fillId="0" borderId="14" xfId="5" applyFont="1" applyBorder="1" applyAlignment="1">
      <alignment horizontal="center" vertical="center"/>
    </xf>
    <xf numFmtId="0" fontId="16" fillId="7" borderId="6" xfId="0" applyFont="1" applyFill="1" applyBorder="1" applyAlignment="1">
      <alignment horizontal="center" vertical="center" wrapText="1"/>
    </xf>
    <xf numFmtId="0" fontId="28" fillId="10" borderId="1" xfId="0" applyFont="1" applyFill="1" applyBorder="1" applyAlignment="1" applyProtection="1">
      <alignment horizontal="center" vertical="center"/>
    </xf>
    <xf numFmtId="0" fontId="29" fillId="5" borderId="6" xfId="0" applyFont="1" applyFill="1" applyBorder="1" applyAlignment="1">
      <alignment horizontal="center" vertical="center" wrapText="1"/>
    </xf>
    <xf numFmtId="0" fontId="29" fillId="0" borderId="6" xfId="0" applyFont="1" applyFill="1" applyBorder="1" applyAlignment="1">
      <alignment horizontal="left" vertical="center" wrapText="1"/>
    </xf>
    <xf numFmtId="0" fontId="29" fillId="0" borderId="6" xfId="0" applyFont="1" applyFill="1" applyBorder="1" applyAlignment="1">
      <alignment vertical="center" wrapText="1"/>
    </xf>
    <xf numFmtId="0" fontId="29" fillId="2" borderId="6" xfId="0" applyFont="1" applyFill="1" applyBorder="1" applyAlignment="1">
      <alignment horizontal="left" vertical="center" wrapText="1"/>
    </xf>
    <xf numFmtId="0" fontId="28" fillId="6" borderId="1" xfId="0" applyFont="1" applyFill="1" applyBorder="1" applyAlignment="1" applyProtection="1">
      <alignment horizontal="center" vertical="center"/>
    </xf>
    <xf numFmtId="0" fontId="29" fillId="2" borderId="6" xfId="0" applyFont="1" applyFill="1" applyBorder="1" applyAlignment="1">
      <alignment vertical="center" wrapText="1"/>
    </xf>
    <xf numFmtId="0" fontId="28" fillId="8" borderId="1" xfId="0" applyFont="1" applyFill="1" applyBorder="1" applyAlignment="1" applyProtection="1">
      <alignment horizontal="center" vertical="center"/>
    </xf>
    <xf numFmtId="0" fontId="28" fillId="9" borderId="1" xfId="0" applyFont="1" applyFill="1" applyBorder="1" applyAlignment="1" applyProtection="1">
      <alignment horizontal="center" vertical="center"/>
    </xf>
    <xf numFmtId="0" fontId="12" fillId="0" borderId="1" xfId="0" applyFont="1" applyBorder="1" applyAlignment="1">
      <alignment vertical="center" wrapText="1"/>
    </xf>
    <xf numFmtId="0" fontId="14" fillId="0" borderId="0" xfId="0" applyFont="1" applyFill="1" applyBorder="1"/>
    <xf numFmtId="0" fontId="12" fillId="0" borderId="0" xfId="0" applyFont="1" applyFill="1" applyBorder="1"/>
    <xf numFmtId="0" fontId="12" fillId="0" borderId="1" xfId="0" applyFont="1" applyFill="1" applyBorder="1"/>
    <xf numFmtId="0" fontId="12" fillId="0" borderId="1" xfId="0" applyFont="1" applyFill="1" applyBorder="1" applyAlignment="1">
      <alignment horizontal="left"/>
    </xf>
    <xf numFmtId="164" fontId="12" fillId="0" borderId="0" xfId="0" applyNumberFormat="1" applyFont="1" applyFill="1" applyBorder="1"/>
    <xf numFmtId="164" fontId="12" fillId="0" borderId="0" xfId="4" applyFont="1" applyFill="1" applyBorder="1"/>
    <xf numFmtId="9" fontId="12" fillId="0" borderId="1" xfId="0" applyNumberFormat="1" applyFont="1" applyFill="1" applyBorder="1" applyAlignment="1">
      <alignment horizontal="center" vertical="center"/>
    </xf>
    <xf numFmtId="164" fontId="12" fillId="0" borderId="1" xfId="4" applyFont="1" applyFill="1" applyBorder="1" applyAlignment="1">
      <alignment horizontal="center" vertical="center"/>
    </xf>
    <xf numFmtId="0" fontId="12" fillId="0" borderId="1" xfId="0" applyFont="1" applyFill="1" applyBorder="1" applyAlignment="1">
      <alignment horizontal="center" vertical="center"/>
    </xf>
    <xf numFmtId="0" fontId="12" fillId="0" borderId="1" xfId="0" applyFont="1" applyBorder="1" applyAlignment="1">
      <alignment horizontal="center" vertical="center"/>
    </xf>
    <xf numFmtId="0" fontId="12" fillId="0" borderId="12" xfId="0" applyFont="1" applyFill="1" applyBorder="1" applyAlignment="1">
      <alignment horizontal="center"/>
    </xf>
    <xf numFmtId="0" fontId="12" fillId="0" borderId="1" xfId="0" applyFont="1" applyBorder="1" applyAlignment="1">
      <alignment horizontal="center"/>
    </xf>
    <xf numFmtId="0" fontId="12" fillId="0" borderId="1" xfId="0" applyFont="1" applyFill="1" applyBorder="1" applyAlignment="1">
      <alignment horizontal="left" vertical="center" wrapText="1"/>
    </xf>
    <xf numFmtId="0" fontId="17" fillId="11" borderId="1" xfId="0" applyFont="1" applyFill="1" applyBorder="1" applyAlignment="1">
      <alignment horizontal="center"/>
    </xf>
    <xf numFmtId="0" fontId="17" fillId="11" borderId="9" xfId="0" applyFont="1" applyFill="1" applyBorder="1" applyAlignment="1">
      <alignment horizontal="center"/>
    </xf>
    <xf numFmtId="0" fontId="17" fillId="11" borderId="12" xfId="0" applyFont="1" applyFill="1" applyBorder="1" applyAlignment="1">
      <alignment horizontal="center"/>
    </xf>
    <xf numFmtId="0" fontId="17" fillId="7" borderId="2" xfId="0" applyFont="1" applyFill="1" applyBorder="1"/>
    <xf numFmtId="0" fontId="17" fillId="7" borderId="4" xfId="0" applyFont="1" applyFill="1" applyBorder="1"/>
    <xf numFmtId="0" fontId="12" fillId="0" borderId="1" xfId="0" applyFont="1" applyBorder="1" applyAlignment="1" applyProtection="1">
      <alignment horizontal="center" vertical="center"/>
    </xf>
    <xf numFmtId="0" fontId="12" fillId="9" borderId="1" xfId="0" applyFont="1" applyFill="1" applyBorder="1" applyAlignment="1" applyProtection="1">
      <alignment horizontal="center" vertical="center"/>
    </xf>
    <xf numFmtId="0" fontId="12" fillId="8" borderId="1" xfId="0" applyFont="1" applyFill="1" applyBorder="1" applyAlignment="1" applyProtection="1">
      <alignment horizontal="center" vertical="center"/>
    </xf>
    <xf numFmtId="0" fontId="12" fillId="6" borderId="1" xfId="0" applyFont="1" applyFill="1" applyBorder="1" applyAlignment="1" applyProtection="1">
      <alignment horizontal="center" vertical="center"/>
    </xf>
    <xf numFmtId="0" fontId="12" fillId="10" borderId="1" xfId="0" applyFont="1" applyFill="1" applyBorder="1" applyAlignment="1" applyProtection="1">
      <alignment horizontal="center" vertical="center"/>
    </xf>
    <xf numFmtId="0" fontId="11" fillId="7" borderId="3" xfId="0" applyFont="1" applyFill="1" applyBorder="1" applyAlignment="1" applyProtection="1">
      <alignment horizontal="center"/>
      <protection locked="0"/>
    </xf>
    <xf numFmtId="0" fontId="17" fillId="7" borderId="5" xfId="0" applyFont="1" applyFill="1" applyBorder="1" applyProtection="1">
      <protection locked="0"/>
    </xf>
    <xf numFmtId="0" fontId="18" fillId="2" borderId="0" xfId="0" applyFont="1" applyFill="1" applyBorder="1" applyAlignment="1" applyProtection="1">
      <alignment horizontal="left" vertical="center"/>
      <protection locked="0"/>
    </xf>
    <xf numFmtId="49" fontId="18" fillId="2" borderId="0" xfId="0" applyNumberFormat="1" applyFont="1" applyFill="1" applyBorder="1" applyAlignment="1" applyProtection="1">
      <alignment horizontal="left" vertical="center"/>
      <protection locked="0"/>
    </xf>
    <xf numFmtId="49" fontId="11" fillId="6" borderId="17" xfId="0" applyNumberFormat="1" applyFont="1" applyFill="1" applyBorder="1" applyAlignment="1" applyProtection="1">
      <alignment horizontal="center" vertical="center" wrapText="1"/>
    </xf>
    <xf numFmtId="49" fontId="11" fillId="6" borderId="17" xfId="0" applyNumberFormat="1" applyFont="1" applyFill="1" applyBorder="1" applyAlignment="1" applyProtection="1">
      <alignment horizontal="center" vertical="center" wrapText="1"/>
      <protection locked="0"/>
    </xf>
    <xf numFmtId="0" fontId="0" fillId="6" borderId="17" xfId="0" applyFill="1" applyBorder="1" applyProtection="1"/>
    <xf numFmtId="49" fontId="11" fillId="6" borderId="9" xfId="0" applyNumberFormat="1" applyFont="1" applyFill="1" applyBorder="1" applyAlignment="1" applyProtection="1">
      <alignment horizontal="center" vertical="center" wrapText="1"/>
      <protection locked="0"/>
    </xf>
    <xf numFmtId="49" fontId="11" fillId="6" borderId="10" xfId="0" applyNumberFormat="1" applyFont="1" applyFill="1" applyBorder="1" applyAlignment="1" applyProtection="1">
      <alignment horizontal="center" vertical="center" wrapText="1"/>
      <protection locked="0"/>
    </xf>
    <xf numFmtId="49" fontId="11" fillId="6" borderId="18" xfId="0" applyNumberFormat="1" applyFont="1" applyFill="1" applyBorder="1" applyAlignment="1" applyProtection="1">
      <alignment horizontal="center" vertical="center" wrapText="1"/>
    </xf>
    <xf numFmtId="49" fontId="11" fillId="6" borderId="18" xfId="0" applyNumberFormat="1" applyFont="1" applyFill="1" applyBorder="1" applyAlignment="1" applyProtection="1">
      <alignment horizontal="center" vertical="center" wrapText="1"/>
      <protection locked="0"/>
    </xf>
    <xf numFmtId="49" fontId="11" fillId="6" borderId="19" xfId="0" applyNumberFormat="1" applyFont="1" applyFill="1" applyBorder="1" applyAlignment="1" applyProtection="1">
      <alignment horizontal="center" vertical="center" wrapText="1"/>
      <protection locked="0"/>
    </xf>
    <xf numFmtId="0" fontId="11" fillId="7" borderId="20" xfId="0" applyFont="1" applyFill="1" applyBorder="1" applyAlignment="1" applyProtection="1">
      <alignment vertical="center"/>
    </xf>
    <xf numFmtId="0" fontId="11" fillId="7" borderId="21" xfId="0" applyFont="1" applyFill="1" applyBorder="1" applyAlignment="1" applyProtection="1">
      <alignment vertical="center"/>
    </xf>
    <xf numFmtId="0" fontId="11" fillId="7" borderId="21" xfId="0" applyFont="1" applyFill="1" applyBorder="1" applyAlignment="1" applyProtection="1">
      <alignment wrapText="1"/>
    </xf>
    <xf numFmtId="0" fontId="11" fillId="7" borderId="21" xfId="0" applyFont="1" applyFill="1" applyBorder="1" applyAlignment="1" applyProtection="1">
      <alignment horizontal="center" vertical="center" wrapText="1"/>
    </xf>
    <xf numFmtId="0" fontId="11" fillId="7" borderId="21" xfId="0" applyFont="1" applyFill="1" applyBorder="1" applyAlignment="1" applyProtection="1">
      <alignment vertical="center" wrapText="1"/>
    </xf>
    <xf numFmtId="0" fontId="11" fillId="7" borderId="21" xfId="0" applyFont="1" applyFill="1" applyBorder="1" applyAlignment="1" applyProtection="1">
      <alignment horizontal="center" vertical="center"/>
    </xf>
    <xf numFmtId="0" fontId="11" fillId="7" borderId="22" xfId="0" applyFont="1" applyFill="1" applyBorder="1" applyAlignment="1" applyProtection="1">
      <alignment horizontal="left" vertical="center"/>
    </xf>
    <xf numFmtId="0" fontId="11" fillId="7" borderId="17" xfId="0" applyFont="1" applyFill="1" applyBorder="1" applyAlignment="1" applyProtection="1">
      <alignment horizontal="center" vertical="center" wrapText="1"/>
    </xf>
    <xf numFmtId="165" fontId="12" fillId="0" borderId="24" xfId="0" applyNumberFormat="1" applyFont="1" applyBorder="1" applyAlignment="1" applyProtection="1">
      <alignment horizontal="center" vertical="center" wrapText="1"/>
      <protection locked="0"/>
    </xf>
    <xf numFmtId="0" fontId="11" fillId="7" borderId="18" xfId="0" applyFont="1" applyFill="1" applyBorder="1" applyAlignment="1" applyProtection="1">
      <alignment horizontal="center" vertical="center" wrapText="1"/>
    </xf>
    <xf numFmtId="49" fontId="11" fillId="6" borderId="25" xfId="0" applyNumberFormat="1" applyFont="1" applyFill="1" applyBorder="1" applyAlignment="1" applyProtection="1">
      <alignment horizontal="center" vertical="center" wrapText="1"/>
      <protection locked="0"/>
    </xf>
    <xf numFmtId="49" fontId="11" fillId="6" borderId="26" xfId="0" applyNumberFormat="1" applyFont="1" applyFill="1" applyBorder="1" applyAlignment="1" applyProtection="1">
      <alignment horizontal="center" vertical="center" wrapText="1"/>
    </xf>
    <xf numFmtId="49" fontId="11" fillId="6" borderId="26" xfId="0" applyNumberFormat="1" applyFont="1" applyFill="1" applyBorder="1" applyAlignment="1" applyProtection="1">
      <alignment horizontal="center" vertical="center" wrapText="1"/>
      <protection locked="0"/>
    </xf>
    <xf numFmtId="168" fontId="12" fillId="0" borderId="23" xfId="0" applyNumberFormat="1" applyFont="1" applyFill="1" applyBorder="1" applyAlignment="1" applyProtection="1">
      <alignment horizontal="center" vertical="center" wrapText="1"/>
      <protection locked="0"/>
    </xf>
    <xf numFmtId="165" fontId="12" fillId="0" borderId="23" xfId="0" applyNumberFormat="1" applyFont="1" applyFill="1" applyBorder="1" applyAlignment="1" applyProtection="1">
      <alignment horizontal="center" vertical="center" wrapText="1"/>
      <protection locked="0"/>
    </xf>
    <xf numFmtId="0" fontId="12" fillId="0" borderId="23" xfId="0" applyFont="1" applyFill="1" applyBorder="1" applyAlignment="1" applyProtection="1">
      <alignment horizontal="left" vertical="center" wrapText="1"/>
      <protection locked="0"/>
    </xf>
    <xf numFmtId="0" fontId="12" fillId="0" borderId="23" xfId="0" applyFont="1" applyFill="1" applyBorder="1" applyAlignment="1" applyProtection="1">
      <alignment vertical="center" wrapText="1"/>
      <protection locked="0"/>
    </xf>
    <xf numFmtId="166" fontId="12" fillId="0" borderId="23" xfId="0" applyNumberFormat="1" applyFont="1" applyFill="1" applyBorder="1" applyAlignment="1" applyProtection="1">
      <alignment horizontal="center" vertical="center" wrapText="1"/>
      <protection locked="0"/>
    </xf>
    <xf numFmtId="0" fontId="12" fillId="3" borderId="23" xfId="0" applyFont="1" applyFill="1" applyBorder="1" applyAlignment="1" applyProtection="1">
      <alignment horizontal="center" vertical="center" wrapText="1"/>
    </xf>
    <xf numFmtId="0" fontId="12" fillId="0" borderId="23" xfId="0" applyFont="1" applyFill="1" applyBorder="1" applyAlignment="1" applyProtection="1">
      <alignment horizontal="center" vertical="center" wrapText="1"/>
      <protection locked="0"/>
    </xf>
    <xf numFmtId="0" fontId="12" fillId="12" borderId="23" xfId="0" applyFont="1" applyFill="1" applyBorder="1" applyAlignment="1" applyProtection="1">
      <alignment horizontal="center" vertical="center" wrapText="1"/>
    </xf>
    <xf numFmtId="0" fontId="13" fillId="0" borderId="23" xfId="0" applyFont="1" applyFill="1" applyBorder="1" applyAlignment="1" applyProtection="1">
      <alignment vertical="center" wrapText="1"/>
      <protection locked="0"/>
    </xf>
    <xf numFmtId="0" fontId="13" fillId="12" borderId="23" xfId="0" applyFont="1" applyFill="1" applyBorder="1" applyAlignment="1" applyProtection="1">
      <alignment horizontal="center" vertical="center" wrapText="1"/>
      <protection locked="0"/>
    </xf>
    <xf numFmtId="0" fontId="12" fillId="12" borderId="23" xfId="0" applyFont="1" applyFill="1" applyBorder="1" applyAlignment="1" applyProtection="1">
      <alignment horizontal="left" vertical="center" wrapText="1"/>
      <protection locked="0"/>
    </xf>
    <xf numFmtId="169" fontId="27" fillId="0" borderId="13" xfId="0" applyNumberFormat="1" applyFont="1" applyBorder="1" applyAlignment="1">
      <alignment horizontal="center" vertical="center"/>
    </xf>
    <xf numFmtId="0" fontId="12" fillId="0" borderId="1" xfId="0" applyFont="1" applyFill="1" applyBorder="1" applyAlignment="1">
      <alignment horizontal="left" vertical="center"/>
    </xf>
    <xf numFmtId="0" fontId="13" fillId="0" borderId="23" xfId="0" applyFont="1" applyFill="1" applyBorder="1" applyAlignment="1" applyProtection="1">
      <alignment horizontal="left" vertical="center" wrapText="1"/>
      <protection locked="0"/>
    </xf>
    <xf numFmtId="0" fontId="13" fillId="13" borderId="23" xfId="0" applyFont="1" applyFill="1" applyBorder="1" applyAlignment="1" applyProtection="1">
      <alignment vertical="center" wrapText="1"/>
      <protection locked="0"/>
    </xf>
    <xf numFmtId="0" fontId="13" fillId="14" borderId="23" xfId="0" applyFont="1" applyFill="1" applyBorder="1" applyAlignment="1" applyProtection="1">
      <alignment vertical="center" wrapText="1"/>
      <protection locked="0"/>
    </xf>
    <xf numFmtId="49" fontId="11" fillId="6" borderId="27" xfId="0" applyNumberFormat="1" applyFont="1" applyFill="1" applyBorder="1" applyAlignment="1" applyProtection="1">
      <alignment horizontal="center" vertical="center" wrapText="1"/>
      <protection locked="0"/>
    </xf>
    <xf numFmtId="49" fontId="27" fillId="13" borderId="27" xfId="0" applyNumberFormat="1" applyFont="1" applyFill="1" applyBorder="1" applyAlignment="1" applyProtection="1">
      <alignment horizontal="center" vertical="center" wrapText="1"/>
      <protection locked="0"/>
    </xf>
    <xf numFmtId="0" fontId="11" fillId="7" borderId="21" xfId="0" applyFont="1" applyFill="1" applyBorder="1" applyAlignment="1" applyProtection="1">
      <alignment horizontal="center" vertical="center" wrapText="1"/>
    </xf>
    <xf numFmtId="49" fontId="11" fillId="6" borderId="11" xfId="0" applyNumberFormat="1" applyFont="1" applyFill="1" applyBorder="1" applyAlignment="1" applyProtection="1">
      <alignment horizontal="center" vertical="center" wrapText="1"/>
      <protection locked="0"/>
    </xf>
    <xf numFmtId="49" fontId="11" fillId="6" borderId="8" xfId="0" applyNumberFormat="1" applyFont="1" applyFill="1" applyBorder="1" applyAlignment="1" applyProtection="1">
      <alignment horizontal="center" vertical="center" wrapText="1"/>
      <protection locked="0"/>
    </xf>
    <xf numFmtId="49" fontId="11" fillId="6" borderId="7" xfId="0" applyNumberFormat="1" applyFont="1" applyFill="1" applyBorder="1" applyAlignment="1" applyProtection="1">
      <alignment horizontal="center" vertical="center" wrapText="1"/>
      <protection locked="0"/>
    </xf>
    <xf numFmtId="0" fontId="11" fillId="7" borderId="9" xfId="0" applyFont="1" applyFill="1" applyBorder="1" applyAlignment="1">
      <alignment horizontal="center" vertical="top" wrapText="1"/>
    </xf>
    <xf numFmtId="0" fontId="11" fillId="7" borderId="10" xfId="0" applyFont="1" applyFill="1" applyBorder="1" applyAlignment="1">
      <alignment horizontal="center" vertical="top" wrapText="1"/>
    </xf>
    <xf numFmtId="0" fontId="11" fillId="7" borderId="1" xfId="0" applyFont="1" applyFill="1" applyBorder="1" applyAlignment="1">
      <alignment horizontal="center" vertical="center"/>
    </xf>
    <xf numFmtId="0" fontId="11" fillId="7" borderId="1" xfId="0" applyFont="1" applyFill="1" applyBorder="1" applyAlignment="1">
      <alignment horizontal="center" vertical="center" wrapText="1"/>
    </xf>
  </cellXfs>
  <cellStyles count="6">
    <cellStyle name="Comma" xfId="4" builtinId="3"/>
    <cellStyle name="Normal" xfId="0" builtinId="0"/>
    <cellStyle name="Normal_Matriz VM-criticidade e custos MAnov08_VID_FCRA_Template_Jan18 - 01" xfId="2" xr:uid="{00000000-0005-0000-0000-000001000000}"/>
    <cellStyle name="Percent" xfId="5" builtinId="5"/>
    <cellStyle name="Separador de milhares 2" xfId="1" xr:uid="{00000000-0005-0000-0000-000003000000}"/>
    <cellStyle name="Vírgula 2" xfId="3" xr:uid="{00000000-0005-0000-0000-000005000000}"/>
  </cellStyles>
  <dxfs count="30">
    <dxf>
      <fill>
        <patternFill>
          <bgColor rgb="FFD83C00"/>
        </patternFill>
      </fill>
    </dxf>
    <dxf>
      <fill>
        <patternFill>
          <bgColor rgb="FFFF5000"/>
        </patternFill>
      </fill>
    </dxf>
    <dxf>
      <fill>
        <patternFill>
          <bgColor rgb="FF9D9D9D"/>
        </patternFill>
      </fill>
    </dxf>
    <dxf>
      <fill>
        <patternFill>
          <bgColor rgb="FFDCDCDC"/>
        </patternFill>
      </fill>
    </dxf>
    <dxf>
      <fill>
        <patternFill>
          <bgColor theme="0"/>
        </patternFill>
      </fill>
    </dxf>
    <dxf>
      <fill>
        <patternFill>
          <bgColor rgb="FFD83C00"/>
        </patternFill>
      </fill>
    </dxf>
    <dxf>
      <fill>
        <patternFill>
          <bgColor rgb="FFFF5000"/>
        </patternFill>
      </fill>
    </dxf>
    <dxf>
      <fill>
        <patternFill>
          <bgColor rgb="FF9D9D9D"/>
        </patternFill>
      </fill>
    </dxf>
    <dxf>
      <fill>
        <patternFill>
          <bgColor rgb="FFDCDCDC"/>
        </patternFill>
      </fill>
    </dxf>
    <dxf>
      <fill>
        <patternFill>
          <bgColor theme="0"/>
        </patternFill>
      </fill>
    </dxf>
    <dxf>
      <fill>
        <patternFill>
          <bgColor rgb="FFD83C00"/>
        </patternFill>
      </fill>
    </dxf>
    <dxf>
      <fill>
        <patternFill>
          <bgColor rgb="FFFF5000"/>
        </patternFill>
      </fill>
    </dxf>
    <dxf>
      <fill>
        <patternFill>
          <bgColor rgb="FF9D9D9D"/>
        </patternFill>
      </fill>
    </dxf>
    <dxf>
      <fill>
        <patternFill>
          <bgColor rgb="FFDCDCDC"/>
        </patternFill>
      </fill>
    </dxf>
    <dxf>
      <fill>
        <patternFill>
          <bgColor theme="0"/>
        </patternFill>
      </fill>
    </dxf>
    <dxf>
      <fill>
        <patternFill>
          <bgColor rgb="FFD83C00"/>
        </patternFill>
      </fill>
    </dxf>
    <dxf>
      <fill>
        <patternFill>
          <bgColor rgb="FFFF5000"/>
        </patternFill>
      </fill>
    </dxf>
    <dxf>
      <fill>
        <patternFill>
          <bgColor rgb="FF9D9D9D"/>
        </patternFill>
      </fill>
    </dxf>
    <dxf>
      <fill>
        <patternFill>
          <bgColor rgb="FFDCDCDC"/>
        </patternFill>
      </fill>
    </dxf>
    <dxf>
      <fill>
        <patternFill>
          <bgColor theme="0"/>
        </patternFill>
      </fill>
    </dxf>
    <dxf>
      <fill>
        <patternFill>
          <bgColor rgb="FFD83C00"/>
        </patternFill>
      </fill>
    </dxf>
    <dxf>
      <fill>
        <patternFill>
          <bgColor rgb="FFFF5000"/>
        </patternFill>
      </fill>
    </dxf>
    <dxf>
      <fill>
        <patternFill>
          <bgColor rgb="FF9D9D9D"/>
        </patternFill>
      </fill>
    </dxf>
    <dxf>
      <fill>
        <patternFill>
          <bgColor rgb="FFDCDCDC"/>
        </patternFill>
      </fill>
    </dxf>
    <dxf>
      <fill>
        <patternFill>
          <bgColor theme="0"/>
        </patternFill>
      </fill>
    </dxf>
    <dxf>
      <fill>
        <patternFill>
          <bgColor rgb="FFD83C00"/>
        </patternFill>
      </fill>
    </dxf>
    <dxf>
      <fill>
        <patternFill>
          <bgColor rgb="FFFF5000"/>
        </patternFill>
      </fill>
    </dxf>
    <dxf>
      <fill>
        <patternFill>
          <bgColor rgb="FF9D9D9D"/>
        </patternFill>
      </fill>
    </dxf>
    <dxf>
      <fill>
        <patternFill>
          <bgColor rgb="FFDCDCDC"/>
        </patternFill>
      </fill>
    </dxf>
    <dxf>
      <fill>
        <patternFill>
          <bgColor theme="0"/>
        </patternFill>
      </fill>
    </dxf>
  </dxfs>
  <tableStyles count="0" defaultTableStyle="TableStyleMedium2" defaultPivotStyle="PivotStyleLight16"/>
  <colors>
    <mruColors>
      <color rgb="FFD83C00"/>
      <color rgb="FFFFFF65"/>
      <color rgb="FFFF5000"/>
      <color rgb="FFF7F7F7"/>
      <color rgb="FF9D9D9D"/>
      <color rgb="FFDCDCDC"/>
      <color rgb="FF3C3C3C"/>
      <color rgb="FFD85000"/>
      <color rgb="FFFC9204"/>
      <color rgb="FFFFD9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2271686</xdr:colOff>
      <xdr:row>0</xdr:row>
      <xdr:rowOff>165098</xdr:rowOff>
    </xdr:from>
    <xdr:ext cx="1080000" cy="252000"/>
    <xdr:sp macro="[0]!GerarMatrizesRisco" textlink="">
      <xdr:nvSpPr>
        <xdr:cNvPr id="1600" name="btnGeraMatriz">
          <a:extLst>
            <a:ext uri="{FF2B5EF4-FFF2-40B4-BE49-F238E27FC236}">
              <a16:creationId xmlns:a16="http://schemas.microsoft.com/office/drawing/2014/main" id="{00000000-0008-0000-0000-000040060000}"/>
            </a:ext>
          </a:extLst>
        </xdr:cNvPr>
        <xdr:cNvSpPr/>
      </xdr:nvSpPr>
      <xdr:spPr>
        <a:xfrm>
          <a:off x="5795936" y="165098"/>
          <a:ext cx="1080000" cy="252000"/>
        </a:xfrm>
        <a:prstGeom prst="roundRect">
          <a:avLst>
            <a:gd name="adj" fmla="val 5275"/>
          </a:avLst>
        </a:prstGeom>
        <a:gradFill flip="none" rotWithShape="1">
          <a:gsLst>
            <a:gs pos="0">
              <a:schemeClr val="tx1">
                <a:lumMod val="50000"/>
                <a:lumOff val="50000"/>
              </a:schemeClr>
            </a:gs>
            <a:gs pos="48000">
              <a:schemeClr val="bg1">
                <a:lumMod val="65000"/>
              </a:schemeClr>
            </a:gs>
            <a:gs pos="100000">
              <a:schemeClr val="bg1">
                <a:lumMod val="85000"/>
              </a:schemeClr>
            </a:gs>
          </a:gsLst>
          <a:lin ang="16200000" scaled="1"/>
          <a:tileRect/>
        </a:gradFill>
        <a:ln>
          <a:noFill/>
        </a:ln>
        <a:effectLst>
          <a:outerShdw blurRad="50800" dist="38100" dir="2700000" algn="tl" rotWithShape="0">
            <a:prstClr val="black">
              <a:alpha val="40000"/>
            </a:prstClr>
          </a:outerShdw>
        </a:effectLst>
        <a:scene3d>
          <a:camera prst="orthographicFront"/>
          <a:lightRig rig="threePt" dir="t"/>
        </a:scene3d>
        <a:sp3d>
          <a:bevelT w="381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pt-BR" sz="1050" b="1">
              <a:solidFill>
                <a:sysClr val="windowText" lastClr="000000"/>
              </a:solidFill>
            </a:rPr>
            <a:t>Gera Matriz</a:t>
          </a:r>
        </a:p>
      </xdr:txBody>
    </xdr:sp>
    <xdr:clientData/>
  </xdr:oneCellAnchor>
  <xdr:oneCellAnchor>
    <xdr:from>
      <xdr:col>1</xdr:col>
      <xdr:colOff>9525</xdr:colOff>
      <xdr:row>2</xdr:row>
      <xdr:rowOff>165098</xdr:rowOff>
    </xdr:from>
    <xdr:ext cx="1404000" cy="288000"/>
    <xdr:sp macro="[0]!'AtivaPasta Matriz'" textlink="">
      <xdr:nvSpPr>
        <xdr:cNvPr id="5" name="btnRetornaMatriz" hidden="1">
          <a:extLst>
            <a:ext uri="{FF2B5EF4-FFF2-40B4-BE49-F238E27FC236}">
              <a16:creationId xmlns:a16="http://schemas.microsoft.com/office/drawing/2014/main" id="{00000000-0008-0000-0000-000005000000}"/>
            </a:ext>
          </a:extLst>
        </xdr:cNvPr>
        <xdr:cNvSpPr/>
      </xdr:nvSpPr>
      <xdr:spPr>
        <a:xfrm>
          <a:off x="305858" y="683681"/>
          <a:ext cx="1404000" cy="288000"/>
        </a:xfrm>
        <a:prstGeom prst="roundRect">
          <a:avLst>
            <a:gd name="adj" fmla="val 5275"/>
          </a:avLst>
        </a:prstGeom>
        <a:gradFill flip="none" rotWithShape="1">
          <a:gsLst>
            <a:gs pos="0">
              <a:schemeClr val="tx1">
                <a:lumMod val="50000"/>
                <a:lumOff val="50000"/>
              </a:schemeClr>
            </a:gs>
            <a:gs pos="48000">
              <a:schemeClr val="bg1">
                <a:lumMod val="65000"/>
              </a:schemeClr>
            </a:gs>
            <a:gs pos="100000">
              <a:schemeClr val="bg1">
                <a:lumMod val="85000"/>
              </a:schemeClr>
            </a:gs>
          </a:gsLst>
          <a:lin ang="16200000" scaled="1"/>
          <a:tileRect/>
        </a:gradFill>
        <a:ln>
          <a:noFill/>
        </a:ln>
        <a:effectLst>
          <a:outerShdw blurRad="50800" dist="38100" dir="2700000" algn="tl" rotWithShape="0">
            <a:prstClr val="black">
              <a:alpha val="40000"/>
            </a:prstClr>
          </a:outerShdw>
        </a:effectLst>
        <a:scene3d>
          <a:camera prst="orthographicFront"/>
          <a:lightRig rig="threePt" dir="t"/>
        </a:scene3d>
        <a:sp3d>
          <a:bevelT w="381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pt-BR" sz="1050" b="1">
              <a:solidFill>
                <a:sysClr val="windowText" lastClr="000000"/>
              </a:solidFill>
            </a:rPr>
            <a:t>Retorna Para Matriz</a:t>
          </a:r>
        </a:p>
      </xdr:txBody>
    </xdr:sp>
    <xdr:clientData/>
  </xdr:oneCellAnchor>
  <xdr:oneCellAnchor>
    <xdr:from>
      <xdr:col>4</xdr:col>
      <xdr:colOff>2271686</xdr:colOff>
      <xdr:row>0</xdr:row>
      <xdr:rowOff>498472</xdr:rowOff>
    </xdr:from>
    <xdr:ext cx="1080000" cy="252000"/>
    <xdr:sp macro="[0]!GerarVisaoGeral" textlink="">
      <xdr:nvSpPr>
        <xdr:cNvPr id="6" name="btnGeraMatriz">
          <a:extLst>
            <a:ext uri="{FF2B5EF4-FFF2-40B4-BE49-F238E27FC236}">
              <a16:creationId xmlns:a16="http://schemas.microsoft.com/office/drawing/2014/main" id="{00000000-0008-0000-0000-000006000000}"/>
            </a:ext>
          </a:extLst>
        </xdr:cNvPr>
        <xdr:cNvSpPr/>
      </xdr:nvSpPr>
      <xdr:spPr>
        <a:xfrm>
          <a:off x="5795936" y="498472"/>
          <a:ext cx="1080000" cy="252000"/>
        </a:xfrm>
        <a:prstGeom prst="roundRect">
          <a:avLst>
            <a:gd name="adj" fmla="val 5275"/>
          </a:avLst>
        </a:prstGeom>
        <a:gradFill flip="none" rotWithShape="1">
          <a:gsLst>
            <a:gs pos="0">
              <a:schemeClr val="tx1">
                <a:lumMod val="50000"/>
                <a:lumOff val="50000"/>
              </a:schemeClr>
            </a:gs>
            <a:gs pos="48000">
              <a:schemeClr val="bg1">
                <a:lumMod val="65000"/>
              </a:schemeClr>
            </a:gs>
            <a:gs pos="100000">
              <a:schemeClr val="bg1">
                <a:lumMod val="85000"/>
              </a:schemeClr>
            </a:gs>
          </a:gsLst>
          <a:lin ang="16200000" scaled="1"/>
          <a:tileRect/>
        </a:gradFill>
        <a:ln>
          <a:noFill/>
        </a:ln>
        <a:effectLst>
          <a:outerShdw blurRad="50800" dist="38100" dir="2700000" algn="tl" rotWithShape="0">
            <a:prstClr val="black">
              <a:alpha val="40000"/>
            </a:prstClr>
          </a:outerShdw>
        </a:effectLst>
        <a:scene3d>
          <a:camera prst="orthographicFront"/>
          <a:lightRig rig="threePt" dir="t"/>
        </a:scene3d>
        <a:sp3d>
          <a:bevelT w="381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pt-BR" sz="1050" b="1">
              <a:solidFill>
                <a:sysClr val="windowText" lastClr="000000"/>
              </a:solidFill>
            </a:rPr>
            <a:t>Gera Visão Geral</a:t>
          </a:r>
        </a:p>
      </xdr:txBody>
    </xdr:sp>
    <xdr:clientData/>
  </xdr:oneCellAnchor>
  <xdr:twoCellAnchor editAs="oneCell">
    <xdr:from>
      <xdr:col>0</xdr:col>
      <xdr:colOff>47625</xdr:colOff>
      <xdr:row>0</xdr:row>
      <xdr:rowOff>95248</xdr:rowOff>
    </xdr:from>
    <xdr:to>
      <xdr:col>3</xdr:col>
      <xdr:colOff>535781</xdr:colOff>
      <xdr:row>2</xdr:row>
      <xdr:rowOff>78422</xdr:rowOff>
    </xdr:to>
    <xdr:pic>
      <xdr:nvPicPr>
        <xdr:cNvPr id="3" name="Image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47625" y="95248"/>
          <a:ext cx="2071687" cy="8047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222177</xdr:colOff>
      <xdr:row>9</xdr:row>
      <xdr:rowOff>86302</xdr:rowOff>
    </xdr:from>
    <xdr:ext cx="394980" cy="158761"/>
    <xdr:sp macro="" textlink="">
      <xdr:nvSpPr>
        <xdr:cNvPr id="7" name="Text Box 19">
          <a:extLst>
            <a:ext uri="{FF2B5EF4-FFF2-40B4-BE49-F238E27FC236}">
              <a16:creationId xmlns:a16="http://schemas.microsoft.com/office/drawing/2014/main" id="{00000000-0008-0000-0100-000007000000}"/>
            </a:ext>
          </a:extLst>
        </xdr:cNvPr>
        <xdr:cNvSpPr txBox="1">
          <a:spLocks noChangeArrowheads="1"/>
        </xdr:cNvSpPr>
      </xdr:nvSpPr>
      <xdr:spPr bwMode="auto">
        <a:xfrm>
          <a:off x="2788324" y="4389361"/>
          <a:ext cx="394980" cy="158761"/>
        </a:xfrm>
        <a:prstGeom prst="rect">
          <a:avLst/>
        </a:prstGeom>
        <a:noFill/>
        <a:ln w="9525">
          <a:noFill/>
          <a:miter lim="800000"/>
          <a:headEnd/>
          <a:tailEnd/>
        </a:ln>
      </xdr:spPr>
      <xdr:txBody>
        <a:bodyPr wrap="none" lIns="18288" tIns="18288" rIns="0" bIns="0" anchor="ctr" upright="1">
          <a:spAutoFit/>
        </a:bodyPr>
        <a:lstStyle/>
        <a:p>
          <a:pPr algn="ctr" rtl="0">
            <a:defRPr sz="1000"/>
          </a:pPr>
          <a:r>
            <a:rPr lang="pt-BR" sz="9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rPr>
            <a:t>BAIXO</a:t>
          </a:r>
        </a:p>
      </xdr:txBody>
    </xdr:sp>
    <xdr:clientData/>
  </xdr:oneCellAnchor>
  <xdr:oneCellAnchor>
    <xdr:from>
      <xdr:col>10</xdr:col>
      <xdr:colOff>1045308</xdr:colOff>
      <xdr:row>9</xdr:row>
      <xdr:rowOff>132210</xdr:rowOff>
    </xdr:from>
    <xdr:ext cx="323551" cy="158761"/>
    <xdr:sp macro="" textlink="">
      <xdr:nvSpPr>
        <xdr:cNvPr id="8" name="Text Box 20">
          <a:extLst>
            <a:ext uri="{FF2B5EF4-FFF2-40B4-BE49-F238E27FC236}">
              <a16:creationId xmlns:a16="http://schemas.microsoft.com/office/drawing/2014/main" id="{00000000-0008-0000-0100-000008000000}"/>
            </a:ext>
          </a:extLst>
        </xdr:cNvPr>
        <xdr:cNvSpPr txBox="1">
          <a:spLocks noChangeArrowheads="1"/>
        </xdr:cNvSpPr>
      </xdr:nvSpPr>
      <xdr:spPr bwMode="auto">
        <a:xfrm>
          <a:off x="9595396" y="4435269"/>
          <a:ext cx="323551" cy="158761"/>
        </a:xfrm>
        <a:prstGeom prst="rect">
          <a:avLst/>
        </a:prstGeom>
        <a:noFill/>
        <a:ln w="9525">
          <a:noFill/>
          <a:miter lim="800000"/>
          <a:headEnd/>
          <a:tailEnd/>
        </a:ln>
      </xdr:spPr>
      <xdr:txBody>
        <a:bodyPr wrap="none" lIns="18288" tIns="18288" rIns="0" bIns="0" anchor="ctr" upright="1">
          <a:spAutoFit/>
        </a:bodyPr>
        <a:lstStyle/>
        <a:p>
          <a:pPr algn="ctr" rtl="0">
            <a:defRPr sz="1000"/>
          </a:pPr>
          <a:r>
            <a:rPr lang="pt-BR" sz="9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rPr>
            <a:t>ALTO</a:t>
          </a:r>
        </a:p>
      </xdr:txBody>
    </xdr:sp>
    <xdr:clientData/>
  </xdr:oneCellAnchor>
  <xdr:oneCellAnchor>
    <xdr:from>
      <xdr:col>4</xdr:col>
      <xdr:colOff>106050</xdr:colOff>
      <xdr:row>2</xdr:row>
      <xdr:rowOff>133348</xdr:rowOff>
    </xdr:from>
    <xdr:ext cx="323551" cy="158761"/>
    <xdr:sp macro="" textlink="">
      <xdr:nvSpPr>
        <xdr:cNvPr id="9" name="Text Box 21">
          <a:extLst>
            <a:ext uri="{FF2B5EF4-FFF2-40B4-BE49-F238E27FC236}">
              <a16:creationId xmlns:a16="http://schemas.microsoft.com/office/drawing/2014/main" id="{00000000-0008-0000-0100-000009000000}"/>
            </a:ext>
          </a:extLst>
        </xdr:cNvPr>
        <xdr:cNvSpPr txBox="1">
          <a:spLocks noChangeArrowheads="1"/>
        </xdr:cNvSpPr>
      </xdr:nvSpPr>
      <xdr:spPr bwMode="auto">
        <a:xfrm>
          <a:off x="2672197" y="738466"/>
          <a:ext cx="323551" cy="158761"/>
        </a:xfrm>
        <a:prstGeom prst="rect">
          <a:avLst/>
        </a:prstGeom>
        <a:noFill/>
        <a:ln w="9525">
          <a:noFill/>
          <a:miter lim="800000"/>
          <a:headEnd/>
          <a:tailEnd/>
        </a:ln>
      </xdr:spPr>
      <xdr:txBody>
        <a:bodyPr wrap="none" lIns="18288" tIns="18288" rIns="0" bIns="0" anchor="ctr" upright="1">
          <a:spAutoFit/>
        </a:bodyPr>
        <a:lstStyle/>
        <a:p>
          <a:pPr algn="ctr" rtl="0">
            <a:defRPr sz="1000"/>
          </a:pPr>
          <a:r>
            <a:rPr lang="pt-BR" sz="9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rPr>
            <a:t>ALTO</a:t>
          </a:r>
        </a:p>
      </xdr:txBody>
    </xdr:sp>
    <xdr:clientData/>
  </xdr:oneCellAnchor>
  <xdr:twoCellAnchor>
    <xdr:from>
      <xdr:col>4</xdr:col>
      <xdr:colOff>137399</xdr:colOff>
      <xdr:row>4</xdr:row>
      <xdr:rowOff>279522</xdr:rowOff>
    </xdr:from>
    <xdr:to>
      <xdr:col>5</xdr:col>
      <xdr:colOff>140577</xdr:colOff>
      <xdr:row>5</xdr:row>
      <xdr:rowOff>660524</xdr:rowOff>
    </xdr:to>
    <xdr:sp macro="" textlink="">
      <xdr:nvSpPr>
        <xdr:cNvPr id="10" name="Rectangle 58">
          <a:extLst>
            <a:ext uri="{FF2B5EF4-FFF2-40B4-BE49-F238E27FC236}">
              <a16:creationId xmlns:a16="http://schemas.microsoft.com/office/drawing/2014/main" id="{00000000-0008-0000-0100-00000A000000}"/>
            </a:ext>
          </a:extLst>
        </xdr:cNvPr>
        <xdr:cNvSpPr>
          <a:spLocks noChangeArrowheads="1"/>
        </xdr:cNvSpPr>
      </xdr:nvSpPr>
      <xdr:spPr bwMode="auto">
        <a:xfrm rot="-5400000">
          <a:off x="2279311" y="2328610"/>
          <a:ext cx="1143002" cy="294531"/>
        </a:xfrm>
        <a:prstGeom prst="rect">
          <a:avLst/>
        </a:prstGeom>
        <a:noFill/>
        <a:ln w="9525">
          <a:noFill/>
          <a:miter lim="800000"/>
          <a:headEnd/>
          <a:tailEnd/>
        </a:ln>
      </xdr:spPr>
      <xdr:txBody>
        <a:bodyPr vertOverflow="clip" vert="vert270" wrap="square" lIns="36576" tIns="32004" rIns="36576" bIns="32004" anchor="ctr" upright="1"/>
        <a:lstStyle/>
        <a:p>
          <a:pPr algn="ctr" rtl="0">
            <a:defRPr sz="1000"/>
          </a:pPr>
          <a:r>
            <a:rPr lang="pt-BR" sz="900" b="1"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rPr>
            <a:t>PROBABILIDADE</a:t>
          </a:r>
        </a:p>
      </xdr:txBody>
    </xdr:sp>
    <xdr:clientData/>
  </xdr:twoCellAnchor>
  <xdr:twoCellAnchor>
    <xdr:from>
      <xdr:col>4</xdr:col>
      <xdr:colOff>267887</xdr:colOff>
      <xdr:row>5</xdr:row>
      <xdr:rowOff>639359</xdr:rowOff>
    </xdr:from>
    <xdr:to>
      <xdr:col>4</xdr:col>
      <xdr:colOff>267887</xdr:colOff>
      <xdr:row>7</xdr:row>
      <xdr:rowOff>184276</xdr:rowOff>
    </xdr:to>
    <xdr:sp macro="" textlink="">
      <xdr:nvSpPr>
        <xdr:cNvPr id="11" name="Line 75">
          <a:extLst>
            <a:ext uri="{FF2B5EF4-FFF2-40B4-BE49-F238E27FC236}">
              <a16:creationId xmlns:a16="http://schemas.microsoft.com/office/drawing/2014/main" id="{00000000-0008-0000-0100-00000B000000}"/>
            </a:ext>
          </a:extLst>
        </xdr:cNvPr>
        <xdr:cNvSpPr>
          <a:spLocks noChangeShapeType="1"/>
        </xdr:cNvSpPr>
      </xdr:nvSpPr>
      <xdr:spPr bwMode="auto">
        <a:xfrm flipH="1">
          <a:off x="2834034" y="3026212"/>
          <a:ext cx="0" cy="106891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263960</xdr:colOff>
      <xdr:row>3</xdr:row>
      <xdr:rowOff>152523</xdr:rowOff>
    </xdr:from>
    <xdr:to>
      <xdr:col>4</xdr:col>
      <xdr:colOff>267887</xdr:colOff>
      <xdr:row>4</xdr:row>
      <xdr:rowOff>279524</xdr:rowOff>
    </xdr:to>
    <xdr:sp macro="" textlink="">
      <xdr:nvSpPr>
        <xdr:cNvPr id="12" name="Line 76">
          <a:extLst>
            <a:ext uri="{FF2B5EF4-FFF2-40B4-BE49-F238E27FC236}">
              <a16:creationId xmlns:a16="http://schemas.microsoft.com/office/drawing/2014/main" id="{00000000-0008-0000-0100-00000C000000}"/>
            </a:ext>
          </a:extLst>
        </xdr:cNvPr>
        <xdr:cNvSpPr>
          <a:spLocks noChangeShapeType="1"/>
        </xdr:cNvSpPr>
      </xdr:nvSpPr>
      <xdr:spPr bwMode="auto">
        <a:xfrm>
          <a:off x="2830107" y="1015376"/>
          <a:ext cx="3927" cy="889001"/>
        </a:xfrm>
        <a:prstGeom prst="line">
          <a:avLst/>
        </a:prstGeom>
        <a:noFill/>
        <a:ln w="9525">
          <a:solidFill>
            <a:srgbClr val="00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8</xdr:col>
      <xdr:colOff>1060146</xdr:colOff>
      <xdr:row>9</xdr:row>
      <xdr:rowOff>60310</xdr:rowOff>
    </xdr:from>
    <xdr:to>
      <xdr:col>9</xdr:col>
      <xdr:colOff>361647</xdr:colOff>
      <xdr:row>10</xdr:row>
      <xdr:rowOff>60310</xdr:rowOff>
    </xdr:to>
    <xdr:sp macro="" textlink="">
      <xdr:nvSpPr>
        <xdr:cNvPr id="22" name="Rectangle 59">
          <a:extLst>
            <a:ext uri="{FF2B5EF4-FFF2-40B4-BE49-F238E27FC236}">
              <a16:creationId xmlns:a16="http://schemas.microsoft.com/office/drawing/2014/main" id="{00000000-0008-0000-0100-000016000000}"/>
            </a:ext>
          </a:extLst>
        </xdr:cNvPr>
        <xdr:cNvSpPr>
          <a:spLocks noChangeArrowheads="1"/>
        </xdr:cNvSpPr>
      </xdr:nvSpPr>
      <xdr:spPr bwMode="auto">
        <a:xfrm>
          <a:off x="6483793" y="4363369"/>
          <a:ext cx="679825" cy="190500"/>
        </a:xfrm>
        <a:prstGeom prst="rect">
          <a:avLst/>
        </a:prstGeom>
        <a:noFill/>
        <a:ln w="9525">
          <a:noFill/>
          <a:miter lim="800000"/>
          <a:headEnd/>
          <a:tailEnd/>
        </a:ln>
      </xdr:spPr>
      <xdr:txBody>
        <a:bodyPr vertOverflow="clip" wrap="square" lIns="36576" tIns="27432" rIns="36576" bIns="0" anchor="ctr" upright="1"/>
        <a:lstStyle/>
        <a:p>
          <a:pPr algn="ctr" rtl="0">
            <a:defRPr sz="1000"/>
          </a:pPr>
          <a:r>
            <a:rPr lang="pt-BR" sz="900" b="1"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rPr>
            <a:t>IMPACTO</a:t>
          </a:r>
        </a:p>
      </xdr:txBody>
    </xdr:sp>
    <xdr:clientData/>
  </xdr:twoCellAnchor>
  <xdr:twoCellAnchor>
    <xdr:from>
      <xdr:col>6</xdr:col>
      <xdr:colOff>403981</xdr:colOff>
      <xdr:row>9</xdr:row>
      <xdr:rowOff>222796</xdr:rowOff>
    </xdr:from>
    <xdr:to>
      <xdr:col>8</xdr:col>
      <xdr:colOff>1033981</xdr:colOff>
      <xdr:row>9</xdr:row>
      <xdr:rowOff>222796</xdr:rowOff>
    </xdr:to>
    <xdr:sp macro="" textlink="">
      <xdr:nvSpPr>
        <xdr:cNvPr id="23" name="Line 70">
          <a:extLst>
            <a:ext uri="{FF2B5EF4-FFF2-40B4-BE49-F238E27FC236}">
              <a16:creationId xmlns:a16="http://schemas.microsoft.com/office/drawing/2014/main" id="{00000000-0008-0000-0100-000017000000}"/>
            </a:ext>
          </a:extLst>
        </xdr:cNvPr>
        <xdr:cNvSpPr>
          <a:spLocks noChangeShapeType="1"/>
        </xdr:cNvSpPr>
      </xdr:nvSpPr>
      <xdr:spPr bwMode="auto">
        <a:xfrm>
          <a:off x="3552834" y="4525855"/>
          <a:ext cx="327458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340482</xdr:colOff>
      <xdr:row>9</xdr:row>
      <xdr:rowOff>222796</xdr:rowOff>
    </xdr:from>
    <xdr:to>
      <xdr:col>10</xdr:col>
      <xdr:colOff>1006065</xdr:colOff>
      <xdr:row>9</xdr:row>
      <xdr:rowOff>222796</xdr:rowOff>
    </xdr:to>
    <xdr:sp macro="" textlink="">
      <xdr:nvSpPr>
        <xdr:cNvPr id="24" name="Line 71">
          <a:extLst>
            <a:ext uri="{FF2B5EF4-FFF2-40B4-BE49-F238E27FC236}">
              <a16:creationId xmlns:a16="http://schemas.microsoft.com/office/drawing/2014/main" id="{00000000-0008-0000-0100-000018000000}"/>
            </a:ext>
          </a:extLst>
        </xdr:cNvPr>
        <xdr:cNvSpPr>
          <a:spLocks noChangeShapeType="1"/>
        </xdr:cNvSpPr>
      </xdr:nvSpPr>
      <xdr:spPr bwMode="auto">
        <a:xfrm>
          <a:off x="7512247" y="4525855"/>
          <a:ext cx="2043906" cy="0"/>
        </a:xfrm>
        <a:prstGeom prst="line">
          <a:avLst/>
        </a:prstGeom>
        <a:noFill/>
        <a:ln w="9525">
          <a:solidFill>
            <a:srgbClr val="000000"/>
          </a:solidFill>
          <a:round/>
          <a:headEnd/>
          <a:tailEnd type="triangle" w="lg" len="med"/>
        </a:ln>
        <a:extLst>
          <a:ext uri="{909E8E84-426E-40DD-AFC4-6F175D3DCCD1}">
            <a14:hiddenFill xmlns:a14="http://schemas.microsoft.com/office/drawing/2010/main">
              <a:noFill/>
            </a14:hiddenFill>
          </a:ext>
        </a:extLst>
      </xdr:spPr>
    </xdr:sp>
    <xdr:clientData/>
  </xdr:twoCellAnchor>
  <xdr:twoCellAnchor>
    <xdr:from>
      <xdr:col>7</xdr:col>
      <xdr:colOff>385763</xdr:colOff>
      <xdr:row>6</xdr:row>
      <xdr:rowOff>76200</xdr:rowOff>
    </xdr:from>
    <xdr:to>
      <xdr:col>7</xdr:col>
      <xdr:colOff>995363</xdr:colOff>
      <xdr:row>6</xdr:row>
      <xdr:rowOff>685800</xdr:rowOff>
    </xdr:to>
    <xdr:sp macro="'ListaRiscosMatriz 11'" textlink="">
      <xdr:nvSpPr>
        <xdr:cNvPr id="2" name="Figura_P_01">
          <a:extLst>
            <a:ext uri="{FF2B5EF4-FFF2-40B4-BE49-F238E27FC236}">
              <a16:creationId xmlns:a16="http://schemas.microsoft.com/office/drawing/2014/main" id="{00000000-0008-0000-0100-000002000000}"/>
            </a:ext>
          </a:extLst>
        </xdr:cNvPr>
        <xdr:cNvSpPr/>
      </xdr:nvSpPr>
      <xdr:spPr>
        <a:xfrm>
          <a:off x="3719513" y="3305175"/>
          <a:ext cx="609600" cy="609600"/>
        </a:xfrm>
        <a:prstGeom prst="flowChartConnector">
          <a:avLst/>
        </a:prstGeom>
        <a:gradFill flip="none" rotWithShape="1">
          <a:gsLst>
            <a:gs pos="0">
              <a:srgbClr xmlns:mc="http://schemas.openxmlformats.org/markup-compatibility/2006" xmlns:a14="http://schemas.microsoft.com/office/drawing/2010/main" val="FFFFFF" mc:Ignorable="a14" a14:legacySpreadsheetColorIndex="65"/>
            </a:gs>
            <a:gs pos="100000">
              <a:srgbClr xmlns:mc="http://schemas.openxmlformats.org/markup-compatibility/2006" xmlns:a14="http://schemas.microsoft.com/office/drawing/2010/main" val="B5B5B5" mc:Ignorable="a14" a14:legacySpreadsheetColorIndex="65">
                <a:shade val="46000"/>
              </a:srgbClr>
            </a:gs>
          </a:gsLst>
          <a:path path="rect">
            <a:fillToRect l="50000" t="50000" r="50000" b="50000"/>
          </a:path>
          <a:tileRect/>
        </a:gradFill>
        <a:ln>
          <a:noFill/>
        </a:ln>
        <a:effectLst>
          <a:outerShdw blurRad="50800" dist="38100" dir="2700000" algn="tl" rotWithShape="0">
            <a:prstClr val="black">
              <a:alpha val="40000"/>
            </a:prstClr>
          </a:outerShdw>
        </a:effectLst>
        <a:scene3d>
          <a:camera prst="orthographicFront"/>
          <a:lightRig rig="threePt" dir="t"/>
        </a:scene3d>
        <a:sp3d>
          <a:bevelT w="381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u="none" strike="noStrike" baseline="0">
              <a:solidFill>
                <a:srgbClr xmlns:mc="http://schemas.openxmlformats.org/markup-compatibility/2006" xmlns:a14="http://schemas.microsoft.com/office/drawing/2010/main" val="000000" mc:Ignorable="a14" a14:legacySpreadsheetColorIndex="8"/>
              </a:solidFill>
              <a:latin typeface="Arial" panose="020B0604020202020204" pitchFamily="34" charset="0"/>
            </a:rPr>
            <a:t>11</a:t>
          </a:r>
        </a:p>
      </xdr:txBody>
    </xdr:sp>
    <xdr:clientData/>
  </xdr:twoCellAnchor>
  <xdr:twoCellAnchor>
    <xdr:from>
      <xdr:col>7</xdr:col>
      <xdr:colOff>385763</xdr:colOff>
      <xdr:row>5</xdr:row>
      <xdr:rowOff>76200</xdr:rowOff>
    </xdr:from>
    <xdr:to>
      <xdr:col>7</xdr:col>
      <xdr:colOff>995363</xdr:colOff>
      <xdr:row>5</xdr:row>
      <xdr:rowOff>685800</xdr:rowOff>
    </xdr:to>
    <xdr:sp macro="'ListaRiscosMatriz 12'" textlink="">
      <xdr:nvSpPr>
        <xdr:cNvPr id="3" name="Figura_P_02">
          <a:extLst>
            <a:ext uri="{FF2B5EF4-FFF2-40B4-BE49-F238E27FC236}">
              <a16:creationId xmlns:a16="http://schemas.microsoft.com/office/drawing/2014/main" id="{00000000-0008-0000-0100-000003000000}"/>
            </a:ext>
          </a:extLst>
        </xdr:cNvPr>
        <xdr:cNvSpPr/>
      </xdr:nvSpPr>
      <xdr:spPr>
        <a:xfrm>
          <a:off x="3719513" y="2543175"/>
          <a:ext cx="609600" cy="609600"/>
        </a:xfrm>
        <a:prstGeom prst="flowChartConnector">
          <a:avLst/>
        </a:prstGeom>
        <a:gradFill flip="none" rotWithShape="1">
          <a:gsLst>
            <a:gs pos="0">
              <a:srgbClr xmlns:mc="http://schemas.openxmlformats.org/markup-compatibility/2006" xmlns:a14="http://schemas.microsoft.com/office/drawing/2010/main" val="FFFFFF" mc:Ignorable="a14" a14:legacySpreadsheetColorIndex="65"/>
            </a:gs>
            <a:gs pos="100000">
              <a:srgbClr xmlns:mc="http://schemas.openxmlformats.org/markup-compatibility/2006" xmlns:a14="http://schemas.microsoft.com/office/drawing/2010/main" val="B5B5B5" mc:Ignorable="a14" a14:legacySpreadsheetColorIndex="65">
                <a:shade val="46000"/>
              </a:srgbClr>
            </a:gs>
          </a:gsLst>
          <a:path path="rect">
            <a:fillToRect l="50000" t="50000" r="50000" b="50000"/>
          </a:path>
          <a:tileRect/>
        </a:gradFill>
        <a:ln>
          <a:noFill/>
        </a:ln>
        <a:effectLst>
          <a:outerShdw blurRad="50800" dist="38100" dir="2700000" algn="tl" rotWithShape="0">
            <a:prstClr val="black">
              <a:alpha val="40000"/>
            </a:prstClr>
          </a:outerShdw>
        </a:effectLst>
        <a:scene3d>
          <a:camera prst="orthographicFront"/>
          <a:lightRig rig="threePt" dir="t"/>
        </a:scene3d>
        <a:sp3d>
          <a:bevelT w="381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000" b="1" u="none" strike="noStrike" baseline="0">
              <a:solidFill>
                <a:srgbClr xmlns:mc="http://schemas.openxmlformats.org/markup-compatibility/2006" xmlns:a14="http://schemas.microsoft.com/office/drawing/2010/main" val="000000" mc:Ignorable="a14" a14:legacySpreadsheetColorIndex="8"/>
              </a:solidFill>
              <a:latin typeface="Arial" panose="020B0604020202020204" pitchFamily="34" charset="0"/>
            </a:rPr>
            <a:t>13</a:t>
          </a:r>
        </a:p>
      </xdr:txBody>
    </xdr:sp>
    <xdr:clientData/>
  </xdr:twoCellAnchor>
  <xdr:twoCellAnchor>
    <xdr:from>
      <xdr:col>7</xdr:col>
      <xdr:colOff>481013</xdr:colOff>
      <xdr:row>4</xdr:row>
      <xdr:rowOff>171450</xdr:rowOff>
    </xdr:from>
    <xdr:to>
      <xdr:col>7</xdr:col>
      <xdr:colOff>900113</xdr:colOff>
      <xdr:row>4</xdr:row>
      <xdr:rowOff>590550</xdr:rowOff>
    </xdr:to>
    <xdr:sp macro="'ListaRiscosMatriz 13'" textlink="">
      <xdr:nvSpPr>
        <xdr:cNvPr id="4" name="Figura_P_03">
          <a:extLst>
            <a:ext uri="{FF2B5EF4-FFF2-40B4-BE49-F238E27FC236}">
              <a16:creationId xmlns:a16="http://schemas.microsoft.com/office/drawing/2014/main" id="{00000000-0008-0000-0100-000004000000}"/>
            </a:ext>
          </a:extLst>
        </xdr:cNvPr>
        <xdr:cNvSpPr/>
      </xdr:nvSpPr>
      <xdr:spPr>
        <a:xfrm>
          <a:off x="3814763" y="1876425"/>
          <a:ext cx="419100" cy="419100"/>
        </a:xfrm>
        <a:prstGeom prst="flowChartConnector">
          <a:avLst/>
        </a:prstGeom>
        <a:gradFill flip="none" rotWithShape="1">
          <a:gsLst>
            <a:gs pos="0">
              <a:srgbClr xmlns:mc="http://schemas.openxmlformats.org/markup-compatibility/2006" xmlns:a14="http://schemas.microsoft.com/office/drawing/2010/main" val="FFFFFF" mc:Ignorable="a14" a14:legacySpreadsheetColorIndex="65"/>
            </a:gs>
            <a:gs pos="100000">
              <a:srgbClr xmlns:mc="http://schemas.openxmlformats.org/markup-compatibility/2006" xmlns:a14="http://schemas.microsoft.com/office/drawing/2010/main" val="B5B5B5" mc:Ignorable="a14" a14:legacySpreadsheetColorIndex="65">
                <a:shade val="46000"/>
              </a:srgbClr>
            </a:gs>
          </a:gsLst>
          <a:path path="rect">
            <a:fillToRect l="50000" t="50000" r="50000" b="50000"/>
          </a:path>
          <a:tileRect/>
        </a:gradFill>
        <a:ln>
          <a:noFill/>
        </a:ln>
        <a:effectLst>
          <a:outerShdw blurRad="50800" dist="38100" dir="2700000" algn="tl" rotWithShape="0">
            <a:prstClr val="black">
              <a:alpha val="40000"/>
            </a:prstClr>
          </a:outerShdw>
        </a:effectLst>
        <a:scene3d>
          <a:camera prst="orthographicFront"/>
          <a:lightRig rig="threePt" dir="t"/>
        </a:scene3d>
        <a:sp3d>
          <a:bevelT w="381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800" b="1" u="none" strike="noStrike" baseline="0">
              <a:solidFill>
                <a:srgbClr xmlns:mc="http://schemas.openxmlformats.org/markup-compatibility/2006" xmlns:a14="http://schemas.microsoft.com/office/drawing/2010/main" val="000000" mc:Ignorable="a14" a14:legacySpreadsheetColorIndex="8"/>
              </a:solidFill>
              <a:latin typeface="Arial" panose="020B0604020202020204" pitchFamily="34" charset="0"/>
            </a:rPr>
            <a:t>3</a:t>
          </a:r>
        </a:p>
      </xdr:txBody>
    </xdr:sp>
    <xdr:clientData/>
  </xdr:twoCellAnchor>
  <xdr:twoCellAnchor>
    <xdr:from>
      <xdr:col>8</xdr:col>
      <xdr:colOff>481013</xdr:colOff>
      <xdr:row>6</xdr:row>
      <xdr:rowOff>171450</xdr:rowOff>
    </xdr:from>
    <xdr:to>
      <xdr:col>8</xdr:col>
      <xdr:colOff>900113</xdr:colOff>
      <xdr:row>6</xdr:row>
      <xdr:rowOff>590550</xdr:rowOff>
    </xdr:to>
    <xdr:sp macro="'ListaRiscosMatriz 21'" textlink="">
      <xdr:nvSpPr>
        <xdr:cNvPr id="5" name="Figura_P_04">
          <a:extLst>
            <a:ext uri="{FF2B5EF4-FFF2-40B4-BE49-F238E27FC236}">
              <a16:creationId xmlns:a16="http://schemas.microsoft.com/office/drawing/2014/main" id="{00000000-0008-0000-0100-000005000000}"/>
            </a:ext>
          </a:extLst>
        </xdr:cNvPr>
        <xdr:cNvSpPr/>
      </xdr:nvSpPr>
      <xdr:spPr>
        <a:xfrm>
          <a:off x="5195888" y="3400425"/>
          <a:ext cx="419100" cy="419100"/>
        </a:xfrm>
        <a:prstGeom prst="flowChartConnector">
          <a:avLst/>
        </a:prstGeom>
        <a:gradFill flip="none" rotWithShape="1">
          <a:gsLst>
            <a:gs pos="0">
              <a:srgbClr xmlns:mc="http://schemas.openxmlformats.org/markup-compatibility/2006" xmlns:a14="http://schemas.microsoft.com/office/drawing/2010/main" val="FFFFFF" mc:Ignorable="a14" a14:legacySpreadsheetColorIndex="65"/>
            </a:gs>
            <a:gs pos="100000">
              <a:srgbClr xmlns:mc="http://schemas.openxmlformats.org/markup-compatibility/2006" xmlns:a14="http://schemas.microsoft.com/office/drawing/2010/main" val="B5B5B5" mc:Ignorable="a14" a14:legacySpreadsheetColorIndex="65">
                <a:shade val="46000"/>
              </a:srgbClr>
            </a:gs>
          </a:gsLst>
          <a:path path="rect">
            <a:fillToRect l="50000" t="50000" r="50000" b="50000"/>
          </a:path>
          <a:tileRect/>
        </a:gradFill>
        <a:ln>
          <a:noFill/>
        </a:ln>
        <a:effectLst>
          <a:outerShdw blurRad="50800" dist="38100" dir="2700000" algn="tl" rotWithShape="0">
            <a:prstClr val="black">
              <a:alpha val="40000"/>
            </a:prstClr>
          </a:outerShdw>
        </a:effectLst>
        <a:scene3d>
          <a:camera prst="orthographicFront"/>
          <a:lightRig rig="threePt" dir="t"/>
        </a:scene3d>
        <a:sp3d>
          <a:bevelT w="381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800" b="1" u="none" strike="noStrike" baseline="0">
              <a:solidFill>
                <a:srgbClr xmlns:mc="http://schemas.openxmlformats.org/markup-compatibility/2006" xmlns:a14="http://schemas.microsoft.com/office/drawing/2010/main" val="000000" mc:Ignorable="a14" a14:legacySpreadsheetColorIndex="8"/>
              </a:solidFill>
              <a:latin typeface="Arial" panose="020B0604020202020204" pitchFamily="34" charset="0"/>
            </a:rPr>
            <a:t>5</a:t>
          </a:r>
        </a:p>
      </xdr:txBody>
    </xdr:sp>
    <xdr:clientData/>
  </xdr:twoCellAnchor>
  <xdr:twoCellAnchor>
    <xdr:from>
      <xdr:col>8</xdr:col>
      <xdr:colOff>538163</xdr:colOff>
      <xdr:row>4</xdr:row>
      <xdr:rowOff>228600</xdr:rowOff>
    </xdr:from>
    <xdr:to>
      <xdr:col>8</xdr:col>
      <xdr:colOff>842963</xdr:colOff>
      <xdr:row>4</xdr:row>
      <xdr:rowOff>533400</xdr:rowOff>
    </xdr:to>
    <xdr:sp macro="'ListaRiscosMatriz 23'" textlink="">
      <xdr:nvSpPr>
        <xdr:cNvPr id="6" name="Figura_P_05">
          <a:extLst>
            <a:ext uri="{FF2B5EF4-FFF2-40B4-BE49-F238E27FC236}">
              <a16:creationId xmlns:a16="http://schemas.microsoft.com/office/drawing/2014/main" id="{00000000-0008-0000-0100-000006000000}"/>
            </a:ext>
          </a:extLst>
        </xdr:cNvPr>
        <xdr:cNvSpPr/>
      </xdr:nvSpPr>
      <xdr:spPr>
        <a:xfrm>
          <a:off x="5253038" y="1933575"/>
          <a:ext cx="304800" cy="304800"/>
        </a:xfrm>
        <a:prstGeom prst="flowChartConnector">
          <a:avLst/>
        </a:prstGeom>
        <a:gradFill flip="none" rotWithShape="1">
          <a:gsLst>
            <a:gs pos="0">
              <a:srgbClr xmlns:mc="http://schemas.openxmlformats.org/markup-compatibility/2006" xmlns:a14="http://schemas.microsoft.com/office/drawing/2010/main" val="FFFFFF" mc:Ignorable="a14" a14:legacySpreadsheetColorIndex="65"/>
            </a:gs>
            <a:gs pos="100000">
              <a:srgbClr xmlns:mc="http://schemas.openxmlformats.org/markup-compatibility/2006" xmlns:a14="http://schemas.microsoft.com/office/drawing/2010/main" val="B5B5B5" mc:Ignorable="a14" a14:legacySpreadsheetColorIndex="65">
                <a:shade val="46000"/>
              </a:srgbClr>
            </a:gs>
          </a:gsLst>
          <a:path path="rect">
            <a:fillToRect l="50000" t="50000" r="50000" b="50000"/>
          </a:path>
          <a:tileRect/>
        </a:gradFill>
        <a:ln>
          <a:noFill/>
        </a:ln>
        <a:effectLst>
          <a:outerShdw blurRad="50800" dist="38100" dir="2700000" algn="tl" rotWithShape="0">
            <a:prstClr val="black">
              <a:alpha val="40000"/>
            </a:prstClr>
          </a:outerShdw>
        </a:effectLst>
        <a:scene3d>
          <a:camera prst="orthographicFront"/>
          <a:lightRig rig="threePt" dir="t"/>
        </a:scene3d>
        <a:sp3d>
          <a:bevelT w="381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800" b="1" u="none" strike="noStrike" baseline="0">
              <a:solidFill>
                <a:srgbClr xmlns:mc="http://schemas.openxmlformats.org/markup-compatibility/2006" xmlns:a14="http://schemas.microsoft.com/office/drawing/2010/main" val="000000" mc:Ignorable="a14" a14:legacySpreadsheetColorIndex="8"/>
              </a:solidFill>
              <a:latin typeface="Arial" panose="020B0604020202020204" pitchFamily="34" charset="0"/>
            </a:rPr>
            <a:t>1</a:t>
          </a:r>
        </a:p>
      </xdr:txBody>
    </xdr:sp>
    <xdr:clientData/>
  </xdr:twoCellAnchor>
  <xdr:twoCellAnchor>
    <xdr:from>
      <xdr:col>9</xdr:col>
      <xdr:colOff>538163</xdr:colOff>
      <xdr:row>6</xdr:row>
      <xdr:rowOff>228600</xdr:rowOff>
    </xdr:from>
    <xdr:to>
      <xdr:col>9</xdr:col>
      <xdr:colOff>842963</xdr:colOff>
      <xdr:row>6</xdr:row>
      <xdr:rowOff>533400</xdr:rowOff>
    </xdr:to>
    <xdr:sp macro="'ListaRiscosMatriz 31'" textlink="">
      <xdr:nvSpPr>
        <xdr:cNvPr id="13" name="Figura_P_06">
          <a:extLst>
            <a:ext uri="{FF2B5EF4-FFF2-40B4-BE49-F238E27FC236}">
              <a16:creationId xmlns:a16="http://schemas.microsoft.com/office/drawing/2014/main" id="{00000000-0008-0000-0100-00000D000000}"/>
            </a:ext>
          </a:extLst>
        </xdr:cNvPr>
        <xdr:cNvSpPr/>
      </xdr:nvSpPr>
      <xdr:spPr>
        <a:xfrm>
          <a:off x="6634163" y="3457575"/>
          <a:ext cx="304800" cy="304800"/>
        </a:xfrm>
        <a:prstGeom prst="flowChartConnector">
          <a:avLst/>
        </a:prstGeom>
        <a:gradFill flip="none" rotWithShape="1">
          <a:gsLst>
            <a:gs pos="0">
              <a:srgbClr xmlns:mc="http://schemas.openxmlformats.org/markup-compatibility/2006" xmlns:a14="http://schemas.microsoft.com/office/drawing/2010/main" val="FFFFFF" mc:Ignorable="a14" a14:legacySpreadsheetColorIndex="65"/>
            </a:gs>
            <a:gs pos="100000">
              <a:srgbClr xmlns:mc="http://schemas.openxmlformats.org/markup-compatibility/2006" xmlns:a14="http://schemas.microsoft.com/office/drawing/2010/main" val="B5B5B5" mc:Ignorable="a14" a14:legacySpreadsheetColorIndex="65">
                <a:shade val="46000"/>
              </a:srgbClr>
            </a:gs>
          </a:gsLst>
          <a:path path="rect">
            <a:fillToRect l="50000" t="50000" r="50000" b="50000"/>
          </a:path>
          <a:tileRect/>
        </a:gradFill>
        <a:ln>
          <a:noFill/>
        </a:ln>
        <a:effectLst>
          <a:outerShdw blurRad="50800" dist="38100" dir="2700000" algn="tl" rotWithShape="0">
            <a:prstClr val="black">
              <a:alpha val="40000"/>
            </a:prstClr>
          </a:outerShdw>
        </a:effectLst>
        <a:scene3d>
          <a:camera prst="orthographicFront"/>
          <a:lightRig rig="threePt" dir="t"/>
        </a:scene3d>
        <a:sp3d>
          <a:bevelT w="381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800" b="1" u="none" strike="noStrike" baseline="0">
              <a:solidFill>
                <a:srgbClr xmlns:mc="http://schemas.openxmlformats.org/markup-compatibility/2006" xmlns:a14="http://schemas.microsoft.com/office/drawing/2010/main" val="000000" mc:Ignorable="a14" a14:legacySpreadsheetColorIndex="8"/>
              </a:solidFill>
              <a:latin typeface="Arial" panose="020B0604020202020204" pitchFamily="34" charset="0"/>
            </a:rPr>
            <a:t>1</a:t>
          </a:r>
        </a:p>
      </xdr:txBody>
    </xdr:sp>
    <xdr:clientData/>
  </xdr:twoCellAnchor>
  <xdr:twoCellAnchor>
    <xdr:from>
      <xdr:col>9</xdr:col>
      <xdr:colOff>442913</xdr:colOff>
      <xdr:row>5</xdr:row>
      <xdr:rowOff>133350</xdr:rowOff>
    </xdr:from>
    <xdr:to>
      <xdr:col>9</xdr:col>
      <xdr:colOff>938213</xdr:colOff>
      <xdr:row>5</xdr:row>
      <xdr:rowOff>628650</xdr:rowOff>
    </xdr:to>
    <xdr:sp macro="'ListaRiscosMatriz 32'" textlink="">
      <xdr:nvSpPr>
        <xdr:cNvPr id="14" name="Figura_P_07">
          <a:extLst>
            <a:ext uri="{FF2B5EF4-FFF2-40B4-BE49-F238E27FC236}">
              <a16:creationId xmlns:a16="http://schemas.microsoft.com/office/drawing/2014/main" id="{00000000-0008-0000-0100-00000E000000}"/>
            </a:ext>
          </a:extLst>
        </xdr:cNvPr>
        <xdr:cNvSpPr/>
      </xdr:nvSpPr>
      <xdr:spPr>
        <a:xfrm>
          <a:off x="6538913" y="2600325"/>
          <a:ext cx="495300" cy="495300"/>
        </a:xfrm>
        <a:prstGeom prst="flowChartConnector">
          <a:avLst/>
        </a:prstGeom>
        <a:gradFill flip="none" rotWithShape="1">
          <a:gsLst>
            <a:gs pos="0">
              <a:srgbClr xmlns:mc="http://schemas.openxmlformats.org/markup-compatibility/2006" xmlns:a14="http://schemas.microsoft.com/office/drawing/2010/main" val="FFFFFF" mc:Ignorable="a14" a14:legacySpreadsheetColorIndex="65"/>
            </a:gs>
            <a:gs pos="100000">
              <a:srgbClr xmlns:mc="http://schemas.openxmlformats.org/markup-compatibility/2006" xmlns:a14="http://schemas.microsoft.com/office/drawing/2010/main" val="B5B5B5" mc:Ignorable="a14" a14:legacySpreadsheetColorIndex="65">
                <a:shade val="46000"/>
              </a:srgbClr>
            </a:gs>
          </a:gsLst>
          <a:path path="rect">
            <a:fillToRect l="50000" t="50000" r="50000" b="50000"/>
          </a:path>
          <a:tileRect/>
        </a:gradFill>
        <a:ln>
          <a:noFill/>
        </a:ln>
        <a:effectLst>
          <a:outerShdw blurRad="50800" dist="38100" dir="2700000" algn="tl" rotWithShape="0">
            <a:prstClr val="black">
              <a:alpha val="40000"/>
            </a:prstClr>
          </a:outerShdw>
        </a:effectLst>
        <a:scene3d>
          <a:camera prst="orthographicFront"/>
          <a:lightRig rig="threePt" dir="t"/>
        </a:scene3d>
        <a:sp3d>
          <a:bevelT w="381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800" b="1" u="none" strike="noStrike" baseline="0">
              <a:solidFill>
                <a:srgbClr xmlns:mc="http://schemas.openxmlformats.org/markup-compatibility/2006" xmlns:a14="http://schemas.microsoft.com/office/drawing/2010/main" val="000000" mc:Ignorable="a14" a14:legacySpreadsheetColorIndex="8"/>
              </a:solidFill>
              <a:latin typeface="Arial" panose="020B0604020202020204" pitchFamily="34" charset="0"/>
            </a:rPr>
            <a:t>6</a:t>
          </a:r>
        </a:p>
      </xdr:txBody>
    </xdr:sp>
    <xdr:clientData/>
  </xdr:twoCellAnchor>
  <xdr:twoCellAnchor>
    <xdr:from>
      <xdr:col>9</xdr:col>
      <xdr:colOff>538163</xdr:colOff>
      <xdr:row>4</xdr:row>
      <xdr:rowOff>228600</xdr:rowOff>
    </xdr:from>
    <xdr:to>
      <xdr:col>9</xdr:col>
      <xdr:colOff>842963</xdr:colOff>
      <xdr:row>4</xdr:row>
      <xdr:rowOff>533400</xdr:rowOff>
    </xdr:to>
    <xdr:sp macro="'ListaRiscosMatriz 33'" textlink="">
      <xdr:nvSpPr>
        <xdr:cNvPr id="15" name="Figura_P_08">
          <a:extLst>
            <a:ext uri="{FF2B5EF4-FFF2-40B4-BE49-F238E27FC236}">
              <a16:creationId xmlns:a16="http://schemas.microsoft.com/office/drawing/2014/main" id="{00000000-0008-0000-0100-00000F000000}"/>
            </a:ext>
          </a:extLst>
        </xdr:cNvPr>
        <xdr:cNvSpPr/>
      </xdr:nvSpPr>
      <xdr:spPr>
        <a:xfrm>
          <a:off x="6634163" y="1933575"/>
          <a:ext cx="304800" cy="304800"/>
        </a:xfrm>
        <a:prstGeom prst="flowChartConnector">
          <a:avLst/>
        </a:prstGeom>
        <a:gradFill flip="none" rotWithShape="1">
          <a:gsLst>
            <a:gs pos="0">
              <a:srgbClr xmlns:mc="http://schemas.openxmlformats.org/markup-compatibility/2006" xmlns:a14="http://schemas.microsoft.com/office/drawing/2010/main" val="FFFFFF" mc:Ignorable="a14" a14:legacySpreadsheetColorIndex="65"/>
            </a:gs>
            <a:gs pos="100000">
              <a:srgbClr xmlns:mc="http://schemas.openxmlformats.org/markup-compatibility/2006" xmlns:a14="http://schemas.microsoft.com/office/drawing/2010/main" val="B5B5B5" mc:Ignorable="a14" a14:legacySpreadsheetColorIndex="65">
                <a:shade val="46000"/>
              </a:srgbClr>
            </a:gs>
          </a:gsLst>
          <a:path path="rect">
            <a:fillToRect l="50000" t="50000" r="50000" b="50000"/>
          </a:path>
          <a:tileRect/>
        </a:gradFill>
        <a:ln>
          <a:noFill/>
        </a:ln>
        <a:effectLst>
          <a:outerShdw blurRad="50800" dist="38100" dir="2700000" algn="tl" rotWithShape="0">
            <a:prstClr val="black">
              <a:alpha val="40000"/>
            </a:prstClr>
          </a:outerShdw>
        </a:effectLst>
        <a:scene3d>
          <a:camera prst="orthographicFront"/>
          <a:lightRig rig="threePt" dir="t"/>
        </a:scene3d>
        <a:sp3d>
          <a:bevelT w="381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800" b="1" u="none" strike="noStrike" baseline="0">
              <a:solidFill>
                <a:srgbClr xmlns:mc="http://schemas.openxmlformats.org/markup-compatibility/2006" xmlns:a14="http://schemas.microsoft.com/office/drawing/2010/main" val="000000" mc:Ignorable="a14" a14:legacySpreadsheetColorIndex="8"/>
              </a:solidFill>
              <a:latin typeface="Arial" panose="020B0604020202020204" pitchFamily="34" charset="0"/>
            </a:rPr>
            <a:t>2</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11</xdr:col>
      <xdr:colOff>321469</xdr:colOff>
      <xdr:row>1</xdr:row>
      <xdr:rowOff>119063</xdr:rowOff>
    </xdr:from>
    <xdr:ext cx="1631156" cy="428624"/>
    <xdr:sp macro="[0]!'AtivaPasta Analise'" textlink="">
      <xdr:nvSpPr>
        <xdr:cNvPr id="2" name="btnRetornaMenu">
          <a:extLst>
            <a:ext uri="{FF2B5EF4-FFF2-40B4-BE49-F238E27FC236}">
              <a16:creationId xmlns:a16="http://schemas.microsoft.com/office/drawing/2014/main" id="{00000000-0008-0000-0200-000002000000}"/>
            </a:ext>
          </a:extLst>
        </xdr:cNvPr>
        <xdr:cNvSpPr/>
      </xdr:nvSpPr>
      <xdr:spPr>
        <a:xfrm>
          <a:off x="9465469" y="238126"/>
          <a:ext cx="1631156" cy="428624"/>
        </a:xfrm>
        <a:prstGeom prst="roundRect">
          <a:avLst>
            <a:gd name="adj" fmla="val 5275"/>
          </a:avLst>
        </a:prstGeom>
        <a:gradFill flip="none" rotWithShape="1">
          <a:gsLst>
            <a:gs pos="0">
              <a:schemeClr val="tx1">
                <a:lumMod val="50000"/>
                <a:lumOff val="50000"/>
              </a:schemeClr>
            </a:gs>
            <a:gs pos="48000">
              <a:schemeClr val="bg1">
                <a:lumMod val="65000"/>
              </a:schemeClr>
            </a:gs>
            <a:gs pos="100000">
              <a:schemeClr val="bg1">
                <a:lumMod val="85000"/>
              </a:schemeClr>
            </a:gs>
          </a:gsLst>
          <a:lin ang="16200000" scaled="1"/>
          <a:tileRect/>
        </a:gradFill>
        <a:ln>
          <a:noFill/>
        </a:ln>
        <a:effectLst>
          <a:outerShdw blurRad="50800" dist="38100" dir="2700000" algn="tl" rotWithShape="0">
            <a:prstClr val="black">
              <a:alpha val="40000"/>
            </a:prstClr>
          </a:outerShdw>
        </a:effectLst>
        <a:scene3d>
          <a:camera prst="orthographicFront"/>
          <a:lightRig rig="threePt" dir="t"/>
        </a:scene3d>
        <a:sp3d>
          <a:bevelT w="381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pt-BR" sz="1000" b="1">
              <a:solidFill>
                <a:sysClr val="windowText" lastClr="000000"/>
              </a:solidFill>
            </a:rPr>
            <a:t>Retorna Para Análise dos Riscos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6</xdr:col>
      <xdr:colOff>137584</xdr:colOff>
      <xdr:row>0</xdr:row>
      <xdr:rowOff>105834</xdr:rowOff>
    </xdr:from>
    <xdr:ext cx="1418166" cy="328083"/>
    <xdr:sp macro="[0]!'AtivaPasta Menu'" textlink="">
      <xdr:nvSpPr>
        <xdr:cNvPr id="2" name="btnRetornaMenu">
          <a:extLst>
            <a:ext uri="{FF2B5EF4-FFF2-40B4-BE49-F238E27FC236}">
              <a16:creationId xmlns:a16="http://schemas.microsoft.com/office/drawing/2014/main" id="{00000000-0008-0000-0400-000002000000}"/>
            </a:ext>
          </a:extLst>
        </xdr:cNvPr>
        <xdr:cNvSpPr/>
      </xdr:nvSpPr>
      <xdr:spPr>
        <a:xfrm>
          <a:off x="8900584" y="105834"/>
          <a:ext cx="1418166" cy="328083"/>
        </a:xfrm>
        <a:prstGeom prst="roundRect">
          <a:avLst>
            <a:gd name="adj" fmla="val 5275"/>
          </a:avLst>
        </a:prstGeom>
        <a:gradFill flip="none" rotWithShape="1">
          <a:gsLst>
            <a:gs pos="0">
              <a:schemeClr val="tx1">
                <a:lumMod val="50000"/>
                <a:lumOff val="50000"/>
              </a:schemeClr>
            </a:gs>
            <a:gs pos="48000">
              <a:schemeClr val="bg1">
                <a:lumMod val="65000"/>
              </a:schemeClr>
            </a:gs>
            <a:gs pos="100000">
              <a:schemeClr val="bg1">
                <a:lumMod val="85000"/>
              </a:schemeClr>
            </a:gs>
          </a:gsLst>
          <a:lin ang="16200000" scaled="1"/>
          <a:tileRect/>
        </a:gradFill>
        <a:ln>
          <a:noFill/>
        </a:ln>
        <a:effectLst>
          <a:outerShdw blurRad="50800" dist="38100" dir="2700000" algn="tl" rotWithShape="0">
            <a:prstClr val="black">
              <a:alpha val="40000"/>
            </a:prstClr>
          </a:outerShdw>
        </a:effectLst>
        <a:scene3d>
          <a:camera prst="orthographicFront"/>
          <a:lightRig rig="threePt" dir="t"/>
        </a:scene3d>
        <a:sp3d>
          <a:bevelT w="381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pt-BR" sz="800" b="1">
              <a:solidFill>
                <a:sysClr val="windowText" lastClr="000000"/>
              </a:solidFill>
              <a:latin typeface="Verdana" panose="020B0604030504040204" pitchFamily="34" charset="0"/>
              <a:ea typeface="Verdana" panose="020B0604030504040204" pitchFamily="34" charset="0"/>
              <a:cs typeface="Verdana" panose="020B0604030504040204" pitchFamily="34" charset="0"/>
            </a:rPr>
            <a:t>Retorna Para Menu</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ohta/AppData/Local/Microsoft/Windows/INetCache/Content.Outlook/ZE2YFFS9/12.06%20-ERM%202018%20-%20COMEX.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ções"/>
    </sheetNames>
    <sheetDataSet>
      <sheetData sheetId="0"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gradFill flip="none" rotWithShape="1">
          <a:gsLst>
            <a:gs pos="0">
              <a:srgbClr xmlns:mc="http://schemas.openxmlformats.org/markup-compatibility/2006" xmlns:a14="http://schemas.microsoft.com/office/drawing/2010/main" val="FFFFFF" mc:Ignorable="a14" a14:legacySpreadsheetColorIndex="65"/>
            </a:gs>
            <a:gs pos="100000">
              <a:srgbClr xmlns:mc="http://schemas.openxmlformats.org/markup-compatibility/2006" xmlns:a14="http://schemas.microsoft.com/office/drawing/2010/main" val="B5B5B5" mc:Ignorable="a14" a14:legacySpreadsheetColorIndex="65">
                <a:shade val="46000"/>
              </a:srgbClr>
            </a:gs>
          </a:gsLst>
          <a:path path="rect">
            <a:fillToRect l="50000" t="50000" r="50000" b="50000"/>
          </a:path>
          <a:tileRect/>
        </a:gradFill>
        <a:ln>
          <a:noFill/>
        </a:ln>
        <a:effectLst>
          <a:outerShdw blurRad="50800" dist="38100" dir="2700000" algn="tl" rotWithShape="0">
            <a:prstClr val="black">
              <a:alpha val="40000"/>
            </a:prstClr>
          </a:outerShdw>
        </a:effectLst>
        <a:scene3d>
          <a:camera prst="orthographicFront"/>
          <a:lightRig rig="threePt" dir="t"/>
        </a:scene3d>
        <a:sp3d>
          <a:bevelT w="38100" h="38100"/>
        </a:sp3d>
      </a:spPr>
      <a:bodyPr vertOverflow="clip" horzOverflow="clip" lIns="0" tIns="0" rIns="0" bIns="0" rtlCol="0" anchor="ctr"/>
      <a:lstStyle>
        <a:defPPr algn="ctr">
          <a:defRPr sz="1200" b="1" u="none" strike="noStrike" baseline="0">
            <a:solidFill>
              <a:srgbClr xmlns:mc="http://schemas.openxmlformats.org/markup-compatibility/2006" xmlns:a14="http://schemas.microsoft.com/office/drawing/2010/main" val="000000" mc:Ignorable="a14" a14:legacySpreadsheetColorIndex="8"/>
            </a:solidFill>
            <a:latin typeface="Arial" panose="020B0604020202020204" pitchFamily="34" charset="0"/>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nalise" filterMode="1">
    <tabColor rgb="FF3C3C3C"/>
  </sheetPr>
  <dimension ref="A1:AA73"/>
  <sheetViews>
    <sheetView showGridLines="0" tabSelected="1" zoomScaleNormal="100" workbookViewId="0">
      <pane xSplit="5" ySplit="8" topLeftCell="F17" activePane="bottomRight" state="frozenSplit"/>
      <selection pane="topRight"/>
      <selection pane="bottomLeft"/>
      <selection pane="bottomRight" activeCell="E27" sqref="E27"/>
    </sheetView>
  </sheetViews>
  <sheetFormatPr baseColWidth="10" defaultColWidth="9.1640625" defaultRowHeight="13" x14ac:dyDescent="0.15"/>
  <cols>
    <col min="1" max="1" width="1.6640625" style="30" customWidth="1"/>
    <col min="2" max="2" width="22" style="28" customWidth="1"/>
    <col min="3" max="3" width="22" style="28" hidden="1" customWidth="1"/>
    <col min="4" max="4" width="29.1640625" style="28" customWidth="1"/>
    <col min="5" max="5" width="52.33203125" style="28" customWidth="1"/>
    <col min="6" max="6" width="63.1640625" style="28" customWidth="1"/>
    <col min="7" max="8" width="41.6640625" style="28" customWidth="1"/>
    <col min="9" max="9" width="31.6640625" style="28" customWidth="1"/>
    <col min="10" max="10" width="24" style="32" customWidth="1"/>
    <col min="11" max="11" width="13.5" style="33" customWidth="1"/>
    <col min="12" max="16" width="17.1640625" style="28" customWidth="1"/>
    <col min="17" max="17" width="22.6640625" style="26" customWidth="1"/>
    <col min="18" max="19" width="29.6640625" style="28" customWidth="1"/>
    <col min="20" max="20" width="29.6640625" style="26" customWidth="1"/>
    <col min="21" max="21" width="29.33203125" style="28" customWidth="1"/>
    <col min="22" max="22" width="37.1640625" style="28" customWidth="1"/>
    <col min="23" max="23" width="29.33203125" style="31" hidden="1" customWidth="1"/>
    <col min="24" max="24" width="41.33203125" style="34" hidden="1" customWidth="1"/>
    <col min="25" max="26" width="2.6640625" style="26" customWidth="1"/>
    <col min="27" max="27" width="22" style="26" customWidth="1"/>
    <col min="28" max="30" width="9.1640625" style="25" customWidth="1"/>
    <col min="31" max="16384" width="9.1640625" style="25"/>
  </cols>
  <sheetData>
    <row r="1" spans="1:27" s="21" customFormat="1" ht="42" customHeight="1" x14ac:dyDescent="0.15">
      <c r="D1" s="45"/>
      <c r="E1" s="60" t="s">
        <v>8</v>
      </c>
      <c r="G1" s="46"/>
      <c r="H1" s="47"/>
      <c r="I1" s="47"/>
      <c r="J1" s="48"/>
      <c r="K1" s="48"/>
      <c r="L1" s="49"/>
      <c r="M1" s="49"/>
      <c r="N1" s="49"/>
      <c r="O1" s="49"/>
      <c r="P1" s="49"/>
      <c r="Q1" s="49"/>
      <c r="R1" s="49"/>
      <c r="S1" s="49"/>
      <c r="T1" s="49"/>
      <c r="U1" s="49"/>
      <c r="V1" s="49"/>
      <c r="W1" s="48"/>
      <c r="X1" s="50"/>
    </row>
    <row r="2" spans="1:27" s="21" customFormat="1" ht="22.5" customHeight="1" x14ac:dyDescent="0.15">
      <c r="D2" s="45"/>
      <c r="E2" s="60"/>
      <c r="G2" s="46"/>
      <c r="H2" s="47"/>
      <c r="I2" s="47"/>
      <c r="J2" s="48"/>
      <c r="K2" s="48"/>
      <c r="L2" s="49"/>
      <c r="M2" s="49"/>
      <c r="N2" s="49"/>
      <c r="O2" s="49"/>
      <c r="P2" s="49"/>
      <c r="Q2" s="49"/>
      <c r="R2" s="49"/>
      <c r="S2" s="49"/>
      <c r="T2" s="49"/>
      <c r="U2" s="49"/>
      <c r="V2" s="49"/>
      <c r="W2" s="48"/>
      <c r="X2" s="50"/>
    </row>
    <row r="3" spans="1:27" s="21" customFormat="1" ht="24" customHeight="1" x14ac:dyDescent="0.15">
      <c r="D3" s="61" t="s">
        <v>55</v>
      </c>
      <c r="E3" s="116" t="s">
        <v>236</v>
      </c>
      <c r="H3" s="51"/>
      <c r="I3" s="51"/>
      <c r="J3" s="52"/>
      <c r="K3" s="52"/>
      <c r="L3" s="51"/>
      <c r="M3" s="51"/>
      <c r="N3" s="51"/>
      <c r="O3" s="51"/>
      <c r="P3" s="51"/>
      <c r="Q3" s="51"/>
      <c r="R3" s="51"/>
      <c r="S3" s="51"/>
      <c r="T3" s="51"/>
      <c r="U3" s="51"/>
      <c r="V3" s="51"/>
      <c r="W3" s="52"/>
      <c r="X3" s="53"/>
    </row>
    <row r="4" spans="1:27" s="21" customFormat="1" ht="24" customHeight="1" x14ac:dyDescent="0.15">
      <c r="D4" s="62" t="s">
        <v>56</v>
      </c>
      <c r="E4" s="117" t="s">
        <v>574</v>
      </c>
      <c r="H4" s="54"/>
      <c r="I4" s="54"/>
      <c r="J4" s="55"/>
      <c r="K4" s="55"/>
      <c r="L4" s="54"/>
      <c r="M4" s="54"/>
      <c r="N4" s="54"/>
      <c r="O4" s="54"/>
      <c r="P4" s="56"/>
      <c r="Q4" s="54"/>
      <c r="R4" s="54"/>
      <c r="S4" s="54"/>
      <c r="T4" s="22"/>
      <c r="U4" s="54"/>
      <c r="V4" s="54"/>
      <c r="W4" s="55"/>
      <c r="X4" s="57"/>
    </row>
    <row r="5" spans="1:27" s="21" customFormat="1" ht="9" customHeight="1" x14ac:dyDescent="0.15">
      <c r="D5" s="45"/>
      <c r="E5" s="58"/>
      <c r="G5" s="59"/>
      <c r="H5" s="54"/>
      <c r="I5" s="54"/>
      <c r="J5" s="55"/>
      <c r="K5" s="55"/>
      <c r="L5" s="54"/>
      <c r="M5" s="54"/>
      <c r="N5" s="54"/>
      <c r="O5" s="54"/>
      <c r="P5" s="56"/>
      <c r="Q5" s="54"/>
      <c r="R5" s="54"/>
      <c r="S5" s="54"/>
      <c r="T5" s="54"/>
      <c r="U5" s="54"/>
      <c r="V5" s="54"/>
      <c r="W5" s="55"/>
      <c r="X5" s="57"/>
    </row>
    <row r="6" spans="1:27" ht="36.75" customHeight="1" x14ac:dyDescent="0.15">
      <c r="A6" s="23"/>
      <c r="B6" s="126" t="s">
        <v>122</v>
      </c>
      <c r="C6" s="127"/>
      <c r="D6" s="127"/>
      <c r="E6" s="127"/>
      <c r="F6" s="128"/>
      <c r="G6" s="129" t="s">
        <v>57</v>
      </c>
      <c r="H6" s="128"/>
      <c r="I6" s="129" t="s">
        <v>53</v>
      </c>
      <c r="J6" s="130"/>
      <c r="K6" s="130"/>
      <c r="L6" s="130"/>
      <c r="M6" s="157" t="s">
        <v>49</v>
      </c>
      <c r="N6" s="157"/>
      <c r="O6" s="157"/>
      <c r="P6" s="130"/>
      <c r="Q6" s="129"/>
      <c r="R6" s="131"/>
      <c r="S6" s="131"/>
      <c r="T6" s="131"/>
      <c r="U6" s="131"/>
      <c r="V6" s="131" t="s">
        <v>19</v>
      </c>
      <c r="W6" s="131"/>
      <c r="X6" s="132"/>
      <c r="Y6" s="24"/>
      <c r="Z6" s="24"/>
      <c r="AA6" s="24"/>
    </row>
    <row r="7" spans="1:27" ht="24.75" customHeight="1" x14ac:dyDescent="0.2">
      <c r="A7" s="23"/>
      <c r="B7" s="118"/>
      <c r="C7" s="118"/>
      <c r="D7" s="119"/>
      <c r="E7" s="120"/>
      <c r="F7" s="119"/>
      <c r="G7" s="119"/>
      <c r="H7" s="119"/>
      <c r="I7" s="133"/>
      <c r="J7" s="158" t="s">
        <v>35</v>
      </c>
      <c r="K7" s="159"/>
      <c r="L7" s="160" t="s">
        <v>3</v>
      </c>
      <c r="M7" s="158"/>
      <c r="N7" s="158"/>
      <c r="O7" s="158"/>
      <c r="P7" s="158"/>
      <c r="Q7" s="37"/>
      <c r="R7" s="125"/>
      <c r="S7" s="155"/>
      <c r="T7" s="124"/>
      <c r="U7" s="124"/>
      <c r="V7" s="119"/>
      <c r="W7" s="119"/>
      <c r="X7" s="119"/>
      <c r="AA7" s="121"/>
    </row>
    <row r="8" spans="1:27" ht="29.25" customHeight="1" x14ac:dyDescent="0.15">
      <c r="A8" s="23"/>
      <c r="B8" s="123" t="s">
        <v>0</v>
      </c>
      <c r="C8" s="123" t="s">
        <v>369</v>
      </c>
      <c r="D8" s="124" t="s">
        <v>54</v>
      </c>
      <c r="E8" s="124" t="s">
        <v>1</v>
      </c>
      <c r="F8" s="124" t="s">
        <v>50</v>
      </c>
      <c r="G8" s="124" t="s">
        <v>51</v>
      </c>
      <c r="H8" s="124" t="s">
        <v>52</v>
      </c>
      <c r="I8" s="135" t="s">
        <v>9</v>
      </c>
      <c r="J8" s="136" t="s">
        <v>36</v>
      </c>
      <c r="K8" s="137" t="s">
        <v>34</v>
      </c>
      <c r="L8" s="138" t="s">
        <v>4</v>
      </c>
      <c r="M8" s="138" t="s">
        <v>15</v>
      </c>
      <c r="N8" s="138" t="s">
        <v>5</v>
      </c>
      <c r="O8" s="138" t="s">
        <v>6</v>
      </c>
      <c r="P8" s="138" t="s">
        <v>7</v>
      </c>
      <c r="Q8" s="37" t="s">
        <v>25</v>
      </c>
      <c r="R8" s="125" t="s">
        <v>42</v>
      </c>
      <c r="S8" s="156" t="s">
        <v>566</v>
      </c>
      <c r="T8" s="124" t="s">
        <v>105</v>
      </c>
      <c r="U8" s="124" t="s">
        <v>20</v>
      </c>
      <c r="V8" s="124" t="s">
        <v>21</v>
      </c>
      <c r="W8" s="124" t="s">
        <v>58</v>
      </c>
      <c r="X8" s="124" t="s">
        <v>104</v>
      </c>
      <c r="AA8" s="122" t="s">
        <v>43</v>
      </c>
    </row>
    <row r="9" spans="1:27" ht="75.75" hidden="1" customHeight="1" x14ac:dyDescent="0.15">
      <c r="A9" s="134"/>
      <c r="B9" s="139" t="s">
        <v>284</v>
      </c>
      <c r="C9" s="139" t="s">
        <v>377</v>
      </c>
      <c r="D9" s="140" t="s">
        <v>540</v>
      </c>
      <c r="E9" s="141" t="s">
        <v>406</v>
      </c>
      <c r="F9" s="142" t="s">
        <v>405</v>
      </c>
      <c r="G9" s="142" t="s">
        <v>392</v>
      </c>
      <c r="H9" s="142" t="s">
        <v>407</v>
      </c>
      <c r="I9" s="142" t="s">
        <v>24</v>
      </c>
      <c r="J9" s="143">
        <v>100000</v>
      </c>
      <c r="K9" s="144" t="s">
        <v>126</v>
      </c>
      <c r="L9" s="145" t="s">
        <v>126</v>
      </c>
      <c r="M9" s="145" t="s">
        <v>126</v>
      </c>
      <c r="N9" s="145" t="s">
        <v>126</v>
      </c>
      <c r="O9" s="145" t="s">
        <v>125</v>
      </c>
      <c r="P9" s="145" t="s">
        <v>125</v>
      </c>
      <c r="Q9" s="146" t="str">
        <f ca="1">IF(COUNTBLANK(K9:P9)=5,"",INDEX(ListaImpacto,MATCH(IF(COUNTIF(K9:P9,Configurações!$A$10)&gt;0,Configurações!$B$10,IF(COUNTIF(K9:P9,Configurações!$A$11)&gt;0,Configurações!$B$11,IF(COUNTIF(K9:P9,Configurações!$A$12)&gt;0,Configurações!$B$12,IF(COUNTIF(K9:P9,Configurações!$A$13)&gt;0,Configurações!$B$13,IF(COUNTIF(K9:P9,Configurações!$A$14),Configurações!$B$14,0))))),OFFSET(ListaImpacto,0,1,ROWS(ListaImpacto),1),0)))</f>
        <v>Moderado</v>
      </c>
      <c r="R9" s="154" t="s">
        <v>499</v>
      </c>
      <c r="S9" s="154" t="s">
        <v>565</v>
      </c>
      <c r="T9" s="148" t="str">
        <f ca="1">IFERROR(INDEX(ListaClassificaoFinal,MATCH("*" &amp; AA9 &amp; "*",OFFSET(ListaClassificaoFinal,0,1,ROWS(ListaClassificaoFinal),1),0)),"")</f>
        <v>Muito Baixo</v>
      </c>
      <c r="U9" s="147" t="s">
        <v>575</v>
      </c>
      <c r="V9" s="147" t="s">
        <v>244</v>
      </c>
      <c r="W9" s="141"/>
      <c r="X9" s="149"/>
      <c r="AA9" s="27" t="str">
        <f ca="1">IFERROR(INDEX(OFFSET(ListaImpacto,0,1,ROWS(ListaImpacto),1),MATCH(Q9,ListaImpacto,0)),9) &amp;
  IFERROR(INDEX(OFFSET(ListaProbabilidade,0,1,ROWS(ListaProbabilidade),1),MATCH(I9,ListaProbabilidade,0)),9)</f>
        <v>21</v>
      </c>
    </row>
    <row r="10" spans="1:27" ht="75.75" hidden="1" customHeight="1" x14ac:dyDescent="0.15">
      <c r="A10" s="134"/>
      <c r="B10" s="139" t="s">
        <v>285</v>
      </c>
      <c r="C10" s="139"/>
      <c r="D10" s="140" t="s">
        <v>276</v>
      </c>
      <c r="E10" s="141" t="s">
        <v>532</v>
      </c>
      <c r="F10" s="142" t="s">
        <v>576</v>
      </c>
      <c r="G10" s="142" t="s">
        <v>531</v>
      </c>
      <c r="H10" s="142" t="s">
        <v>577</v>
      </c>
      <c r="I10" s="142" t="s">
        <v>23</v>
      </c>
      <c r="J10" s="143">
        <v>100000</v>
      </c>
      <c r="K10" s="144" t="s">
        <v>126</v>
      </c>
      <c r="L10" s="145" t="s">
        <v>125</v>
      </c>
      <c r="M10" s="145" t="s">
        <v>126</v>
      </c>
      <c r="N10" s="145" t="s">
        <v>126</v>
      </c>
      <c r="O10" s="145" t="s">
        <v>125</v>
      </c>
      <c r="P10" s="145" t="s">
        <v>125</v>
      </c>
      <c r="Q10" s="146" t="str">
        <f ca="1">IF(COUNTBLANK(K10:P10)=5,"",INDEX(ListaImpacto,MATCH(IF(COUNTIF(K10:P10,Configurações!$A$10)&gt;0,Configurações!$B$10,IF(COUNTIF(K10:P10,Configurações!$A$11)&gt;0,Configurações!$B$11,IF(COUNTIF(K10:P10,Configurações!$A$12)&gt;0,Configurações!$B$12,IF(COUNTIF(K10:P10,Configurações!$A$13)&gt;0,Configurações!$B$13,IF(COUNTIF(K10:P10,Configurações!$A$14),Configurações!$B$14,0))))),OFFSET(ListaImpacto,0,1,ROWS(ListaImpacto),1),0)))</f>
        <v>Moderado</v>
      </c>
      <c r="R10" s="154" t="s">
        <v>561</v>
      </c>
      <c r="S10" s="154" t="s">
        <v>578</v>
      </c>
      <c r="T10" s="148" t="str">
        <f ca="1">IFERROR(INDEX(ListaClassificaoFinal,MATCH("*" &amp; AA10 &amp; "*",OFFSET(ListaClassificaoFinal,0,1,ROWS(ListaClassificaoFinal),1),0)),"")</f>
        <v xml:space="preserve">Médio </v>
      </c>
      <c r="U10" s="147" t="s">
        <v>485</v>
      </c>
      <c r="V10" s="147" t="s">
        <v>244</v>
      </c>
      <c r="W10" s="141"/>
      <c r="X10" s="149"/>
      <c r="AA10" s="27" t="str">
        <f ca="1">IFERROR(INDEX(OFFSET(ListaImpacto,0,1,ROWS(ListaImpacto),1),MATCH(Q10,ListaImpacto,0)),9) &amp;
  IFERROR(INDEX(OFFSET(ListaProbabilidade,0,1,ROWS(ListaProbabilidade),1),MATCH(I10,ListaProbabilidade,0)),9)</f>
        <v>23</v>
      </c>
    </row>
    <row r="11" spans="1:27" ht="75.75" hidden="1" customHeight="1" x14ac:dyDescent="0.15">
      <c r="A11" s="134"/>
      <c r="B11" s="139" t="s">
        <v>286</v>
      </c>
      <c r="C11" s="139"/>
      <c r="D11" s="140" t="s">
        <v>515</v>
      </c>
      <c r="E11" s="141" t="s">
        <v>529</v>
      </c>
      <c r="F11" s="142"/>
      <c r="G11" s="142" t="s">
        <v>530</v>
      </c>
      <c r="H11" s="142" t="s">
        <v>632</v>
      </c>
      <c r="I11" s="142" t="s">
        <v>23</v>
      </c>
      <c r="J11" s="143">
        <v>100000</v>
      </c>
      <c r="K11" s="144" t="s">
        <v>126</v>
      </c>
      <c r="L11" s="145" t="s">
        <v>126</v>
      </c>
      <c r="M11" s="145" t="s">
        <v>16</v>
      </c>
      <c r="N11" s="145" t="s">
        <v>16</v>
      </c>
      <c r="O11" s="145" t="s">
        <v>124</v>
      </c>
      <c r="P11" s="145" t="s">
        <v>124</v>
      </c>
      <c r="Q11" s="146" t="str">
        <f ca="1">IF(COUNTBLANK(K11:P11)=5,"",INDEX(ListaImpacto,MATCH(IF(COUNTIF(K11:P11,Configurações!$A$10)&gt;0,Configurações!$B$10,IF(COUNTIF(K11:P11,Configurações!$A$11)&gt;0,Configurações!$B$11,IF(COUNTIF(K11:P11,Configurações!$A$12)&gt;0,Configurações!$B$12,IF(COUNTIF(K11:P11,Configurações!$A$13)&gt;0,Configurações!$B$13,IF(COUNTIF(K11:P11,Configurações!$A$14),Configurações!$B$14,0))))),OFFSET(ListaImpacto,0,1,ROWS(ListaImpacto),1),0)))</f>
        <v>Maior</v>
      </c>
      <c r="R11" s="153" t="s">
        <v>562</v>
      </c>
      <c r="S11" s="153"/>
      <c r="T11" s="148" t="str">
        <f ca="1">IFERROR(INDEX(ListaClassificaoFinal,MATCH("*" &amp; AA11 &amp; "*",OFFSET(ListaClassificaoFinal,0,1,ROWS(ListaClassificaoFinal),1),0)),"")</f>
        <v xml:space="preserve">Alto </v>
      </c>
      <c r="U11" s="147" t="s">
        <v>465</v>
      </c>
      <c r="V11" s="147" t="s">
        <v>465</v>
      </c>
      <c r="W11" s="141"/>
      <c r="X11" s="149"/>
      <c r="AA11" s="27" t="str">
        <f ca="1">IFERROR(INDEX(OFFSET(ListaImpacto,0,1,ROWS(ListaImpacto),1),MATCH(Q11,ListaImpacto,0)),9) &amp;
  IFERROR(INDEX(OFFSET(ListaProbabilidade,0,1,ROWS(ListaProbabilidade),1),MATCH(I11,ListaProbabilidade,0)),9)</f>
        <v>33</v>
      </c>
    </row>
    <row r="12" spans="1:27" ht="75.75" hidden="1" customHeight="1" x14ac:dyDescent="0.15">
      <c r="A12" s="134"/>
      <c r="B12" s="139" t="s">
        <v>287</v>
      </c>
      <c r="C12" s="139"/>
      <c r="D12" s="140" t="s">
        <v>515</v>
      </c>
      <c r="E12" s="141" t="s">
        <v>525</v>
      </c>
      <c r="F12" s="142" t="s">
        <v>526</v>
      </c>
      <c r="G12" s="142" t="s">
        <v>527</v>
      </c>
      <c r="H12" s="142" t="s">
        <v>585</v>
      </c>
      <c r="I12" s="142" t="s">
        <v>39</v>
      </c>
      <c r="J12" s="143">
        <v>100000</v>
      </c>
      <c r="K12" s="144" t="s">
        <v>126</v>
      </c>
      <c r="L12" s="145" t="s">
        <v>125</v>
      </c>
      <c r="M12" s="145" t="s">
        <v>126</v>
      </c>
      <c r="N12" s="145" t="s">
        <v>16</v>
      </c>
      <c r="O12" s="145" t="s">
        <v>125</v>
      </c>
      <c r="P12" s="145" t="s">
        <v>125</v>
      </c>
      <c r="Q12" s="146" t="str">
        <f ca="1">IF(COUNTBLANK(K12:P12)=5,"",INDEX(ListaImpacto,MATCH(IF(COUNTIF(K12:P12,Configurações!$A$10)&gt;0,Configurações!$B$10,IF(COUNTIF(K12:P12,Configurações!$A$11)&gt;0,Configurações!$B$11,IF(COUNTIF(K12:P12,Configurações!$A$12)&gt;0,Configurações!$B$12,IF(COUNTIF(K12:P12,Configurações!$A$13)&gt;0,Configurações!$B$13,IF(COUNTIF(K12:P12,Configurações!$A$14),Configurações!$B$14,0))))),OFFSET(ListaImpacto,0,1,ROWS(ListaImpacto),1),0)))</f>
        <v>Moderado</v>
      </c>
      <c r="R12" s="153" t="s">
        <v>528</v>
      </c>
      <c r="S12" s="153" t="s">
        <v>586</v>
      </c>
      <c r="T12" s="148" t="str">
        <f ca="1">IFERROR(INDEX(ListaClassificaoFinal,MATCH("*" &amp; AA12 &amp; "*",OFFSET(ListaClassificaoFinal,0,1,ROWS(ListaClassificaoFinal),1),0)),"")</f>
        <v>Baixo</v>
      </c>
      <c r="U12" s="147" t="s">
        <v>517</v>
      </c>
      <c r="V12" s="147" t="s">
        <v>517</v>
      </c>
      <c r="W12" s="141"/>
      <c r="X12" s="149"/>
      <c r="AA12" s="27" t="str">
        <f ca="1">IFERROR(INDEX(OFFSET(ListaImpacto,0,1,ROWS(ListaImpacto),1),MATCH(Q12,ListaImpacto,0)),9) &amp;
  IFERROR(INDEX(OFFSET(ListaProbabilidade,0,1,ROWS(ListaProbabilidade),1),MATCH(I12,ListaProbabilidade,0)),9)</f>
        <v>22</v>
      </c>
    </row>
    <row r="13" spans="1:27" ht="75.75" hidden="1" customHeight="1" x14ac:dyDescent="0.15">
      <c r="A13" s="134"/>
      <c r="B13" s="139" t="s">
        <v>288</v>
      </c>
      <c r="C13" s="139"/>
      <c r="D13" s="140" t="s">
        <v>276</v>
      </c>
      <c r="E13" s="141" t="s">
        <v>516</v>
      </c>
      <c r="F13" s="142" t="s">
        <v>508</v>
      </c>
      <c r="G13" s="142" t="s">
        <v>509</v>
      </c>
      <c r="H13" s="142" t="s">
        <v>510</v>
      </c>
      <c r="I13" s="142" t="s">
        <v>23</v>
      </c>
      <c r="J13" s="143">
        <v>100000</v>
      </c>
      <c r="K13" s="144" t="str">
        <f>IF(J13&gt;=Configurações!$C$33,Configurações!$A$33,IF(J13&gt;=Configurações!$C$34,Configurações!$A$34,IF(J13&gt;=Configurações!$C$35,Configurações!$A$35,IF(J13&gt;Configurações!$C$36,Configurações!$A$36,""))))</f>
        <v>Menor</v>
      </c>
      <c r="L13" s="145" t="s">
        <v>124</v>
      </c>
      <c r="M13" s="145" t="s">
        <v>126</v>
      </c>
      <c r="N13" s="145" t="s">
        <v>124</v>
      </c>
      <c r="O13" s="145" t="s">
        <v>124</v>
      </c>
      <c r="P13" s="145" t="s">
        <v>124</v>
      </c>
      <c r="Q13" s="146" t="str">
        <f ca="1">IF(COUNTBLANK(K13:P13)=5,"",INDEX(ListaImpacto,MATCH(IF(COUNTIF(K13:P13,Configurações!$A$10)&gt;0,Configurações!$B$10,IF(COUNTIF(K13:P13,Configurações!$A$11)&gt;0,Configurações!$B$11,IF(COUNTIF(K13:P13,Configurações!$A$12)&gt;0,Configurações!$B$12,IF(COUNTIF(K13:P13,Configurações!$A$13)&gt;0,Configurações!$B$13,IF(COUNTIF(K13:P13,Configurações!$A$14),Configurações!$B$14,0))))),OFFSET(ListaImpacto,0,1,ROWS(ListaImpacto),1),0)))</f>
        <v>Maior</v>
      </c>
      <c r="R13" s="147" t="s">
        <v>520</v>
      </c>
      <c r="S13" s="147" t="s">
        <v>564</v>
      </c>
      <c r="T13" s="148" t="str">
        <f ca="1">IFERROR(INDEX(ListaClassificaoFinal,MATCH("*" &amp; AA13 &amp; "*",OFFSET(ListaClassificaoFinal,0,1,ROWS(ListaClassificaoFinal),1),0)),"")</f>
        <v xml:space="preserve">Alto </v>
      </c>
      <c r="U13" s="147" t="s">
        <v>517</v>
      </c>
      <c r="V13" s="147" t="s">
        <v>517</v>
      </c>
      <c r="W13" s="141"/>
      <c r="X13" s="149"/>
      <c r="AA13" s="27" t="str">
        <f ca="1">IFERROR(INDEX(OFFSET(ListaImpacto,0,1,ROWS(ListaImpacto),1),MATCH(Q13,ListaImpacto,0)),9) &amp;
  IFERROR(INDEX(OFFSET(ListaProbabilidade,0,1,ROWS(ListaProbabilidade),1),MATCH(I13,ListaProbabilidade,0)),9)</f>
        <v>33</v>
      </c>
    </row>
    <row r="14" spans="1:27" ht="75.75" hidden="1" customHeight="1" x14ac:dyDescent="0.15">
      <c r="A14" s="134"/>
      <c r="B14" s="139" t="s">
        <v>289</v>
      </c>
      <c r="C14" s="139"/>
      <c r="D14" s="140" t="s">
        <v>276</v>
      </c>
      <c r="E14" s="141" t="s">
        <v>511</v>
      </c>
      <c r="F14" s="142" t="s">
        <v>512</v>
      </c>
      <c r="G14" s="142" t="s">
        <v>513</v>
      </c>
      <c r="H14" s="142" t="s">
        <v>580</v>
      </c>
      <c r="I14" s="142" t="s">
        <v>39</v>
      </c>
      <c r="J14" s="143">
        <v>100000</v>
      </c>
      <c r="K14" s="144" t="str">
        <f>IF(J14&gt;=Configurações!$C$33,Configurações!$A$33,IF(J14&gt;=Configurações!$C$34,Configurações!$A$34,IF(J14&gt;=Configurações!$C$35,Configurações!$A$35,IF(J14&gt;Configurações!$C$36,Configurações!$A$36,""))))</f>
        <v>Menor</v>
      </c>
      <c r="L14" s="145" t="s">
        <v>124</v>
      </c>
      <c r="M14" s="145" t="s">
        <v>126</v>
      </c>
      <c r="N14" s="145" t="s">
        <v>126</v>
      </c>
      <c r="O14" s="145" t="s">
        <v>124</v>
      </c>
      <c r="P14" s="145" t="s">
        <v>124</v>
      </c>
      <c r="Q14" s="146" t="str">
        <f ca="1">IF(COUNTBLANK(K14:P14)=5,"",INDEX(ListaImpacto,MATCH(IF(COUNTIF(K14:P14,Configurações!$A$10)&gt;0,Configurações!$B$10,IF(COUNTIF(K14:P14,Configurações!$A$11)&gt;0,Configurações!$B$11,IF(COUNTIF(K14:P14,Configurações!$A$12)&gt;0,Configurações!$B$12,IF(COUNTIF(K14:P14,Configurações!$A$13)&gt;0,Configurações!$B$13,IF(COUNTIF(K14:P14,Configurações!$A$14),Configurações!$B$14,0))))),OFFSET(ListaImpacto,0,1,ROWS(ListaImpacto),1),0)))</f>
        <v>Maior</v>
      </c>
      <c r="R14" s="147" t="s">
        <v>519</v>
      </c>
      <c r="S14" s="147" t="s">
        <v>579</v>
      </c>
      <c r="T14" s="148" t="str">
        <f ca="1">IFERROR(INDEX(ListaClassificaoFinal,MATCH("*" &amp; AA14 &amp; "*",OFFSET(ListaClassificaoFinal,0,1,ROWS(ListaClassificaoFinal),1),0)),"")</f>
        <v xml:space="preserve">Médio </v>
      </c>
      <c r="U14" s="147" t="s">
        <v>517</v>
      </c>
      <c r="V14" s="147" t="s">
        <v>517</v>
      </c>
      <c r="W14" s="141"/>
      <c r="X14" s="149"/>
      <c r="AA14" s="27" t="str">
        <f ca="1">IFERROR(INDEX(OFFSET(ListaImpacto,0,1,ROWS(ListaImpacto),1),MATCH(Q14,ListaImpacto,0)),9) &amp;
  IFERROR(INDEX(OFFSET(ListaProbabilidade,0,1,ROWS(ListaProbabilidade),1),MATCH(I14,ListaProbabilidade,0)),9)</f>
        <v>32</v>
      </c>
    </row>
    <row r="15" spans="1:27" ht="75.75" hidden="1" customHeight="1" x14ac:dyDescent="0.15">
      <c r="A15" s="134"/>
      <c r="B15" s="139" t="s">
        <v>290</v>
      </c>
      <c r="C15" s="139"/>
      <c r="D15" s="140" t="s">
        <v>540</v>
      </c>
      <c r="E15" s="141" t="s">
        <v>636</v>
      </c>
      <c r="F15" s="142" t="s">
        <v>504</v>
      </c>
      <c r="G15" s="142" t="s">
        <v>505</v>
      </c>
      <c r="H15" s="142" t="s">
        <v>637</v>
      </c>
      <c r="I15" s="142" t="s">
        <v>39</v>
      </c>
      <c r="J15" s="143">
        <v>100000</v>
      </c>
      <c r="K15" s="144" t="s">
        <v>126</v>
      </c>
      <c r="L15" s="145" t="s">
        <v>126</v>
      </c>
      <c r="M15" s="145" t="s">
        <v>16</v>
      </c>
      <c r="N15" s="145" t="s">
        <v>16</v>
      </c>
      <c r="O15" s="145" t="s">
        <v>124</v>
      </c>
      <c r="P15" s="145" t="s">
        <v>124</v>
      </c>
      <c r="Q15" s="146" t="str">
        <f ca="1">IF(COUNTBLANK(K15:P15)=5,"",INDEX(ListaImpacto,MATCH(IF(COUNTIF(K15:P15,Configurações!$A$10)&gt;0,Configurações!$B$10,IF(COUNTIF(K15:P15,Configurações!$A$11)&gt;0,Configurações!$B$11,IF(COUNTIF(K15:P15,Configurações!$A$12)&gt;0,Configurações!$B$12,IF(COUNTIF(K15:P15,Configurações!$A$13)&gt;0,Configurações!$B$13,IF(COUNTIF(K15:P15,Configurações!$A$14),Configurações!$B$14,0))))),OFFSET(ListaImpacto,0,1,ROWS(ListaImpacto),1),0)))</f>
        <v>Maior</v>
      </c>
      <c r="R15" s="154" t="s">
        <v>506</v>
      </c>
      <c r="S15" s="154" t="s">
        <v>565</v>
      </c>
      <c r="T15" s="148" t="str">
        <f ca="1">IFERROR(INDEX(ListaClassificaoFinal,MATCH("*" &amp; AA15 &amp; "*",OFFSET(ListaClassificaoFinal,0,1,ROWS(ListaClassificaoFinal),1),0)),"")</f>
        <v xml:space="preserve">Médio </v>
      </c>
      <c r="U15" s="147" t="s">
        <v>649</v>
      </c>
      <c r="V15" s="147" t="s">
        <v>244</v>
      </c>
      <c r="W15" s="141"/>
      <c r="X15" s="149"/>
      <c r="AA15" s="27" t="str">
        <f ca="1">IFERROR(INDEX(OFFSET(ListaImpacto,0,1,ROWS(ListaImpacto),1),MATCH(Q15,ListaImpacto,0)),9) &amp;
  IFERROR(INDEX(OFFSET(ListaProbabilidade,0,1,ROWS(ListaProbabilidade),1),MATCH(I15,ListaProbabilidade,0)),9)</f>
        <v>32</v>
      </c>
    </row>
    <row r="16" spans="1:27" ht="92.25" hidden="1" customHeight="1" x14ac:dyDescent="0.15">
      <c r="A16" s="134"/>
      <c r="B16" s="139" t="s">
        <v>291</v>
      </c>
      <c r="C16" s="139" t="s">
        <v>377</v>
      </c>
      <c r="D16" s="140" t="s">
        <v>269</v>
      </c>
      <c r="E16" s="141" t="s">
        <v>429</v>
      </c>
      <c r="F16" s="142" t="s">
        <v>340</v>
      </c>
      <c r="G16" s="142" t="s">
        <v>341</v>
      </c>
      <c r="H16" s="142" t="s">
        <v>408</v>
      </c>
      <c r="I16" s="142" t="s">
        <v>24</v>
      </c>
      <c r="J16" s="143">
        <v>100000</v>
      </c>
      <c r="K16" s="144" t="str">
        <f>IF(J16&gt;=Configurações!$C$33,Configurações!$A$33,IF(J16&gt;=Configurações!$C$34,Configurações!$A$34,IF(J16&gt;=Configurações!$C$35,Configurações!$A$35,IF(J16&gt;Configurações!$C$36,Configurações!$A$36,""))))</f>
        <v>Menor</v>
      </c>
      <c r="L16" s="145" t="s">
        <v>16</v>
      </c>
      <c r="M16" s="145" t="s">
        <v>16</v>
      </c>
      <c r="N16" s="145" t="s">
        <v>16</v>
      </c>
      <c r="O16" s="145" t="s">
        <v>125</v>
      </c>
      <c r="P16" s="145" t="s">
        <v>126</v>
      </c>
      <c r="Q16" s="146" t="str">
        <f ca="1">IF(COUNTBLANK(K16:P16)=5,"",INDEX(ListaImpacto,MATCH(IF(COUNTIF(K16:P16,Configurações!$A$10)&gt;0,Configurações!$B$10,IF(COUNTIF(K16:P16,Configurações!$A$11)&gt;0,Configurações!$B$11,IF(COUNTIF(K16:P16,Configurações!$A$12)&gt;0,Configurações!$B$12,IF(COUNTIF(K16:P16,Configurações!$A$13)&gt;0,Configurações!$B$13,IF(COUNTIF(K16:P16,Configurações!$A$14),Configurações!$B$14,0))))),OFFSET(ListaImpacto,0,1,ROWS(ListaImpacto),1),0)))</f>
        <v>Moderado</v>
      </c>
      <c r="R16" s="147"/>
      <c r="S16" s="147"/>
      <c r="T16" s="148" t="str">
        <f ca="1">IFERROR(INDEX(ListaClassificaoFinal,MATCH("*" &amp; AA16 &amp; "*",OFFSET(ListaClassificaoFinal,0,1,ROWS(ListaClassificaoFinal),1),0)),"")</f>
        <v>Muito Baixo</v>
      </c>
      <c r="U16" s="147" t="s">
        <v>451</v>
      </c>
      <c r="V16" s="147" t="s">
        <v>269</v>
      </c>
      <c r="W16" s="141"/>
      <c r="X16" s="149"/>
      <c r="AA16" s="27" t="str">
        <f ca="1">IFERROR(INDEX(OFFSET(ListaImpacto,0,1,ROWS(ListaImpacto),1),MATCH(Q16,ListaImpacto,0)),9) &amp;
  IFERROR(INDEX(OFFSET(ListaProbabilidade,0,1,ROWS(ListaProbabilidade),1),MATCH(I16,ListaProbabilidade,0)),9)</f>
        <v>21</v>
      </c>
    </row>
    <row r="17" spans="1:27" ht="92.25" customHeight="1" x14ac:dyDescent="0.15">
      <c r="A17" s="134"/>
      <c r="B17" s="139" t="s">
        <v>292</v>
      </c>
      <c r="C17" s="139" t="s">
        <v>380</v>
      </c>
      <c r="D17" s="140" t="s">
        <v>502</v>
      </c>
      <c r="E17" s="141" t="s">
        <v>463</v>
      </c>
      <c r="F17" s="142" t="s">
        <v>431</v>
      </c>
      <c r="G17" s="142" t="s">
        <v>424</v>
      </c>
      <c r="H17" s="142" t="s">
        <v>638</v>
      </c>
      <c r="I17" s="142" t="s">
        <v>39</v>
      </c>
      <c r="J17" s="143">
        <v>100000</v>
      </c>
      <c r="K17" s="144" t="str">
        <f>IF(J17&gt;=Configurações!$C$33,Configurações!$A$33,IF(J17&gt;=Configurações!$C$34,Configurações!$A$34,IF(J17&gt;=Configurações!$C$35,Configurações!$A$35,IF(J17&gt;Configurações!$C$36,Configurações!$A$36,""))))</f>
        <v>Menor</v>
      </c>
      <c r="L17" s="145" t="s">
        <v>16</v>
      </c>
      <c r="M17" s="145" t="s">
        <v>16</v>
      </c>
      <c r="N17" s="145" t="s">
        <v>16</v>
      </c>
      <c r="O17" s="145" t="s">
        <v>125</v>
      </c>
      <c r="P17" s="145" t="s">
        <v>125</v>
      </c>
      <c r="Q17" s="146" t="str">
        <f ca="1">IF(COUNTBLANK(K17:P17)=5,"",INDEX(ListaImpacto,MATCH(IF(COUNTIF(K17:P17,Configurações!$A$10)&gt;0,Configurações!$B$10,IF(COUNTIF(K17:P17,Configurações!$A$11)&gt;0,Configurações!$B$11,IF(COUNTIF(K17:P17,Configurações!$A$12)&gt;0,Configurações!$B$12,IF(COUNTIF(K17:P17,Configurações!$A$13)&gt;0,Configurações!$B$13,IF(COUNTIF(K17:P17,Configurações!$A$14),Configurações!$B$14,0))))),OFFSET(ListaImpacto,0,1,ROWS(ListaImpacto),1),0)))</f>
        <v>Moderado</v>
      </c>
      <c r="R17" s="147"/>
      <c r="S17" s="147" t="s">
        <v>567</v>
      </c>
      <c r="T17" s="148" t="str">
        <f ca="1">IFERROR(INDEX(ListaClassificaoFinal,MATCH("*" &amp; AA17 &amp; "*",OFFSET(ListaClassificaoFinal,0,1,ROWS(ListaClassificaoFinal),1),0)),"")</f>
        <v>Baixo</v>
      </c>
      <c r="U17" s="147" t="s">
        <v>603</v>
      </c>
      <c r="V17" s="147" t="s">
        <v>541</v>
      </c>
      <c r="W17" s="141"/>
      <c r="X17" s="149"/>
      <c r="AA17" s="27" t="str">
        <f ca="1">IFERROR(INDEX(OFFSET(ListaImpacto,0,1,ROWS(ListaImpacto),1),MATCH(Q17,ListaImpacto,0)),9) &amp;
  IFERROR(INDEX(OFFSET(ListaProbabilidade,0,1,ROWS(ListaProbabilidade),1),MATCH(I17,ListaProbabilidade,0)),9)</f>
        <v>22</v>
      </c>
    </row>
    <row r="18" spans="1:27" ht="92.25" hidden="1" customHeight="1" x14ac:dyDescent="0.15">
      <c r="A18" s="134"/>
      <c r="B18" s="139" t="s">
        <v>293</v>
      </c>
      <c r="C18" s="139" t="s">
        <v>380</v>
      </c>
      <c r="D18" s="140" t="s">
        <v>515</v>
      </c>
      <c r="E18" s="141" t="s">
        <v>430</v>
      </c>
      <c r="F18" s="142" t="s">
        <v>639</v>
      </c>
      <c r="G18" s="142" t="s">
        <v>425</v>
      </c>
      <c r="H18" s="142"/>
      <c r="I18" s="142" t="s">
        <v>23</v>
      </c>
      <c r="J18" s="143">
        <v>100000</v>
      </c>
      <c r="K18" s="144" t="str">
        <f>IF(J18&gt;=Configurações!$C$33,Configurações!$A$33,IF(J18&gt;=Configurações!$C$34,Configurações!$A$34,IF(J18&gt;=Configurações!$C$35,Configurações!$A$35,IF(J18&gt;Configurações!$C$36,Configurações!$A$36,""))))</f>
        <v>Menor</v>
      </c>
      <c r="L18" s="145" t="s">
        <v>126</v>
      </c>
      <c r="M18" s="145" t="s">
        <v>126</v>
      </c>
      <c r="N18" s="145" t="s">
        <v>126</v>
      </c>
      <c r="O18" s="145" t="s">
        <v>124</v>
      </c>
      <c r="P18" s="145" t="s">
        <v>124</v>
      </c>
      <c r="Q18" s="146" t="str">
        <f ca="1">IF(COUNTBLANK(K18:P18)=5,"",INDEX(ListaImpacto,MATCH(IF(COUNTIF(K18:P18,Configurações!$A$10)&gt;0,Configurações!$B$10,IF(COUNTIF(K18:P18,Configurações!$A$11)&gt;0,Configurações!$B$11,IF(COUNTIF(K18:P18,Configurações!$A$12)&gt;0,Configurações!$B$12,IF(COUNTIF(K18:P18,Configurações!$A$13)&gt;0,Configurações!$B$13,IF(COUNTIF(K18:P18,Configurações!$A$14),Configurações!$B$14,0))))),OFFSET(ListaImpacto,0,1,ROWS(ListaImpacto),1),0)))</f>
        <v>Maior</v>
      </c>
      <c r="R18" s="147" t="s">
        <v>587</v>
      </c>
      <c r="S18" s="147"/>
      <c r="T18" s="148" t="str">
        <f ca="1">IFERROR(INDEX(ListaClassificaoFinal,MATCH("*" &amp; AA18 &amp; "*",OFFSET(ListaClassificaoFinal,0,1,ROWS(ListaClassificaoFinal),1),0)),"")</f>
        <v xml:space="preserve">Alto </v>
      </c>
      <c r="U18" s="147" t="s">
        <v>465</v>
      </c>
      <c r="V18" s="147" t="s">
        <v>465</v>
      </c>
      <c r="W18" s="141"/>
      <c r="X18" s="149"/>
      <c r="AA18" s="27" t="str">
        <f ca="1">IFERROR(INDEX(OFFSET(ListaImpacto,0,1,ROWS(ListaImpacto),1),MATCH(Q18,ListaImpacto,0)),9) &amp;
  IFERROR(INDEX(OFFSET(ListaProbabilidade,0,1,ROWS(ListaProbabilidade),1),MATCH(I18,ListaProbabilidade,0)),9)</f>
        <v>33</v>
      </c>
    </row>
    <row r="19" spans="1:27" ht="92.25" hidden="1" customHeight="1" x14ac:dyDescent="0.15">
      <c r="A19" s="134"/>
      <c r="B19" s="139" t="s">
        <v>294</v>
      </c>
      <c r="C19" s="139" t="s">
        <v>380</v>
      </c>
      <c r="D19" s="140" t="s">
        <v>515</v>
      </c>
      <c r="E19" s="141" t="s">
        <v>433</v>
      </c>
      <c r="F19" s="142" t="s">
        <v>432</v>
      </c>
      <c r="G19" s="142" t="s">
        <v>588</v>
      </c>
      <c r="H19" s="142" t="s">
        <v>640</v>
      </c>
      <c r="I19" s="142" t="s">
        <v>23</v>
      </c>
      <c r="J19" s="143">
        <v>100000</v>
      </c>
      <c r="K19" s="144" t="str">
        <f>IF(J19&gt;=Configurações!$C$33,Configurações!$A$33,IF(J19&gt;=Configurações!$C$34,Configurações!$A$34,IF(J19&gt;=Configurações!$C$35,Configurações!$A$35,IF(J19&gt;Configurações!$C$36,Configurações!$A$36,""))))</f>
        <v>Menor</v>
      </c>
      <c r="L19" s="145" t="s">
        <v>126</v>
      </c>
      <c r="M19" s="145" t="s">
        <v>126</v>
      </c>
      <c r="N19" s="145" t="s">
        <v>16</v>
      </c>
      <c r="O19" s="145" t="s">
        <v>124</v>
      </c>
      <c r="P19" s="145" t="s">
        <v>124</v>
      </c>
      <c r="Q19" s="146" t="str">
        <f ca="1">IF(COUNTBLANK(K19:P19)=5,"",INDEX(ListaImpacto,MATCH(IF(COUNTIF(K19:P19,Configurações!$A$10)&gt;0,Configurações!$B$10,IF(COUNTIF(K19:P19,Configurações!$A$11)&gt;0,Configurações!$B$11,IF(COUNTIF(K19:P19,Configurações!$A$12)&gt;0,Configurações!$B$12,IF(COUNTIF(K19:P19,Configurações!$A$13)&gt;0,Configurações!$B$13,IF(COUNTIF(K19:P19,Configurações!$A$14),Configurações!$B$14,0))))),OFFSET(ListaImpacto,0,1,ROWS(ListaImpacto),1),0)))</f>
        <v>Maior</v>
      </c>
      <c r="R19" s="142" t="s">
        <v>641</v>
      </c>
      <c r="S19" s="142"/>
      <c r="T19" s="148" t="str">
        <f ca="1">IFERROR(INDEX(ListaClassificaoFinal,MATCH("*" &amp; AA19 &amp; "*",OFFSET(ListaClassificaoFinal,0,1,ROWS(ListaClassificaoFinal),1),0)),"")</f>
        <v xml:space="preserve">Alto </v>
      </c>
      <c r="U19" s="147" t="s">
        <v>465</v>
      </c>
      <c r="V19" s="147" t="s">
        <v>465</v>
      </c>
      <c r="W19" s="141"/>
      <c r="X19" s="149"/>
      <c r="AA19" s="27" t="str">
        <f ca="1">IFERROR(INDEX(OFFSET(ListaImpacto,0,1,ROWS(ListaImpacto),1),MATCH(Q19,ListaImpacto,0)),9) &amp;
  IFERROR(INDEX(OFFSET(ListaProbabilidade,0,1,ROWS(ListaProbabilidade),1),MATCH(I19,ListaProbabilidade,0)),9)</f>
        <v>33</v>
      </c>
    </row>
    <row r="20" spans="1:27" ht="97.5" hidden="1" customHeight="1" x14ac:dyDescent="0.15">
      <c r="A20" s="134"/>
      <c r="B20" s="139" t="s">
        <v>295</v>
      </c>
      <c r="C20" s="139" t="s">
        <v>380</v>
      </c>
      <c r="D20" s="140" t="s">
        <v>515</v>
      </c>
      <c r="E20" s="141" t="s">
        <v>326</v>
      </c>
      <c r="F20" s="142" t="s">
        <v>257</v>
      </c>
      <c r="G20" s="142" t="s">
        <v>346</v>
      </c>
      <c r="H20" s="142" t="s">
        <v>464</v>
      </c>
      <c r="I20" s="142" t="s">
        <v>24</v>
      </c>
      <c r="J20" s="143">
        <v>100000</v>
      </c>
      <c r="K20" s="144" t="str">
        <f>IF(J20&gt;=Configurações!$C$33,Configurações!$A$33,IF(J20&gt;=Configurações!$C$34,Configurações!$A$34,IF(J20&gt;=Configurações!$C$35,Configurações!$A$35,IF(J20&gt;Configurações!$C$36,Configurações!$A$36,""))))</f>
        <v>Menor</v>
      </c>
      <c r="L20" s="145" t="s">
        <v>126</v>
      </c>
      <c r="M20" s="145" t="s">
        <v>126</v>
      </c>
      <c r="N20" s="145" t="s">
        <v>16</v>
      </c>
      <c r="O20" s="145" t="s">
        <v>126</v>
      </c>
      <c r="P20" s="145" t="s">
        <v>126</v>
      </c>
      <c r="Q20" s="146" t="str">
        <f ca="1">IF(COUNTBLANK(K20:P20)=5,"",INDEX(ListaImpacto,MATCH(IF(COUNTIF(K20:P20,Configurações!$A$10)&gt;0,Configurações!$B$10,IF(COUNTIF(K20:P20,Configurações!$A$11)&gt;0,Configurações!$B$11,IF(COUNTIF(K20:P20,Configurações!$A$12)&gt;0,Configurações!$B$12,IF(COUNTIF(K20:P20,Configurações!$A$13)&gt;0,Configurações!$B$13,IF(COUNTIF(K20:P20,Configurações!$A$14),Configurações!$B$14,0))))),OFFSET(ListaImpacto,0,1,ROWS(ListaImpacto),1),0)))</f>
        <v>Menor</v>
      </c>
      <c r="R20" s="142" t="s">
        <v>449</v>
      </c>
      <c r="S20" s="142"/>
      <c r="T20" s="148" t="str">
        <f ca="1">IFERROR(INDEX(ListaClassificaoFinal,MATCH("*" &amp; AA20 &amp; "*",OFFSET(ListaClassificaoFinal,0,1,ROWS(ListaClassificaoFinal),1),0)),"")</f>
        <v>Muito Baixo</v>
      </c>
      <c r="U20" s="147" t="s">
        <v>465</v>
      </c>
      <c r="V20" s="147" t="s">
        <v>465</v>
      </c>
      <c r="W20" s="141"/>
      <c r="X20" s="149"/>
      <c r="AA20" s="27" t="str">
        <f ca="1">IFERROR(INDEX(OFFSET(ListaImpacto,0,1,ROWS(ListaImpacto),1),MATCH(Q20,ListaImpacto,0)),9) &amp;
  IFERROR(INDEX(OFFSET(ListaProbabilidade,0,1,ROWS(ListaProbabilidade),1),MATCH(I20,ListaProbabilidade,0)),9)</f>
        <v>11</v>
      </c>
    </row>
    <row r="21" spans="1:27" ht="97.5" hidden="1" customHeight="1" x14ac:dyDescent="0.15">
      <c r="A21" s="134"/>
      <c r="B21" s="139" t="s">
        <v>296</v>
      </c>
      <c r="C21" s="139" t="s">
        <v>380</v>
      </c>
      <c r="D21" s="140" t="s">
        <v>515</v>
      </c>
      <c r="E21" s="141" t="s">
        <v>589</v>
      </c>
      <c r="F21" s="142" t="s">
        <v>257</v>
      </c>
      <c r="G21" s="142" t="s">
        <v>327</v>
      </c>
      <c r="H21" s="142"/>
      <c r="I21" s="142" t="s">
        <v>39</v>
      </c>
      <c r="J21" s="143">
        <v>100000</v>
      </c>
      <c r="K21" s="144" t="str">
        <f>IF(J21&gt;=Configurações!$C$33,Configurações!$A$33,IF(J21&gt;=Configurações!$C$34,Configurações!$A$34,IF(J21&gt;=Configurações!$C$35,Configurações!$A$35,IF(J21&gt;Configurações!$C$36,Configurações!$A$36,""))))</f>
        <v>Menor</v>
      </c>
      <c r="L21" s="145" t="s">
        <v>124</v>
      </c>
      <c r="M21" s="145" t="s">
        <v>124</v>
      </c>
      <c r="N21" s="145" t="s">
        <v>124</v>
      </c>
      <c r="O21" s="145" t="s">
        <v>124</v>
      </c>
      <c r="P21" s="145" t="s">
        <v>124</v>
      </c>
      <c r="Q21" s="146" t="str">
        <f ca="1">IF(COUNTBLANK(K21:P21)=5,"",INDEX(ListaImpacto,MATCH(IF(COUNTIF(K21:P21,Configurações!$A$10)&gt;0,Configurações!$B$10,IF(COUNTIF(K21:P21,Configurações!$A$11)&gt;0,Configurações!$B$11,IF(COUNTIF(K21:P21,Configurações!$A$12)&gt;0,Configurações!$B$12,IF(COUNTIF(K21:P21,Configurações!$A$13)&gt;0,Configurações!$B$13,IF(COUNTIF(K21:P21,Configurações!$A$14),Configurações!$B$14,0))))),OFFSET(ListaImpacto,0,1,ROWS(ListaImpacto),1),0)))</f>
        <v>Maior</v>
      </c>
      <c r="R21" s="142" t="s">
        <v>590</v>
      </c>
      <c r="S21" s="142" t="s">
        <v>591</v>
      </c>
      <c r="T21" s="148" t="str">
        <f ca="1">IFERROR(INDEX(ListaClassificaoFinal,MATCH("*" &amp; AA21 &amp; "*",OFFSET(ListaClassificaoFinal,0,1,ROWS(ListaClassificaoFinal),1),0)),"")</f>
        <v xml:space="preserve">Médio </v>
      </c>
      <c r="U21" s="147" t="s">
        <v>507</v>
      </c>
      <c r="V21" s="147" t="s">
        <v>465</v>
      </c>
      <c r="W21" s="141"/>
      <c r="X21" s="149"/>
      <c r="AA21" s="27" t="str">
        <f ca="1">IFERROR(INDEX(OFFSET(ListaImpacto,0,1,ROWS(ListaImpacto),1),MATCH(Q21,ListaImpacto,0)),9) &amp;
  IFERROR(INDEX(OFFSET(ListaProbabilidade,0,1,ROWS(ListaProbabilidade),1),MATCH(I21,ListaProbabilidade,0)),9)</f>
        <v>32</v>
      </c>
    </row>
    <row r="22" spans="1:27" ht="92.25" hidden="1" customHeight="1" x14ac:dyDescent="0.15">
      <c r="A22" s="134"/>
      <c r="B22" s="139" t="s">
        <v>297</v>
      </c>
      <c r="C22" s="139" t="s">
        <v>378</v>
      </c>
      <c r="D22" s="140" t="s">
        <v>515</v>
      </c>
      <c r="E22" s="141" t="s">
        <v>455</v>
      </c>
      <c r="F22" s="141" t="s">
        <v>642</v>
      </c>
      <c r="G22" s="141" t="s">
        <v>643</v>
      </c>
      <c r="H22" s="142"/>
      <c r="I22" s="142" t="s">
        <v>39</v>
      </c>
      <c r="J22" s="143">
        <v>100000</v>
      </c>
      <c r="K22" s="144" t="str">
        <f>IF(J22&gt;=Configurações!$C$33,Configurações!$A$33,IF(J22&gt;=Configurações!$C$34,Configurações!$A$34,IF(J22&gt;=Configurações!$C$35,Configurações!$A$35,IF(J22&gt;Configurações!$C$36,Configurações!$A$36,""))))</f>
        <v>Menor</v>
      </c>
      <c r="L22" s="145" t="s">
        <v>124</v>
      </c>
      <c r="M22" s="145" t="s">
        <v>124</v>
      </c>
      <c r="N22" s="145" t="s">
        <v>124</v>
      </c>
      <c r="O22" s="145" t="s">
        <v>124</v>
      </c>
      <c r="P22" s="145" t="s">
        <v>124</v>
      </c>
      <c r="Q22" s="146" t="str">
        <f ca="1">IF(COUNTBLANK(K22:P22)=5,"",INDEX(ListaImpacto,MATCH(IF(COUNTIF(K22:P22,Configurações!$A$10)&gt;0,Configurações!$B$10,IF(COUNTIF(K22:P22,Configurações!$A$11)&gt;0,Configurações!$B$11,IF(COUNTIF(K22:P22,Configurações!$A$12)&gt;0,Configurações!$B$12,IF(COUNTIF(K22:P22,Configurações!$A$13)&gt;0,Configurações!$B$13,IF(COUNTIF(K22:P22,Configurações!$A$14),Configurações!$B$14,0))))),OFFSET(ListaImpacto,0,1,ROWS(ListaImpacto),1),0)))</f>
        <v>Maior</v>
      </c>
      <c r="R22" s="147" t="s">
        <v>592</v>
      </c>
      <c r="S22" s="142" t="s">
        <v>591</v>
      </c>
      <c r="T22" s="148" t="str">
        <f ca="1">IFERROR(INDEX(ListaClassificaoFinal,MATCH("*" &amp; AA22 &amp; "*",OFFSET(ListaClassificaoFinal,0,1,ROWS(ListaClassificaoFinal),1),0)),"")</f>
        <v xml:space="preserve">Médio </v>
      </c>
      <c r="U22" s="147" t="s">
        <v>507</v>
      </c>
      <c r="V22" s="147" t="s">
        <v>465</v>
      </c>
      <c r="W22" s="141"/>
      <c r="X22" s="149" t="str">
        <f ca="1">IFERROR(INDEX(OFFSET(ListaCategorias,0,1,ROWS(ListaCategorias),1),MATCH(W22,ListaCategorias,0)),"")</f>
        <v/>
      </c>
      <c r="AA22" s="27" t="str">
        <f ca="1">IFERROR(INDEX(OFFSET(ListaImpacto,0,1,ROWS(ListaImpacto),1),MATCH(Q22,ListaImpacto,0)),9) &amp;
  IFERROR(INDEX(OFFSET(ListaProbabilidade,0,1,ROWS(ListaProbabilidade),1),MATCH(I22,ListaProbabilidade,0)),9)</f>
        <v>32</v>
      </c>
    </row>
    <row r="23" spans="1:27" ht="97.5" customHeight="1" x14ac:dyDescent="0.15">
      <c r="A23" s="134"/>
      <c r="B23" s="139" t="s">
        <v>298</v>
      </c>
      <c r="C23" s="139" t="s">
        <v>377</v>
      </c>
      <c r="D23" s="140" t="s">
        <v>501</v>
      </c>
      <c r="E23" s="141" t="s">
        <v>245</v>
      </c>
      <c r="F23" s="142" t="s">
        <v>328</v>
      </c>
      <c r="G23" s="142" t="s">
        <v>246</v>
      </c>
      <c r="H23" s="142" t="s">
        <v>330</v>
      </c>
      <c r="I23" s="142" t="s">
        <v>24</v>
      </c>
      <c r="J23" s="143">
        <v>100000</v>
      </c>
      <c r="K23" s="144" t="str">
        <f>IF(J23&gt;=Configurações!$C$33,Configurações!$A$33,IF(J23&gt;=Configurações!$C$34,Configurações!$A$34,IF(J23&gt;=Configurações!$C$35,Configurações!$A$35,IF(J23&gt;Configurações!$C$36,Configurações!$A$36,""))))</f>
        <v>Menor</v>
      </c>
      <c r="L23" s="145" t="s">
        <v>16</v>
      </c>
      <c r="M23" s="145" t="s">
        <v>16</v>
      </c>
      <c r="N23" s="145" t="s">
        <v>126</v>
      </c>
      <c r="O23" s="145" t="s">
        <v>126</v>
      </c>
      <c r="P23" s="145" t="s">
        <v>126</v>
      </c>
      <c r="Q23" s="146" t="str">
        <f ca="1">IF(COUNTBLANK(K23:P23)=5,"",INDEX(ListaImpacto,MATCH(IF(COUNTIF(K23:P23,Configurações!$A$10)&gt;0,Configurações!$B$10,IF(COUNTIF(K23:P23,Configurações!$A$11)&gt;0,Configurações!$B$11,IF(COUNTIF(K23:P23,Configurações!$A$12)&gt;0,Configurações!$B$12,IF(COUNTIF(K23:P23,Configurações!$A$13)&gt;0,Configurações!$B$13,IF(COUNTIF(K23:P23,Configurações!$A$14),Configurações!$B$14,0))))),OFFSET(ListaImpacto,0,1,ROWS(ListaImpacto),1),0)))</f>
        <v>Menor</v>
      </c>
      <c r="R23" s="147"/>
      <c r="S23" s="147"/>
      <c r="T23" s="148" t="str">
        <f ca="1">IFERROR(INDEX(ListaClassificaoFinal,MATCH("*" &amp; AA23 &amp; "*",OFFSET(ListaClassificaoFinal,0,1,ROWS(ListaClassificaoFinal),1),0)),"")</f>
        <v>Muito Baixo</v>
      </c>
      <c r="U23" s="147" t="s">
        <v>485</v>
      </c>
      <c r="V23" s="147" t="s">
        <v>244</v>
      </c>
      <c r="W23" s="141"/>
      <c r="X23" s="149"/>
      <c r="AA23" s="27" t="str">
        <f ca="1">IFERROR(INDEX(OFFSET(ListaImpacto,0,1,ROWS(ListaImpacto),1),MATCH(Q23,ListaImpacto,0)),9) &amp;
  IFERROR(INDEX(OFFSET(ListaProbabilidade,0,1,ROWS(ListaProbabilidade),1),MATCH(I23,ListaProbabilidade,0)),9)</f>
        <v>11</v>
      </c>
    </row>
    <row r="24" spans="1:27" ht="42" x14ac:dyDescent="0.15">
      <c r="A24" s="134"/>
      <c r="B24" s="139" t="s">
        <v>299</v>
      </c>
      <c r="C24" s="139" t="s">
        <v>377</v>
      </c>
      <c r="D24" s="140" t="s">
        <v>501</v>
      </c>
      <c r="E24" s="141" t="s">
        <v>247</v>
      </c>
      <c r="F24" s="142" t="s">
        <v>248</v>
      </c>
      <c r="G24" s="142" t="s">
        <v>329</v>
      </c>
      <c r="H24" s="142" t="s">
        <v>645</v>
      </c>
      <c r="I24" s="142" t="s">
        <v>39</v>
      </c>
      <c r="J24" s="143">
        <v>100000</v>
      </c>
      <c r="K24" s="144" t="str">
        <f>IF(J24&gt;=Configurações!$C$33,Configurações!$A$33,IF(J24&gt;=Configurações!$C$34,Configurações!$A$34,IF(J24&gt;=Configurações!$C$35,Configurações!$A$35,IF(J24&gt;Configurações!$C$36,Configurações!$A$36,""))))</f>
        <v>Menor</v>
      </c>
      <c r="L24" s="145" t="s">
        <v>125</v>
      </c>
      <c r="M24" s="145" t="s">
        <v>16</v>
      </c>
      <c r="N24" s="145" t="s">
        <v>16</v>
      </c>
      <c r="O24" s="145" t="s">
        <v>125</v>
      </c>
      <c r="P24" s="145" t="s">
        <v>125</v>
      </c>
      <c r="Q24" s="146" t="str">
        <f ca="1">IF(COUNTBLANK(K24:P24)=5,"",INDEX(ListaImpacto,MATCH(IF(COUNTIF(K24:P24,Configurações!$A$10)&gt;0,Configurações!$B$10,IF(COUNTIF(K24:P24,Configurações!$A$11)&gt;0,Configurações!$B$11,IF(COUNTIF(K24:P24,Configurações!$A$12)&gt;0,Configurações!$B$12,IF(COUNTIF(K24:P24,Configurações!$A$13)&gt;0,Configurações!$B$13,IF(COUNTIF(K24:P24,Configurações!$A$14),Configurações!$B$14,0))))),OFFSET(ListaImpacto,0,1,ROWS(ListaImpacto),1),0)))</f>
        <v>Moderado</v>
      </c>
      <c r="R24" s="147"/>
      <c r="S24" s="147"/>
      <c r="T24" s="148" t="str">
        <f ca="1">IFERROR(INDEX(ListaClassificaoFinal,MATCH("*" &amp; AA24 &amp; "*",OFFSET(ListaClassificaoFinal,0,1,ROWS(ListaClassificaoFinal),1),0)),"")</f>
        <v>Baixo</v>
      </c>
      <c r="U24" s="147" t="s">
        <v>485</v>
      </c>
      <c r="V24" s="147" t="s">
        <v>244</v>
      </c>
      <c r="W24" s="141"/>
      <c r="X24" s="149"/>
      <c r="AA24" s="27" t="str">
        <f ca="1">IFERROR(INDEX(OFFSET(ListaImpacto,0,1,ROWS(ListaImpacto),1),MATCH(Q24,ListaImpacto,0)),9) &amp;
  IFERROR(INDEX(OFFSET(ListaProbabilidade,0,1,ROWS(ListaProbabilidade),1),MATCH(I24,ListaProbabilidade,0)),9)</f>
        <v>22</v>
      </c>
    </row>
    <row r="25" spans="1:27" ht="138.75" customHeight="1" x14ac:dyDescent="0.15">
      <c r="A25" s="134"/>
      <c r="B25" s="139" t="s">
        <v>300</v>
      </c>
      <c r="C25" s="139" t="s">
        <v>379</v>
      </c>
      <c r="D25" s="140" t="s">
        <v>501</v>
      </c>
      <c r="E25" s="141" t="s">
        <v>249</v>
      </c>
      <c r="F25" s="142" t="s">
        <v>250</v>
      </c>
      <c r="G25" s="142" t="s">
        <v>253</v>
      </c>
      <c r="H25" s="142" t="s">
        <v>254</v>
      </c>
      <c r="I25" s="142" t="s">
        <v>39</v>
      </c>
      <c r="J25" s="143">
        <v>100000</v>
      </c>
      <c r="K25" s="144" t="str">
        <f>IF(J25&gt;=Configurações!$C$33,Configurações!$A$33,IF(J25&gt;=Configurações!$C$34,Configurações!$A$34,IF(J25&gt;=Configurações!$C$35,Configurações!$A$35,IF(J25&gt;Configurações!$C$36,Configurações!$A$36,""))))</f>
        <v>Menor</v>
      </c>
      <c r="L25" s="145" t="s">
        <v>16</v>
      </c>
      <c r="M25" s="145" t="s">
        <v>16</v>
      </c>
      <c r="N25" s="145" t="s">
        <v>16</v>
      </c>
      <c r="O25" s="145" t="s">
        <v>124</v>
      </c>
      <c r="P25" s="145" t="s">
        <v>124</v>
      </c>
      <c r="Q25" s="146" t="str">
        <f ca="1">IF(COUNTBLANK(K25:P25)=5,"",INDEX(ListaImpacto,MATCH(IF(COUNTIF(K25:P25,Configurações!$A$10)&gt;0,Configurações!$B$10,IF(COUNTIF(K25:P25,Configurações!$A$11)&gt;0,Configurações!$B$11,IF(COUNTIF(K25:P25,Configurações!$A$12)&gt;0,Configurações!$B$12,IF(COUNTIF(K25:P25,Configurações!$A$13)&gt;0,Configurações!$B$13,IF(COUNTIF(K25:P25,Configurações!$A$14),Configurações!$B$14,0))))),OFFSET(ListaImpacto,0,1,ROWS(ListaImpacto),1),0)))</f>
        <v>Maior</v>
      </c>
      <c r="R25" s="147" t="s">
        <v>646</v>
      </c>
      <c r="S25" s="147" t="s">
        <v>647</v>
      </c>
      <c r="T25" s="148" t="str">
        <f ca="1">IFERROR(INDEX(ListaClassificaoFinal,MATCH("*" &amp; AA25 &amp; "*",OFFSET(ListaClassificaoFinal,0,1,ROWS(ListaClassificaoFinal),1),0)),"")</f>
        <v xml:space="preserve">Médio </v>
      </c>
      <c r="U25" s="147" t="s">
        <v>485</v>
      </c>
      <c r="V25" s="147" t="s">
        <v>244</v>
      </c>
      <c r="W25" s="141"/>
      <c r="X25" s="149"/>
      <c r="AA25" s="27" t="str">
        <f ca="1">IFERROR(INDEX(OFFSET(ListaImpacto,0,1,ROWS(ListaImpacto),1),MATCH(Q25,ListaImpacto,0)),9) &amp;
  IFERROR(INDEX(OFFSET(ListaProbabilidade,0,1,ROWS(ListaProbabilidade),1),MATCH(I25,ListaProbabilidade,0)),9)</f>
        <v>32</v>
      </c>
    </row>
    <row r="26" spans="1:27" ht="92.25" customHeight="1" x14ac:dyDescent="0.15">
      <c r="A26" s="134"/>
      <c r="B26" s="139" t="s">
        <v>301</v>
      </c>
      <c r="C26" s="139" t="s">
        <v>379</v>
      </c>
      <c r="D26" s="140" t="s">
        <v>501</v>
      </c>
      <c r="E26" s="141" t="s">
        <v>251</v>
      </c>
      <c r="F26" s="142" t="s">
        <v>252</v>
      </c>
      <c r="G26" s="142" t="s">
        <v>331</v>
      </c>
      <c r="H26" s="142" t="s">
        <v>255</v>
      </c>
      <c r="I26" s="142" t="s">
        <v>24</v>
      </c>
      <c r="J26" s="143">
        <v>100000</v>
      </c>
      <c r="K26" s="144" t="str">
        <f>IF(J26&gt;=Configurações!$C$33,Configurações!$A$33,IF(J26&gt;=Configurações!$C$34,Configurações!$A$34,IF(J26&gt;=Configurações!$C$35,Configurações!$A$35,IF(J26&gt;Configurações!$C$36,Configurações!$A$36,""))))</f>
        <v>Menor</v>
      </c>
      <c r="L26" s="145" t="s">
        <v>16</v>
      </c>
      <c r="M26" s="145" t="s">
        <v>16</v>
      </c>
      <c r="N26" s="145" t="s">
        <v>16</v>
      </c>
      <c r="O26" s="145" t="s">
        <v>125</v>
      </c>
      <c r="P26" s="145" t="s">
        <v>125</v>
      </c>
      <c r="Q26" s="146" t="str">
        <f ca="1">IF(COUNTBLANK(K26:P26)=5,"",INDEX(ListaImpacto,MATCH(IF(COUNTIF(K26:P26,Configurações!$A$10)&gt;0,Configurações!$B$10,IF(COUNTIF(K26:P26,Configurações!$A$11)&gt;0,Configurações!$B$11,IF(COUNTIF(K26:P26,Configurações!$A$12)&gt;0,Configurações!$B$12,IF(COUNTIF(K26:P26,Configurações!$A$13)&gt;0,Configurações!$B$13,IF(COUNTIF(K26:P26,Configurações!$A$14),Configurações!$B$14,0))))),OFFSET(ListaImpacto,0,1,ROWS(ListaImpacto),1),0)))</f>
        <v>Moderado</v>
      </c>
      <c r="R26" s="147" t="s">
        <v>646</v>
      </c>
      <c r="S26" s="147" t="s">
        <v>647</v>
      </c>
      <c r="T26" s="148" t="str">
        <f ca="1">IFERROR(INDEX(ListaClassificaoFinal,MATCH("*" &amp; AA26 &amp; "*",OFFSET(ListaClassificaoFinal,0,1,ROWS(ListaClassificaoFinal),1),0)),"")</f>
        <v>Muito Baixo</v>
      </c>
      <c r="U26" s="147" t="s">
        <v>485</v>
      </c>
      <c r="V26" s="147" t="s">
        <v>244</v>
      </c>
      <c r="W26" s="141"/>
      <c r="X26" s="149"/>
      <c r="AA26" s="27" t="str">
        <f ca="1">IFERROR(INDEX(OFFSET(ListaImpacto,0,1,ROWS(ListaImpacto),1),MATCH(Q26,ListaImpacto,0)),9) &amp;
  IFERROR(INDEX(OFFSET(ListaProbabilidade,0,1,ROWS(ListaProbabilidade),1),MATCH(I26,ListaProbabilidade,0)),9)</f>
        <v>21</v>
      </c>
    </row>
    <row r="27" spans="1:27" ht="92.25" customHeight="1" x14ac:dyDescent="0.15">
      <c r="A27" s="134"/>
      <c r="B27" s="139" t="s">
        <v>302</v>
      </c>
      <c r="C27" s="139" t="s">
        <v>370</v>
      </c>
      <c r="D27" s="140" t="s">
        <v>502</v>
      </c>
      <c r="E27" s="141" t="s">
        <v>256</v>
      </c>
      <c r="F27" s="142" t="s">
        <v>257</v>
      </c>
      <c r="G27" s="142" t="s">
        <v>258</v>
      </c>
      <c r="H27" s="142" t="s">
        <v>542</v>
      </c>
      <c r="I27" s="142" t="s">
        <v>24</v>
      </c>
      <c r="J27" s="143">
        <v>100000</v>
      </c>
      <c r="K27" s="144" t="str">
        <f>IF(J27&gt;=Configurações!$C$33,Configurações!$A$33,IF(J27&gt;=Configurações!$C$34,Configurações!$A$34,IF(J27&gt;=Configurações!$C$35,Configurações!$A$35,IF(J27&gt;Configurações!$C$36,Configurações!$A$36,""))))</f>
        <v>Menor</v>
      </c>
      <c r="L27" s="145" t="s">
        <v>16</v>
      </c>
      <c r="M27" s="145" t="s">
        <v>16</v>
      </c>
      <c r="N27" s="145" t="s">
        <v>16</v>
      </c>
      <c r="O27" s="145" t="s">
        <v>125</v>
      </c>
      <c r="P27" s="145" t="s">
        <v>125</v>
      </c>
      <c r="Q27" s="146" t="str">
        <f ca="1">IF(COUNTBLANK(K27:P27)=5,"",INDEX(ListaImpacto,MATCH(IF(COUNTIF(K27:P27,Configurações!$A$10)&gt;0,Configurações!$B$10,IF(COUNTIF(K27:P27,Configurações!$A$11)&gt;0,Configurações!$B$11,IF(COUNTIF(K27:P27,Configurações!$A$12)&gt;0,Configurações!$B$12,IF(COUNTIF(K27:P27,Configurações!$A$13)&gt;0,Configurações!$B$13,IF(COUNTIF(K27:P27,Configurações!$A$14),Configurações!$B$14,0))))),OFFSET(ListaImpacto,0,1,ROWS(ListaImpacto),1),0)))</f>
        <v>Moderado</v>
      </c>
      <c r="R27" s="147" t="s">
        <v>646</v>
      </c>
      <c r="S27" s="147" t="s">
        <v>647</v>
      </c>
      <c r="T27" s="148" t="str">
        <f ca="1">IFERROR(INDEX(ListaClassificaoFinal,MATCH("*" &amp; AA27 &amp; "*",OFFSET(ListaClassificaoFinal,0,1,ROWS(ListaClassificaoFinal),1),0)),"")</f>
        <v>Muito Baixo</v>
      </c>
      <c r="U27" s="147" t="s">
        <v>485</v>
      </c>
      <c r="V27" s="147" t="s">
        <v>244</v>
      </c>
      <c r="W27" s="141"/>
      <c r="X27" s="149" t="str">
        <f ca="1">IFERROR(INDEX(OFFSET(ListaCategorias,0,1,ROWS(ListaCategorias),1),MATCH(W27,ListaCategorias,0)),"")</f>
        <v/>
      </c>
      <c r="AA27" s="27" t="str">
        <f ca="1">IFERROR(INDEX(OFFSET(ListaImpacto,0,1,ROWS(ListaImpacto),1),MATCH(Q27,ListaImpacto,0)),9) &amp;
  IFERROR(INDEX(OFFSET(ListaProbabilidade,0,1,ROWS(ListaProbabilidade),1),MATCH(I27,ListaProbabilidade,0)),9)</f>
        <v>21</v>
      </c>
    </row>
    <row r="28" spans="1:27" ht="92.25" customHeight="1" x14ac:dyDescent="0.15">
      <c r="A28" s="134"/>
      <c r="B28" s="139" t="s">
        <v>303</v>
      </c>
      <c r="C28" s="139" t="s">
        <v>379</v>
      </c>
      <c r="D28" s="140" t="s">
        <v>501</v>
      </c>
      <c r="E28" s="141" t="s">
        <v>259</v>
      </c>
      <c r="F28" s="141" t="s">
        <v>332</v>
      </c>
      <c r="G28" s="142" t="s">
        <v>334</v>
      </c>
      <c r="H28" s="142" t="s">
        <v>333</v>
      </c>
      <c r="I28" s="142" t="s">
        <v>24</v>
      </c>
      <c r="J28" s="143">
        <v>100000</v>
      </c>
      <c r="K28" s="144" t="str">
        <f>IF(J28&gt;=Configurações!$C$33,Configurações!$A$33,IF(J28&gt;=Configurações!$C$34,Configurações!$A$34,IF(J28&gt;=Configurações!$C$35,Configurações!$A$35,IF(J28&gt;Configurações!$C$36,Configurações!$A$36,""))))</f>
        <v>Menor</v>
      </c>
      <c r="L28" s="145" t="s">
        <v>16</v>
      </c>
      <c r="M28" s="145" t="s">
        <v>16</v>
      </c>
      <c r="N28" s="145" t="s">
        <v>16</v>
      </c>
      <c r="O28" s="145" t="s">
        <v>125</v>
      </c>
      <c r="P28" s="145" t="s">
        <v>125</v>
      </c>
      <c r="Q28" s="146" t="str">
        <f ca="1">IF(COUNTBLANK(K28:P28)=5,"",INDEX(ListaImpacto,MATCH(IF(COUNTIF(K28:P28,Configurações!$A$10)&gt;0,Configurações!$B$10,IF(COUNTIF(K28:P28,Configurações!$A$11)&gt;0,Configurações!$B$11,IF(COUNTIF(K28:P28,Configurações!$A$12)&gt;0,Configurações!$B$12,IF(COUNTIF(K28:P28,Configurações!$A$13)&gt;0,Configurações!$B$13,IF(COUNTIF(K28:P28,Configurações!$A$14),Configurações!$B$14,0))))),OFFSET(ListaImpacto,0,1,ROWS(ListaImpacto),1),0)))</f>
        <v>Moderado</v>
      </c>
      <c r="R28" s="147" t="s">
        <v>646</v>
      </c>
      <c r="S28" s="147" t="s">
        <v>647</v>
      </c>
      <c r="T28" s="148" t="str">
        <f ca="1">IFERROR(INDEX(ListaClassificaoFinal,MATCH("*" &amp; AA28 &amp; "*",OFFSET(ListaClassificaoFinal,0,1,ROWS(ListaClassificaoFinal),1),0)),"")</f>
        <v>Muito Baixo</v>
      </c>
      <c r="U28" s="147" t="s">
        <v>485</v>
      </c>
      <c r="V28" s="147" t="s">
        <v>244</v>
      </c>
      <c r="W28" s="141"/>
      <c r="X28" s="149" t="str">
        <f ca="1">IFERROR(INDEX(OFFSET(ListaCategorias,0,1,ROWS(ListaCategorias),1),MATCH(W28,ListaCategorias,0)),"")</f>
        <v/>
      </c>
      <c r="AA28" s="27" t="str">
        <f ca="1">IFERROR(INDEX(OFFSET(ListaImpacto,0,1,ROWS(ListaImpacto),1),MATCH(Q28,ListaImpacto,0)),9) &amp;
  IFERROR(INDEX(OFFSET(ListaProbabilidade,0,1,ROWS(ListaProbabilidade),1),MATCH(I28,ListaProbabilidade,0)),9)</f>
        <v>21</v>
      </c>
    </row>
    <row r="29" spans="1:27" ht="92.25" customHeight="1" x14ac:dyDescent="0.15">
      <c r="A29" s="134"/>
      <c r="B29" s="139" t="s">
        <v>304</v>
      </c>
      <c r="C29" s="139" t="s">
        <v>374</v>
      </c>
      <c r="D29" s="140" t="s">
        <v>501</v>
      </c>
      <c r="E29" s="141" t="s">
        <v>260</v>
      </c>
      <c r="F29" s="142" t="s">
        <v>261</v>
      </c>
      <c r="G29" s="142" t="s">
        <v>334</v>
      </c>
      <c r="H29" s="142" t="s">
        <v>486</v>
      </c>
      <c r="I29" s="142" t="s">
        <v>39</v>
      </c>
      <c r="J29" s="143">
        <v>100000</v>
      </c>
      <c r="K29" s="144" t="str">
        <f>IF(J29&gt;=Configurações!$C$33,Configurações!$A$33,IF(J29&gt;=Configurações!$C$34,Configurações!$A$34,IF(J29&gt;=Configurações!$C$35,Configurações!$A$35,IF(J29&gt;Configurações!$C$36,Configurações!$A$36,""))))</f>
        <v>Menor</v>
      </c>
      <c r="L29" s="145" t="s">
        <v>16</v>
      </c>
      <c r="M29" s="145" t="s">
        <v>16</v>
      </c>
      <c r="N29" s="145" t="s">
        <v>16</v>
      </c>
      <c r="O29" s="145" t="s">
        <v>124</v>
      </c>
      <c r="P29" s="145" t="s">
        <v>125</v>
      </c>
      <c r="Q29" s="146" t="str">
        <f ca="1">IF(COUNTBLANK(K29:P29)=5,"",INDEX(ListaImpacto,MATCH(IF(COUNTIF(K29:P29,Configurações!$A$10)&gt;0,Configurações!$B$10,IF(COUNTIF(K29:P29,Configurações!$A$11)&gt;0,Configurações!$B$11,IF(COUNTIF(K29:P29,Configurações!$A$12)&gt;0,Configurações!$B$12,IF(COUNTIF(K29:P29,Configurações!$A$13)&gt;0,Configurações!$B$13,IF(COUNTIF(K29:P29,Configurações!$A$14),Configurações!$B$14,0))))),OFFSET(ListaImpacto,0,1,ROWS(ListaImpacto),1),0)))</f>
        <v>Maior</v>
      </c>
      <c r="R29" s="147" t="s">
        <v>646</v>
      </c>
      <c r="S29" s="147" t="s">
        <v>647</v>
      </c>
      <c r="T29" s="148" t="str">
        <f ca="1">IFERROR(INDEX(ListaClassificaoFinal,MATCH("*" &amp; AA29 &amp; "*",OFFSET(ListaClassificaoFinal,0,1,ROWS(ListaClassificaoFinal),1),0)),"")</f>
        <v xml:space="preserve">Médio </v>
      </c>
      <c r="U29" s="147" t="s">
        <v>485</v>
      </c>
      <c r="V29" s="147" t="s">
        <v>244</v>
      </c>
      <c r="W29" s="141"/>
      <c r="X29" s="149"/>
      <c r="AA29" s="27" t="str">
        <f ca="1">IFERROR(INDEX(OFFSET(ListaImpacto,0,1,ROWS(ListaImpacto),1),MATCH(Q29,ListaImpacto,0)),9) &amp;
  IFERROR(INDEX(OFFSET(ListaProbabilidade,0,1,ROWS(ListaProbabilidade),1),MATCH(I29,ListaProbabilidade,0)),9)</f>
        <v>32</v>
      </c>
    </row>
    <row r="30" spans="1:27" ht="92.25" customHeight="1" x14ac:dyDescent="0.15">
      <c r="A30" s="134"/>
      <c r="B30" s="139" t="s">
        <v>305</v>
      </c>
      <c r="C30" s="139" t="s">
        <v>377</v>
      </c>
      <c r="D30" s="140" t="s">
        <v>501</v>
      </c>
      <c r="E30" s="141" t="s">
        <v>450</v>
      </c>
      <c r="F30" s="142" t="s">
        <v>353</v>
      </c>
      <c r="G30" s="142" t="s">
        <v>354</v>
      </c>
      <c r="H30" s="142" t="s">
        <v>543</v>
      </c>
      <c r="I30" s="142" t="s">
        <v>23</v>
      </c>
      <c r="J30" s="143">
        <v>5000000</v>
      </c>
      <c r="K30" s="144" t="s">
        <v>125</v>
      </c>
      <c r="L30" s="145" t="s">
        <v>16</v>
      </c>
      <c r="M30" s="145" t="s">
        <v>16</v>
      </c>
      <c r="N30" s="145" t="s">
        <v>125</v>
      </c>
      <c r="O30" s="145" t="s">
        <v>125</v>
      </c>
      <c r="P30" s="145" t="s">
        <v>125</v>
      </c>
      <c r="Q30" s="146" t="s">
        <v>125</v>
      </c>
      <c r="R30" s="147"/>
      <c r="S30" s="147"/>
      <c r="T30" s="148" t="str">
        <f ca="1">IFERROR(INDEX(ListaClassificaoFinal,MATCH("*" &amp; AA30 &amp; "*",OFFSET(ListaClassificaoFinal,0,1,ROWS(ListaClassificaoFinal),1),0)),"")</f>
        <v xml:space="preserve">Médio </v>
      </c>
      <c r="U30" s="147" t="s">
        <v>487</v>
      </c>
      <c r="V30" s="147" t="s">
        <v>244</v>
      </c>
      <c r="W30" s="141"/>
      <c r="X30" s="149" t="str">
        <f ca="1">IFERROR(INDEX(OFFSET(ListaCategorias,0,1,ROWS(ListaCategorias),1),MATCH(W30,ListaCategorias,0)),"")</f>
        <v/>
      </c>
      <c r="AA30" s="27" t="str">
        <f ca="1">IFERROR(INDEX(OFFSET(ListaImpacto,0,1,ROWS(ListaImpacto),1),MATCH(Q30,ListaImpacto,0)),9) &amp;
  IFERROR(INDEX(OFFSET(ListaProbabilidade,0,1,ROWS(ListaProbabilidade),1),MATCH(I30,ListaProbabilidade,0)),9)</f>
        <v>23</v>
      </c>
    </row>
    <row r="31" spans="1:27" ht="92.25" customHeight="1" x14ac:dyDescent="0.15">
      <c r="A31" s="134"/>
      <c r="B31" s="139" t="s">
        <v>306</v>
      </c>
      <c r="C31" s="139" t="s">
        <v>377</v>
      </c>
      <c r="D31" s="140" t="s">
        <v>501</v>
      </c>
      <c r="E31" s="141" t="s">
        <v>267</v>
      </c>
      <c r="F31" s="142" t="s">
        <v>336</v>
      </c>
      <c r="G31" s="142" t="s">
        <v>337</v>
      </c>
      <c r="H31" s="142" t="s">
        <v>409</v>
      </c>
      <c r="I31" s="142" t="s">
        <v>24</v>
      </c>
      <c r="J31" s="143">
        <v>100000</v>
      </c>
      <c r="K31" s="144" t="str">
        <f>IF(J31&gt;=Configurações!$C$33,Configurações!$A$33,IF(J31&gt;=Configurações!$C$34,Configurações!$A$34,IF(J31&gt;=Configurações!$C$35,Configurações!$A$35,IF(J31&gt;Configurações!$C$36,Configurações!$A$36,""))))</f>
        <v>Menor</v>
      </c>
      <c r="L31" s="145" t="s">
        <v>16</v>
      </c>
      <c r="M31" s="145" t="s">
        <v>16</v>
      </c>
      <c r="N31" s="145" t="s">
        <v>16</v>
      </c>
      <c r="O31" s="145" t="s">
        <v>126</v>
      </c>
      <c r="P31" s="145" t="s">
        <v>126</v>
      </c>
      <c r="Q31" s="146" t="str">
        <f ca="1">IF(COUNTBLANK(K31:P31)=5,"",INDEX(ListaImpacto,MATCH(IF(COUNTIF(K31:P31,Configurações!$A$10)&gt;0,Configurações!$B$10,IF(COUNTIF(K31:P31,Configurações!$A$11)&gt;0,Configurações!$B$11,IF(COUNTIF(K31:P31,Configurações!$A$12)&gt;0,Configurações!$B$12,IF(COUNTIF(K31:P31,Configurações!$A$13)&gt;0,Configurações!$B$13,IF(COUNTIF(K31:P31,Configurações!$A$14),Configurações!$B$14,0))))),OFFSET(ListaImpacto,0,1,ROWS(ListaImpacto),1),0)))</f>
        <v>Menor</v>
      </c>
      <c r="R31" s="147"/>
      <c r="S31" s="147"/>
      <c r="T31" s="148" t="str">
        <f ca="1">IFERROR(INDEX(ListaClassificaoFinal,MATCH("*" &amp; AA31 &amp; "*",OFFSET(ListaClassificaoFinal,0,1,ROWS(ListaClassificaoFinal),1),0)),"")</f>
        <v>Muito Baixo</v>
      </c>
      <c r="U31" s="147" t="s">
        <v>485</v>
      </c>
      <c r="V31" s="147" t="s">
        <v>244</v>
      </c>
      <c r="W31" s="141"/>
      <c r="X31" s="149" t="str">
        <f ca="1">IFERROR(INDEX(OFFSET(ListaCategorias,0,1,ROWS(ListaCategorias),1),MATCH(W31,ListaCategorias,0)),"")</f>
        <v/>
      </c>
      <c r="AA31" s="27" t="str">
        <f ca="1">IFERROR(INDEX(OFFSET(ListaImpacto,0,1,ROWS(ListaImpacto),1),MATCH(Q31,ListaImpacto,0)),9) &amp;
  IFERROR(INDEX(OFFSET(ListaProbabilidade,0,1,ROWS(ListaProbabilidade),1),MATCH(I31,ListaProbabilidade,0)),9)</f>
        <v>11</v>
      </c>
    </row>
    <row r="32" spans="1:27" ht="92.25" customHeight="1" x14ac:dyDescent="0.15">
      <c r="A32" s="134"/>
      <c r="B32" s="139" t="s">
        <v>307</v>
      </c>
      <c r="C32" s="139" t="s">
        <v>377</v>
      </c>
      <c r="D32" s="140" t="s">
        <v>502</v>
      </c>
      <c r="E32" s="141" t="s">
        <v>268</v>
      </c>
      <c r="F32" s="142" t="s">
        <v>544</v>
      </c>
      <c r="G32" s="142" t="s">
        <v>456</v>
      </c>
      <c r="H32" s="142" t="s">
        <v>545</v>
      </c>
      <c r="I32" s="142" t="s">
        <v>39</v>
      </c>
      <c r="J32" s="143">
        <v>100000</v>
      </c>
      <c r="K32" s="144" t="str">
        <f>IF(J32&gt;=Configurações!$C$33,Configurações!$A$33,IF(J32&gt;=Configurações!$C$34,Configurações!$A$34,IF(J32&gt;=Configurações!$C$35,Configurações!$A$35,IF(J32&gt;Configurações!$C$36,Configurações!$A$36,""))))</f>
        <v>Menor</v>
      </c>
      <c r="L32" s="145" t="s">
        <v>16</v>
      </c>
      <c r="M32" s="145" t="s">
        <v>16</v>
      </c>
      <c r="N32" s="145" t="s">
        <v>16</v>
      </c>
      <c r="O32" s="145" t="s">
        <v>126</v>
      </c>
      <c r="P32" s="145" t="s">
        <v>126</v>
      </c>
      <c r="Q32" s="146" t="str">
        <f ca="1">IF(COUNTBLANK(K32:P32)=5,"",INDEX(ListaImpacto,MATCH(IF(COUNTIF(K32:P32,Configurações!$A$10)&gt;0,Configurações!$B$10,IF(COUNTIF(K32:P32,Configurações!$A$11)&gt;0,Configurações!$B$11,IF(COUNTIF(K32:P32,Configurações!$A$12)&gt;0,Configurações!$B$12,IF(COUNTIF(K32:P32,Configurações!$A$13)&gt;0,Configurações!$B$13,IF(COUNTIF(K32:P32,Configurações!$A$14),Configurações!$B$14,0))))),OFFSET(ListaImpacto,0,1,ROWS(ListaImpacto),1),0)))</f>
        <v>Menor</v>
      </c>
      <c r="R32" s="147"/>
      <c r="S32" s="147"/>
      <c r="T32" s="148" t="str">
        <f ca="1">IFERROR(INDEX(ListaClassificaoFinal,MATCH("*" &amp; AA32 &amp; "*",OFFSET(ListaClassificaoFinal,0,1,ROWS(ListaClassificaoFinal),1),0)),"")</f>
        <v>Muito Baixo</v>
      </c>
      <c r="U32" s="147" t="s">
        <v>604</v>
      </c>
      <c r="V32" s="147" t="s">
        <v>244</v>
      </c>
      <c r="W32" s="141"/>
      <c r="X32" s="149" t="str">
        <f ca="1">IFERROR(INDEX(OFFSET(ListaCategorias,0,1,ROWS(ListaCategorias),1),MATCH(W32,ListaCategorias,0)),"")</f>
        <v/>
      </c>
      <c r="AA32" s="27" t="str">
        <f ca="1">IFERROR(INDEX(OFFSET(ListaImpacto,0,1,ROWS(ListaImpacto),1),MATCH(Q32,ListaImpacto,0)),9) &amp;
  IFERROR(INDEX(OFFSET(ListaProbabilidade,0,1,ROWS(ListaProbabilidade),1),MATCH(I32,ListaProbabilidade,0)),9)</f>
        <v>12</v>
      </c>
    </row>
    <row r="33" spans="1:27" ht="92.25" customHeight="1" x14ac:dyDescent="0.15">
      <c r="A33" s="134"/>
      <c r="B33" s="139" t="s">
        <v>308</v>
      </c>
      <c r="C33" s="139" t="s">
        <v>377</v>
      </c>
      <c r="D33" s="140" t="s">
        <v>502</v>
      </c>
      <c r="E33" s="141" t="s">
        <v>355</v>
      </c>
      <c r="F33" s="142" t="s">
        <v>339</v>
      </c>
      <c r="G33" s="142" t="s">
        <v>338</v>
      </c>
      <c r="H33" s="142"/>
      <c r="I33" s="142" t="s">
        <v>39</v>
      </c>
      <c r="J33" s="143">
        <v>100000</v>
      </c>
      <c r="K33" s="144" t="str">
        <f>IF(J33&gt;=Configurações!$C$33,Configurações!$A$33,IF(J33&gt;=Configurações!$C$34,Configurações!$A$34,IF(J33&gt;=Configurações!$C$35,Configurações!$A$35,IF(J33&gt;Configurações!$C$36,Configurações!$A$36,""))))</f>
        <v>Menor</v>
      </c>
      <c r="L33" s="145" t="s">
        <v>16</v>
      </c>
      <c r="M33" s="145" t="s">
        <v>16</v>
      </c>
      <c r="N33" s="145" t="s">
        <v>16</v>
      </c>
      <c r="O33" s="145" t="s">
        <v>125</v>
      </c>
      <c r="P33" s="145" t="s">
        <v>125</v>
      </c>
      <c r="Q33" s="146" t="str">
        <f ca="1">IF(COUNTBLANK(K33:P33)=5,"",INDEX(ListaImpacto,MATCH(IF(COUNTIF(K33:P33,Configurações!$A$10)&gt;0,Configurações!$B$10,IF(COUNTIF(K33:P33,Configurações!$A$11)&gt;0,Configurações!$B$11,IF(COUNTIF(K33:P33,Configurações!$A$12)&gt;0,Configurações!$B$12,IF(COUNTIF(K33:P33,Configurações!$A$13)&gt;0,Configurações!$B$13,IF(COUNTIF(K33:P33,Configurações!$A$14),Configurações!$B$14,0))))),OFFSET(ListaImpacto,0,1,ROWS(ListaImpacto),1),0)))</f>
        <v>Moderado</v>
      </c>
      <c r="R33" s="147"/>
      <c r="S33" s="147"/>
      <c r="T33" s="148" t="str">
        <f ca="1">IFERROR(INDEX(ListaClassificaoFinal,MATCH("*" &amp; AA33 &amp; "*",OFFSET(ListaClassificaoFinal,0,1,ROWS(ListaClassificaoFinal),1),0)),"")</f>
        <v>Baixo</v>
      </c>
      <c r="U33" s="147" t="s">
        <v>602</v>
      </c>
      <c r="V33" s="147" t="s">
        <v>244</v>
      </c>
      <c r="W33" s="141"/>
      <c r="X33" s="149" t="str">
        <f ca="1">IFERROR(INDEX(OFFSET(ListaCategorias,0,1,ROWS(ListaCategorias),1),MATCH(W33,ListaCategorias,0)),"")</f>
        <v/>
      </c>
      <c r="AA33" s="27" t="str">
        <f ca="1">IFERROR(INDEX(OFFSET(ListaImpacto,0,1,ROWS(ListaImpacto),1),MATCH(Q33,ListaImpacto,0)),9) &amp;
  IFERROR(INDEX(OFFSET(ListaProbabilidade,0,1,ROWS(ListaProbabilidade),1),MATCH(I33,ListaProbabilidade,0)),9)</f>
        <v>22</v>
      </c>
    </row>
    <row r="34" spans="1:27" ht="92.25" customHeight="1" x14ac:dyDescent="0.15">
      <c r="A34" s="134"/>
      <c r="B34" s="139" t="s">
        <v>309</v>
      </c>
      <c r="C34" s="139" t="s">
        <v>377</v>
      </c>
      <c r="D34" s="140" t="s">
        <v>501</v>
      </c>
      <c r="E34" s="141" t="s">
        <v>459</v>
      </c>
      <c r="F34" s="142" t="s">
        <v>460</v>
      </c>
      <c r="G34" s="142" t="s">
        <v>457</v>
      </c>
      <c r="H34" s="142" t="s">
        <v>458</v>
      </c>
      <c r="I34" s="142" t="s">
        <v>39</v>
      </c>
      <c r="J34" s="143">
        <v>100000</v>
      </c>
      <c r="K34" s="144" t="str">
        <f>IF(J34&gt;=Configurações!$C$33,Configurações!$A$33,IF(J34&gt;=Configurações!$C$34,Configurações!$A$34,IF(J34&gt;=Configurações!$C$35,Configurações!$A$35,IF(J34&gt;Configurações!$C$36,Configurações!$A$36,""))))</f>
        <v>Menor</v>
      </c>
      <c r="L34" s="145" t="s">
        <v>126</v>
      </c>
      <c r="M34" s="145" t="s">
        <v>16</v>
      </c>
      <c r="N34" s="145" t="s">
        <v>16</v>
      </c>
      <c r="O34" s="145" t="s">
        <v>126</v>
      </c>
      <c r="P34" s="145" t="s">
        <v>126</v>
      </c>
      <c r="Q34" s="146" t="str">
        <f ca="1">IF(COUNTBLANK(K34:P34)=5,"",INDEX(ListaImpacto,MATCH(IF(COUNTIF(K34:P34,Configurações!$A$10)&gt;0,Configurações!$B$10,IF(COUNTIF(K34:P34,Configurações!$A$11)&gt;0,Configurações!$B$11,IF(COUNTIF(K34:P34,Configurações!$A$12)&gt;0,Configurações!$B$12,IF(COUNTIF(K34:P34,Configurações!$A$13)&gt;0,Configurações!$B$13,IF(COUNTIF(K34:P34,Configurações!$A$14),Configurações!$B$14,0))))),OFFSET(ListaImpacto,0,1,ROWS(ListaImpacto),1),0)))</f>
        <v>Menor</v>
      </c>
      <c r="R34" s="147"/>
      <c r="S34" s="147"/>
      <c r="T34" s="148" t="str">
        <f ca="1">IFERROR(INDEX(ListaClassificaoFinal,MATCH("*" &amp; AA34 &amp; "*",OFFSET(ListaClassificaoFinal,0,1,ROWS(ListaClassificaoFinal),1),0)),"")</f>
        <v>Muito Baixo</v>
      </c>
      <c r="U34" s="147" t="s">
        <v>485</v>
      </c>
      <c r="V34" s="147" t="s">
        <v>244</v>
      </c>
      <c r="W34" s="141"/>
      <c r="X34" s="149" t="str">
        <f ca="1">IFERROR(INDEX(OFFSET(ListaCategorias,0,1,ROWS(ListaCategorias),1),MATCH(W34,ListaCategorias,0)),"")</f>
        <v/>
      </c>
      <c r="AA34" s="27" t="str">
        <f ca="1">IFERROR(INDEX(OFFSET(ListaImpacto,0,1,ROWS(ListaImpacto),1),MATCH(Q34,ListaImpacto,0)),9) &amp;
  IFERROR(INDEX(OFFSET(ListaProbabilidade,0,1,ROWS(ListaProbabilidade),1),MATCH(I34,ListaProbabilidade,0)),9)</f>
        <v>12</v>
      </c>
    </row>
    <row r="35" spans="1:27" ht="92.25" hidden="1" customHeight="1" x14ac:dyDescent="0.15">
      <c r="A35" s="134"/>
      <c r="B35" s="139" t="s">
        <v>310</v>
      </c>
      <c r="C35" s="139" t="s">
        <v>377</v>
      </c>
      <c r="D35" s="140" t="s">
        <v>500</v>
      </c>
      <c r="E35" s="141" t="s">
        <v>270</v>
      </c>
      <c r="F35" s="142" t="s">
        <v>271</v>
      </c>
      <c r="G35" s="142" t="s">
        <v>272</v>
      </c>
      <c r="H35" s="142" t="s">
        <v>273</v>
      </c>
      <c r="I35" s="142" t="s">
        <v>24</v>
      </c>
      <c r="J35" s="143">
        <v>100000</v>
      </c>
      <c r="K35" s="144" t="str">
        <f>IF(J35&gt;=Configurações!$C$33,Configurações!$A$33,IF(J35&gt;=Configurações!$C$34,Configurações!$A$34,IF(J35&gt;=Configurações!$C$35,Configurações!$A$35,IF(J35&gt;Configurações!$C$36,Configurações!$A$36,""))))</f>
        <v>Menor</v>
      </c>
      <c r="L35" s="145" t="s">
        <v>16</v>
      </c>
      <c r="M35" s="145" t="s">
        <v>16</v>
      </c>
      <c r="N35" s="145" t="s">
        <v>16</v>
      </c>
      <c r="O35" s="145" t="s">
        <v>126</v>
      </c>
      <c r="P35" s="145" t="s">
        <v>126</v>
      </c>
      <c r="Q35" s="146" t="str">
        <f ca="1">IF(COUNTBLANK(K35:P35)=5,"",INDEX(ListaImpacto,MATCH(IF(COUNTIF(K35:P35,Configurações!$A$10)&gt;0,Configurações!$B$10,IF(COUNTIF(K35:P35,Configurações!$A$11)&gt;0,Configurações!$B$11,IF(COUNTIF(K35:P35,Configurações!$A$12)&gt;0,Configurações!$B$12,IF(COUNTIF(K35:P35,Configurações!$A$13)&gt;0,Configurações!$B$13,IF(COUNTIF(K35:P35,Configurações!$A$14),Configurações!$B$14,0))))),OFFSET(ListaImpacto,0,1,ROWS(ListaImpacto),1),0)))</f>
        <v>Menor</v>
      </c>
      <c r="R35" s="147"/>
      <c r="S35" s="147"/>
      <c r="T35" s="148" t="str">
        <f ca="1">IFERROR(INDEX(ListaClassificaoFinal,MATCH("*" &amp; AA35 &amp; "*",OFFSET(ListaClassificaoFinal,0,1,ROWS(ListaClassificaoFinal),1),0)),"")</f>
        <v>Muito Baixo</v>
      </c>
      <c r="U35" s="147" t="s">
        <v>487</v>
      </c>
      <c r="V35" s="147" t="s">
        <v>244</v>
      </c>
      <c r="W35" s="141"/>
      <c r="X35" s="149" t="str">
        <f ca="1">IFERROR(INDEX(OFFSET(ListaCategorias,0,1,ROWS(ListaCategorias),1),MATCH(W35,ListaCategorias,0)),"")</f>
        <v/>
      </c>
      <c r="AA35" s="27" t="str">
        <f ca="1">IFERROR(INDEX(OFFSET(ListaImpacto,0,1,ROWS(ListaImpacto),1),MATCH(Q35,ListaImpacto,0)),9) &amp;
  IFERROR(INDEX(OFFSET(ListaProbabilidade,0,1,ROWS(ListaProbabilidade),1),MATCH(I35,ListaProbabilidade,0)),9)</f>
        <v>11</v>
      </c>
    </row>
    <row r="36" spans="1:27" ht="92.25" customHeight="1" x14ac:dyDescent="0.15">
      <c r="A36" s="134"/>
      <c r="B36" s="139" t="s">
        <v>311</v>
      </c>
      <c r="C36" s="139" t="s">
        <v>377</v>
      </c>
      <c r="D36" s="140" t="s">
        <v>501</v>
      </c>
      <c r="E36" s="141" t="s">
        <v>281</v>
      </c>
      <c r="F36" s="142" t="s">
        <v>343</v>
      </c>
      <c r="G36" s="142" t="s">
        <v>282</v>
      </c>
      <c r="H36" s="142" t="s">
        <v>546</v>
      </c>
      <c r="I36" s="142" t="s">
        <v>23</v>
      </c>
      <c r="J36" s="143">
        <v>100000</v>
      </c>
      <c r="K36" s="144" t="str">
        <f>IF(J36&gt;=Configurações!$C$33,Configurações!$A$33,IF(J36&gt;=Configurações!$C$34,Configurações!$A$34,IF(J36&gt;=Configurações!$C$35,Configurações!$A$35,IF(J36&gt;Configurações!$C$36,Configurações!$A$36,""))))</f>
        <v>Menor</v>
      </c>
      <c r="L36" s="145" t="s">
        <v>16</v>
      </c>
      <c r="M36" s="145" t="s">
        <v>16</v>
      </c>
      <c r="N36" s="145" t="s">
        <v>16</v>
      </c>
      <c r="O36" s="145" t="s">
        <v>16</v>
      </c>
      <c r="P36" s="145" t="s">
        <v>126</v>
      </c>
      <c r="Q36" s="146" t="str">
        <f ca="1">IF(COUNTBLANK(K36:P36)=5,"",INDEX(ListaImpacto,MATCH(IF(COUNTIF(K36:P36,Configurações!$A$10)&gt;0,Configurações!$B$10,IF(COUNTIF(K36:P36,Configurações!$A$11)&gt;0,Configurações!$B$11,IF(COUNTIF(K36:P36,Configurações!$A$12)&gt;0,Configurações!$B$12,IF(COUNTIF(K36:P36,Configurações!$A$13)&gt;0,Configurações!$B$13,IF(COUNTIF(K36:P36,Configurações!$A$14),Configurações!$B$14,0))))),OFFSET(ListaImpacto,0,1,ROWS(ListaImpacto),1),0)))</f>
        <v>Menor</v>
      </c>
      <c r="R36" s="147" t="s">
        <v>547</v>
      </c>
      <c r="S36" s="147"/>
      <c r="T36" s="148" t="str">
        <f ca="1">IFERROR(INDEX(ListaClassificaoFinal,MATCH("*" &amp; AA36 &amp; "*",OFFSET(ListaClassificaoFinal,0,1,ROWS(ListaClassificaoFinal),1),0)),"")</f>
        <v>Baixo</v>
      </c>
      <c r="U36" s="147" t="s">
        <v>650</v>
      </c>
      <c r="V36" s="147" t="s">
        <v>244</v>
      </c>
      <c r="W36" s="141"/>
      <c r="X36" s="149" t="str">
        <f ca="1">IFERROR(INDEX(OFFSET(ListaCategorias,0,1,ROWS(ListaCategorias),1),MATCH(W36,ListaCategorias,0)),"")</f>
        <v/>
      </c>
      <c r="AA36" s="27" t="str">
        <f ca="1">IFERROR(INDEX(OFFSET(ListaImpacto,0,1,ROWS(ListaImpacto),1),MATCH(Q36,ListaImpacto,0)),9) &amp;
  IFERROR(INDEX(OFFSET(ListaProbabilidade,0,1,ROWS(ListaProbabilidade),1),MATCH(I36,ListaProbabilidade,0)),9)</f>
        <v>13</v>
      </c>
    </row>
    <row r="37" spans="1:27" ht="92.25" customHeight="1" x14ac:dyDescent="0.15">
      <c r="A37" s="134"/>
      <c r="B37" s="139" t="s">
        <v>312</v>
      </c>
      <c r="C37" s="139" t="s">
        <v>377</v>
      </c>
      <c r="D37" s="140" t="s">
        <v>502</v>
      </c>
      <c r="E37" s="141" t="s">
        <v>283</v>
      </c>
      <c r="F37" s="142" t="s">
        <v>548</v>
      </c>
      <c r="G37" s="142" t="s">
        <v>635</v>
      </c>
      <c r="H37" s="142" t="s">
        <v>644</v>
      </c>
      <c r="I37" s="142" t="s">
        <v>23</v>
      </c>
      <c r="J37" s="143">
        <v>100000</v>
      </c>
      <c r="K37" s="144" t="str">
        <f>IF(J37&gt;=Configurações!$C$33,Configurações!$A$33,IF(J37&gt;=Configurações!$C$34,Configurações!$A$34,IF(J37&gt;=Configurações!$C$35,Configurações!$A$35,IF(J37&gt;Configurações!$C$36,Configurações!$A$36,""))))</f>
        <v>Menor</v>
      </c>
      <c r="L37" s="145" t="s">
        <v>125</v>
      </c>
      <c r="M37" s="145" t="s">
        <v>16</v>
      </c>
      <c r="N37" s="145" t="s">
        <v>125</v>
      </c>
      <c r="O37" s="145" t="s">
        <v>125</v>
      </c>
      <c r="P37" s="145" t="s">
        <v>125</v>
      </c>
      <c r="Q37" s="146" t="str">
        <f ca="1">IF(COUNTBLANK(K37:P37)=5,"",INDEX(ListaImpacto,MATCH(IF(COUNTIF(K37:P37,Configurações!$A$10)&gt;0,Configurações!$B$10,IF(COUNTIF(K37:P37,Configurações!$A$11)&gt;0,Configurações!$B$11,IF(COUNTIF(K37:P37,Configurações!$A$12)&gt;0,Configurações!$B$12,IF(COUNTIF(K37:P37,Configurações!$A$13)&gt;0,Configurações!$B$13,IF(COUNTIF(K37:P37,Configurações!$A$14),Configurações!$B$14,0))))),OFFSET(ListaImpacto,0,1,ROWS(ListaImpacto),1),0)))</f>
        <v>Moderado</v>
      </c>
      <c r="R37" s="147" t="s">
        <v>549</v>
      </c>
      <c r="S37" s="147" t="s">
        <v>565</v>
      </c>
      <c r="T37" s="148" t="str">
        <f ca="1">IFERROR(INDEX(ListaClassificaoFinal,MATCH("*" &amp; AA37 &amp; "*",OFFSET(ListaClassificaoFinal,0,1,ROWS(ListaClassificaoFinal),1),0)),"")</f>
        <v xml:space="preserve">Médio </v>
      </c>
      <c r="U37" s="147" t="s">
        <v>593</v>
      </c>
      <c r="V37" s="147" t="s">
        <v>244</v>
      </c>
      <c r="W37" s="141"/>
      <c r="X37" s="149" t="str">
        <f ca="1">IFERROR(INDEX(OFFSET(ListaCategorias,0,1,ROWS(ListaCategorias),1),MATCH(W37,ListaCategorias,0)),"")</f>
        <v/>
      </c>
      <c r="AA37" s="27" t="str">
        <f ca="1">IFERROR(INDEX(OFFSET(ListaImpacto,0,1,ROWS(ListaImpacto),1),MATCH(Q37,ListaImpacto,0)),9) &amp;
  IFERROR(INDEX(OFFSET(ListaProbabilidade,0,1,ROWS(ListaProbabilidade),1),MATCH(I37,ListaProbabilidade,0)),9)</f>
        <v>23</v>
      </c>
    </row>
    <row r="38" spans="1:27" ht="92.25" hidden="1" customHeight="1" x14ac:dyDescent="0.15">
      <c r="A38" s="134"/>
      <c r="B38" s="139" t="s">
        <v>313</v>
      </c>
      <c r="C38" s="139" t="s">
        <v>377</v>
      </c>
      <c r="D38" s="140" t="s">
        <v>500</v>
      </c>
      <c r="E38" s="141" t="s">
        <v>344</v>
      </c>
      <c r="F38" s="142" t="s">
        <v>257</v>
      </c>
      <c r="G38" s="142" t="s">
        <v>345</v>
      </c>
      <c r="H38" s="142" t="s">
        <v>488</v>
      </c>
      <c r="I38" s="142" t="s">
        <v>39</v>
      </c>
      <c r="J38" s="143">
        <v>100000</v>
      </c>
      <c r="K38" s="144" t="str">
        <f>IF(J38&gt;=Configurações!$C$33,Configurações!$A$33,IF(J38&gt;=Configurações!$C$34,Configurações!$A$34,IF(J38&gt;=Configurações!$C$35,Configurações!$A$35,IF(J38&gt;Configurações!$C$36,Configurações!$A$36,""))))</f>
        <v>Menor</v>
      </c>
      <c r="L38" s="145" t="s">
        <v>16</v>
      </c>
      <c r="M38" s="145" t="s">
        <v>16</v>
      </c>
      <c r="N38" s="145" t="s">
        <v>16</v>
      </c>
      <c r="O38" s="145" t="s">
        <v>124</v>
      </c>
      <c r="P38" s="145" t="s">
        <v>124</v>
      </c>
      <c r="Q38" s="146" t="str">
        <f ca="1">IF(COUNTBLANK(K38:P38)=5,"",INDEX(ListaImpacto,MATCH(IF(COUNTIF(K38:P38,Configurações!$A$10)&gt;0,Configurações!$B$10,IF(COUNTIF(K38:P38,Configurações!$A$11)&gt;0,Configurações!$B$11,IF(COUNTIF(K38:P38,Configurações!$A$12)&gt;0,Configurações!$B$12,IF(COUNTIF(K38:P38,Configurações!$A$13)&gt;0,Configurações!$B$13,IF(COUNTIF(K38:P38,Configurações!$A$14),Configurações!$B$14,0))))),OFFSET(ListaImpacto,0,1,ROWS(ListaImpacto),1),0)))</f>
        <v>Maior</v>
      </c>
      <c r="R38" s="147" t="s">
        <v>483</v>
      </c>
      <c r="S38" s="147" t="s">
        <v>565</v>
      </c>
      <c r="T38" s="148" t="str">
        <f ca="1">IFERROR(INDEX(ListaClassificaoFinal,MATCH("*" &amp; AA38 &amp; "*",OFFSET(ListaClassificaoFinal,0,1,ROWS(ListaClassificaoFinal),1),0)),"")</f>
        <v xml:space="preserve">Médio </v>
      </c>
      <c r="U38" s="147" t="s">
        <v>602</v>
      </c>
      <c r="V38" s="147" t="s">
        <v>244</v>
      </c>
      <c r="W38" s="141"/>
      <c r="X38" s="149" t="str">
        <f ca="1">IFERROR(INDEX(OFFSET(ListaCategorias,0,1,ROWS(ListaCategorias),1),MATCH(W38,ListaCategorias,0)),"")</f>
        <v/>
      </c>
      <c r="AA38" s="27" t="str">
        <f ca="1">IFERROR(INDEX(OFFSET(ListaImpacto,0,1,ROWS(ListaImpacto),1),MATCH(Q38,ListaImpacto,0)),9) &amp;
  IFERROR(INDEX(OFFSET(ListaProbabilidade,0,1,ROWS(ListaProbabilidade),1),MATCH(I38,ListaProbabilidade,0)),9)</f>
        <v>32</v>
      </c>
    </row>
    <row r="39" spans="1:27" ht="92.25" hidden="1" customHeight="1" x14ac:dyDescent="0.15">
      <c r="A39" s="134"/>
      <c r="B39" s="139" t="s">
        <v>533</v>
      </c>
      <c r="C39" s="139" t="s">
        <v>379</v>
      </c>
      <c r="D39" s="140" t="s">
        <v>503</v>
      </c>
      <c r="E39" s="141" t="s">
        <v>461</v>
      </c>
      <c r="F39" s="142" t="s">
        <v>350</v>
      </c>
      <c r="G39" s="142" t="s">
        <v>484</v>
      </c>
      <c r="H39" s="142" t="s">
        <v>550</v>
      </c>
      <c r="I39" s="142" t="s">
        <v>39</v>
      </c>
      <c r="J39" s="143">
        <v>100000</v>
      </c>
      <c r="K39" s="144" t="str">
        <f>IF(J39&gt;=Configurações!$C$33,Configurações!$A$33,IF(J39&gt;=Configurações!$C$34,Configurações!$A$34,IF(J39&gt;=Configurações!$C$35,Configurações!$A$35,IF(J39&gt;Configurações!$C$36,Configurações!$A$36,""))))</f>
        <v>Menor</v>
      </c>
      <c r="L39" s="145" t="s">
        <v>16</v>
      </c>
      <c r="M39" s="145" t="s">
        <v>16</v>
      </c>
      <c r="N39" s="145" t="s">
        <v>16</v>
      </c>
      <c r="O39" s="145" t="s">
        <v>125</v>
      </c>
      <c r="P39" s="145" t="s">
        <v>126</v>
      </c>
      <c r="Q39" s="146" t="str">
        <f ca="1">IF(COUNTBLANK(K39:P39)=5,"",INDEX(ListaImpacto,MATCH(IF(COUNTIF(K39:P39,Configurações!$A$10)&gt;0,Configurações!$B$10,IF(COUNTIF(K39:P39,Configurações!$A$11)&gt;0,Configurações!$B$11,IF(COUNTIF(K39:P39,Configurações!$A$12)&gt;0,Configurações!$B$12,IF(COUNTIF(K39:P39,Configurações!$A$13)&gt;0,Configurações!$B$13,IF(COUNTIF(K39:P39,Configurações!$A$14),Configurações!$B$14,0))))),OFFSET(ListaImpacto,0,1,ROWS(ListaImpacto),1),0)))</f>
        <v>Moderado</v>
      </c>
      <c r="R39" s="147" t="s">
        <v>551</v>
      </c>
      <c r="S39" s="147" t="s">
        <v>595</v>
      </c>
      <c r="T39" s="148" t="str">
        <f ca="1">IFERROR(INDEX(ListaClassificaoFinal,MATCH("*" &amp; AA39 &amp; "*",OFFSET(ListaClassificaoFinal,0,1,ROWS(ListaClassificaoFinal),1),0)),"")</f>
        <v>Baixo</v>
      </c>
      <c r="U39" s="147" t="s">
        <v>594</v>
      </c>
      <c r="V39" s="147" t="s">
        <v>244</v>
      </c>
      <c r="W39" s="141"/>
      <c r="X39" s="149" t="str">
        <f ca="1">IFERROR(INDEX(OFFSET(ListaCategorias,0,1,ROWS(ListaCategorias),1),MATCH(W39,ListaCategorias,0)),"")</f>
        <v/>
      </c>
      <c r="AA39" s="27" t="str">
        <f ca="1">IFERROR(INDEX(OFFSET(ListaImpacto,0,1,ROWS(ListaImpacto),1),MATCH(Q39,ListaImpacto,0)),9) &amp;
  IFERROR(INDEX(OFFSET(ListaProbabilidade,0,1,ROWS(ListaProbabilidade),1),MATCH(I39,ListaProbabilidade,0)),9)</f>
        <v>22</v>
      </c>
    </row>
    <row r="40" spans="1:27" ht="92.25" customHeight="1" x14ac:dyDescent="0.15">
      <c r="A40" s="134"/>
      <c r="B40" s="139" t="s">
        <v>314</v>
      </c>
      <c r="C40" s="139" t="s">
        <v>377</v>
      </c>
      <c r="D40" s="140" t="s">
        <v>502</v>
      </c>
      <c r="E40" s="141" t="s">
        <v>351</v>
      </c>
      <c r="F40" s="142" t="s">
        <v>352</v>
      </c>
      <c r="G40" s="142" t="s">
        <v>489</v>
      </c>
      <c r="H40" s="142" t="s">
        <v>552</v>
      </c>
      <c r="I40" s="142" t="s">
        <v>39</v>
      </c>
      <c r="J40" s="143">
        <v>100000</v>
      </c>
      <c r="K40" s="144" t="str">
        <f>IF(J40&gt;=Configurações!$C$33,Configurações!$A$33,IF(J40&gt;=Configurações!$C$34,Configurações!$A$34,IF(J40&gt;=Configurações!$C$35,Configurações!$A$35,IF(J40&gt;Configurações!$C$36,Configurações!$A$36,""))))</f>
        <v>Menor</v>
      </c>
      <c r="L40" s="145" t="s">
        <v>126</v>
      </c>
      <c r="M40" s="145" t="s">
        <v>16</v>
      </c>
      <c r="N40" s="145" t="s">
        <v>16</v>
      </c>
      <c r="O40" s="145" t="s">
        <v>125</v>
      </c>
      <c r="P40" s="145" t="s">
        <v>125</v>
      </c>
      <c r="Q40" s="146" t="str">
        <f ca="1">IF(COUNTBLANK(K40:P40)=5,"",INDEX(ListaImpacto,MATCH(IF(COUNTIF(K40:P40,Configurações!$A$10)&gt;0,Configurações!$B$10,IF(COUNTIF(K40:P40,Configurações!$A$11)&gt;0,Configurações!$B$11,IF(COUNTIF(K40:P40,Configurações!$A$12)&gt;0,Configurações!$B$12,IF(COUNTIF(K40:P40,Configurações!$A$13)&gt;0,Configurações!$B$13,IF(COUNTIF(K40:P40,Configurações!$A$14),Configurações!$B$14,0))))),OFFSET(ListaImpacto,0,1,ROWS(ListaImpacto),1),0)))</f>
        <v>Moderado</v>
      </c>
      <c r="R40" s="147"/>
      <c r="S40" s="147" t="s">
        <v>596</v>
      </c>
      <c r="T40" s="148" t="str">
        <f ca="1">IFERROR(INDEX(ListaClassificaoFinal,MATCH("*" &amp; AA40 &amp; "*",OFFSET(ListaClassificaoFinal,0,1,ROWS(ListaClassificaoFinal),1),0)),"")</f>
        <v>Baixo</v>
      </c>
      <c r="U40" s="147" t="s">
        <v>597</v>
      </c>
      <c r="V40" s="147" t="s">
        <v>244</v>
      </c>
      <c r="W40" s="141"/>
      <c r="X40" s="149" t="str">
        <f ca="1">IFERROR(INDEX(OFFSET(ListaCategorias,0,1,ROWS(ListaCategorias),1),MATCH(W40,ListaCategorias,0)),"")</f>
        <v/>
      </c>
      <c r="AA40" s="27" t="str">
        <f ca="1">IFERROR(INDEX(OFFSET(ListaImpacto,0,1,ROWS(ListaImpacto),1),MATCH(Q40,ListaImpacto,0)),9) &amp;
  IFERROR(INDEX(OFFSET(ListaProbabilidade,0,1,ROWS(ListaProbabilidade),1),MATCH(I40,ListaProbabilidade,0)),9)</f>
        <v>22</v>
      </c>
    </row>
    <row r="41" spans="1:27" ht="92.25" hidden="1" customHeight="1" x14ac:dyDescent="0.15">
      <c r="A41" s="134"/>
      <c r="B41" s="139" t="s">
        <v>315</v>
      </c>
      <c r="C41" s="139" t="s">
        <v>377</v>
      </c>
      <c r="D41" s="140" t="s">
        <v>269</v>
      </c>
      <c r="E41" s="141" t="s">
        <v>359</v>
      </c>
      <c r="F41" s="142" t="s">
        <v>360</v>
      </c>
      <c r="G41" s="142" t="s">
        <v>361</v>
      </c>
      <c r="H41" s="142" t="s">
        <v>362</v>
      </c>
      <c r="I41" s="142" t="s">
        <v>24</v>
      </c>
      <c r="J41" s="143">
        <v>100000</v>
      </c>
      <c r="K41" s="144" t="str">
        <f>IF(J41&gt;=Configurações!$C$33,Configurações!$A$33,IF(J41&gt;=Configurações!$C$34,Configurações!$A$34,IF(J41&gt;=Configurações!$C$35,Configurações!$A$35,IF(J41&gt;Configurações!$C$36,Configurações!$A$36,""))))</f>
        <v>Menor</v>
      </c>
      <c r="L41" s="145" t="s">
        <v>16</v>
      </c>
      <c r="M41" s="145" t="s">
        <v>16</v>
      </c>
      <c r="N41" s="145" t="s">
        <v>16</v>
      </c>
      <c r="O41" s="145" t="s">
        <v>126</v>
      </c>
      <c r="P41" s="145" t="s">
        <v>126</v>
      </c>
      <c r="Q41" s="146" t="s">
        <v>126</v>
      </c>
      <c r="R41" s="147"/>
      <c r="S41" s="147"/>
      <c r="T41" s="148" t="str">
        <f ca="1">IFERROR(INDEX(ListaClassificaoFinal,MATCH("*" &amp; AA41 &amp; "*",OFFSET(ListaClassificaoFinal,0,1,ROWS(ListaClassificaoFinal),1),0)),"")</f>
        <v>Muito Baixo</v>
      </c>
      <c r="U41" s="147" t="s">
        <v>451</v>
      </c>
      <c r="V41" s="147" t="s">
        <v>244</v>
      </c>
      <c r="W41" s="141"/>
      <c r="X41" s="149" t="str">
        <f ca="1">IFERROR(INDEX(OFFSET(ListaCategorias,0,1,ROWS(ListaCategorias),1),MATCH(W41,ListaCategorias,0)),"")</f>
        <v/>
      </c>
      <c r="AA41" s="27" t="str">
        <f ca="1">IFERROR(INDEX(OFFSET(ListaImpacto,0,1,ROWS(ListaImpacto),1),MATCH(Q41,ListaImpacto,0)),9) &amp;
  IFERROR(INDEX(OFFSET(ListaProbabilidade,0,1,ROWS(ListaProbabilidade),1),MATCH(I41,ListaProbabilidade,0)),9)</f>
        <v>11</v>
      </c>
    </row>
    <row r="42" spans="1:27" ht="92.25" hidden="1" customHeight="1" x14ac:dyDescent="0.15">
      <c r="A42" s="134"/>
      <c r="B42" s="139" t="s">
        <v>316</v>
      </c>
      <c r="C42" s="139" t="s">
        <v>379</v>
      </c>
      <c r="D42" s="140" t="s">
        <v>503</v>
      </c>
      <c r="E42" s="141" t="s">
        <v>468</v>
      </c>
      <c r="F42" s="142" t="s">
        <v>469</v>
      </c>
      <c r="G42" s="142" t="s">
        <v>470</v>
      </c>
      <c r="H42" s="142" t="s">
        <v>471</v>
      </c>
      <c r="I42" s="142" t="s">
        <v>24</v>
      </c>
      <c r="J42" s="143">
        <v>100000</v>
      </c>
      <c r="K42" s="144" t="str">
        <f>IF(J42&gt;=Configurações!$C$33,Configurações!$A$33,IF(J42&gt;=Configurações!$C$34,Configurações!$A$34,IF(J42&gt;=Configurações!$C$35,Configurações!$A$35,IF(J42&gt;Configurações!$C$36,Configurações!$A$36,""))))</f>
        <v>Menor</v>
      </c>
      <c r="L42" s="145" t="s">
        <v>16</v>
      </c>
      <c r="M42" s="145" t="s">
        <v>16</v>
      </c>
      <c r="N42" s="145" t="s">
        <v>16</v>
      </c>
      <c r="O42" s="145" t="s">
        <v>126</v>
      </c>
      <c r="P42" s="145" t="s">
        <v>126</v>
      </c>
      <c r="Q42" s="146" t="str">
        <f ca="1">IF(COUNTBLANK(K42:P42)=5,"",INDEX(ListaImpacto,MATCH(IF(COUNTIF(K42:P42,Configurações!$A$10)&gt;0,Configurações!$B$10,IF(COUNTIF(K42:P42,Configurações!$A$11)&gt;0,Configurações!$B$11,IF(COUNTIF(K42:P42,Configurações!$A$12)&gt;0,Configurações!$B$12,IF(COUNTIF(K42:P42,Configurações!$A$13)&gt;0,Configurações!$B$13,IF(COUNTIF(K42:P42,Configurações!$A$14),Configurações!$B$14,0))))),OFFSET(ListaImpacto,0,1,ROWS(ListaImpacto),1),0)))</f>
        <v>Menor</v>
      </c>
      <c r="R42" s="147" t="s">
        <v>598</v>
      </c>
      <c r="S42" s="147" t="s">
        <v>572</v>
      </c>
      <c r="T42" s="148" t="str">
        <f ca="1">IFERROR(INDEX(ListaClassificaoFinal,MATCH("*" &amp; AA42 &amp; "*",OFFSET(ListaClassificaoFinal,0,1,ROWS(ListaClassificaoFinal),1),0)),"")</f>
        <v>Muito Baixo</v>
      </c>
      <c r="U42" s="147" t="s">
        <v>594</v>
      </c>
      <c r="V42" s="147" t="s">
        <v>244</v>
      </c>
      <c r="W42" s="141"/>
      <c r="X42" s="149" t="str">
        <f ca="1">IFERROR(INDEX(OFFSET(ListaCategorias,0,1,ROWS(ListaCategorias),1),MATCH(W42,ListaCategorias,0)),"")</f>
        <v/>
      </c>
      <c r="AA42" s="27" t="str">
        <f ca="1">IFERROR(INDEX(OFFSET(ListaImpacto,0,1,ROWS(ListaImpacto),1),MATCH(Q42,ListaImpacto,0)),9) &amp;
  IFERROR(INDEX(OFFSET(ListaProbabilidade,0,1,ROWS(ListaProbabilidade),1),MATCH(I42,ListaProbabilidade,0)),9)</f>
        <v>11</v>
      </c>
    </row>
    <row r="43" spans="1:27" ht="92.25" hidden="1" customHeight="1" x14ac:dyDescent="0.15">
      <c r="A43" s="134"/>
      <c r="B43" s="139" t="s">
        <v>317</v>
      </c>
      <c r="C43" s="139" t="s">
        <v>377</v>
      </c>
      <c r="D43" s="140" t="s">
        <v>521</v>
      </c>
      <c r="E43" s="141" t="s">
        <v>472</v>
      </c>
      <c r="F43" s="142" t="s">
        <v>473</v>
      </c>
      <c r="G43" s="142" t="s">
        <v>474</v>
      </c>
      <c r="H43" s="142" t="s">
        <v>475</v>
      </c>
      <c r="I43" s="142" t="s">
        <v>24</v>
      </c>
      <c r="J43" s="143">
        <v>100000</v>
      </c>
      <c r="K43" s="144" t="str">
        <f>IF(J43&gt;=Configurações!$C$33,Configurações!$A$33,IF(J43&gt;=Configurações!$C$34,Configurações!$A$34,IF(J43&gt;=Configurações!$C$35,Configurações!$A$35,IF(J43&gt;Configurações!$C$36,Configurações!$A$36,""))))</f>
        <v>Menor</v>
      </c>
      <c r="L43" s="145" t="s">
        <v>126</v>
      </c>
      <c r="M43" s="145" t="s">
        <v>16</v>
      </c>
      <c r="N43" s="145" t="s">
        <v>16</v>
      </c>
      <c r="O43" s="145" t="s">
        <v>16</v>
      </c>
      <c r="P43" s="145" t="s">
        <v>126</v>
      </c>
      <c r="Q43" s="146" t="str">
        <f ca="1">IF(COUNTBLANK(K43:P43)=5,"",INDEX(ListaImpacto,MATCH(IF(COUNTIF(K43:P43,Configurações!$A$10)&gt;0,Configurações!$B$10,IF(COUNTIF(K43:P43,Configurações!$A$11)&gt;0,Configurações!$B$11,IF(COUNTIF(K43:P43,Configurações!$A$12)&gt;0,Configurações!$B$12,IF(COUNTIF(K43:P43,Configurações!$A$13)&gt;0,Configurações!$B$13,IF(COUNTIF(K43:P43,Configurações!$A$14),Configurações!$B$14,0))))),OFFSET(ListaImpacto,0,1,ROWS(ListaImpacto),1),0)))</f>
        <v>Menor</v>
      </c>
      <c r="R43" s="147"/>
      <c r="S43" s="147"/>
      <c r="T43" s="148" t="str">
        <f ca="1">IFERROR(INDEX(ListaClassificaoFinal,MATCH("*" &amp; AA43 &amp; "*",OFFSET(ListaClassificaoFinal,0,1,ROWS(ListaClassificaoFinal),1),0)),"")</f>
        <v>Muito Baixo</v>
      </c>
      <c r="U43" s="147" t="s">
        <v>651</v>
      </c>
      <c r="V43" s="147" t="s">
        <v>244</v>
      </c>
      <c r="W43" s="141"/>
      <c r="X43" s="149" t="str">
        <f ca="1">IFERROR(INDEX(OFFSET(ListaCategorias,0,1,ROWS(ListaCategorias),1),MATCH(W43,ListaCategorias,0)),"")</f>
        <v/>
      </c>
      <c r="AA43" s="27" t="str">
        <f ca="1">IFERROR(INDEX(OFFSET(ListaImpacto,0,1,ROWS(ListaImpacto),1),MATCH(Q43,ListaImpacto,0)),9) &amp;
  IFERROR(INDEX(OFFSET(ListaProbabilidade,0,1,ROWS(ListaProbabilidade),1),MATCH(I43,ListaProbabilidade,0)),9)</f>
        <v>11</v>
      </c>
    </row>
    <row r="44" spans="1:27" ht="92.25" hidden="1" customHeight="1" x14ac:dyDescent="0.15">
      <c r="A44" s="134"/>
      <c r="B44" s="139" t="s">
        <v>318</v>
      </c>
      <c r="C44" s="139" t="s">
        <v>377</v>
      </c>
      <c r="D44" s="140" t="s">
        <v>521</v>
      </c>
      <c r="E44" s="141" t="s">
        <v>383</v>
      </c>
      <c r="F44" s="142" t="s">
        <v>384</v>
      </c>
      <c r="G44" s="142" t="s">
        <v>385</v>
      </c>
      <c r="H44" s="142" t="s">
        <v>386</v>
      </c>
      <c r="I44" s="142" t="s">
        <v>24</v>
      </c>
      <c r="J44" s="143">
        <v>100000</v>
      </c>
      <c r="K44" s="144" t="str">
        <f>IF(J44&gt;=Configurações!$C$33,Configurações!$A$33,IF(J44&gt;=Configurações!$C$34,Configurações!$A$34,IF(J44&gt;=Configurações!$C$35,Configurações!$A$35,IF(J44&gt;Configurações!$C$36,Configurações!$A$36,""))))</f>
        <v>Menor</v>
      </c>
      <c r="L44" s="145" t="s">
        <v>16</v>
      </c>
      <c r="M44" s="145" t="s">
        <v>16</v>
      </c>
      <c r="N44" s="145" t="s">
        <v>16</v>
      </c>
      <c r="O44" s="145" t="s">
        <v>16</v>
      </c>
      <c r="P44" s="145" t="s">
        <v>126</v>
      </c>
      <c r="Q44" s="146" t="s">
        <v>126</v>
      </c>
      <c r="R44" s="147"/>
      <c r="S44" s="147"/>
      <c r="T44" s="148" t="str">
        <f ca="1">IFERROR(INDEX(ListaClassificaoFinal,MATCH("*" &amp; AA44 &amp; "*",OFFSET(ListaClassificaoFinal,0,1,ROWS(ListaClassificaoFinal),1),0)),"")</f>
        <v>Muito Baixo</v>
      </c>
      <c r="U44" s="147" t="s">
        <v>652</v>
      </c>
      <c r="V44" s="147" t="s">
        <v>244</v>
      </c>
      <c r="W44" s="141"/>
      <c r="X44" s="149" t="str">
        <f ca="1">IFERROR(INDEX(OFFSET(ListaCategorias,0,1,ROWS(ListaCategorias),1),MATCH(W44,ListaCategorias,0)),"")</f>
        <v/>
      </c>
      <c r="AA44" s="27" t="str">
        <f ca="1">IFERROR(INDEX(OFFSET(ListaImpacto,0,1,ROWS(ListaImpacto),1),MATCH(Q44,ListaImpacto,0)),9) &amp;
  IFERROR(INDEX(OFFSET(ListaProbabilidade,0,1,ROWS(ListaProbabilidade),1),MATCH(I44,ListaProbabilidade,0)),9)</f>
        <v>11</v>
      </c>
    </row>
    <row r="45" spans="1:27" ht="92.25" hidden="1" customHeight="1" x14ac:dyDescent="0.15">
      <c r="A45" s="134"/>
      <c r="B45" s="139" t="s">
        <v>319</v>
      </c>
      <c r="C45" s="139" t="s">
        <v>377</v>
      </c>
      <c r="D45" s="140" t="s">
        <v>521</v>
      </c>
      <c r="E45" s="141" t="s">
        <v>388</v>
      </c>
      <c r="F45" s="142" t="s">
        <v>389</v>
      </c>
      <c r="G45" s="142" t="s">
        <v>390</v>
      </c>
      <c r="H45" s="142" t="s">
        <v>462</v>
      </c>
      <c r="I45" s="142" t="s">
        <v>39</v>
      </c>
      <c r="J45" s="143">
        <v>100000</v>
      </c>
      <c r="K45" s="144" t="str">
        <f>IF(J45&gt;=Configurações!$C$33,Configurações!$A$33,IF(J45&gt;=Configurações!$C$34,Configurações!$A$34,IF(J45&gt;=Configurações!$C$35,Configurações!$A$35,IF(J45&gt;Configurações!$C$36,Configurações!$A$36,""))))</f>
        <v>Menor</v>
      </c>
      <c r="L45" s="145" t="s">
        <v>16</v>
      </c>
      <c r="M45" s="145" t="s">
        <v>16</v>
      </c>
      <c r="N45" s="145" t="s">
        <v>16</v>
      </c>
      <c r="O45" s="145" t="s">
        <v>16</v>
      </c>
      <c r="P45" s="145" t="s">
        <v>126</v>
      </c>
      <c r="Q45" s="146" t="s">
        <v>126</v>
      </c>
      <c r="R45" s="147"/>
      <c r="S45" s="147"/>
      <c r="T45" s="148" t="str">
        <f ca="1">IFERROR(INDEX(ListaClassificaoFinal,MATCH("*" &amp; AA45 &amp; "*",OFFSET(ListaClassificaoFinal,0,1,ROWS(ListaClassificaoFinal),1),0)),"")</f>
        <v>Muito Baixo</v>
      </c>
      <c r="U45" s="147" t="s">
        <v>652</v>
      </c>
      <c r="V45" s="147" t="s">
        <v>244</v>
      </c>
      <c r="W45" s="141"/>
      <c r="X45" s="149" t="str">
        <f ca="1">IFERROR(INDEX(OFFSET(ListaCategorias,0,1,ROWS(ListaCategorias),1),MATCH(W45,ListaCategorias,0)),"")</f>
        <v/>
      </c>
      <c r="AA45" s="27" t="str">
        <f ca="1">IFERROR(INDEX(OFFSET(ListaImpacto,0,1,ROWS(ListaImpacto),1),MATCH(Q45,ListaImpacto,0)),9) &amp;
  IFERROR(INDEX(OFFSET(ListaProbabilidade,0,1,ROWS(ListaProbabilidade),1),MATCH(I45,ListaProbabilidade,0)),9)</f>
        <v>12</v>
      </c>
    </row>
    <row r="46" spans="1:27" ht="92.25" hidden="1" customHeight="1" x14ac:dyDescent="0.15">
      <c r="A46" s="134"/>
      <c r="B46" s="139" t="s">
        <v>320</v>
      </c>
      <c r="C46" s="139" t="s">
        <v>377</v>
      </c>
      <c r="D46" s="140" t="s">
        <v>521</v>
      </c>
      <c r="E46" s="141" t="s">
        <v>393</v>
      </c>
      <c r="F46" s="142" t="s">
        <v>394</v>
      </c>
      <c r="G46" s="142" t="s">
        <v>395</v>
      </c>
      <c r="H46" s="142" t="s">
        <v>396</v>
      </c>
      <c r="I46" s="142" t="s">
        <v>24</v>
      </c>
      <c r="J46" s="143">
        <v>100000</v>
      </c>
      <c r="K46" s="144" t="str">
        <f>IF(J46&gt;=Configurações!$C$33,Configurações!$A$33,IF(J46&gt;=Configurações!$C$34,Configurações!$A$34,IF(J46&gt;=Configurações!$C$35,Configurações!$A$35,IF(J46&gt;Configurações!$C$36,Configurações!$A$36,""))))</f>
        <v>Menor</v>
      </c>
      <c r="L46" s="145" t="s">
        <v>16</v>
      </c>
      <c r="M46" s="145" t="s">
        <v>16</v>
      </c>
      <c r="N46" s="145" t="s">
        <v>16</v>
      </c>
      <c r="O46" s="145" t="s">
        <v>16</v>
      </c>
      <c r="P46" s="145" t="s">
        <v>126</v>
      </c>
      <c r="Q46" s="146" t="s">
        <v>126</v>
      </c>
      <c r="R46" s="147" t="s">
        <v>514</v>
      </c>
      <c r="S46" s="147" t="s">
        <v>573</v>
      </c>
      <c r="T46" s="148" t="str">
        <f ca="1">IFERROR(INDEX(ListaClassificaoFinal,MATCH("*" &amp; AA46 &amp; "*",OFFSET(ListaClassificaoFinal,0,1,ROWS(ListaClassificaoFinal),1),0)),"")</f>
        <v>Muito Baixo</v>
      </c>
      <c r="U46" s="147" t="s">
        <v>652</v>
      </c>
      <c r="V46" s="147" t="s">
        <v>244</v>
      </c>
      <c r="W46" s="141"/>
      <c r="X46" s="149" t="str">
        <f ca="1">IFERROR(INDEX(OFFSET(ListaCategorias,0,1,ROWS(ListaCategorias),1),MATCH(W46,ListaCategorias,0)),"")</f>
        <v/>
      </c>
      <c r="AA46" s="27" t="str">
        <f ca="1">IFERROR(INDEX(OFFSET(ListaImpacto,0,1,ROWS(ListaImpacto),1),MATCH(Q46,ListaImpacto,0)),9) &amp;
  IFERROR(INDEX(OFFSET(ListaProbabilidade,0,1,ROWS(ListaProbabilidade),1),MATCH(I46,ListaProbabilidade,0)),9)</f>
        <v>11</v>
      </c>
    </row>
    <row r="47" spans="1:27" ht="92.25" hidden="1" customHeight="1" x14ac:dyDescent="0.15">
      <c r="A47" s="134"/>
      <c r="B47" s="139" t="s">
        <v>321</v>
      </c>
      <c r="C47" s="139" t="s">
        <v>377</v>
      </c>
      <c r="D47" s="140" t="s">
        <v>581</v>
      </c>
      <c r="E47" s="141" t="s">
        <v>277</v>
      </c>
      <c r="F47" s="142" t="s">
        <v>490</v>
      </c>
      <c r="G47" s="142" t="s">
        <v>275</v>
      </c>
      <c r="H47" s="142" t="s">
        <v>518</v>
      </c>
      <c r="I47" s="142" t="s">
        <v>24</v>
      </c>
      <c r="J47" s="143">
        <v>100000</v>
      </c>
      <c r="K47" s="144" t="str">
        <f>IF(J47&gt;=Configurações!$C$33,Configurações!$A$33,IF(J47&gt;=Configurações!$C$34,Configurações!$A$34,IF(J47&gt;=Configurações!$C$35,Configurações!$A$35,IF(J47&gt;Configurações!$C$36,Configurações!$A$36,""))))</f>
        <v>Menor</v>
      </c>
      <c r="L47" s="145" t="s">
        <v>126</v>
      </c>
      <c r="M47" s="145" t="s">
        <v>126</v>
      </c>
      <c r="N47" s="145" t="s">
        <v>16</v>
      </c>
      <c r="O47" s="145" t="s">
        <v>126</v>
      </c>
      <c r="P47" s="145" t="s">
        <v>126</v>
      </c>
      <c r="Q47" s="146" t="str">
        <f ca="1">IF(COUNTBLANK(K47:P47)=5,"",INDEX(ListaImpacto,MATCH(IF(COUNTIF(K47:P47,Configurações!$A$10)&gt;0,Configurações!$B$10,IF(COUNTIF(K47:P47,Configurações!$A$11)&gt;0,Configurações!$B$11,IF(COUNTIF(K47:P47,Configurações!$A$12)&gt;0,Configurações!$B$12,IF(COUNTIF(K47:P47,Configurações!$A$13)&gt;0,Configurações!$B$13,IF(COUNTIF(K47:P47,Configurações!$A$14),Configurações!$B$14,0))))),OFFSET(ListaImpacto,0,1,ROWS(ListaImpacto),1),0)))</f>
        <v>Menor</v>
      </c>
      <c r="R47" s="147"/>
      <c r="S47" s="147"/>
      <c r="T47" s="148" t="str">
        <f ca="1">IFERROR(INDEX(ListaClassificaoFinal,MATCH("*" &amp; AA47 &amp; "*",OFFSET(ListaClassificaoFinal,0,1,ROWS(ListaClassificaoFinal),1),0)),"")</f>
        <v>Muito Baixo</v>
      </c>
      <c r="U47" s="147" t="s">
        <v>582</v>
      </c>
      <c r="V47" s="147" t="s">
        <v>237</v>
      </c>
      <c r="W47" s="141"/>
      <c r="X47" s="149" t="str">
        <f ca="1">IFERROR(INDEX(OFFSET(ListaCategorias,0,1,ROWS(ListaCategorias),1),MATCH(W47,ListaCategorias,0)),"")</f>
        <v/>
      </c>
      <c r="AA47" s="27" t="str">
        <f ca="1">IFERROR(INDEX(OFFSET(ListaImpacto,0,1,ROWS(ListaImpacto),1),MATCH(Q47,ListaImpacto,0)),9) &amp;
  IFERROR(INDEX(OFFSET(ListaProbabilidade,0,1,ROWS(ListaProbabilidade),1),MATCH(I47,ListaProbabilidade,0)),9)</f>
        <v>11</v>
      </c>
    </row>
    <row r="48" spans="1:27" ht="92.25" hidden="1" customHeight="1" x14ac:dyDescent="0.15">
      <c r="A48" s="134"/>
      <c r="B48" s="139" t="s">
        <v>534</v>
      </c>
      <c r="C48" s="139" t="s">
        <v>377</v>
      </c>
      <c r="D48" s="140" t="s">
        <v>276</v>
      </c>
      <c r="E48" s="141" t="s">
        <v>466</v>
      </c>
      <c r="F48" s="142" t="s">
        <v>584</v>
      </c>
      <c r="G48" s="142" t="s">
        <v>467</v>
      </c>
      <c r="H48" s="142" t="s">
        <v>583</v>
      </c>
      <c r="I48" s="142" t="s">
        <v>24</v>
      </c>
      <c r="J48" s="143">
        <v>100000</v>
      </c>
      <c r="K48" s="144" t="str">
        <f>IF(J48&gt;=Configurações!$C$33,Configurações!$A$33,IF(J48&gt;=Configurações!$C$34,Configurações!$A$34,IF(J48&gt;=Configurações!$C$35,Configurações!$A$35,IF(J48&gt;Configurações!$C$36,Configurações!$A$36,""))))</f>
        <v>Menor</v>
      </c>
      <c r="L48" s="145" t="s">
        <v>126</v>
      </c>
      <c r="M48" s="145" t="s">
        <v>126</v>
      </c>
      <c r="N48" s="145" t="s">
        <v>16</v>
      </c>
      <c r="O48" s="145" t="s">
        <v>126</v>
      </c>
      <c r="P48" s="145" t="s">
        <v>126</v>
      </c>
      <c r="Q48" s="146" t="str">
        <f ca="1">IF(COUNTBLANK(K48:P48)=5,"",INDEX(ListaImpacto,MATCH(IF(COUNTIF(K48:P48,Configurações!$A$10)&gt;0,Configurações!$B$10,IF(COUNTIF(K48:P48,Configurações!$A$11)&gt;0,Configurações!$B$11,IF(COUNTIF(K48:P48,Configurações!$A$12)&gt;0,Configurações!$B$12,IF(COUNTIF(K48:P48,Configurações!$A$13)&gt;0,Configurações!$B$13,IF(COUNTIF(K48:P48,Configurações!$A$14),Configurações!$B$14,0))))),OFFSET(ListaImpacto,0,1,ROWS(ListaImpacto),1),0)))</f>
        <v>Menor</v>
      </c>
      <c r="R48" s="147"/>
      <c r="S48" s="147"/>
      <c r="T48" s="148" t="str">
        <f ca="1">IFERROR(INDEX(ListaClassificaoFinal,MATCH("*" &amp; AA48 &amp; "*",OFFSET(ListaClassificaoFinal,0,1,ROWS(ListaClassificaoFinal),1),0)),"")</f>
        <v>Muito Baixo</v>
      </c>
      <c r="U48" s="147" t="s">
        <v>653</v>
      </c>
      <c r="V48" s="147" t="s">
        <v>276</v>
      </c>
      <c r="W48" s="141"/>
      <c r="X48" s="149" t="str">
        <f ca="1">IFERROR(INDEX(OFFSET(ListaCategorias,0,1,ROWS(ListaCategorias),1),MATCH(W48,ListaCategorias,0)),"")</f>
        <v/>
      </c>
      <c r="AA48" s="27" t="str">
        <f ca="1">IFERROR(INDEX(OFFSET(ListaImpacto,0,1,ROWS(ListaImpacto),1),MATCH(Q48,ListaImpacto,0)),9) &amp;
  IFERROR(INDEX(OFFSET(ListaProbabilidade,0,1,ROWS(ListaProbabilidade),1),MATCH(I48,ListaProbabilidade,0)),9)</f>
        <v>11</v>
      </c>
    </row>
    <row r="49" spans="1:27" ht="92.25" hidden="1" customHeight="1" x14ac:dyDescent="0.15">
      <c r="A49" s="134"/>
      <c r="B49" s="139" t="s">
        <v>322</v>
      </c>
      <c r="C49" s="139" t="s">
        <v>374</v>
      </c>
      <c r="D49" s="140" t="s">
        <v>503</v>
      </c>
      <c r="E49" s="141" t="s">
        <v>422</v>
      </c>
      <c r="F49" s="142" t="s">
        <v>421</v>
      </c>
      <c r="G49" s="142" t="s">
        <v>423</v>
      </c>
      <c r="H49" s="142" t="s">
        <v>477</v>
      </c>
      <c r="I49" s="142" t="s">
        <v>24</v>
      </c>
      <c r="J49" s="143">
        <v>100000</v>
      </c>
      <c r="K49" s="144" t="str">
        <f>IF(J49&gt;=Configurações!$C$33,Configurações!$A$33,IF(J49&gt;=Configurações!$C$34,Configurações!$A$34,IF(J49&gt;=Configurações!$C$35,Configurações!$A$35,IF(J49&gt;Configurações!$C$36,Configurações!$A$36,""))))</f>
        <v>Menor</v>
      </c>
      <c r="L49" s="145" t="s">
        <v>16</v>
      </c>
      <c r="M49" s="145" t="s">
        <v>16</v>
      </c>
      <c r="N49" s="145" t="s">
        <v>16</v>
      </c>
      <c r="O49" s="145" t="s">
        <v>16</v>
      </c>
      <c r="P49" s="145" t="s">
        <v>126</v>
      </c>
      <c r="Q49" s="146" t="str">
        <f ca="1">IF(COUNTBLANK(K49:P49)=5,"",INDEX(ListaImpacto,MATCH(IF(COUNTIF(K49:P49,Configurações!$A$10)&gt;0,Configurações!$B$10,IF(COUNTIF(K49:P49,Configurações!$A$11)&gt;0,Configurações!$B$11,IF(COUNTIF(K49:P49,Configurações!$A$12)&gt;0,Configurações!$B$12,IF(COUNTIF(K49:P49,Configurações!$A$13)&gt;0,Configurações!$B$13,IF(COUNTIF(K49:P49,Configurações!$A$14),Configurações!$B$14,0))))),OFFSET(ListaImpacto,0,1,ROWS(ListaImpacto),1),0)))</f>
        <v>Menor</v>
      </c>
      <c r="R49" s="147"/>
      <c r="S49" s="147"/>
      <c r="T49" s="148" t="str">
        <f ca="1">IFERROR(INDEX(ListaClassificaoFinal,MATCH("*" &amp; AA49 &amp; "*",OFFSET(ListaClassificaoFinal,0,1,ROWS(ListaClassificaoFinal),1),0)),"")</f>
        <v>Muito Baixo</v>
      </c>
      <c r="U49" s="147" t="s">
        <v>599</v>
      </c>
      <c r="V49" s="147" t="s">
        <v>244</v>
      </c>
      <c r="W49" s="141"/>
      <c r="X49" s="149" t="str">
        <f ca="1">IFERROR(INDEX(OFFSET(ListaCategorias,0,1,ROWS(ListaCategorias),1),MATCH(W49,ListaCategorias,0)),"")</f>
        <v/>
      </c>
      <c r="AA49" s="27" t="str">
        <f ca="1">IFERROR(INDEX(OFFSET(ListaImpacto,0,1,ROWS(ListaImpacto),1),MATCH(Q49,ListaImpacto,0)),9) &amp;
  IFERROR(INDEX(OFFSET(ListaProbabilidade,0,1,ROWS(ListaProbabilidade),1),MATCH(I49,ListaProbabilidade,0)),9)</f>
        <v>11</v>
      </c>
    </row>
    <row r="50" spans="1:27" ht="92.25" hidden="1" customHeight="1" x14ac:dyDescent="0.15">
      <c r="A50" s="134"/>
      <c r="B50" s="139" t="s">
        <v>323</v>
      </c>
      <c r="C50" s="139" t="s">
        <v>370</v>
      </c>
      <c r="D50" s="140" t="s">
        <v>237</v>
      </c>
      <c r="E50" s="141" t="s">
        <v>371</v>
      </c>
      <c r="F50" s="142" t="s">
        <v>242</v>
      </c>
      <c r="G50" s="142" t="s">
        <v>491</v>
      </c>
      <c r="H50" s="142" t="s">
        <v>372</v>
      </c>
      <c r="I50" s="142" t="s">
        <v>24</v>
      </c>
      <c r="J50" s="143">
        <v>100000</v>
      </c>
      <c r="K50" s="144" t="str">
        <f>IF(J50&gt;=Configurações!$C$33,Configurações!$A$33,IF(J50&gt;=Configurações!$C$34,Configurações!$A$34,IF(J50&gt;=Configurações!$C$35,Configurações!$A$35,IF(J50&gt;Configurações!$C$36,Configurações!$A$36,""))))</f>
        <v>Menor</v>
      </c>
      <c r="L50" s="145" t="s">
        <v>16</v>
      </c>
      <c r="M50" s="145" t="s">
        <v>16</v>
      </c>
      <c r="N50" s="145" t="s">
        <v>16</v>
      </c>
      <c r="O50" s="145" t="s">
        <v>126</v>
      </c>
      <c r="P50" s="145" t="s">
        <v>126</v>
      </c>
      <c r="Q50" s="146" t="str">
        <f ca="1">IF(COUNTBLANK(K50:P50)=5,"",INDEX(ListaImpacto,MATCH(IF(COUNTIF(K50:P50,Configurações!$A$10)&gt;0,Configurações!$B$10,IF(COUNTIF(K50:P50,Configurações!$A$11)&gt;0,Configurações!$B$11,IF(COUNTIF(K50:P50,Configurações!$A$12)&gt;0,Configurações!$B$12,IF(COUNTIF(K50:P50,Configurações!$A$13)&gt;0,Configurações!$B$13,IF(COUNTIF(K50:P50,Configurações!$A$14),Configurações!$B$14,0))))),OFFSET(ListaImpacto,0,1,ROWS(ListaImpacto),1),0)))</f>
        <v>Menor</v>
      </c>
      <c r="R50" s="147"/>
      <c r="S50" s="147"/>
      <c r="T50" s="148" t="str">
        <f ca="1">IFERROR(INDEX(ListaClassificaoFinal,MATCH("*" &amp; AA50 &amp; "*",OFFSET(ListaClassificaoFinal,0,1,ROWS(ListaClassificaoFinal),1),0)),"")</f>
        <v>Muito Baixo</v>
      </c>
      <c r="U50" s="147" t="s">
        <v>497</v>
      </c>
      <c r="V50" s="147" t="s">
        <v>237</v>
      </c>
      <c r="W50" s="141"/>
      <c r="X50" s="149" t="str">
        <f ca="1">IFERROR(INDEX(OFFSET(ListaCategorias,0,1,ROWS(ListaCategorias),1),MATCH(W50,ListaCategorias,0)),"")</f>
        <v/>
      </c>
      <c r="AA50" s="27" t="str">
        <f ca="1">IFERROR(INDEX(OFFSET(ListaImpacto,0,1,ROWS(ListaImpacto),1),MATCH(Q50,ListaImpacto,0)),9) &amp;
  IFERROR(INDEX(OFFSET(ListaProbabilidade,0,1,ROWS(ListaProbabilidade),1),MATCH(I50,ListaProbabilidade,0)),9)</f>
        <v>11</v>
      </c>
    </row>
    <row r="51" spans="1:27" ht="92.25" hidden="1" customHeight="1" x14ac:dyDescent="0.15">
      <c r="A51" s="134"/>
      <c r="B51" s="139" t="s">
        <v>324</v>
      </c>
      <c r="C51" s="139" t="s">
        <v>374</v>
      </c>
      <c r="D51" s="140" t="s">
        <v>237</v>
      </c>
      <c r="E51" s="141" t="s">
        <v>410</v>
      </c>
      <c r="F51" s="142" t="s">
        <v>239</v>
      </c>
      <c r="G51" s="142" t="s">
        <v>411</v>
      </c>
      <c r="H51" s="142" t="s">
        <v>412</v>
      </c>
      <c r="I51" s="142" t="s">
        <v>24</v>
      </c>
      <c r="J51" s="143">
        <v>100000</v>
      </c>
      <c r="K51" s="144" t="str">
        <f>IF(J51&gt;=Configurações!$C$33,Configurações!$A$33,IF(J51&gt;=Configurações!$C$34,Configurações!$A$34,IF(J51&gt;=Configurações!$C$35,Configurações!$A$35,IF(J51&gt;Configurações!$C$36,Configurações!$A$36,""))))</f>
        <v>Menor</v>
      </c>
      <c r="L51" s="145" t="s">
        <v>16</v>
      </c>
      <c r="M51" s="145" t="s">
        <v>16</v>
      </c>
      <c r="N51" s="145" t="s">
        <v>16</v>
      </c>
      <c r="O51" s="145" t="s">
        <v>125</v>
      </c>
      <c r="P51" s="145" t="s">
        <v>125</v>
      </c>
      <c r="Q51" s="146" t="str">
        <f ca="1">IF(COUNTBLANK(K51:P51)=5,"",INDEX(ListaImpacto,MATCH(IF(COUNTIF(K51:P51,Configurações!$A$10)&gt;0,Configurações!$B$10,IF(COUNTIF(K51:P51,Configurações!$A$11)&gt;0,Configurações!$B$11,IF(COUNTIF(K51:P51,Configurações!$A$12)&gt;0,Configurações!$B$12,IF(COUNTIF(K51:P51,Configurações!$A$13)&gt;0,Configurações!$B$13,IF(COUNTIF(K51:P51,Configurações!$A$14),Configurações!$B$14,0))))),OFFSET(ListaImpacto,0,1,ROWS(ListaImpacto),1),0)))</f>
        <v>Moderado</v>
      </c>
      <c r="R51" s="147" t="s">
        <v>492</v>
      </c>
      <c r="S51" s="147"/>
      <c r="T51" s="148" t="str">
        <f ca="1">IFERROR(INDEX(ListaClassificaoFinal,MATCH("*" &amp; AA51 &amp; "*",OFFSET(ListaClassificaoFinal,0,1,ROWS(ListaClassificaoFinal),1),0)),"")</f>
        <v>Muito Baixo</v>
      </c>
      <c r="U51" s="147" t="s">
        <v>497</v>
      </c>
      <c r="V51" s="147" t="s">
        <v>237</v>
      </c>
      <c r="W51" s="141"/>
      <c r="X51" s="149" t="str">
        <f ca="1">IFERROR(INDEX(OFFSET(ListaCategorias,0,1,ROWS(ListaCategorias),1),MATCH(W51,ListaCategorias,0)),"")</f>
        <v/>
      </c>
      <c r="AA51" s="27" t="str">
        <f ca="1">IFERROR(INDEX(OFFSET(ListaImpacto,0,1,ROWS(ListaImpacto),1),MATCH(Q51,ListaImpacto,0)),9) &amp;
  IFERROR(INDEX(OFFSET(ListaProbabilidade,0,1,ROWS(ListaProbabilidade),1),MATCH(I51,ListaProbabilidade,0)),9)</f>
        <v>21</v>
      </c>
    </row>
    <row r="52" spans="1:27" ht="92.25" hidden="1" customHeight="1" x14ac:dyDescent="0.15">
      <c r="A52" s="134"/>
      <c r="B52" s="139" t="s">
        <v>358</v>
      </c>
      <c r="C52" s="139" t="s">
        <v>374</v>
      </c>
      <c r="D52" s="140" t="s">
        <v>237</v>
      </c>
      <c r="E52" s="141" t="s">
        <v>241</v>
      </c>
      <c r="F52" s="142" t="s">
        <v>242</v>
      </c>
      <c r="G52" s="142" t="s">
        <v>243</v>
      </c>
      <c r="H52" s="142" t="s">
        <v>240</v>
      </c>
      <c r="I52" s="142" t="s">
        <v>24</v>
      </c>
      <c r="J52" s="143">
        <v>100000</v>
      </c>
      <c r="K52" s="144" t="str">
        <f>IF(J52&gt;=Configurações!$C$33,Configurações!$A$33,IF(J52&gt;=Configurações!$C$34,Configurações!$A$34,IF(J52&gt;=Configurações!$C$35,Configurações!$A$35,IF(J52&gt;Configurações!$C$36,Configurações!$A$36,""))))</f>
        <v>Menor</v>
      </c>
      <c r="L52" s="145" t="s">
        <v>16</v>
      </c>
      <c r="M52" s="145" t="s">
        <v>16</v>
      </c>
      <c r="N52" s="145" t="s">
        <v>16</v>
      </c>
      <c r="O52" s="145" t="s">
        <v>125</v>
      </c>
      <c r="P52" s="145" t="s">
        <v>125</v>
      </c>
      <c r="Q52" s="146" t="str">
        <f ca="1">IF(COUNTBLANK(K52:P52)=5,"",INDEX(ListaImpacto,MATCH(IF(COUNTIF(K52:P52,Configurações!$A$10)&gt;0,Configurações!$B$10,IF(COUNTIF(K52:P52,Configurações!$A$11)&gt;0,Configurações!$B$11,IF(COUNTIF(K52:P52,Configurações!$A$12)&gt;0,Configurações!$B$12,IF(COUNTIF(K52:P52,Configurações!$A$13)&gt;0,Configurações!$B$13,IF(COUNTIF(K52:P52,Configurações!$A$14),Configurações!$B$14,0))))),OFFSET(ListaImpacto,0,1,ROWS(ListaImpacto),1),0)))</f>
        <v>Moderado</v>
      </c>
      <c r="R52" s="147"/>
      <c r="S52" s="147"/>
      <c r="T52" s="148" t="str">
        <f ca="1">IFERROR(INDEX(ListaClassificaoFinal,MATCH("*" &amp; AA52 &amp; "*",OFFSET(ListaClassificaoFinal,0,1,ROWS(ListaClassificaoFinal),1),0)),"")</f>
        <v>Muito Baixo</v>
      </c>
      <c r="U52" s="147" t="s">
        <v>497</v>
      </c>
      <c r="V52" s="147" t="s">
        <v>237</v>
      </c>
      <c r="W52" s="141"/>
      <c r="X52" s="149" t="str">
        <f ca="1">IFERROR(INDEX(OFFSET(ListaCategorias,0,1,ROWS(ListaCategorias),1),MATCH(W52,ListaCategorias,0)),"")</f>
        <v/>
      </c>
      <c r="AA52" s="27" t="str">
        <f ca="1">IFERROR(INDEX(OFFSET(ListaImpacto,0,1,ROWS(ListaImpacto),1),MATCH(Q52,ListaImpacto,0)),9) &amp;
  IFERROR(INDEX(OFFSET(ListaProbabilidade,0,1,ROWS(ListaProbabilidade),1),MATCH(I52,ListaProbabilidade,0)),9)</f>
        <v>21</v>
      </c>
    </row>
    <row r="53" spans="1:27" ht="92.25" hidden="1" customHeight="1" x14ac:dyDescent="0.15">
      <c r="A53" s="134"/>
      <c r="B53" s="139" t="s">
        <v>363</v>
      </c>
      <c r="C53" s="139" t="s">
        <v>377</v>
      </c>
      <c r="D53" s="140" t="s">
        <v>237</v>
      </c>
      <c r="E53" s="141" t="s">
        <v>278</v>
      </c>
      <c r="F53" s="142" t="s">
        <v>279</v>
      </c>
      <c r="G53" s="142" t="s">
        <v>280</v>
      </c>
      <c r="H53" s="142" t="s">
        <v>342</v>
      </c>
      <c r="I53" s="142" t="s">
        <v>39</v>
      </c>
      <c r="J53" s="143">
        <v>100000</v>
      </c>
      <c r="K53" s="144" t="str">
        <f>IF(J53&gt;=Configurações!$C$33,Configurações!$A$33,IF(J53&gt;=Configurações!$C$34,Configurações!$A$34,IF(J53&gt;=Configurações!$C$35,Configurações!$A$35,IF(J53&gt;Configurações!$C$36,Configurações!$A$36,""))))</f>
        <v>Menor</v>
      </c>
      <c r="L53" s="145" t="s">
        <v>126</v>
      </c>
      <c r="M53" s="145" t="s">
        <v>16</v>
      </c>
      <c r="N53" s="145" t="s">
        <v>126</v>
      </c>
      <c r="O53" s="145" t="s">
        <v>126</v>
      </c>
      <c r="P53" s="145" t="s">
        <v>126</v>
      </c>
      <c r="Q53" s="146" t="str">
        <f ca="1">IF(COUNTBLANK(K53:P53)=5,"",INDEX(ListaImpacto,MATCH(IF(COUNTIF(K53:P53,Configurações!$A$10)&gt;0,Configurações!$B$10,IF(COUNTIF(K53:P53,Configurações!$A$11)&gt;0,Configurações!$B$11,IF(COUNTIF(K53:P53,Configurações!$A$12)&gt;0,Configurações!$B$12,IF(COUNTIF(K53:P53,Configurações!$A$13)&gt;0,Configurações!$B$13,IF(COUNTIF(K53:P53,Configurações!$A$14),Configurações!$B$14,0))))),OFFSET(ListaImpacto,0,1,ROWS(ListaImpacto),1),0)))</f>
        <v>Menor</v>
      </c>
      <c r="R53" s="147"/>
      <c r="S53" s="147"/>
      <c r="T53" s="148" t="str">
        <f ca="1">IFERROR(INDEX(ListaClassificaoFinal,MATCH("*" &amp; AA53 &amp; "*",OFFSET(ListaClassificaoFinal,0,1,ROWS(ListaClassificaoFinal),1),0)),"")</f>
        <v>Muito Baixo</v>
      </c>
      <c r="U53" s="147" t="s">
        <v>498</v>
      </c>
      <c r="V53" s="147" t="s">
        <v>237</v>
      </c>
      <c r="W53" s="141"/>
      <c r="X53" s="149" t="str">
        <f ca="1">IFERROR(INDEX(OFFSET(ListaCategorias,0,1,ROWS(ListaCategorias),1),MATCH(W53,ListaCategorias,0)),"")</f>
        <v/>
      </c>
      <c r="AA53" s="27" t="str">
        <f ca="1">IFERROR(INDEX(OFFSET(ListaImpacto,0,1,ROWS(ListaImpacto),1),MATCH(Q53,ListaImpacto,0)),9) &amp;
  IFERROR(INDEX(OFFSET(ListaProbabilidade,0,1,ROWS(ListaProbabilidade),1),MATCH(I53,ListaProbabilidade,0)),9)</f>
        <v>12</v>
      </c>
    </row>
    <row r="54" spans="1:27" ht="92.25" hidden="1" customHeight="1" x14ac:dyDescent="0.15">
      <c r="A54" s="134"/>
      <c r="B54" s="139" t="s">
        <v>364</v>
      </c>
      <c r="C54" s="139" t="s">
        <v>375</v>
      </c>
      <c r="D54" s="140" t="s">
        <v>522</v>
      </c>
      <c r="E54" s="141" t="s">
        <v>426</v>
      </c>
      <c r="F54" s="142" t="s">
        <v>427</v>
      </c>
      <c r="G54" s="142" t="s">
        <v>428</v>
      </c>
      <c r="H54" s="142" t="s">
        <v>452</v>
      </c>
      <c r="I54" s="142" t="s">
        <v>24</v>
      </c>
      <c r="J54" s="143">
        <v>100000</v>
      </c>
      <c r="K54" s="144" t="str">
        <f>IF(J54&gt;=Configurações!$C$33,Configurações!$A$33,IF(J54&gt;=Configurações!$C$34,Configurações!$A$34,IF(J54&gt;=Configurações!$C$35,Configurações!$A$35,IF(J54&gt;Configurações!$C$36,Configurações!$A$36,""))))</f>
        <v>Menor</v>
      </c>
      <c r="L54" s="145" t="s">
        <v>126</v>
      </c>
      <c r="M54" s="145" t="s">
        <v>16</v>
      </c>
      <c r="N54" s="145" t="s">
        <v>126</v>
      </c>
      <c r="O54" s="145" t="s">
        <v>126</v>
      </c>
      <c r="P54" s="145" t="s">
        <v>126</v>
      </c>
      <c r="Q54" s="146" t="str">
        <f ca="1">IF(COUNTBLANK(K54:P54)=5,"",INDEX(ListaImpacto,MATCH(IF(COUNTIF(K54:P54,Configurações!$A$10)&gt;0,Configurações!$B$10,IF(COUNTIF(K54:P54,Configurações!$A$11)&gt;0,Configurações!$B$11,IF(COUNTIF(K54:P54,Configurações!$A$12)&gt;0,Configurações!$B$12,IF(COUNTIF(K54:P54,Configurações!$A$13)&gt;0,Configurações!$B$13,IF(COUNTIF(K54:P54,Configurações!$A$14),Configurações!$B$14,0))))),OFFSET(ListaImpacto,0,1,ROWS(ListaImpacto),1),0)))</f>
        <v>Menor</v>
      </c>
      <c r="R54" s="147"/>
      <c r="S54" s="147"/>
      <c r="T54" s="148" t="str">
        <f ca="1">IFERROR(INDEX(ListaClassificaoFinal,MATCH("*" &amp; AA54 &amp; "*",OFFSET(ListaClassificaoFinal,0,1,ROWS(ListaClassificaoFinal),1),0)),"")</f>
        <v>Muito Baixo</v>
      </c>
      <c r="U54" s="147" t="s">
        <v>654</v>
      </c>
      <c r="V54" s="147" t="s">
        <v>376</v>
      </c>
      <c r="W54" s="141"/>
      <c r="X54" s="149" t="str">
        <f ca="1">IFERROR(INDEX(OFFSET(ListaCategorias,0,1,ROWS(ListaCategorias),1),MATCH(W54,ListaCategorias,0)),"")</f>
        <v/>
      </c>
      <c r="AA54" s="27" t="str">
        <f ca="1">IFERROR(INDEX(OFFSET(ListaImpacto,0,1,ROWS(ListaImpacto),1),MATCH(Q54,ListaImpacto,0)),9) &amp;
  IFERROR(INDEX(OFFSET(ListaProbabilidade,0,1,ROWS(ListaProbabilidade),1),MATCH(I54,ListaProbabilidade,0)),9)</f>
        <v>11</v>
      </c>
    </row>
    <row r="55" spans="1:27" ht="92.25" hidden="1" customHeight="1" x14ac:dyDescent="0.15">
      <c r="A55" s="134"/>
      <c r="B55" s="139" t="s">
        <v>365</v>
      </c>
      <c r="C55" s="139" t="s">
        <v>375</v>
      </c>
      <c r="D55" s="140" t="s">
        <v>237</v>
      </c>
      <c r="E55" s="141" t="s">
        <v>347</v>
      </c>
      <c r="F55" s="142" t="s">
        <v>523</v>
      </c>
      <c r="G55" s="142" t="s">
        <v>348</v>
      </c>
      <c r="H55" s="142" t="s">
        <v>524</v>
      </c>
      <c r="I55" s="142" t="s">
        <v>24</v>
      </c>
      <c r="J55" s="143">
        <v>100000</v>
      </c>
      <c r="K55" s="144" t="str">
        <f>IF(J55&gt;=Configurações!$C$33,Configurações!$A$33,IF(J55&gt;=Configurações!$C$34,Configurações!$A$34,IF(J55&gt;=Configurações!$C$35,Configurações!$A$35,IF(J55&gt;Configurações!$C$36,Configurações!$A$36,""))))</f>
        <v>Menor</v>
      </c>
      <c r="L55" s="145" t="s">
        <v>16</v>
      </c>
      <c r="M55" s="145" t="s">
        <v>16</v>
      </c>
      <c r="N55" s="145" t="s">
        <v>16</v>
      </c>
      <c r="O55" s="145" t="s">
        <v>126</v>
      </c>
      <c r="P55" s="145" t="s">
        <v>126</v>
      </c>
      <c r="Q55" s="146" t="str">
        <f ca="1">IF(COUNTBLANK(K55:P55)=5,"",INDEX(ListaImpacto,MATCH(IF(COUNTIF(K55:P55,Configurações!$A$10)&gt;0,Configurações!$B$10,IF(COUNTIF(K55:P55,Configurações!$A$11)&gt;0,Configurações!$B$11,IF(COUNTIF(K55:P55,Configurações!$A$12)&gt;0,Configurações!$B$12,IF(COUNTIF(K55:P55,Configurações!$A$13)&gt;0,Configurações!$B$13,IF(COUNTIF(K55:P55,Configurações!$A$14),Configurações!$B$14,0))))),OFFSET(ListaImpacto,0,1,ROWS(ListaImpacto),1),0)))</f>
        <v>Menor</v>
      </c>
      <c r="R55" s="147"/>
      <c r="S55" s="147"/>
      <c r="T55" s="148" t="str">
        <f ca="1">IFERROR(INDEX(ListaClassificaoFinal,MATCH("*" &amp; AA55 &amp; "*",OFFSET(ListaClassificaoFinal,0,1,ROWS(ListaClassificaoFinal),1),0)),"")</f>
        <v>Muito Baixo</v>
      </c>
      <c r="U55" s="147" t="s">
        <v>237</v>
      </c>
      <c r="V55" s="147" t="s">
        <v>655</v>
      </c>
      <c r="W55" s="141"/>
      <c r="X55" s="149"/>
      <c r="AA55" s="27" t="str">
        <f ca="1">IFERROR(INDEX(OFFSET(ListaImpacto,0,1,ROWS(ListaImpacto),1),MATCH(Q55,ListaImpacto,0)),9) &amp;
  IFERROR(INDEX(OFFSET(ListaProbabilidade,0,1,ROWS(ListaProbabilidade),1),MATCH(I55,ListaProbabilidade,0)),9)</f>
        <v>11</v>
      </c>
    </row>
    <row r="56" spans="1:27" ht="92.25" customHeight="1" x14ac:dyDescent="0.15">
      <c r="A56" s="134"/>
      <c r="B56" s="139" t="s">
        <v>366</v>
      </c>
      <c r="C56" s="139" t="s">
        <v>415</v>
      </c>
      <c r="D56" s="140" t="s">
        <v>501</v>
      </c>
      <c r="E56" s="152" t="s">
        <v>414</v>
      </c>
      <c r="F56" s="142" t="s">
        <v>437</v>
      </c>
      <c r="G56" s="142" t="s">
        <v>416</v>
      </c>
      <c r="H56" s="142" t="s">
        <v>448</v>
      </c>
      <c r="I56" s="142" t="s">
        <v>22</v>
      </c>
      <c r="J56" s="143">
        <v>100000</v>
      </c>
      <c r="K56" s="144" t="str">
        <f>IF(J56&gt;=Configurações!$C$33,Configurações!$A$33,IF(J56&gt;=Configurações!$C$34,Configurações!$A$34,IF(J56&gt;=Configurações!$C$35,Configurações!$A$35,IF(J56&gt;Configurações!$C$36,Configurações!$A$36,""))))</f>
        <v>Menor</v>
      </c>
      <c r="L56" s="145" t="s">
        <v>16</v>
      </c>
      <c r="M56" s="145" t="s">
        <v>16</v>
      </c>
      <c r="N56" s="145" t="s">
        <v>16</v>
      </c>
      <c r="O56" s="145" t="s">
        <v>124</v>
      </c>
      <c r="P56" s="145" t="s">
        <v>124</v>
      </c>
      <c r="Q56" s="146" t="str">
        <f ca="1">IF(COUNTBLANK(K56:P56)=5,"",INDEX(ListaImpacto,MATCH(IF(COUNTIF(K56:P56,Configurações!$A$10)&gt;0,Configurações!$B$10,IF(COUNTIF(K56:P56,Configurações!$A$11)&gt;0,Configurações!$B$11,IF(COUNTIF(K56:P56,Configurações!$A$12)&gt;0,Configurações!$B$12,IF(COUNTIF(K56:P56,Configurações!$A$13)&gt;0,Configurações!$B$13,IF(COUNTIF(K56:P56,Configurações!$A$14),Configurações!$B$14,0))))),OFFSET(ListaImpacto,0,1,ROWS(ListaImpacto),1),0)))</f>
        <v>Maior</v>
      </c>
      <c r="R56" s="147" t="s">
        <v>563</v>
      </c>
      <c r="S56" s="147" t="s">
        <v>568</v>
      </c>
      <c r="T56" s="148" t="str">
        <f ca="1">IFERROR(INDEX(ListaClassificaoFinal,MATCH("*" &amp; AA56 &amp; "*",OFFSET(ListaClassificaoFinal,0,1,ROWS(ListaClassificaoFinal),1),0)),"")</f>
        <v>Crítico</v>
      </c>
      <c r="U56" s="147" t="s">
        <v>485</v>
      </c>
      <c r="V56" s="147" t="s">
        <v>244</v>
      </c>
      <c r="W56" s="141"/>
      <c r="X56" s="149" t="str">
        <f ca="1">IFERROR(INDEX(OFFSET(ListaCategorias,0,1,ROWS(ListaCategorias),1),MATCH(W56,ListaCategorias,0)),"")</f>
        <v/>
      </c>
      <c r="AA56" s="27" t="str">
        <f ca="1">IFERROR(INDEX(OFFSET(ListaImpacto,0,1,ROWS(ListaImpacto),1),MATCH(Q56,ListaImpacto,0)),9) &amp;
  IFERROR(INDEX(OFFSET(ListaProbabilidade,0,1,ROWS(ListaProbabilidade),1),MATCH(I56,ListaProbabilidade,0)),9)</f>
        <v>34</v>
      </c>
    </row>
    <row r="57" spans="1:27" ht="92.25" customHeight="1" x14ac:dyDescent="0.15">
      <c r="A57" s="134"/>
      <c r="B57" s="139" t="s">
        <v>367</v>
      </c>
      <c r="C57" s="139" t="s">
        <v>415</v>
      </c>
      <c r="D57" s="140" t="s">
        <v>501</v>
      </c>
      <c r="E57" s="152" t="s">
        <v>441</v>
      </c>
      <c r="F57" s="142" t="s">
        <v>438</v>
      </c>
      <c r="G57" s="142" t="s">
        <v>417</v>
      </c>
      <c r="H57" s="142" t="s">
        <v>453</v>
      </c>
      <c r="I57" s="142" t="s">
        <v>39</v>
      </c>
      <c r="J57" s="143">
        <v>100000</v>
      </c>
      <c r="K57" s="144" t="str">
        <f>IF(J57&gt;=Configurações!$C$33,Configurações!$A$33,IF(J57&gt;=Configurações!$C$34,Configurações!$A$34,IF(J57&gt;=Configurações!$C$35,Configurações!$A$35,IF(J57&gt;Configurações!$C$36,Configurações!$A$36,""))))</f>
        <v>Menor</v>
      </c>
      <c r="L57" s="145" t="s">
        <v>16</v>
      </c>
      <c r="M57" s="145" t="s">
        <v>16</v>
      </c>
      <c r="N57" s="145" t="s">
        <v>16</v>
      </c>
      <c r="O57" s="145" t="s">
        <v>124</v>
      </c>
      <c r="P57" s="145" t="s">
        <v>124</v>
      </c>
      <c r="Q57" s="146" t="str">
        <f ca="1">IF(COUNTBLANK(K57:P57)=5,"",INDEX(ListaImpacto,MATCH(IF(COUNTIF(K57:P57,Configurações!$A$10)&gt;0,Configurações!$B$10,IF(COUNTIF(K57:P57,Configurações!$A$11)&gt;0,Configurações!$B$11,IF(COUNTIF(K57:P57,Configurações!$A$12)&gt;0,Configurações!$B$12,IF(COUNTIF(K57:P57,Configurações!$A$13)&gt;0,Configurações!$B$13,IF(COUNTIF(K57:P57,Configurações!$A$14),Configurações!$B$14,0))))),OFFSET(ListaImpacto,0,1,ROWS(ListaImpacto),1),0)))</f>
        <v>Maior</v>
      </c>
      <c r="R57" s="147" t="s">
        <v>553</v>
      </c>
      <c r="S57" s="147" t="s">
        <v>569</v>
      </c>
      <c r="T57" s="148" t="str">
        <f ca="1">IFERROR(INDEX(ListaClassificaoFinal,MATCH("*" &amp; AA57 &amp; "*",OFFSET(ListaClassificaoFinal,0,1,ROWS(ListaClassificaoFinal),1),0)),"")</f>
        <v xml:space="preserve">Médio </v>
      </c>
      <c r="U57" s="147" t="s">
        <v>485</v>
      </c>
      <c r="V57" s="147" t="s">
        <v>244</v>
      </c>
      <c r="W57" s="141"/>
      <c r="X57" s="149" t="str">
        <f ca="1">IFERROR(INDEX(OFFSET(ListaCategorias,0,1,ROWS(ListaCategorias),1),MATCH(W57,ListaCategorias,0)),"")</f>
        <v/>
      </c>
      <c r="AA57" s="27" t="str">
        <f ca="1">IFERROR(INDEX(OFFSET(ListaImpacto,0,1,ROWS(ListaImpacto),1),MATCH(Q57,ListaImpacto,0)),9) &amp;
  IFERROR(INDEX(OFFSET(ListaProbabilidade,0,1,ROWS(ListaProbabilidade),1),MATCH(I57,ListaProbabilidade,0)),9)</f>
        <v>32</v>
      </c>
    </row>
    <row r="58" spans="1:27" ht="92.25" customHeight="1" x14ac:dyDescent="0.15">
      <c r="A58" s="134"/>
      <c r="B58" s="139" t="s">
        <v>368</v>
      </c>
      <c r="C58" s="139" t="s">
        <v>415</v>
      </c>
      <c r="D58" s="140" t="s">
        <v>501</v>
      </c>
      <c r="E58" s="152" t="s">
        <v>443</v>
      </c>
      <c r="F58" s="142" t="s">
        <v>439</v>
      </c>
      <c r="G58" s="142" t="s">
        <v>442</v>
      </c>
      <c r="H58" s="142" t="s">
        <v>453</v>
      </c>
      <c r="I58" s="142" t="s">
        <v>23</v>
      </c>
      <c r="J58" s="143">
        <v>100000</v>
      </c>
      <c r="K58" s="144" t="str">
        <f>IF(J58&gt;=Configurações!$C$33,Configurações!$A$33,IF(J58&gt;=Configurações!$C$34,Configurações!$A$34,IF(J58&gt;=Configurações!$C$35,Configurações!$A$35,IF(J58&gt;Configurações!$C$36,Configurações!$A$36,""))))</f>
        <v>Menor</v>
      </c>
      <c r="L58" s="145" t="s">
        <v>16</v>
      </c>
      <c r="M58" s="145" t="s">
        <v>16</v>
      </c>
      <c r="N58" s="145" t="s">
        <v>16</v>
      </c>
      <c r="O58" s="145" t="s">
        <v>124</v>
      </c>
      <c r="P58" s="145" t="s">
        <v>124</v>
      </c>
      <c r="Q58" s="146" t="str">
        <f ca="1">IF(COUNTBLANK(K58:P58)=5,"",INDEX(ListaImpacto,MATCH(IF(COUNTIF(K58:P58,Configurações!$A$10)&gt;0,Configurações!$B$10,IF(COUNTIF(K58:P58,Configurações!$A$11)&gt;0,Configurações!$B$11,IF(COUNTIF(K58:P58,Configurações!$A$12)&gt;0,Configurações!$B$12,IF(COUNTIF(K58:P58,Configurações!$A$13)&gt;0,Configurações!$B$13,IF(COUNTIF(K58:P58,Configurações!$A$14),Configurações!$B$14,0))))),OFFSET(ListaImpacto,0,1,ROWS(ListaImpacto),1),0)))</f>
        <v>Maior</v>
      </c>
      <c r="R58" s="147" t="s">
        <v>563</v>
      </c>
      <c r="S58" s="147" t="s">
        <v>571</v>
      </c>
      <c r="T58" s="148" t="str">
        <f ca="1">IFERROR(INDEX(ListaClassificaoFinal,MATCH("*" &amp; AA58 &amp; "*",OFFSET(ListaClassificaoFinal,0,1,ROWS(ListaClassificaoFinal),1),0)),"")</f>
        <v xml:space="preserve">Alto </v>
      </c>
      <c r="U58" s="147" t="s">
        <v>485</v>
      </c>
      <c r="V58" s="147" t="s">
        <v>244</v>
      </c>
      <c r="W58" s="141"/>
      <c r="X58" s="149" t="str">
        <f ca="1">IFERROR(INDEX(OFFSET(ListaCategorias,0,1,ROWS(ListaCategorias),1),MATCH(W58,ListaCategorias,0)),"")</f>
        <v/>
      </c>
      <c r="AA58" s="27" t="str">
        <f ca="1">IFERROR(INDEX(OFFSET(ListaImpacto,0,1,ROWS(ListaImpacto),1),MATCH(Q58,ListaImpacto,0)),9) &amp;
  IFERROR(INDEX(OFFSET(ListaProbabilidade,0,1,ROWS(ListaProbabilidade),1),MATCH(I58,ListaProbabilidade,0)),9)</f>
        <v>33</v>
      </c>
    </row>
    <row r="59" spans="1:27" ht="92.25" customHeight="1" x14ac:dyDescent="0.15">
      <c r="A59" s="134"/>
      <c r="B59" s="139" t="s">
        <v>496</v>
      </c>
      <c r="C59" s="139" t="s">
        <v>415</v>
      </c>
      <c r="D59" s="140" t="s">
        <v>502</v>
      </c>
      <c r="E59" s="141" t="s">
        <v>445</v>
      </c>
      <c r="F59" s="142" t="s">
        <v>444</v>
      </c>
      <c r="G59" s="142" t="s">
        <v>416</v>
      </c>
      <c r="H59" s="142" t="s">
        <v>476</v>
      </c>
      <c r="I59" s="142" t="s">
        <v>24</v>
      </c>
      <c r="J59" s="143">
        <v>100000</v>
      </c>
      <c r="K59" s="144" t="str">
        <f>IF(J59&gt;=Configurações!$C$33,Configurações!$A$33,IF(J59&gt;=Configurações!$C$34,Configurações!$A$34,IF(J59&gt;=Configurações!$C$35,Configurações!$A$35,IF(J59&gt;Configurações!$C$36,Configurações!$A$36,""))))</f>
        <v>Menor</v>
      </c>
      <c r="L59" s="145" t="s">
        <v>16</v>
      </c>
      <c r="M59" s="145" t="s">
        <v>16</v>
      </c>
      <c r="N59" s="145" t="s">
        <v>16</v>
      </c>
      <c r="O59" s="145" t="s">
        <v>126</v>
      </c>
      <c r="P59" s="145" t="s">
        <v>126</v>
      </c>
      <c r="Q59" s="146" t="str">
        <f ca="1">IF(COUNTBLANK(K59:P59)=5,"",INDEX(ListaImpacto,MATCH(IF(COUNTIF(K59:P59,Configurações!$A$10)&gt;0,Configurações!$B$10,IF(COUNTIF(K59:P59,Configurações!$A$11)&gt;0,Configurações!$B$11,IF(COUNTIF(K59:P59,Configurações!$A$12)&gt;0,Configurações!$B$12,IF(COUNTIF(K59:P59,Configurações!$A$13)&gt;0,Configurações!$B$13,IF(COUNTIF(K59:P59,Configurações!$A$14),Configurações!$B$14,0))))),OFFSET(ListaImpacto,0,1,ROWS(ListaImpacto),1),0)))</f>
        <v>Menor</v>
      </c>
      <c r="R59" s="147" t="s">
        <v>600</v>
      </c>
      <c r="S59" s="147" t="s">
        <v>601</v>
      </c>
      <c r="T59" s="148" t="str">
        <f ca="1">IFERROR(INDEX(ListaClassificaoFinal,MATCH("*" &amp; AA59 &amp; "*",OFFSET(ListaClassificaoFinal,0,1,ROWS(ListaClassificaoFinal),1),0)),"")</f>
        <v>Muito Baixo</v>
      </c>
      <c r="U59" s="147" t="s">
        <v>602</v>
      </c>
      <c r="V59" s="147" t="s">
        <v>244</v>
      </c>
      <c r="W59" s="141"/>
      <c r="X59" s="149" t="str">
        <f ca="1">IFERROR(INDEX(OFFSET(ListaCategorias,0,1,ROWS(ListaCategorias),1),MATCH(W59,ListaCategorias,0)),"")</f>
        <v/>
      </c>
      <c r="AA59" s="27" t="str">
        <f ca="1">IFERROR(INDEX(OFFSET(ListaImpacto,0,1,ROWS(ListaImpacto),1),MATCH(Q59,ListaImpacto,0)),9) &amp;
  IFERROR(INDEX(OFFSET(ListaProbabilidade,0,1,ROWS(ListaProbabilidade),1),MATCH(I59,ListaProbabilidade,0)),9)</f>
        <v>11</v>
      </c>
    </row>
    <row r="60" spans="1:27" ht="92.25" customHeight="1" x14ac:dyDescent="0.15">
      <c r="A60" s="134"/>
      <c r="B60" s="139" t="s">
        <v>373</v>
      </c>
      <c r="C60" s="139" t="s">
        <v>415</v>
      </c>
      <c r="D60" s="140" t="s">
        <v>501</v>
      </c>
      <c r="E60" s="141" t="s">
        <v>446</v>
      </c>
      <c r="F60" s="142" t="s">
        <v>418</v>
      </c>
      <c r="G60" s="142" t="s">
        <v>419</v>
      </c>
      <c r="H60" s="142" t="s">
        <v>554</v>
      </c>
      <c r="I60" s="142" t="s">
        <v>22</v>
      </c>
      <c r="J60" s="143">
        <v>100000</v>
      </c>
      <c r="K60" s="144" t="str">
        <f>IF(J60&gt;=Configurações!$C$33,Configurações!$A$33,IF(J60&gt;=Configurações!$C$34,Configurações!$A$34,IF(J60&gt;=Configurações!$C$35,Configurações!$A$35,IF(J60&gt;Configurações!$C$36,Configurações!$A$36,""))))</f>
        <v>Menor</v>
      </c>
      <c r="L60" s="145" t="s">
        <v>16</v>
      </c>
      <c r="M60" s="145" t="s">
        <v>16</v>
      </c>
      <c r="N60" s="145" t="s">
        <v>16</v>
      </c>
      <c r="O60" s="145" t="s">
        <v>124</v>
      </c>
      <c r="P60" s="145" t="s">
        <v>124</v>
      </c>
      <c r="Q60" s="146" t="str">
        <f ca="1">IF(COUNTBLANK(K60:P60)=5,"",INDEX(ListaImpacto,MATCH(IF(COUNTIF(K60:P60,Configurações!$A$10)&gt;0,Configurações!$B$10,IF(COUNTIF(K60:P60,Configurações!$A$11)&gt;0,Configurações!$B$11,IF(COUNTIF(K60:P60,Configurações!$A$12)&gt;0,Configurações!$B$12,IF(COUNTIF(K60:P60,Configurações!$A$13)&gt;0,Configurações!$B$13,IF(COUNTIF(K60:P60,Configurações!$A$14),Configurações!$B$14,0))))),OFFSET(ListaImpacto,0,1,ROWS(ListaImpacto),1),0)))</f>
        <v>Maior</v>
      </c>
      <c r="R60" s="147" t="s">
        <v>563</v>
      </c>
      <c r="S60" s="147" t="s">
        <v>570</v>
      </c>
      <c r="T60" s="148" t="str">
        <f ca="1">IFERROR(INDEX(ListaClassificaoFinal,MATCH("*" &amp; AA60 &amp; "*",OFFSET(ListaClassificaoFinal,0,1,ROWS(ListaClassificaoFinal),1),0)),"")</f>
        <v>Crítico</v>
      </c>
      <c r="U60" s="147" t="s">
        <v>485</v>
      </c>
      <c r="V60" s="147" t="s">
        <v>244</v>
      </c>
      <c r="W60" s="141"/>
      <c r="X60" s="149" t="str">
        <f ca="1">IFERROR(INDEX(OFFSET(ListaCategorias,0,1,ROWS(ListaCategorias),1),MATCH(W60,ListaCategorias,0)),"")</f>
        <v/>
      </c>
      <c r="AA60" s="27" t="str">
        <f ca="1">IFERROR(INDEX(OFFSET(ListaImpacto,0,1,ROWS(ListaImpacto),1),MATCH(Q60,ListaImpacto,0)),9) &amp;
  IFERROR(INDEX(OFFSET(ListaProbabilidade,0,1,ROWS(ListaProbabilidade),1),MATCH(I60,ListaProbabilidade,0)),9)</f>
        <v>34</v>
      </c>
    </row>
    <row r="61" spans="1:27" ht="92.25" customHeight="1" x14ac:dyDescent="0.15">
      <c r="A61" s="134"/>
      <c r="B61" s="139" t="s">
        <v>397</v>
      </c>
      <c r="C61" s="139" t="s">
        <v>415</v>
      </c>
      <c r="D61" s="140" t="s">
        <v>501</v>
      </c>
      <c r="E61" s="141" t="s">
        <v>434</v>
      </c>
      <c r="F61" s="142" t="s">
        <v>440</v>
      </c>
      <c r="G61" s="142" t="s">
        <v>420</v>
      </c>
      <c r="H61" s="142" t="s">
        <v>493</v>
      </c>
      <c r="I61" s="142" t="s">
        <v>39</v>
      </c>
      <c r="J61" s="143">
        <v>100000</v>
      </c>
      <c r="K61" s="144" t="str">
        <f>IF(J61&gt;=Configurações!$C$33,Configurações!$A$33,IF(J61&gt;=Configurações!$C$34,Configurações!$A$34,IF(J61&gt;=Configurações!$C$35,Configurações!$A$35,IF(J61&gt;Configurações!$C$36,Configurações!$A$36,""))))</f>
        <v>Menor</v>
      </c>
      <c r="L61" s="145" t="s">
        <v>16</v>
      </c>
      <c r="M61" s="145" t="s">
        <v>16</v>
      </c>
      <c r="N61" s="145" t="s">
        <v>16</v>
      </c>
      <c r="O61" s="145" t="s">
        <v>124</v>
      </c>
      <c r="P61" s="145" t="s">
        <v>124</v>
      </c>
      <c r="Q61" s="146" t="str">
        <f ca="1">IF(COUNTBLANK(K61:P61)=5,"",INDEX(ListaImpacto,MATCH(IF(COUNTIF(K61:P61,Configurações!$A$10)&gt;0,Configurações!$B$10,IF(COUNTIF(K61:P61,Configurações!$A$11)&gt;0,Configurações!$B$11,IF(COUNTIF(K61:P61,Configurações!$A$12)&gt;0,Configurações!$B$12,IF(COUNTIF(K61:P61,Configurações!$A$13)&gt;0,Configurações!$B$13,IF(COUNTIF(K61:P61,Configurações!$A$14),Configurações!$B$14,0))))),OFFSET(ListaImpacto,0,1,ROWS(ListaImpacto),1),0)))</f>
        <v>Maior</v>
      </c>
      <c r="R61" s="147"/>
      <c r="S61" s="147"/>
      <c r="T61" s="148" t="str">
        <f ca="1">IFERROR(INDEX(ListaClassificaoFinal,MATCH("*" &amp; AA61 &amp; "*",OFFSET(ListaClassificaoFinal,0,1,ROWS(ListaClassificaoFinal),1),0)),"")</f>
        <v xml:space="preserve">Médio </v>
      </c>
      <c r="U61" s="147" t="s">
        <v>648</v>
      </c>
      <c r="V61" s="147" t="s">
        <v>494</v>
      </c>
      <c r="W61" s="141"/>
      <c r="X61" s="149" t="str">
        <f ca="1">IFERROR(INDEX(OFFSET(ListaCategorias,0,1,ROWS(ListaCategorias),1),MATCH(W61,ListaCategorias,0)),"")</f>
        <v/>
      </c>
      <c r="AA61" s="27" t="str">
        <f ca="1">IFERROR(INDEX(OFFSET(ListaImpacto,0,1,ROWS(ListaImpacto),1),MATCH(Q61,ListaImpacto,0)),9) &amp;
  IFERROR(INDEX(OFFSET(ListaProbabilidade,0,1,ROWS(ListaProbabilidade),1),MATCH(I61,ListaProbabilidade,0)),9)</f>
        <v>32</v>
      </c>
    </row>
    <row r="62" spans="1:27" ht="92.25" hidden="1" customHeight="1" x14ac:dyDescent="0.15">
      <c r="A62" s="134"/>
      <c r="B62" s="139" t="s">
        <v>398</v>
      </c>
      <c r="C62" s="139" t="s">
        <v>378</v>
      </c>
      <c r="D62" s="140" t="s">
        <v>237</v>
      </c>
      <c r="E62" s="141" t="s">
        <v>454</v>
      </c>
      <c r="F62" s="142" t="s">
        <v>478</v>
      </c>
      <c r="G62" s="142" t="s">
        <v>479</v>
      </c>
      <c r="H62" s="142" t="s">
        <v>480</v>
      </c>
      <c r="I62" s="142" t="s">
        <v>24</v>
      </c>
      <c r="J62" s="143">
        <v>100000</v>
      </c>
      <c r="K62" s="144" t="str">
        <f>IF(J62&gt;=Configurações!$C$33,Configurações!$A$33,IF(J62&gt;=Configurações!$C$34,Configurações!$A$34,IF(J62&gt;=Configurações!$C$35,Configurações!$A$35,IF(J62&gt;Configurações!$C$36,Configurações!$A$36,""))))</f>
        <v>Menor</v>
      </c>
      <c r="L62" s="145" t="s">
        <v>16</v>
      </c>
      <c r="M62" s="145" t="s">
        <v>16</v>
      </c>
      <c r="N62" s="145" t="s">
        <v>16</v>
      </c>
      <c r="O62" s="145" t="s">
        <v>16</v>
      </c>
      <c r="P62" s="145" t="s">
        <v>16</v>
      </c>
      <c r="Q62" s="146" t="str">
        <f ca="1">IF(COUNTBLANK(K62:P62)=5,"",INDEX(ListaImpacto,MATCH(IF(COUNTIF(K62:P62,Configurações!$A$10)&gt;0,Configurações!$B$10,IF(COUNTIF(K62:P62,Configurações!$A$11)&gt;0,Configurações!$B$11,IF(COUNTIF(K62:P62,Configurações!$A$12)&gt;0,Configurações!$B$12,IF(COUNTIF(K62:P62,Configurações!$A$13)&gt;0,Configurações!$B$13,IF(COUNTIF(K62:P62,Configurações!$A$14),Configurações!$B$14,0))))),OFFSET(ListaImpacto,0,1,ROWS(ListaImpacto),1),0)))</f>
        <v>Menor</v>
      </c>
      <c r="R62" s="147" t="s">
        <v>631</v>
      </c>
      <c r="S62" s="147"/>
      <c r="T62" s="148" t="str">
        <f ca="1">IFERROR(INDEX(ListaClassificaoFinal,MATCH("*" &amp; AA62 &amp; "*",OFFSET(ListaClassificaoFinal,0,1,ROWS(ListaClassificaoFinal),1),0)),"")</f>
        <v>Muito Baixo</v>
      </c>
      <c r="U62" s="147" t="s">
        <v>485</v>
      </c>
      <c r="V62" s="147" t="s">
        <v>238</v>
      </c>
      <c r="W62" s="141"/>
      <c r="X62" s="149" t="str">
        <f ca="1">IFERROR(INDEX(OFFSET(ListaCategorias,0,1,ROWS(ListaCategorias),1),MATCH(W62,ListaCategorias,0)),"")</f>
        <v/>
      </c>
      <c r="AA62" s="27" t="str">
        <f ca="1">IFERROR(INDEX(OFFSET(ListaImpacto,0,1,ROWS(ListaImpacto),1),MATCH(Q62,ListaImpacto,0)),9) &amp;
  IFERROR(INDEX(OFFSET(ListaProbabilidade,0,1,ROWS(ListaProbabilidade),1),MATCH(I62,ListaProbabilidade,0)),9)</f>
        <v>11</v>
      </c>
    </row>
    <row r="63" spans="1:27" ht="92.25" customHeight="1" x14ac:dyDescent="0.15">
      <c r="A63" s="134"/>
      <c r="B63" s="139" t="s">
        <v>399</v>
      </c>
      <c r="C63" s="139" t="s">
        <v>378</v>
      </c>
      <c r="D63" s="140" t="s">
        <v>501</v>
      </c>
      <c r="E63" s="141" t="s">
        <v>435</v>
      </c>
      <c r="F63" s="142" t="s">
        <v>436</v>
      </c>
      <c r="G63" s="142" t="s">
        <v>381</v>
      </c>
      <c r="H63" s="142" t="s">
        <v>555</v>
      </c>
      <c r="I63" s="142" t="s">
        <v>24</v>
      </c>
      <c r="J63" s="143">
        <v>100000</v>
      </c>
      <c r="K63" s="144" t="str">
        <f>IF(J63&gt;=Configurações!$C$33,Configurações!$A$33,IF(J63&gt;=Configurações!$C$34,Configurações!$A$34,IF(J63&gt;=Configurações!$C$35,Configurações!$A$35,IF(J63&gt;Configurações!$C$36,Configurações!$A$36,""))))</f>
        <v>Menor</v>
      </c>
      <c r="L63" s="145" t="s">
        <v>16</v>
      </c>
      <c r="M63" s="145" t="s">
        <v>16</v>
      </c>
      <c r="N63" s="145" t="s">
        <v>16</v>
      </c>
      <c r="O63" s="145" t="s">
        <v>124</v>
      </c>
      <c r="P63" s="145" t="s">
        <v>124</v>
      </c>
      <c r="Q63" s="146" t="str">
        <f ca="1">IF(COUNTBLANK(K63:P63)=5,"",INDEX(ListaImpacto,MATCH(IF(COUNTIF(K63:P63,Configurações!$A$10)&gt;0,Configurações!$B$10,IF(COUNTIF(K63:P63,Configurações!$A$11)&gt;0,Configurações!$B$11,IF(COUNTIF(K63:P63,Configurações!$A$12)&gt;0,Configurações!$B$12,IF(COUNTIF(K63:P63,Configurações!$A$13)&gt;0,Configurações!$B$13,IF(COUNTIF(K63:P63,Configurações!$A$14),Configurações!$B$14,0))))),OFFSET(ListaImpacto,0,1,ROWS(ListaImpacto),1),0)))</f>
        <v>Maior</v>
      </c>
      <c r="R63" s="147" t="s">
        <v>629</v>
      </c>
      <c r="S63" s="147" t="s">
        <v>630</v>
      </c>
      <c r="T63" s="148" t="str">
        <f ca="1">IFERROR(INDEX(ListaClassificaoFinal,MATCH("*" &amp; AA63 &amp; "*",OFFSET(ListaClassificaoFinal,0,1,ROWS(ListaClassificaoFinal),1),0)),"")</f>
        <v>Baixo</v>
      </c>
      <c r="U63" s="147" t="s">
        <v>485</v>
      </c>
      <c r="V63" s="147" t="s">
        <v>541</v>
      </c>
      <c r="W63" s="141"/>
      <c r="X63" s="149" t="str">
        <f ca="1">IFERROR(INDEX(OFFSET(ListaCategorias,0,1,ROWS(ListaCategorias),1),MATCH(W63,ListaCategorias,0)),"")</f>
        <v/>
      </c>
      <c r="AA63" s="27" t="str">
        <f ca="1">IFERROR(INDEX(OFFSET(ListaImpacto,0,1,ROWS(ListaImpacto),1),MATCH(Q63,ListaImpacto,0)),9) &amp;
  IFERROR(INDEX(OFFSET(ListaProbabilidade,0,1,ROWS(ListaProbabilidade),1),MATCH(I63,ListaProbabilidade,0)),9)</f>
        <v>31</v>
      </c>
    </row>
    <row r="64" spans="1:27" ht="92.25" hidden="1" customHeight="1" x14ac:dyDescent="0.15">
      <c r="A64" s="134"/>
      <c r="B64" s="139" t="s">
        <v>400</v>
      </c>
      <c r="C64" s="139" t="s">
        <v>379</v>
      </c>
      <c r="D64" s="140" t="s">
        <v>262</v>
      </c>
      <c r="E64" s="141" t="s">
        <v>266</v>
      </c>
      <c r="F64" s="142" t="s">
        <v>263</v>
      </c>
      <c r="G64" s="142" t="s">
        <v>335</v>
      </c>
      <c r="H64" s="142" t="s">
        <v>264</v>
      </c>
      <c r="I64" s="142" t="s">
        <v>24</v>
      </c>
      <c r="J64" s="143">
        <v>100000</v>
      </c>
      <c r="K64" s="144" t="str">
        <f>IF(J64&gt;=Configurações!$C$33,Configurações!$A$33,IF(J64&gt;=Configurações!$C$34,Configurações!$A$34,IF(J64&gt;=Configurações!$C$35,Configurações!$A$35,IF(J64&gt;Configurações!$C$36,Configurações!$A$36,""))))</f>
        <v>Menor</v>
      </c>
      <c r="L64" s="145" t="s">
        <v>16</v>
      </c>
      <c r="M64" s="145" t="s">
        <v>16</v>
      </c>
      <c r="N64" s="145" t="s">
        <v>16</v>
      </c>
      <c r="O64" s="145" t="s">
        <v>126</v>
      </c>
      <c r="P64" s="145" t="s">
        <v>126</v>
      </c>
      <c r="Q64" s="146" t="str">
        <f ca="1">IF(COUNTBLANK(K64:P64)=5,"",INDEX(ListaImpacto,MATCH(IF(COUNTIF(K64:P64,Configurações!$A$10)&gt;0,Configurações!$B$10,IF(COUNTIF(K64:P64,Configurações!$A$11)&gt;0,Configurações!$B$11,IF(COUNTIF(K64:P64,Configurações!$A$12)&gt;0,Configurações!$B$12,IF(COUNTIF(K64:P64,Configurações!$A$13)&gt;0,Configurações!$B$13,IF(COUNTIF(K64:P64,Configurações!$A$14),Configurações!$B$14,0))))),OFFSET(ListaImpacto,0,1,ROWS(ListaImpacto),1),0)))</f>
        <v>Menor</v>
      </c>
      <c r="R64" s="147"/>
      <c r="S64" s="147"/>
      <c r="T64" s="148" t="str">
        <f ca="1">IFERROR(INDEX(ListaClassificaoFinal,MATCH("*" &amp; AA64 &amp; "*",OFFSET(ListaClassificaoFinal,0,1,ROWS(ListaClassificaoFinal),1),0)),"")</f>
        <v>Muito Baixo</v>
      </c>
      <c r="U64" s="147" t="s">
        <v>656</v>
      </c>
      <c r="V64" s="147" t="s">
        <v>262</v>
      </c>
      <c r="W64" s="141"/>
      <c r="X64" s="149" t="str">
        <f ca="1">IFERROR(INDEX(OFFSET(ListaCategorias,0,1,ROWS(ListaCategorias),1),MATCH(W64,ListaCategorias,0)),"")</f>
        <v/>
      </c>
      <c r="AA64" s="27" t="str">
        <f ca="1">IFERROR(INDEX(OFFSET(ListaImpacto,0,1,ROWS(ListaImpacto),1),MATCH(Q64,ListaImpacto,0)),9) &amp;
  IFERROR(INDEX(OFFSET(ListaProbabilidade,0,1,ROWS(ListaProbabilidade),1),MATCH(I64,ListaProbabilidade,0)),9)</f>
        <v>11</v>
      </c>
    </row>
    <row r="65" spans="1:27" ht="92.25" hidden="1" customHeight="1" x14ac:dyDescent="0.15">
      <c r="A65" s="134"/>
      <c r="B65" s="139" t="s">
        <v>401</v>
      </c>
      <c r="C65" s="139" t="s">
        <v>379</v>
      </c>
      <c r="D65" s="140" t="s">
        <v>265</v>
      </c>
      <c r="E65" s="142" t="s">
        <v>356</v>
      </c>
      <c r="F65" s="142" t="s">
        <v>481</v>
      </c>
      <c r="G65" s="142" t="s">
        <v>482</v>
      </c>
      <c r="H65" s="142" t="s">
        <v>357</v>
      </c>
      <c r="I65" s="142" t="s">
        <v>24</v>
      </c>
      <c r="J65" s="143">
        <v>100000</v>
      </c>
      <c r="K65" s="144" t="str">
        <f>IF(J65&gt;=Configurações!$C$33,Configurações!$A$33,IF(J65&gt;=Configurações!$C$34,Configurações!$A$34,IF(J65&gt;=Configurações!$C$35,Configurações!$A$35,IF(J65&gt;Configurações!$C$36,Configurações!$A$36,""))))</f>
        <v>Menor</v>
      </c>
      <c r="L65" s="145" t="s">
        <v>16</v>
      </c>
      <c r="M65" s="145" t="s">
        <v>16</v>
      </c>
      <c r="N65" s="145" t="s">
        <v>16</v>
      </c>
      <c r="O65" s="145" t="s">
        <v>126</v>
      </c>
      <c r="P65" s="145" t="s">
        <v>126</v>
      </c>
      <c r="Q65" s="146" t="str">
        <f ca="1">IF(COUNTBLANK(K65:P65)=5,"",INDEX(ListaImpacto,MATCH(IF(COUNTIF(K65:P65,Configurações!$A$10)&gt;0,Configurações!$B$10,IF(COUNTIF(K65:P65,Configurações!$A$11)&gt;0,Configurações!$B$11,IF(COUNTIF(K65:P65,Configurações!$A$12)&gt;0,Configurações!$B$12,IF(COUNTIF(K65:P65,Configurações!$A$13)&gt;0,Configurações!$B$13,IF(COUNTIF(K65:P65,Configurações!$A$14),Configurações!$B$14,0))))),OFFSET(ListaImpacto,0,1,ROWS(ListaImpacto),1),0)))</f>
        <v>Menor</v>
      </c>
      <c r="R65" s="147"/>
      <c r="S65" s="147"/>
      <c r="T65" s="148" t="str">
        <f ca="1">IFERROR(INDEX(ListaClassificaoFinal,MATCH("*" &amp; AA65 &amp; "*",OFFSET(ListaClassificaoFinal,0,1,ROWS(ListaClassificaoFinal),1),0)),"")</f>
        <v/>
      </c>
      <c r="U65" s="147" t="s">
        <v>495</v>
      </c>
      <c r="V65" s="147" t="s">
        <v>265</v>
      </c>
      <c r="W65" s="141"/>
      <c r="X65" s="149" t="str">
        <f ca="1">IFERROR(INDEX(OFFSET(ListaCategorias,0,1,ROWS(ListaCategorias),1),MATCH(W65,ListaCategorias,0)),"")</f>
        <v/>
      </c>
      <c r="AA65" s="27" t="str">
        <f ca="1">IFERROR(INDEX(OFFSET(ListaImpacto,0,1,ROWS(ListaImpacto),1),MATCH(R65,ListaImpacto,0)),9) &amp;
  IFERROR(INDEX(OFFSET(ListaProbabilidade,0,1,ROWS(ListaProbabilidade),1),MATCH(I65,ListaProbabilidade,0)),9)</f>
        <v>91</v>
      </c>
    </row>
    <row r="66" spans="1:27" ht="92.25" hidden="1" customHeight="1" x14ac:dyDescent="0.15">
      <c r="A66" s="134"/>
      <c r="B66" s="139" t="s">
        <v>402</v>
      </c>
      <c r="C66" s="139"/>
      <c r="D66" s="140" t="s">
        <v>521</v>
      </c>
      <c r="E66" s="141" t="s">
        <v>556</v>
      </c>
      <c r="F66" s="142" t="s">
        <v>557</v>
      </c>
      <c r="G66" s="142" t="s">
        <v>558</v>
      </c>
      <c r="H66" s="142" t="s">
        <v>559</v>
      </c>
      <c r="I66" s="142" t="s">
        <v>39</v>
      </c>
      <c r="J66" s="143">
        <v>100000</v>
      </c>
      <c r="K66" s="144" t="str">
        <f>IF(J66&gt;=Configurações!$C$33,Configurações!$A$33,IF(J66&gt;=Configurações!$C$34,Configurações!$A$34,IF(J66&gt;=Configurações!$C$35,Configurações!$A$35,IF(J66&gt;Configurações!$C$36,Configurações!$A$36,""))))</f>
        <v>Menor</v>
      </c>
      <c r="L66" s="145" t="s">
        <v>125</v>
      </c>
      <c r="M66" s="145" t="s">
        <v>16</v>
      </c>
      <c r="N66" s="145" t="s">
        <v>16</v>
      </c>
      <c r="O66" s="145" t="s">
        <v>125</v>
      </c>
      <c r="P66" s="145" t="s">
        <v>125</v>
      </c>
      <c r="Q66" s="146" t="str">
        <f ca="1">IF(COUNTBLANK(K66:P66)=5,"",INDEX(ListaImpacto,MATCH(IF(COUNTIF(K66:P66,Configurações!$A$10)&gt;0,Configurações!$B$10,IF(COUNTIF(K66:P66,Configurações!$A$11)&gt;0,Configurações!$B$11,IF(COUNTIF(K66:P66,Configurações!$A$12)&gt;0,Configurações!$B$12,IF(COUNTIF(K66:P66,Configurações!$A$13)&gt;0,Configurações!$B$13,IF(COUNTIF(K66:P66,Configurações!$A$14),Configurações!$B$14,0))))),OFFSET(ListaImpacto,0,1,ROWS(ListaImpacto),1),0)))</f>
        <v>Moderado</v>
      </c>
      <c r="R66" s="147" t="s">
        <v>560</v>
      </c>
      <c r="S66" s="147"/>
      <c r="T66" s="148" t="str">
        <f ca="1">IFERROR(INDEX(ListaClassificaoFinal,MATCH("*" &amp; AA66 &amp; "*",OFFSET(ListaClassificaoFinal,0,1,ROWS(ListaClassificaoFinal),1),0)),"")</f>
        <v>Baixo</v>
      </c>
      <c r="U66" s="147" t="s">
        <v>649</v>
      </c>
      <c r="V66" s="147" t="s">
        <v>244</v>
      </c>
      <c r="W66" s="141"/>
      <c r="X66" s="149" t="str">
        <f ca="1">IFERROR(INDEX(OFFSET(ListaCategorias,0,1,ROWS(ListaCategorias),1),MATCH(W66,ListaCategorias,0)),"")</f>
        <v/>
      </c>
      <c r="AA66" s="27" t="str">
        <f ca="1">IFERROR(INDEX(OFFSET(ListaImpacto,0,1,ROWS(ListaImpacto),1),MATCH(Q66,ListaImpacto,0)),9) &amp;
  IFERROR(INDEX(OFFSET(ListaProbabilidade,0,1,ROWS(ListaProbabilidade),1),MATCH(I66,ListaProbabilidade,0)),9)</f>
        <v>22</v>
      </c>
    </row>
    <row r="67" spans="1:27" ht="92.25" customHeight="1" x14ac:dyDescent="0.15">
      <c r="A67" s="134"/>
      <c r="B67" s="139" t="s">
        <v>403</v>
      </c>
      <c r="C67" s="139"/>
      <c r="D67" s="140" t="s">
        <v>501</v>
      </c>
      <c r="E67" s="141" t="s">
        <v>605</v>
      </c>
      <c r="F67" s="142" t="s">
        <v>606</v>
      </c>
      <c r="G67" s="142" t="s">
        <v>607</v>
      </c>
      <c r="H67" s="142"/>
      <c r="I67" s="142"/>
      <c r="J67" s="143"/>
      <c r="K67" s="144" t="str">
        <f>IF(J67&gt;=Configurações!$C$33,Configurações!$A$33,IF(J67&gt;=Configurações!$C$34,Configurações!$A$34,IF(J67&gt;=Configurações!$C$35,Configurações!$A$35,IF(J67&gt;Configurações!$C$36,Configurações!$A$36,""))))</f>
        <v/>
      </c>
      <c r="L67" s="145"/>
      <c r="M67" s="145"/>
      <c r="N67" s="145"/>
      <c r="O67" s="145"/>
      <c r="P67" s="145"/>
      <c r="Q67" s="146" t="str">
        <f ca="1">IF(COUNTBLANK(K67:P67)=5,"",INDEX(ListaImpacto,MATCH(IF(COUNTIF(K67:P67,Configurações!$A$10)&gt;0,Configurações!$B$10,IF(COUNTIF(K67:P67,Configurações!$A$11)&gt;0,Configurações!$B$11,IF(COUNTIF(K67:P67,Configurações!$A$12)&gt;0,Configurações!$B$12,IF(COUNTIF(K67:P67,Configurações!$A$13)&gt;0,Configurações!$B$13,IF(COUNTIF(K67:P67,Configurações!$A$14),Configurações!$B$14,0))))),OFFSET(ListaImpacto,0,1,ROWS(ListaImpacto),1),0)))</f>
        <v>n/a</v>
      </c>
      <c r="R67" s="147"/>
      <c r="S67" s="147"/>
      <c r="T67" s="148" t="str">
        <f ca="1">IFERROR(INDEX(ListaClassificaoFinal,MATCH("*" &amp; AA67 &amp; "*",OFFSET(ListaClassificaoFinal,0,1,ROWS(ListaClassificaoFinal),1),0)),"")</f>
        <v/>
      </c>
      <c r="U67" s="147"/>
      <c r="V67" s="147"/>
      <c r="W67" s="141"/>
      <c r="X67" s="149" t="str">
        <f ca="1">IFERROR(INDEX(OFFSET(ListaCategorias,0,1,ROWS(ListaCategorias),1),MATCH(W67,ListaCategorias,0)),"")</f>
        <v/>
      </c>
      <c r="AA67" s="27" t="str">
        <f ca="1">IFERROR(INDEX(OFFSET(ListaImpacto,0,1,ROWS(ListaImpacto),1),MATCH(Q67,ListaImpacto,0)),9) &amp;
  IFERROR(INDEX(OFFSET(ListaProbabilidade,0,1,ROWS(ListaProbabilidade),1),MATCH(I67,ListaProbabilidade,0)),9)</f>
        <v>09</v>
      </c>
    </row>
    <row r="68" spans="1:27" ht="92.25" customHeight="1" x14ac:dyDescent="0.15">
      <c r="A68" s="134"/>
      <c r="B68" s="139" t="s">
        <v>404</v>
      </c>
      <c r="C68" s="139"/>
      <c r="D68" s="140" t="s">
        <v>501</v>
      </c>
      <c r="E68" s="141" t="s">
        <v>608</v>
      </c>
      <c r="F68" s="142" t="s">
        <v>609</v>
      </c>
      <c r="G68" s="142" t="s">
        <v>610</v>
      </c>
      <c r="H68" s="142" t="s">
        <v>611</v>
      </c>
      <c r="I68" s="142" t="s">
        <v>23</v>
      </c>
      <c r="J68" s="143">
        <v>100000</v>
      </c>
      <c r="K68" s="144" t="str">
        <f>IF(J68&gt;=Configurações!$C$33,Configurações!$A$33,IF(J68&gt;=Configurações!$C$34,Configurações!$A$34,IF(J68&gt;=Configurações!$C$35,Configurações!$A$35,IF(J68&gt;Configurações!$C$36,Configurações!$A$36,""))))</f>
        <v>Menor</v>
      </c>
      <c r="L68" s="145" t="s">
        <v>126</v>
      </c>
      <c r="M68" s="145" t="s">
        <v>126</v>
      </c>
      <c r="N68" s="145" t="s">
        <v>126</v>
      </c>
      <c r="O68" s="145" t="s">
        <v>126</v>
      </c>
      <c r="P68" s="145" t="s">
        <v>126</v>
      </c>
      <c r="Q68" s="146" t="str">
        <f ca="1">IF(COUNTBLANK(K68:P68)=5,"",INDEX(ListaImpacto,MATCH(IF(COUNTIF(K68:P68,Configurações!$A$10)&gt;0,Configurações!$B$10,IF(COUNTIF(K68:P68,Configurações!$A$11)&gt;0,Configurações!$B$11,IF(COUNTIF(K68:P68,Configurações!$A$12)&gt;0,Configurações!$B$12,IF(COUNTIF(K68:P68,Configurações!$A$13)&gt;0,Configurações!$B$13,IF(COUNTIF(K68:P68,Configurações!$A$14),Configurações!$B$14,0))))),OFFSET(ListaImpacto,0,1,ROWS(ListaImpacto),1),0)))</f>
        <v>Menor</v>
      </c>
      <c r="R68" s="147"/>
      <c r="S68" s="147"/>
      <c r="T68" s="148" t="str">
        <f ca="1">IFERROR(INDEX(ListaClassificaoFinal,MATCH("*" &amp; AA68 &amp; "*",OFFSET(ListaClassificaoFinal,0,1,ROWS(ListaClassificaoFinal),1),0)),"")</f>
        <v>Baixo</v>
      </c>
      <c r="U68" s="147" t="s">
        <v>582</v>
      </c>
      <c r="V68" s="147" t="s">
        <v>237</v>
      </c>
      <c r="W68" s="141"/>
      <c r="X68" s="149" t="str">
        <f ca="1">IFERROR(INDEX(OFFSET(ListaCategorias,0,1,ROWS(ListaCategorias),1),MATCH(W68,ListaCategorias,0)),"")</f>
        <v/>
      </c>
      <c r="AA68" s="27" t="str">
        <f ca="1">IFERROR(INDEX(OFFSET(ListaImpacto,0,1,ROWS(ListaImpacto),1),MATCH(Q68,ListaImpacto,0)),9) &amp;
  IFERROR(INDEX(OFFSET(ListaProbabilidade,0,1,ROWS(ListaProbabilidade),1),MATCH(I68,ListaProbabilidade,0)),9)</f>
        <v>13</v>
      </c>
    </row>
    <row r="69" spans="1:27" ht="92.25" customHeight="1" x14ac:dyDescent="0.15">
      <c r="A69" s="134"/>
      <c r="B69" s="139" t="s">
        <v>535</v>
      </c>
      <c r="C69" s="139"/>
      <c r="D69" s="140" t="s">
        <v>501</v>
      </c>
      <c r="E69" s="141" t="s">
        <v>612</v>
      </c>
      <c r="F69" s="142" t="s">
        <v>613</v>
      </c>
      <c r="G69" s="142" t="s">
        <v>614</v>
      </c>
      <c r="H69" s="142" t="s">
        <v>615</v>
      </c>
      <c r="I69" s="142" t="s">
        <v>24</v>
      </c>
      <c r="J69" s="143">
        <v>100000</v>
      </c>
      <c r="K69" s="144" t="str">
        <f>IF(J69&gt;=Configurações!$C$33,Configurações!$A$33,IF(J69&gt;=Configurações!$C$34,Configurações!$A$34,IF(J69&gt;=Configurações!$C$35,Configurações!$A$35,IF(J69&gt;Configurações!$C$36,Configurações!$A$36,""))))</f>
        <v>Menor</v>
      </c>
      <c r="L69" s="145" t="s">
        <v>126</v>
      </c>
      <c r="M69" s="145" t="s">
        <v>126</v>
      </c>
      <c r="N69" s="145" t="s">
        <v>126</v>
      </c>
      <c r="O69" s="145" t="s">
        <v>125</v>
      </c>
      <c r="P69" s="145" t="s">
        <v>125</v>
      </c>
      <c r="Q69" s="146" t="str">
        <f ca="1">IF(COUNTBLANK(K69:P69)=5,"",INDEX(ListaImpacto,MATCH(IF(COUNTIF(K69:P69,Configurações!$A$10)&gt;0,Configurações!$B$10,IF(COUNTIF(K69:P69,Configurações!$A$11)&gt;0,Configurações!$B$11,IF(COUNTIF(K69:P69,Configurações!$A$12)&gt;0,Configurações!$B$12,IF(COUNTIF(K69:P69,Configurações!$A$13)&gt;0,Configurações!$B$13,IF(COUNTIF(K69:P69,Configurações!$A$14),Configurações!$B$14,0))))),OFFSET(ListaImpacto,0,1,ROWS(ListaImpacto),1),0)))</f>
        <v>Moderado</v>
      </c>
      <c r="R69" s="147"/>
      <c r="S69" s="147"/>
      <c r="T69" s="148" t="str">
        <f ca="1">IFERROR(INDEX(ListaClassificaoFinal,MATCH("*" &amp; AA69 &amp; "*",OFFSET(ListaClassificaoFinal,0,1,ROWS(ListaClassificaoFinal),1),0)),"")</f>
        <v>Muito Baixo</v>
      </c>
      <c r="U69" s="147" t="s">
        <v>485</v>
      </c>
      <c r="V69" s="147" t="s">
        <v>541</v>
      </c>
      <c r="W69" s="141"/>
      <c r="X69" s="149" t="str">
        <f ca="1">IFERROR(INDEX(OFFSET(ListaCategorias,0,1,ROWS(ListaCategorias),1),MATCH(W69,ListaCategorias,0)),"")</f>
        <v/>
      </c>
      <c r="AA69" s="27" t="str">
        <f ca="1">IFERROR(INDEX(OFFSET(ListaImpacto,0,1,ROWS(ListaImpacto),1),MATCH(Q69,ListaImpacto,0)),9) &amp;
  IFERROR(INDEX(OFFSET(ListaProbabilidade,0,1,ROWS(ListaProbabilidade),1),MATCH(I69,ListaProbabilidade,0)),9)</f>
        <v>21</v>
      </c>
    </row>
    <row r="70" spans="1:27" ht="92.25" customHeight="1" x14ac:dyDescent="0.15">
      <c r="A70" s="134"/>
      <c r="B70" s="139" t="s">
        <v>536</v>
      </c>
      <c r="C70" s="139"/>
      <c r="D70" s="140" t="s">
        <v>501</v>
      </c>
      <c r="E70" s="141" t="s">
        <v>382</v>
      </c>
      <c r="F70" s="142" t="s">
        <v>616</v>
      </c>
      <c r="G70" s="142" t="s">
        <v>617</v>
      </c>
      <c r="H70" s="142"/>
      <c r="I70" s="142" t="s">
        <v>39</v>
      </c>
      <c r="J70" s="143">
        <v>100000</v>
      </c>
      <c r="K70" s="144" t="str">
        <f>IF(J70&gt;=Configurações!$C$33,Configurações!$A$33,IF(J70&gt;=Configurações!$C$34,Configurações!$A$34,IF(J70&gt;=Configurações!$C$35,Configurações!$A$35,IF(J70&gt;Configurações!$C$36,Configurações!$A$36,""))))</f>
        <v>Menor</v>
      </c>
      <c r="L70" s="145" t="s">
        <v>126</v>
      </c>
      <c r="M70" s="145" t="s">
        <v>126</v>
      </c>
      <c r="N70" s="145" t="s">
        <v>126</v>
      </c>
      <c r="O70" s="145" t="s">
        <v>125</v>
      </c>
      <c r="P70" s="145" t="s">
        <v>125</v>
      </c>
      <c r="Q70" s="146" t="str">
        <f ca="1">IF(COUNTBLANK(K70:P70)=5,"",INDEX(ListaImpacto,MATCH(IF(COUNTIF(K70:P70,Configurações!$A$10)&gt;0,Configurações!$B$10,IF(COUNTIF(K70:P70,Configurações!$A$11)&gt;0,Configurações!$B$11,IF(COUNTIF(K70:P70,Configurações!$A$12)&gt;0,Configurações!$B$12,IF(COUNTIF(K70:P70,Configurações!$A$13)&gt;0,Configurações!$B$13,IF(COUNTIF(K70:P70,Configurações!$A$14),Configurações!$B$14,0))))),OFFSET(ListaImpacto,0,1,ROWS(ListaImpacto),1),0)))</f>
        <v>Moderado</v>
      </c>
      <c r="R70" s="147"/>
      <c r="S70" s="147"/>
      <c r="T70" s="148" t="str">
        <f ca="1">IFERROR(INDEX(ListaClassificaoFinal,MATCH("*" &amp; AA70 &amp; "*",OFFSET(ListaClassificaoFinal,0,1,ROWS(ListaClassificaoFinal),1),0)),"")</f>
        <v>Baixo</v>
      </c>
      <c r="U70" s="147" t="s">
        <v>485</v>
      </c>
      <c r="V70" s="147" t="s">
        <v>541</v>
      </c>
      <c r="W70" s="141"/>
      <c r="X70" s="149"/>
      <c r="AA70" s="27" t="str">
        <f ca="1">IFERROR(INDEX(OFFSET(ListaImpacto,0,1,ROWS(ListaImpacto),1),MATCH(Q70,ListaImpacto,0)),9) &amp;
  IFERROR(INDEX(OFFSET(ListaProbabilidade,0,1,ROWS(ListaProbabilidade),1),MATCH(I70,ListaProbabilidade,0)),9)</f>
        <v>22</v>
      </c>
    </row>
    <row r="71" spans="1:27" ht="92.25" hidden="1" customHeight="1" x14ac:dyDescent="0.15">
      <c r="A71" s="134"/>
      <c r="B71" s="139" t="s">
        <v>537</v>
      </c>
      <c r="C71" s="139"/>
      <c r="D71" s="140" t="s">
        <v>621</v>
      </c>
      <c r="E71" s="141" t="s">
        <v>619</v>
      </c>
      <c r="F71" s="142" t="s">
        <v>618</v>
      </c>
      <c r="G71" s="142" t="s">
        <v>622</v>
      </c>
      <c r="H71" s="142" t="s">
        <v>620</v>
      </c>
      <c r="I71" s="142" t="s">
        <v>39</v>
      </c>
      <c r="J71" s="143">
        <v>100000000</v>
      </c>
      <c r="K71" s="144" t="str">
        <f>IF(J71&gt;=Configurações!$C$33,Configurações!$A$33,IF(J71&gt;=Configurações!$C$34,Configurações!$A$34,IF(J71&gt;=Configurações!$C$35,Configurações!$A$35,IF(J71&gt;Configurações!$C$36,Configurações!$A$36,""))))</f>
        <v>Extremo</v>
      </c>
      <c r="L71" s="145" t="s">
        <v>126</v>
      </c>
      <c r="M71" s="145" t="s">
        <v>126</v>
      </c>
      <c r="N71" s="145" t="s">
        <v>126</v>
      </c>
      <c r="O71" s="145" t="s">
        <v>125</v>
      </c>
      <c r="P71" s="145" t="s">
        <v>125</v>
      </c>
      <c r="Q71" s="146" t="str">
        <f ca="1">IF(COUNTBLANK(K71:P71)=5,"",INDEX(ListaImpacto,MATCH(IF(COUNTIF(K71:P71,Configurações!$A$10)&gt;0,Configurações!$B$10,IF(COUNTIF(K71:P71,Configurações!$A$11)&gt;0,Configurações!$B$11,IF(COUNTIF(K71:P71,Configurações!$A$12)&gt;0,Configurações!$B$12,IF(COUNTIF(K71:P71,Configurações!$A$13)&gt;0,Configurações!$B$13,IF(COUNTIF(K71:P71,Configurações!$A$14),Configurações!$B$14,0))))),OFFSET(ListaImpacto,0,1,ROWS(ListaImpacto),1),0)))</f>
        <v>Extremo</v>
      </c>
      <c r="R71" s="147" t="s">
        <v>623</v>
      </c>
      <c r="S71" s="147"/>
      <c r="T71" s="148" t="str">
        <f ca="1">IFERROR(INDEX(ListaClassificaoFinal,MATCH("*" &amp; AA71 &amp; "*",OFFSET(ListaClassificaoFinal,0,1,ROWS(ListaClassificaoFinal),1),0)),"")</f>
        <v xml:space="preserve">Alto </v>
      </c>
      <c r="U71" s="147" t="s">
        <v>485</v>
      </c>
      <c r="V71" s="147" t="s">
        <v>541</v>
      </c>
      <c r="W71" s="141"/>
      <c r="X71" s="149"/>
      <c r="AA71" s="27" t="str">
        <f ca="1">IFERROR(INDEX(OFFSET(ListaImpacto,0,1,ROWS(ListaImpacto),1),MATCH(Q71,ListaImpacto,0)),9) &amp;
  IFERROR(INDEX(OFFSET(ListaProbabilidade,0,1,ROWS(ListaProbabilidade),1),MATCH(I71,ListaProbabilidade,0)),9)</f>
        <v>42</v>
      </c>
    </row>
    <row r="72" spans="1:27" ht="92.25" customHeight="1" x14ac:dyDescent="0.15">
      <c r="A72" s="134"/>
      <c r="B72" s="139" t="s">
        <v>538</v>
      </c>
      <c r="C72" s="139"/>
      <c r="D72" s="140" t="s">
        <v>501</v>
      </c>
      <c r="E72" s="141" t="s">
        <v>624</v>
      </c>
      <c r="F72" s="142" t="s">
        <v>625</v>
      </c>
      <c r="G72" s="142" t="s">
        <v>627</v>
      </c>
      <c r="H72" s="142" t="s">
        <v>626</v>
      </c>
      <c r="I72" s="142" t="s">
        <v>24</v>
      </c>
      <c r="J72" s="143">
        <v>100000</v>
      </c>
      <c r="K72" s="144" t="str">
        <f>IF(J72&gt;=Configurações!$C$33,Configurações!$A$33,IF(J72&gt;=Configurações!$C$34,Configurações!$A$34,IF(J72&gt;=Configurações!$C$35,Configurações!$A$35,IF(J72&gt;Configurações!$C$36,Configurações!$A$36,""))))</f>
        <v>Menor</v>
      </c>
      <c r="L72" s="145" t="s">
        <v>126</v>
      </c>
      <c r="M72" s="145" t="s">
        <v>126</v>
      </c>
      <c r="N72" s="145" t="s">
        <v>126</v>
      </c>
      <c r="O72" s="145" t="s">
        <v>124</v>
      </c>
      <c r="P72" s="145" t="s">
        <v>125</v>
      </c>
      <c r="Q72" s="146" t="str">
        <f ca="1">IF(COUNTBLANK(K72:P72)=5,"",INDEX(ListaImpacto,MATCH(IF(COUNTIF(K72:P72,Configurações!$A$10)&gt;0,Configurações!$B$10,IF(COUNTIF(K72:P72,Configurações!$A$11)&gt;0,Configurações!$B$11,IF(COUNTIF(K72:P72,Configurações!$A$12)&gt;0,Configurações!$B$12,IF(COUNTIF(K72:P72,Configurações!$A$13)&gt;0,Configurações!$B$13,IF(COUNTIF(K72:P72,Configurações!$A$14),Configurações!$B$14,0))))),OFFSET(ListaImpacto,0,1,ROWS(ListaImpacto),1),0)))</f>
        <v>Maior</v>
      </c>
      <c r="R72" s="147" t="s">
        <v>628</v>
      </c>
      <c r="S72" s="147"/>
      <c r="T72" s="148" t="str">
        <f ca="1">IFERROR(INDEX(ListaClassificaoFinal,MATCH("*" &amp; AA72 &amp; "*",OFFSET(ListaClassificaoFinal,0,1,ROWS(ListaClassificaoFinal),1),0)),"")</f>
        <v>Baixo</v>
      </c>
      <c r="U72" s="147" t="s">
        <v>485</v>
      </c>
      <c r="V72" s="147" t="s">
        <v>541</v>
      </c>
      <c r="W72" s="141"/>
      <c r="X72" s="149"/>
      <c r="AA72" s="27" t="str">
        <f ca="1">IFERROR(INDEX(OFFSET(ListaImpacto,0,1,ROWS(ListaImpacto),1),MATCH(Q72,ListaImpacto,0)),9) &amp;
  IFERROR(INDEX(OFFSET(ListaProbabilidade,0,1,ROWS(ListaProbabilidade),1),MATCH(I72,ListaProbabilidade,0)),9)</f>
        <v>31</v>
      </c>
    </row>
    <row r="73" spans="1:27" ht="92.25" customHeight="1" x14ac:dyDescent="0.15">
      <c r="A73" s="134"/>
      <c r="B73" s="139" t="s">
        <v>539</v>
      </c>
      <c r="C73" s="139"/>
      <c r="D73" s="140" t="s">
        <v>501</v>
      </c>
      <c r="E73" s="141" t="s">
        <v>633</v>
      </c>
      <c r="F73" s="142" t="s">
        <v>634</v>
      </c>
      <c r="G73" s="142" t="s">
        <v>635</v>
      </c>
      <c r="H73" s="142" t="s">
        <v>644</v>
      </c>
      <c r="I73" s="142" t="s">
        <v>39</v>
      </c>
      <c r="J73" s="143">
        <v>100000</v>
      </c>
      <c r="K73" s="144" t="str">
        <f>IF(J73&gt;=Configurações!$C$33,Configurações!$A$33,IF(J73&gt;=Configurações!$C$34,Configurações!$A$34,IF(J73&gt;=Configurações!$C$35,Configurações!$A$35,IF(J73&gt;Configurações!$C$36,Configurações!$A$36,""))))</f>
        <v>Menor</v>
      </c>
      <c r="L73" s="145" t="s">
        <v>125</v>
      </c>
      <c r="M73" s="145" t="s">
        <v>126</v>
      </c>
      <c r="N73" s="145" t="s">
        <v>126</v>
      </c>
      <c r="O73" s="145" t="s">
        <v>124</v>
      </c>
      <c r="P73" s="145" t="s">
        <v>124</v>
      </c>
      <c r="Q73" s="146" t="str">
        <f ca="1">IF(COUNTBLANK(K73:P73)=5,"",INDEX(ListaImpacto,MATCH(IF(COUNTIF(K73:P73,Configurações!$A$10)&gt;0,Configurações!$B$10,IF(COUNTIF(K73:P73,Configurações!$A$11)&gt;0,Configurações!$B$11,IF(COUNTIF(K73:P73,Configurações!$A$12)&gt;0,Configurações!$B$12,IF(COUNTIF(K73:P73,Configurações!$A$13)&gt;0,Configurações!$B$13,IF(COUNTIF(K73:P73,Configurações!$A$14),Configurações!$B$14,0))))),OFFSET(ListaImpacto,0,1,ROWS(ListaImpacto),1),0)))</f>
        <v>Maior</v>
      </c>
      <c r="R73" s="147" t="s">
        <v>628</v>
      </c>
      <c r="S73" s="147"/>
      <c r="T73" s="148" t="str">
        <f ca="1">IFERROR(INDEX(ListaClassificaoFinal,MATCH("*" &amp; AA73 &amp; "*",OFFSET(ListaClassificaoFinal,0,1,ROWS(ListaClassificaoFinal),1),0)),"")</f>
        <v xml:space="preserve">Médio </v>
      </c>
      <c r="U73" s="147" t="s">
        <v>485</v>
      </c>
      <c r="V73" s="147" t="s">
        <v>541</v>
      </c>
      <c r="W73" s="141"/>
      <c r="X73" s="149"/>
      <c r="AA73" s="27" t="str">
        <f ca="1">IFERROR(INDEX(OFFSET(ListaImpacto,0,1,ROWS(ListaImpacto),1),MATCH(Q73,ListaImpacto,0)),9) &amp;
  IFERROR(INDEX(OFFSET(ListaProbabilidade,0,1,ROWS(ListaProbabilidade),1),MATCH(I73,ListaProbabilidade,0)),9)</f>
        <v>32</v>
      </c>
    </row>
  </sheetData>
  <sheetProtection formatCells="0" formatColumns="0" formatRows="0"/>
  <autoFilter ref="A8:AD73" xr:uid="{00000000-0009-0000-0000-000000000000}">
    <filterColumn colId="3">
      <filters>
        <filter val="Logística Importação"/>
        <filter val="Logística Importação e Exportação"/>
      </filters>
    </filterColumn>
  </autoFilter>
  <sortState xmlns:xlrd2="http://schemas.microsoft.com/office/spreadsheetml/2017/richdata2" ref="C9:U84">
    <sortCondition ref="D9:D84"/>
  </sortState>
  <customSheetViews>
    <customSheetView guid="{7DC5058C-3B95-4762-B39D-E783A9975CB0}" scale="90" showGridLines="0" hiddenColumns="1">
      <pane xSplit="5" ySplit="8" topLeftCell="AX135" activePane="bottomRight" state="frozenSplit"/>
      <selection pane="bottomRight" activeCell="G9" sqref="G9"/>
      <pageMargins left="0.511811024" right="0.511811024" top="0.78740157499999996" bottom="0.78740157499999996" header="0.31496062000000002" footer="0.31496062000000002"/>
      <pageSetup paperSize="9" orientation="portrait" r:id="rId1"/>
    </customSheetView>
  </customSheetViews>
  <mergeCells count="3">
    <mergeCell ref="M6:O6"/>
    <mergeCell ref="J7:K7"/>
    <mergeCell ref="L7:P7"/>
  </mergeCells>
  <dataValidations count="3">
    <dataValidation type="list" allowBlank="1" showInputMessage="1" showErrorMessage="1" sqref="K38:O38 L39:O40 K13:K14 K69:P73 P23:P40 L23:O37 K39:K68 L41:P68 L9:P22" xr:uid="{00000000-0002-0000-0000-000000000000}">
      <formula1>ListaImpacto</formula1>
    </dataValidation>
    <dataValidation type="list" allowBlank="1" showInputMessage="1" showErrorMessage="1" sqref="I66:I73 I39:I64 I9:I37" xr:uid="{00000000-0002-0000-0000-000001000000}">
      <formula1>ListaProbabilidade</formula1>
    </dataValidation>
    <dataValidation type="list" allowBlank="1" showErrorMessage="1" sqref="W9:W73" xr:uid="{00000000-0002-0000-0000-000002000000}">
      <formula1>ListaCategorias</formula1>
    </dataValidation>
  </dataValidations>
  <pageMargins left="0.511811024" right="0.511811024" top="0.78740157499999996" bottom="0.78740157499999996" header="0.31496062000000002" footer="0.31496062000000002"/>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cellIs" priority="181" stopIfTrue="1" operator="equal" id="{CE6C5337-7F99-47F5-8858-C3956454F69A}">
            <xm:f>Configurações!$A$39</xm:f>
            <x14:dxf>
              <fill>
                <patternFill>
                  <bgColor theme="0"/>
                </patternFill>
              </fill>
            </x14:dxf>
          </x14:cfRule>
          <x14:cfRule type="cellIs" priority="182" stopIfTrue="1" operator="equal" id="{79A5E14B-C703-4DF1-9E96-F3D656D5EF04}">
            <xm:f>Configurações!$A$40</xm:f>
            <x14:dxf>
              <fill>
                <patternFill>
                  <bgColor rgb="FFDCDCDC"/>
                </patternFill>
              </fill>
            </x14:dxf>
          </x14:cfRule>
          <x14:cfRule type="cellIs" priority="183" stopIfTrue="1" operator="equal" id="{B9BDEDD7-D580-4CFA-92DA-2570620C1D64}">
            <xm:f>Configurações!$A$41</xm:f>
            <x14:dxf>
              <fill>
                <patternFill>
                  <bgColor rgb="FF9D9D9D"/>
                </patternFill>
              </fill>
            </x14:dxf>
          </x14:cfRule>
          <x14:cfRule type="cellIs" priority="184" stopIfTrue="1" operator="equal" id="{FD4CBAB5-F6AD-4532-BEC6-2ACDB1114DD4}">
            <xm:f>Configurações!$A$42</xm:f>
            <x14:dxf>
              <fill>
                <patternFill>
                  <bgColor rgb="FFFF5000"/>
                </patternFill>
              </fill>
            </x14:dxf>
          </x14:cfRule>
          <x14:cfRule type="cellIs" priority="185" stopIfTrue="1" operator="equal" id="{ED402500-8A37-426C-9372-741301196B59}">
            <xm:f>Configurações!$A$43</xm:f>
            <x14:dxf>
              <fill>
                <patternFill>
                  <bgColor rgb="FFD83C00"/>
                </patternFill>
              </fill>
            </x14:dxf>
          </x14:cfRule>
          <xm:sqref>T56:T71 T9:T43</xm:sqref>
        </x14:conditionalFormatting>
        <x14:conditionalFormatting xmlns:xm="http://schemas.microsoft.com/office/excel/2006/main">
          <x14:cfRule type="cellIs" priority="61" stopIfTrue="1" operator="equal" id="{C07DCF31-C325-4EEB-9673-CD2D2949D13E}">
            <xm:f>'C:/Users/paulohta/AppData/Local/Microsoft/Windows/INetCache/Content.Outlook/ZE2YFFS9/[12.06 -ERM 2018 - COMEX.xlsm]Configurações'!#REF!</xm:f>
            <x14:dxf>
              <fill>
                <patternFill>
                  <bgColor theme="0"/>
                </patternFill>
              </fill>
            </x14:dxf>
          </x14:cfRule>
          <x14:cfRule type="cellIs" priority="62" stopIfTrue="1" operator="equal" id="{A1667201-D6D1-4BCD-87DD-8693543C9D29}">
            <xm:f>'C:/Users/paulohta/AppData/Local/Microsoft/Windows/INetCache/Content.Outlook/ZE2YFFS9/[12.06 -ERM 2018 - COMEX.xlsm]Configurações'!#REF!</xm:f>
            <x14:dxf>
              <fill>
                <patternFill>
                  <bgColor rgb="FFDCDCDC"/>
                </patternFill>
              </fill>
            </x14:dxf>
          </x14:cfRule>
          <x14:cfRule type="cellIs" priority="63" stopIfTrue="1" operator="equal" id="{4D35231B-751E-4249-9522-20C293F72994}">
            <xm:f>'C:/Users/paulohta/AppData/Local/Microsoft/Windows/INetCache/Content.Outlook/ZE2YFFS9/[12.06 -ERM 2018 - COMEX.xlsm]Configurações'!#REF!</xm:f>
            <x14:dxf>
              <fill>
                <patternFill>
                  <bgColor rgb="FF9D9D9D"/>
                </patternFill>
              </fill>
            </x14:dxf>
          </x14:cfRule>
          <x14:cfRule type="cellIs" priority="64" stopIfTrue="1" operator="equal" id="{DCC850DB-CE72-4CA4-81B7-32CD0C11EC6C}">
            <xm:f>'C:/Users/paulohta/AppData/Local/Microsoft/Windows/INetCache/Content.Outlook/ZE2YFFS9/[12.06 -ERM 2018 - COMEX.xlsm]Configurações'!#REF!</xm:f>
            <x14:dxf>
              <fill>
                <patternFill>
                  <bgColor rgb="FFFF5000"/>
                </patternFill>
              </fill>
            </x14:dxf>
          </x14:cfRule>
          <x14:cfRule type="cellIs" priority="65" stopIfTrue="1" operator="equal" id="{C48C010A-F3BA-46F5-A338-0530B98109CD}">
            <xm:f>'C:/Users/paulohta/AppData/Local/Microsoft/Windows/INetCache/Content.Outlook/ZE2YFFS9/[12.06 -ERM 2018 - COMEX.xlsm]Configurações'!#REF!</xm:f>
            <x14:dxf>
              <fill>
                <patternFill>
                  <bgColor rgb="FFD83C00"/>
                </patternFill>
              </fill>
            </x14:dxf>
          </x14:cfRule>
          <xm:sqref>T44 T47:T55</xm:sqref>
        </x14:conditionalFormatting>
        <x14:conditionalFormatting xmlns:xm="http://schemas.microsoft.com/office/excel/2006/main">
          <x14:cfRule type="cellIs" priority="56" stopIfTrue="1" operator="equal" id="{C3A0F460-5DF4-4B94-A878-1A3A3B23D36C}">
            <xm:f>'C:/Users/paulohta/AppData/Local/Microsoft/Windows/INetCache/Content.Outlook/ZE2YFFS9/[12.06 -ERM 2018 - COMEX.xlsm]Configurações'!#REF!</xm:f>
            <x14:dxf>
              <fill>
                <patternFill>
                  <bgColor theme="0"/>
                </patternFill>
              </fill>
            </x14:dxf>
          </x14:cfRule>
          <x14:cfRule type="cellIs" priority="57" stopIfTrue="1" operator="equal" id="{A1EFD0A9-0F45-46DC-AB64-2963BD2DA3FE}">
            <xm:f>'C:/Users/paulohta/AppData/Local/Microsoft/Windows/INetCache/Content.Outlook/ZE2YFFS9/[12.06 -ERM 2018 - COMEX.xlsm]Configurações'!#REF!</xm:f>
            <x14:dxf>
              <fill>
                <patternFill>
                  <bgColor rgb="FFDCDCDC"/>
                </patternFill>
              </fill>
            </x14:dxf>
          </x14:cfRule>
          <x14:cfRule type="cellIs" priority="58" stopIfTrue="1" operator="equal" id="{9FB1B090-66EE-4F56-B922-99BC7A7D52F9}">
            <xm:f>'C:/Users/paulohta/AppData/Local/Microsoft/Windows/INetCache/Content.Outlook/ZE2YFFS9/[12.06 -ERM 2018 - COMEX.xlsm]Configurações'!#REF!</xm:f>
            <x14:dxf>
              <fill>
                <patternFill>
                  <bgColor rgb="FF9D9D9D"/>
                </patternFill>
              </fill>
            </x14:dxf>
          </x14:cfRule>
          <x14:cfRule type="cellIs" priority="59" stopIfTrue="1" operator="equal" id="{AFEAD94E-6842-44A7-AD15-61EA7FF1CEAE}">
            <xm:f>'C:/Users/paulohta/AppData/Local/Microsoft/Windows/INetCache/Content.Outlook/ZE2YFFS9/[12.06 -ERM 2018 - COMEX.xlsm]Configurações'!#REF!</xm:f>
            <x14:dxf>
              <fill>
                <patternFill>
                  <bgColor rgb="FFFF5000"/>
                </patternFill>
              </fill>
            </x14:dxf>
          </x14:cfRule>
          <x14:cfRule type="cellIs" priority="60" stopIfTrue="1" operator="equal" id="{3ED86D3D-F944-4BEE-938F-132E753F61F2}">
            <xm:f>'C:/Users/paulohta/AppData/Local/Microsoft/Windows/INetCache/Content.Outlook/ZE2YFFS9/[12.06 -ERM 2018 - COMEX.xlsm]Configurações'!#REF!</xm:f>
            <x14:dxf>
              <fill>
                <patternFill>
                  <bgColor rgb="FFD83C00"/>
                </patternFill>
              </fill>
            </x14:dxf>
          </x14:cfRule>
          <xm:sqref>T45</xm:sqref>
        </x14:conditionalFormatting>
        <x14:conditionalFormatting xmlns:xm="http://schemas.microsoft.com/office/excel/2006/main">
          <x14:cfRule type="cellIs" priority="51" stopIfTrue="1" operator="equal" id="{E5C33A50-2501-4F43-94FA-03C4645D7603}">
            <xm:f>'C:/Users/paulohta/AppData/Local/Microsoft/Windows/INetCache/Content.Outlook/ZE2YFFS9/[12.06 -ERM 2018 - COMEX.xlsm]Configurações'!#REF!</xm:f>
            <x14:dxf>
              <fill>
                <patternFill>
                  <bgColor theme="0"/>
                </patternFill>
              </fill>
            </x14:dxf>
          </x14:cfRule>
          <x14:cfRule type="cellIs" priority="52" stopIfTrue="1" operator="equal" id="{A93657C1-C43C-4E61-AF37-E3C840556B68}">
            <xm:f>'C:/Users/paulohta/AppData/Local/Microsoft/Windows/INetCache/Content.Outlook/ZE2YFFS9/[12.06 -ERM 2018 - COMEX.xlsm]Configurações'!#REF!</xm:f>
            <x14:dxf>
              <fill>
                <patternFill>
                  <bgColor rgb="FFDCDCDC"/>
                </patternFill>
              </fill>
            </x14:dxf>
          </x14:cfRule>
          <x14:cfRule type="cellIs" priority="53" stopIfTrue="1" operator="equal" id="{E41C9A4D-220E-4658-AAD3-E27335660D5B}">
            <xm:f>'C:/Users/paulohta/AppData/Local/Microsoft/Windows/INetCache/Content.Outlook/ZE2YFFS9/[12.06 -ERM 2018 - COMEX.xlsm]Configurações'!#REF!</xm:f>
            <x14:dxf>
              <fill>
                <patternFill>
                  <bgColor rgb="FF9D9D9D"/>
                </patternFill>
              </fill>
            </x14:dxf>
          </x14:cfRule>
          <x14:cfRule type="cellIs" priority="54" stopIfTrue="1" operator="equal" id="{3EE002CE-007D-4279-89D9-945EA1D3974A}">
            <xm:f>'C:/Users/paulohta/AppData/Local/Microsoft/Windows/INetCache/Content.Outlook/ZE2YFFS9/[12.06 -ERM 2018 - COMEX.xlsm]Configurações'!#REF!</xm:f>
            <x14:dxf>
              <fill>
                <patternFill>
                  <bgColor rgb="FFFF5000"/>
                </patternFill>
              </fill>
            </x14:dxf>
          </x14:cfRule>
          <x14:cfRule type="cellIs" priority="55" stopIfTrue="1" operator="equal" id="{38A8831C-FC5C-4150-8C8E-1E2660B0EC83}">
            <xm:f>'C:/Users/paulohta/AppData/Local/Microsoft/Windows/INetCache/Content.Outlook/ZE2YFFS9/[12.06 -ERM 2018 - COMEX.xlsm]Configurações'!#REF!</xm:f>
            <x14:dxf>
              <fill>
                <patternFill>
                  <bgColor rgb="FFD83C00"/>
                </patternFill>
              </fill>
            </x14:dxf>
          </x14:cfRule>
          <xm:sqref>T46</xm:sqref>
        </x14:conditionalFormatting>
        <x14:conditionalFormatting xmlns:xm="http://schemas.microsoft.com/office/excel/2006/main">
          <x14:cfRule type="cellIs" priority="6" stopIfTrue="1" operator="equal" id="{90EF3F58-D972-4525-9AD6-E4080EBCA05B}">
            <xm:f>Configurações!$A$39</xm:f>
            <x14:dxf>
              <fill>
                <patternFill>
                  <bgColor theme="0"/>
                </patternFill>
              </fill>
            </x14:dxf>
          </x14:cfRule>
          <x14:cfRule type="cellIs" priority="7" stopIfTrue="1" operator="equal" id="{5EE7FC45-BD16-47C3-AC28-30B02807B16C}">
            <xm:f>Configurações!$A$40</xm:f>
            <x14:dxf>
              <fill>
                <patternFill>
                  <bgColor rgb="FFDCDCDC"/>
                </patternFill>
              </fill>
            </x14:dxf>
          </x14:cfRule>
          <x14:cfRule type="cellIs" priority="8" stopIfTrue="1" operator="equal" id="{DED179B6-1325-4BC2-A20E-B9095F14BB01}">
            <xm:f>Configurações!$A$41</xm:f>
            <x14:dxf>
              <fill>
                <patternFill>
                  <bgColor rgb="FF9D9D9D"/>
                </patternFill>
              </fill>
            </x14:dxf>
          </x14:cfRule>
          <x14:cfRule type="cellIs" priority="9" stopIfTrue="1" operator="equal" id="{98006342-E7C0-4146-A683-A2C5CC80C441}">
            <xm:f>Configurações!$A$42</xm:f>
            <x14:dxf>
              <fill>
                <patternFill>
                  <bgColor rgb="FFFF5000"/>
                </patternFill>
              </fill>
            </x14:dxf>
          </x14:cfRule>
          <x14:cfRule type="cellIs" priority="10" stopIfTrue="1" operator="equal" id="{C4602754-D522-41F8-BDDF-74C359027DB2}">
            <xm:f>Configurações!$A$43</xm:f>
            <x14:dxf>
              <fill>
                <patternFill>
                  <bgColor rgb="FFD83C00"/>
                </patternFill>
              </fill>
            </x14:dxf>
          </x14:cfRule>
          <xm:sqref>T72</xm:sqref>
        </x14:conditionalFormatting>
        <x14:conditionalFormatting xmlns:xm="http://schemas.microsoft.com/office/excel/2006/main">
          <x14:cfRule type="cellIs" priority="1" stopIfTrue="1" operator="equal" id="{5278D003-EAF7-463D-A321-CF44DEC6DD7F}">
            <xm:f>Configurações!$A$39</xm:f>
            <x14:dxf>
              <fill>
                <patternFill>
                  <bgColor theme="0"/>
                </patternFill>
              </fill>
            </x14:dxf>
          </x14:cfRule>
          <x14:cfRule type="cellIs" priority="2" stopIfTrue="1" operator="equal" id="{011DAB87-9760-4173-86DB-13A7268385EC}">
            <xm:f>Configurações!$A$40</xm:f>
            <x14:dxf>
              <fill>
                <patternFill>
                  <bgColor rgb="FFDCDCDC"/>
                </patternFill>
              </fill>
            </x14:dxf>
          </x14:cfRule>
          <x14:cfRule type="cellIs" priority="3" stopIfTrue="1" operator="equal" id="{6E5141E6-8499-48B5-BBE1-F828B51EE604}">
            <xm:f>Configurações!$A$41</xm:f>
            <x14:dxf>
              <fill>
                <patternFill>
                  <bgColor rgb="FF9D9D9D"/>
                </patternFill>
              </fill>
            </x14:dxf>
          </x14:cfRule>
          <x14:cfRule type="cellIs" priority="4" stopIfTrue="1" operator="equal" id="{807811F0-819F-418F-835D-14D02B06034E}">
            <xm:f>Configurações!$A$42</xm:f>
            <x14:dxf>
              <fill>
                <patternFill>
                  <bgColor rgb="FFFF5000"/>
                </patternFill>
              </fill>
            </x14:dxf>
          </x14:cfRule>
          <x14:cfRule type="cellIs" priority="5" stopIfTrue="1" operator="equal" id="{BBBA4D02-FA58-4457-8E64-004154A8D106}">
            <xm:f>Configurações!$A$43</xm:f>
            <x14:dxf>
              <fill>
                <patternFill>
                  <bgColor rgb="FFD83C00"/>
                </patternFill>
              </fill>
            </x14:dxf>
          </x14:cfRule>
          <xm:sqref>T73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Matriz">
    <tabColor rgb="FF3C3C3C"/>
  </sheetPr>
  <dimension ref="A1:R12"/>
  <sheetViews>
    <sheetView showGridLines="0" zoomScale="85" zoomScaleNormal="85" workbookViewId="0"/>
  </sheetViews>
  <sheetFormatPr baseColWidth="10" defaultColWidth="9.1640625" defaultRowHeight="15" x14ac:dyDescent="0.2"/>
  <cols>
    <col min="1" max="1" width="1.6640625" style="1" customWidth="1"/>
    <col min="2" max="2" width="12.1640625" style="1" customWidth="1"/>
    <col min="3" max="6" width="4.33203125" style="1" customWidth="1"/>
    <col min="7" max="7" width="19" style="1" customWidth="1"/>
    <col min="8" max="11" width="20.6640625" style="1" customWidth="1"/>
    <col min="12" max="12" width="16.5" style="1" customWidth="1"/>
    <col min="13" max="13" width="1.6640625" style="1" customWidth="1"/>
    <col min="14" max="14" width="14.33203125" style="1" hidden="1" customWidth="1"/>
    <col min="15" max="16" width="9.1640625" style="1"/>
    <col min="17" max="17" width="12.1640625" style="1" customWidth="1"/>
    <col min="18" max="16384" width="9.1640625" style="1"/>
  </cols>
  <sheetData>
    <row r="1" spans="1:18" ht="9.75" customHeight="1" x14ac:dyDescent="0.2">
      <c r="A1" s="44"/>
      <c r="B1" s="44"/>
      <c r="C1" s="44"/>
      <c r="D1" s="44"/>
      <c r="E1" s="44"/>
      <c r="F1" s="44"/>
      <c r="G1" s="44"/>
      <c r="H1" s="44"/>
      <c r="I1" s="44"/>
      <c r="J1" s="44"/>
      <c r="K1" s="44"/>
      <c r="L1" s="44"/>
      <c r="M1" s="44"/>
    </row>
    <row r="2" spans="1:18" ht="44.25" customHeight="1" x14ac:dyDescent="0.2">
      <c r="A2" s="43"/>
      <c r="C2"/>
      <c r="D2"/>
      <c r="E2"/>
      <c r="G2" s="3"/>
      <c r="H2" s="18" t="s">
        <v>447</v>
      </c>
      <c r="I2" s="18"/>
      <c r="J2" s="18"/>
      <c r="K2" s="18"/>
      <c r="L2" s="3"/>
      <c r="M2" s="44"/>
    </row>
    <row r="3" spans="1:18" ht="20.25" customHeight="1" x14ac:dyDescent="0.2">
      <c r="A3" s="43"/>
      <c r="C3" s="9"/>
      <c r="D3" s="9"/>
      <c r="E3" s="9"/>
      <c r="F3" s="10"/>
      <c r="G3" s="11"/>
      <c r="H3" s="19"/>
      <c r="I3" s="19"/>
      <c r="J3" s="19"/>
      <c r="K3" s="19"/>
      <c r="L3" s="3"/>
      <c r="M3" s="44"/>
    </row>
    <row r="4" spans="1:18" ht="60" customHeight="1" x14ac:dyDescent="0.2">
      <c r="A4" s="43"/>
      <c r="C4" s="10"/>
      <c r="D4" s="7"/>
      <c r="E4" s="7"/>
      <c r="F4" s="10"/>
      <c r="G4" s="63" t="s">
        <v>28</v>
      </c>
      <c r="H4" s="38"/>
      <c r="I4" s="41"/>
      <c r="J4" s="42"/>
      <c r="K4" s="42"/>
      <c r="L4" s="8"/>
      <c r="M4" s="44"/>
      <c r="N4" s="6" t="b">
        <v>1</v>
      </c>
      <c r="Q4" s="20"/>
    </row>
    <row r="5" spans="1:18" ht="60" customHeight="1" x14ac:dyDescent="0.2">
      <c r="A5" s="43"/>
      <c r="C5" s="10"/>
      <c r="D5" s="10"/>
      <c r="E5" s="12"/>
      <c r="F5" s="10"/>
      <c r="G5" s="63" t="s">
        <v>27</v>
      </c>
      <c r="H5" s="39"/>
      <c r="I5" s="38"/>
      <c r="J5" s="41"/>
      <c r="K5" s="42"/>
      <c r="L5" s="16"/>
      <c r="M5" s="44"/>
    </row>
    <row r="6" spans="1:18" ht="60" customHeight="1" x14ac:dyDescent="0.2">
      <c r="A6" s="43"/>
      <c r="C6" s="10"/>
      <c r="D6" s="13"/>
      <c r="E6" s="7"/>
      <c r="F6" s="10"/>
      <c r="G6" s="63" t="s">
        <v>29</v>
      </c>
      <c r="H6" s="40"/>
      <c r="I6" s="39"/>
      <c r="J6" s="38"/>
      <c r="K6" s="41"/>
      <c r="L6" s="8"/>
      <c r="M6" s="44"/>
      <c r="R6" s="20"/>
    </row>
    <row r="7" spans="1:18" ht="60" customHeight="1" x14ac:dyDescent="0.2">
      <c r="A7" s="43"/>
      <c r="C7" s="7"/>
      <c r="D7" s="8"/>
      <c r="E7" s="7"/>
      <c r="F7" s="10"/>
      <c r="G7" s="63" t="s">
        <v>26</v>
      </c>
      <c r="H7" s="40"/>
      <c r="I7" s="40"/>
      <c r="J7" s="39"/>
      <c r="K7" s="41"/>
      <c r="L7" s="8"/>
      <c r="M7" s="44"/>
    </row>
    <row r="8" spans="1:18" ht="16" x14ac:dyDescent="0.2">
      <c r="A8" s="43"/>
      <c r="C8" s="14"/>
      <c r="D8" s="10"/>
      <c r="E8" s="7"/>
      <c r="F8" s="10"/>
      <c r="G8" s="15"/>
      <c r="H8" s="64" t="s">
        <v>126</v>
      </c>
      <c r="I8" s="64" t="s">
        <v>125</v>
      </c>
      <c r="J8" s="64" t="s">
        <v>124</v>
      </c>
      <c r="K8" s="64" t="s">
        <v>123</v>
      </c>
      <c r="L8" s="17"/>
      <c r="M8" s="44"/>
    </row>
    <row r="9" spans="1:18" x14ac:dyDescent="0.2">
      <c r="A9" s="43"/>
      <c r="C9" s="14"/>
      <c r="D9" s="10"/>
      <c r="E9" s="7"/>
      <c r="F9" s="10"/>
      <c r="G9" s="11"/>
      <c r="H9" s="11"/>
      <c r="I9" s="11"/>
      <c r="J9" s="11"/>
      <c r="K9" s="11"/>
      <c r="L9" s="11"/>
      <c r="M9" s="44"/>
    </row>
    <row r="10" spans="1:18" ht="24.75" customHeight="1" x14ac:dyDescent="0.2">
      <c r="A10" s="43"/>
      <c r="C10" s="10"/>
      <c r="D10" s="10"/>
      <c r="E10" s="7"/>
      <c r="F10" s="10"/>
      <c r="G10" s="11"/>
      <c r="H10" s="11"/>
      <c r="I10" s="11"/>
      <c r="J10" s="11"/>
      <c r="K10" s="11"/>
      <c r="L10" s="11"/>
      <c r="M10" s="44"/>
    </row>
    <row r="11" spans="1:18" ht="20.25" customHeight="1" x14ac:dyDescent="0.2">
      <c r="A11" s="43"/>
      <c r="C11" s="10"/>
      <c r="D11" s="10"/>
      <c r="E11" s="10"/>
      <c r="F11" s="10"/>
      <c r="G11" s="10"/>
      <c r="H11" s="10"/>
      <c r="I11" s="10"/>
      <c r="J11" s="10"/>
      <c r="K11" s="10"/>
      <c r="L11" s="10"/>
      <c r="M11" s="44"/>
    </row>
    <row r="12" spans="1:18" ht="12" customHeight="1" x14ac:dyDescent="0.2">
      <c r="A12" s="44"/>
      <c r="B12" s="44"/>
      <c r="C12" s="44"/>
      <c r="D12" s="44"/>
      <c r="E12" s="44"/>
      <c r="F12" s="44"/>
      <c r="G12" s="44"/>
      <c r="H12" s="44"/>
      <c r="I12" s="44"/>
      <c r="J12" s="44"/>
      <c r="K12" s="44"/>
      <c r="L12" s="44"/>
      <c r="M12" s="44"/>
    </row>
  </sheetData>
  <sheetProtection password="F14D" sheet="1" objects="1" scenarios="1" formatCells="0" formatColumns="0" formatRows="0"/>
  <customSheetViews>
    <customSheetView guid="{7DC5058C-3B95-4762-B39D-E783A9975CB0}" scale="90" showGridLines="0" hiddenColumns="1" topLeftCell="A9">
      <selection sqref="A1:M20"/>
      <pageMargins left="0.511811024" right="0.511811024" top="0.78740157499999996" bottom="0.78740157499999996" header="0.31496062000000002" footer="0.31496062000000002"/>
      <pageSetup paperSize="9" orientation="portrait" r:id="rId1"/>
    </customSheetView>
  </customSheetViews>
  <pageMargins left="0.511811024" right="0.511811024" top="0.78740157499999996" bottom="0.78740157499999996" header="0.31496062000000002" footer="0.31496062000000002"/>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VisaoGeral"/>
  <dimension ref="A1:T22"/>
  <sheetViews>
    <sheetView showGridLines="0" zoomScale="80" zoomScaleNormal="80" workbookViewId="0"/>
  </sheetViews>
  <sheetFormatPr baseColWidth="10" defaultColWidth="9.1640625" defaultRowHeight="13" x14ac:dyDescent="0.15"/>
  <cols>
    <col min="1" max="1" width="1.6640625" style="24" customWidth="1"/>
    <col min="2" max="2" width="11.5" style="24" customWidth="1"/>
    <col min="3" max="3" width="43" style="25" customWidth="1"/>
    <col min="4" max="8" width="9.33203125" style="25" customWidth="1"/>
    <col min="9" max="9" width="33" style="25" customWidth="1"/>
    <col min="10" max="10" width="11.5" style="24" customWidth="1"/>
    <col min="11" max="11" width="1.6640625" style="24" customWidth="1"/>
    <col min="12" max="12" width="9.1640625" style="25"/>
    <col min="13" max="17" width="11" style="25" customWidth="1"/>
    <col min="18" max="18" width="11.6640625" style="25" customWidth="1"/>
    <col min="19" max="19" width="10.6640625" style="25" customWidth="1"/>
    <col min="20" max="20" width="10.6640625" style="25" bestFit="1" customWidth="1"/>
    <col min="21" max="16384" width="9.1640625" style="25"/>
  </cols>
  <sheetData>
    <row r="1" spans="1:19" s="24" customFormat="1" ht="10" customHeight="1" x14ac:dyDescent="0.15">
      <c r="A1" s="67"/>
      <c r="B1" s="67"/>
      <c r="C1" s="67"/>
      <c r="D1" s="67"/>
      <c r="E1" s="67"/>
      <c r="F1" s="67"/>
      <c r="G1" s="67"/>
      <c r="H1" s="67"/>
      <c r="I1" s="67"/>
      <c r="J1" s="67"/>
      <c r="K1" s="67"/>
    </row>
    <row r="2" spans="1:19" ht="11.25" customHeight="1" x14ac:dyDescent="0.15">
      <c r="A2" s="67"/>
      <c r="B2" s="65"/>
      <c r="J2" s="65"/>
      <c r="K2" s="67"/>
    </row>
    <row r="3" spans="1:19" ht="10.5" customHeight="1" x14ac:dyDescent="0.15">
      <c r="A3" s="67"/>
      <c r="B3" s="65"/>
      <c r="J3" s="65"/>
      <c r="K3" s="67"/>
    </row>
    <row r="4" spans="1:19" ht="18.75" customHeight="1" x14ac:dyDescent="0.15">
      <c r="A4" s="67"/>
      <c r="B4" s="65"/>
      <c r="C4" s="161" t="str">
        <f>CHAR(10) &amp; NomePlanta</f>
        <v xml:space="preserve">
COMEX</v>
      </c>
      <c r="D4" s="163" t="s">
        <v>113</v>
      </c>
      <c r="E4" s="163"/>
      <c r="F4" s="163"/>
      <c r="G4" s="163"/>
      <c r="H4" s="163"/>
      <c r="I4" s="163" t="s">
        <v>114</v>
      </c>
      <c r="J4" s="65"/>
      <c r="K4" s="67"/>
    </row>
    <row r="5" spans="1:19" ht="18.75" customHeight="1" x14ac:dyDescent="0.15">
      <c r="A5" s="67"/>
      <c r="B5" s="66"/>
      <c r="C5" s="162"/>
      <c r="D5" s="68" t="str">
        <f ca="1">INDEX(OFFSET(ListaClassificaoFinal,0,2,ROWS(ListaClassificaoFinal),1),1)</f>
        <v>MB</v>
      </c>
      <c r="E5" s="69" t="str">
        <f ca="1">INDEX(OFFSET(ListaClassificaoFinal,0,2,ROWS(ListaClassificaoFinal),1),2)</f>
        <v>B</v>
      </c>
      <c r="F5" s="70" t="str">
        <f ca="1">INDEX(OFFSET(ListaClassificaoFinal,0,2,ROWS(ListaClassificaoFinal),1),3)</f>
        <v>M</v>
      </c>
      <c r="G5" s="71" t="str">
        <f ca="1">INDEX(OFFSET(ListaClassificaoFinal,0,2,ROWS(ListaClassificaoFinal),1),4)</f>
        <v>A</v>
      </c>
      <c r="H5" s="72" t="str">
        <f ca="1">INDEX(OFFSET(ListaClassificaoFinal,0,2,ROWS(ListaClassificaoFinal),1),5)</f>
        <v>C</v>
      </c>
      <c r="I5" s="163"/>
      <c r="J5" s="66"/>
      <c r="K5" s="67"/>
      <c r="M5" s="73"/>
    </row>
    <row r="6" spans="1:19" x14ac:dyDescent="0.15">
      <c r="A6" s="67"/>
      <c r="C6" s="77" t="s">
        <v>349</v>
      </c>
      <c r="D6" s="78">
        <f ca="1">COUNTIFS('Análise Riscos'!$C:$C,$C6,'Análise Riscos'!$R:$R,INDEX(ListaClassificaoFinal,MATCH(D$5,OFFSET(ListaClassificaoFinal,0,2,ROWS(ListaClassificaoFinal),1),0)))</f>
        <v>0</v>
      </c>
      <c r="E6" s="78">
        <f ca="1">COUNTIFS('Análise Riscos'!$C:$C,$C6,'Análise Riscos'!$R:$R,INDEX(ListaClassificaoFinal,MATCH(E$5,OFFSET(ListaClassificaoFinal,0,2,ROWS(ListaClassificaoFinal),1),0)))</f>
        <v>0</v>
      </c>
      <c r="F6" s="78">
        <f ca="1">COUNTIFS('Análise Riscos'!$C:$C,$C6,'Análise Riscos'!$R:$R,INDEX(ListaClassificaoFinal,MATCH(F$5,OFFSET(ListaClassificaoFinal,0,2,ROWS(ListaClassificaoFinal),1),0)))</f>
        <v>0</v>
      </c>
      <c r="G6" s="78">
        <f ca="1">COUNTIFS('Análise Riscos'!$C:$C,$C6,'Análise Riscos'!$R:$R,INDEX(ListaClassificaoFinal,MATCH(G$5,OFFSET(ListaClassificaoFinal,0,2,ROWS(ListaClassificaoFinal),1),0)))</f>
        <v>0</v>
      </c>
      <c r="H6" s="78">
        <f ca="1">COUNTIFS('Análise Riscos'!$C:$C,$C6,'Análise Riscos'!$R:$R,INDEX(ListaClassificaoFinal,MATCH(H$5,OFFSET(ListaClassificaoFinal,0,2,ROWS(ListaClassificaoFinal),1),0)))</f>
        <v>0</v>
      </c>
      <c r="I6" s="78">
        <f t="shared" ref="I6:I16" ca="1" si="0">SUM(D6:H6)</f>
        <v>0</v>
      </c>
      <c r="K6" s="67"/>
      <c r="M6" s="73"/>
      <c r="N6" s="76"/>
      <c r="O6" s="76"/>
      <c r="P6" s="76"/>
      <c r="Q6" s="76"/>
      <c r="R6" s="76"/>
      <c r="S6" s="76"/>
    </row>
    <row r="7" spans="1:19" x14ac:dyDescent="0.15">
      <c r="A7" s="67"/>
      <c r="C7" s="77" t="s">
        <v>237</v>
      </c>
      <c r="D7" s="78">
        <f ca="1">COUNTIFS('Análise Riscos'!$C:$C,$C7,'Análise Riscos'!$R:$R,INDEX(ListaClassificaoFinal,MATCH(D$5,OFFSET(ListaClassificaoFinal,0,2,ROWS(ListaClassificaoFinal),1),0)))</f>
        <v>0</v>
      </c>
      <c r="E7" s="78">
        <f ca="1">COUNTIFS('Análise Riscos'!$C:$C,$C7,'Análise Riscos'!$R:$R,INDEX(ListaClassificaoFinal,MATCH(E$5,OFFSET(ListaClassificaoFinal,0,2,ROWS(ListaClassificaoFinal),1),0)))</f>
        <v>0</v>
      </c>
      <c r="F7" s="78">
        <f ca="1">COUNTIFS('Análise Riscos'!$C:$C,$C7,'Análise Riscos'!$R:$R,INDEX(ListaClassificaoFinal,MATCH(F$5,OFFSET(ListaClassificaoFinal,0,2,ROWS(ListaClassificaoFinal),1),0)))</f>
        <v>0</v>
      </c>
      <c r="G7" s="78">
        <f ca="1">COUNTIFS('Análise Riscos'!$C:$C,$C7,'Análise Riscos'!$R:$R,INDEX(ListaClassificaoFinal,MATCH(G$5,OFFSET(ListaClassificaoFinal,0,2,ROWS(ListaClassificaoFinal),1),0)))</f>
        <v>0</v>
      </c>
      <c r="H7" s="78">
        <f ca="1">COUNTIFS('Análise Riscos'!$C:$C,$C7,'Análise Riscos'!$R:$R,INDEX(ListaClassificaoFinal,MATCH(H$5,OFFSET(ListaClassificaoFinal,0,2,ROWS(ListaClassificaoFinal),1),0)))</f>
        <v>0</v>
      </c>
      <c r="I7" s="78">
        <f t="shared" ca="1" si="0"/>
        <v>0</v>
      </c>
      <c r="K7" s="67"/>
      <c r="M7" s="73"/>
      <c r="N7" s="76"/>
      <c r="O7" s="76"/>
      <c r="P7" s="76"/>
      <c r="Q7" s="76"/>
      <c r="R7" s="76"/>
      <c r="S7" s="76"/>
    </row>
    <row r="8" spans="1:19" x14ac:dyDescent="0.15">
      <c r="A8" s="67"/>
      <c r="C8" s="77" t="s">
        <v>325</v>
      </c>
      <c r="D8" s="78">
        <f ca="1">COUNTIFS('Análise Riscos'!$C:$C,$C8,'Análise Riscos'!$R:$R,INDEX(ListaClassificaoFinal,MATCH(D$5,OFFSET(ListaClassificaoFinal,0,2,ROWS(ListaClassificaoFinal),1),0)))</f>
        <v>0</v>
      </c>
      <c r="E8" s="78">
        <f ca="1">COUNTIFS('Análise Riscos'!$C:$C,$C8,'Análise Riscos'!$R:$R,INDEX(ListaClassificaoFinal,MATCH(E$5,OFFSET(ListaClassificaoFinal,0,2,ROWS(ListaClassificaoFinal),1),0)))</f>
        <v>0</v>
      </c>
      <c r="F8" s="78">
        <f ca="1">COUNTIFS('Análise Riscos'!$C:$C,$C8,'Análise Riscos'!$R:$R,INDEX(ListaClassificaoFinal,MATCH(F$5,OFFSET(ListaClassificaoFinal,0,2,ROWS(ListaClassificaoFinal),1),0)))</f>
        <v>0</v>
      </c>
      <c r="G8" s="78">
        <f ca="1">COUNTIFS('Análise Riscos'!$C:$C,$C8,'Análise Riscos'!$R:$R,INDEX(ListaClassificaoFinal,MATCH(G$5,OFFSET(ListaClassificaoFinal,0,2,ROWS(ListaClassificaoFinal),1),0)))</f>
        <v>0</v>
      </c>
      <c r="H8" s="78">
        <f ca="1">COUNTIFS('Análise Riscos'!$C:$C,$C8,'Análise Riscos'!$R:$R,INDEX(ListaClassificaoFinal,MATCH(H$5,OFFSET(ListaClassificaoFinal,0,2,ROWS(ListaClassificaoFinal),1),0)))</f>
        <v>0</v>
      </c>
      <c r="I8" s="78">
        <f t="shared" ca="1" si="0"/>
        <v>0</v>
      </c>
      <c r="K8" s="67"/>
      <c r="M8" s="73"/>
      <c r="N8" s="76"/>
      <c r="O8" s="76"/>
      <c r="P8" s="76"/>
      <c r="Q8" s="76"/>
      <c r="R8" s="76"/>
      <c r="S8" s="76"/>
    </row>
    <row r="9" spans="1:19" x14ac:dyDescent="0.15">
      <c r="A9" s="67"/>
      <c r="C9" s="77" t="s">
        <v>413</v>
      </c>
      <c r="D9" s="78">
        <f ca="1">COUNTIFS('Análise Riscos'!$C:$C,$C9,'Análise Riscos'!$R:$R,INDEX(ListaClassificaoFinal,MATCH(D$5,OFFSET(ListaClassificaoFinal,0,2,ROWS(ListaClassificaoFinal),1),0)))</f>
        <v>0</v>
      </c>
      <c r="E9" s="78">
        <f ca="1">COUNTIFS('Análise Riscos'!$C:$C,$C9,'Análise Riscos'!$R:$R,INDEX(ListaClassificaoFinal,MATCH(E$5,OFFSET(ListaClassificaoFinal,0,2,ROWS(ListaClassificaoFinal),1),0)))</f>
        <v>0</v>
      </c>
      <c r="F9" s="78">
        <f ca="1">COUNTIFS('Análise Riscos'!$C:$C,$C9,'Análise Riscos'!$R:$R,INDEX(ListaClassificaoFinal,MATCH(F$5,OFFSET(ListaClassificaoFinal,0,2,ROWS(ListaClassificaoFinal),1),0)))</f>
        <v>0</v>
      </c>
      <c r="G9" s="78">
        <f ca="1">COUNTIFS('Análise Riscos'!$C:$C,$C9,'Análise Riscos'!$R:$R,INDEX(ListaClassificaoFinal,MATCH(G$5,OFFSET(ListaClassificaoFinal,0,2,ROWS(ListaClassificaoFinal),1),0)))</f>
        <v>0</v>
      </c>
      <c r="H9" s="78">
        <f ca="1">COUNTIFS('Análise Riscos'!$C:$C,$C9,'Análise Riscos'!$R:$R,INDEX(ListaClassificaoFinal,MATCH(H$5,OFFSET(ListaClassificaoFinal,0,2,ROWS(ListaClassificaoFinal),1),0)))</f>
        <v>0</v>
      </c>
      <c r="I9" s="78">
        <f t="shared" ca="1" si="0"/>
        <v>0</v>
      </c>
      <c r="K9" s="67"/>
      <c r="M9" s="73"/>
      <c r="N9" s="76"/>
      <c r="O9" s="76"/>
      <c r="P9" s="76"/>
      <c r="Q9" s="76"/>
      <c r="R9" s="76"/>
      <c r="S9" s="76"/>
    </row>
    <row r="10" spans="1:19" x14ac:dyDescent="0.15">
      <c r="A10" s="67"/>
      <c r="C10" s="77" t="s">
        <v>244</v>
      </c>
      <c r="D10" s="78">
        <f ca="1">COUNTIFS('Análise Riscos'!$C:$C,$C10,'Análise Riscos'!$R:$R,INDEX(ListaClassificaoFinal,MATCH(D$5,OFFSET(ListaClassificaoFinal,0,2,ROWS(ListaClassificaoFinal),1),0)))</f>
        <v>0</v>
      </c>
      <c r="E10" s="78">
        <f ca="1">COUNTIFS('Análise Riscos'!$C:$C,$C10,'Análise Riscos'!$R:$R,INDEX(ListaClassificaoFinal,MATCH(E$5,OFFSET(ListaClassificaoFinal,0,2,ROWS(ListaClassificaoFinal),1),0)))</f>
        <v>0</v>
      </c>
      <c r="F10" s="78">
        <f ca="1">COUNTIFS('Análise Riscos'!$C:$C,$C10,'Análise Riscos'!$R:$R,INDEX(ListaClassificaoFinal,MATCH(F$5,OFFSET(ListaClassificaoFinal,0,2,ROWS(ListaClassificaoFinal),1),0)))</f>
        <v>0</v>
      </c>
      <c r="G10" s="78">
        <f ca="1">COUNTIFS('Análise Riscos'!$C:$C,$C10,'Análise Riscos'!$R:$R,INDEX(ListaClassificaoFinal,MATCH(G$5,OFFSET(ListaClassificaoFinal,0,2,ROWS(ListaClassificaoFinal),1),0)))</f>
        <v>0</v>
      </c>
      <c r="H10" s="78">
        <f ca="1">COUNTIFS('Análise Riscos'!$C:$C,$C10,'Análise Riscos'!$R:$R,INDEX(ListaClassificaoFinal,MATCH(H$5,OFFSET(ListaClassificaoFinal,0,2,ROWS(ListaClassificaoFinal),1),0)))</f>
        <v>0</v>
      </c>
      <c r="I10" s="78">
        <f t="shared" ca="1" si="0"/>
        <v>0</v>
      </c>
      <c r="K10" s="67"/>
      <c r="M10" s="73"/>
      <c r="N10" s="76"/>
      <c r="O10" s="76"/>
      <c r="P10" s="76"/>
      <c r="Q10" s="76"/>
      <c r="R10" s="76"/>
      <c r="S10" s="76"/>
    </row>
    <row r="11" spans="1:19" x14ac:dyDescent="0.15">
      <c r="A11" s="67"/>
      <c r="C11" s="77" t="s">
        <v>262</v>
      </c>
      <c r="D11" s="78">
        <f ca="1">COUNTIFS('Análise Riscos'!$C:$C,$C11,'Análise Riscos'!$R:$R,INDEX(ListaClassificaoFinal,MATCH(D$5,OFFSET(ListaClassificaoFinal,0,2,ROWS(ListaClassificaoFinal),1),0)))</f>
        <v>0</v>
      </c>
      <c r="E11" s="78">
        <f ca="1">COUNTIFS('Análise Riscos'!$C:$C,$C11,'Análise Riscos'!$R:$R,INDEX(ListaClassificaoFinal,MATCH(E$5,OFFSET(ListaClassificaoFinal,0,2,ROWS(ListaClassificaoFinal),1),0)))</f>
        <v>0</v>
      </c>
      <c r="F11" s="78">
        <f ca="1">COUNTIFS('Análise Riscos'!$C:$C,$C11,'Análise Riscos'!$R:$R,INDEX(ListaClassificaoFinal,MATCH(F$5,OFFSET(ListaClassificaoFinal,0,2,ROWS(ListaClassificaoFinal),1),0)))</f>
        <v>0</v>
      </c>
      <c r="G11" s="78">
        <f ca="1">COUNTIFS('Análise Riscos'!$C:$C,$C11,'Análise Riscos'!$R:$R,INDEX(ListaClassificaoFinal,MATCH(G$5,OFFSET(ListaClassificaoFinal,0,2,ROWS(ListaClassificaoFinal),1),0)))</f>
        <v>0</v>
      </c>
      <c r="H11" s="78">
        <f ca="1">COUNTIFS('Análise Riscos'!$C:$C,$C11,'Análise Riscos'!$R:$R,INDEX(ListaClassificaoFinal,MATCH(H$5,OFFSET(ListaClassificaoFinal,0,2,ROWS(ListaClassificaoFinal),1),0)))</f>
        <v>0</v>
      </c>
      <c r="I11" s="78">
        <f t="shared" ca="1" si="0"/>
        <v>0</v>
      </c>
      <c r="K11" s="67"/>
      <c r="M11" s="73"/>
      <c r="N11" s="76"/>
      <c r="O11" s="76"/>
      <c r="P11" s="76"/>
      <c r="Q11" s="76"/>
      <c r="R11" s="76"/>
      <c r="S11" s="76"/>
    </row>
    <row r="12" spans="1:19" x14ac:dyDescent="0.15">
      <c r="A12" s="67"/>
      <c r="C12" s="77" t="s">
        <v>265</v>
      </c>
      <c r="D12" s="78">
        <f ca="1">COUNTIFS('Análise Riscos'!$C:$C,$C12,'Análise Riscos'!$R:$R,INDEX(ListaClassificaoFinal,MATCH(D$5,OFFSET(ListaClassificaoFinal,0,2,ROWS(ListaClassificaoFinal),1),0)))</f>
        <v>0</v>
      </c>
      <c r="E12" s="78">
        <f ca="1">COUNTIFS('Análise Riscos'!$C:$C,$C12,'Análise Riscos'!$R:$R,INDEX(ListaClassificaoFinal,MATCH(E$5,OFFSET(ListaClassificaoFinal,0,2,ROWS(ListaClassificaoFinal),1),0)))</f>
        <v>0</v>
      </c>
      <c r="F12" s="78">
        <f ca="1">COUNTIFS('Análise Riscos'!$C:$C,$C12,'Análise Riscos'!$R:$R,INDEX(ListaClassificaoFinal,MATCH(F$5,OFFSET(ListaClassificaoFinal,0,2,ROWS(ListaClassificaoFinal),1),0)))</f>
        <v>0</v>
      </c>
      <c r="G12" s="78">
        <f ca="1">COUNTIFS('Análise Riscos'!$C:$C,$C12,'Análise Riscos'!$R:$R,INDEX(ListaClassificaoFinal,MATCH(G$5,OFFSET(ListaClassificaoFinal,0,2,ROWS(ListaClassificaoFinal),1),0)))</f>
        <v>0</v>
      </c>
      <c r="H12" s="78">
        <f ca="1">COUNTIFS('Análise Riscos'!$C:$C,$C12,'Análise Riscos'!$R:$R,INDEX(ListaClassificaoFinal,MATCH(H$5,OFFSET(ListaClassificaoFinal,0,2,ROWS(ListaClassificaoFinal),1),0)))</f>
        <v>0</v>
      </c>
      <c r="I12" s="78">
        <f t="shared" ca="1" si="0"/>
        <v>0</v>
      </c>
      <c r="K12" s="67"/>
      <c r="M12" s="73"/>
      <c r="N12" s="76"/>
      <c r="O12" s="76"/>
      <c r="P12" s="76"/>
      <c r="Q12" s="76"/>
      <c r="R12" s="76"/>
      <c r="S12" s="76"/>
    </row>
    <row r="13" spans="1:19" x14ac:dyDescent="0.15">
      <c r="A13" s="67"/>
      <c r="C13" s="77" t="s">
        <v>269</v>
      </c>
      <c r="D13" s="78">
        <f ca="1">COUNTIFS('Análise Riscos'!$C:$C,$C13,'Análise Riscos'!$R:$R,INDEX(ListaClassificaoFinal,MATCH(D$5,OFFSET(ListaClassificaoFinal,0,2,ROWS(ListaClassificaoFinal),1),0)))</f>
        <v>0</v>
      </c>
      <c r="E13" s="78">
        <f ca="1">COUNTIFS('Análise Riscos'!$C:$C,$C13,'Análise Riscos'!$R:$R,INDEX(ListaClassificaoFinal,MATCH(E$5,OFFSET(ListaClassificaoFinal,0,2,ROWS(ListaClassificaoFinal),1),0)))</f>
        <v>0</v>
      </c>
      <c r="F13" s="78">
        <f ca="1">COUNTIFS('Análise Riscos'!$C:$C,$C13,'Análise Riscos'!$R:$R,INDEX(ListaClassificaoFinal,MATCH(F$5,OFFSET(ListaClassificaoFinal,0,2,ROWS(ListaClassificaoFinal),1),0)))</f>
        <v>0</v>
      </c>
      <c r="G13" s="78">
        <f ca="1">COUNTIFS('Análise Riscos'!$C:$C,$C13,'Análise Riscos'!$R:$R,INDEX(ListaClassificaoFinal,MATCH(G$5,OFFSET(ListaClassificaoFinal,0,2,ROWS(ListaClassificaoFinal),1),0)))</f>
        <v>0</v>
      </c>
      <c r="H13" s="78">
        <f ca="1">COUNTIFS('Análise Riscos'!$C:$C,$C13,'Análise Riscos'!$R:$R,INDEX(ListaClassificaoFinal,MATCH(H$5,OFFSET(ListaClassificaoFinal,0,2,ROWS(ListaClassificaoFinal),1),0)))</f>
        <v>0</v>
      </c>
      <c r="I13" s="78">
        <f t="shared" ca="1" si="0"/>
        <v>0</v>
      </c>
      <c r="K13" s="67"/>
      <c r="M13" s="73"/>
      <c r="N13" s="76"/>
      <c r="O13" s="76"/>
      <c r="P13" s="76"/>
      <c r="Q13" s="76"/>
      <c r="R13" s="76"/>
      <c r="S13" s="76"/>
    </row>
    <row r="14" spans="1:19" x14ac:dyDescent="0.15">
      <c r="A14" s="67"/>
      <c r="C14" s="77" t="s">
        <v>274</v>
      </c>
      <c r="D14" s="78">
        <f ca="1">COUNTIFS('Análise Riscos'!$C:$C,$C14,'Análise Riscos'!$R:$R,INDEX(ListaClassificaoFinal,MATCH(D$5,OFFSET(ListaClassificaoFinal,0,2,ROWS(ListaClassificaoFinal),1),0)))</f>
        <v>0</v>
      </c>
      <c r="E14" s="78">
        <f ca="1">COUNTIFS('Análise Riscos'!$C:$C,$C14,'Análise Riscos'!$R:$R,INDEX(ListaClassificaoFinal,MATCH(E$5,OFFSET(ListaClassificaoFinal,0,2,ROWS(ListaClassificaoFinal),1),0)))</f>
        <v>0</v>
      </c>
      <c r="F14" s="78">
        <f ca="1">COUNTIFS('Análise Riscos'!$C:$C,$C14,'Análise Riscos'!$R:$R,INDEX(ListaClassificaoFinal,MATCH(F$5,OFFSET(ListaClassificaoFinal,0,2,ROWS(ListaClassificaoFinal),1),0)))</f>
        <v>0</v>
      </c>
      <c r="G14" s="78">
        <f ca="1">COUNTIFS('Análise Riscos'!$C:$C,$C14,'Análise Riscos'!$R:$R,INDEX(ListaClassificaoFinal,MATCH(G$5,OFFSET(ListaClassificaoFinal,0,2,ROWS(ListaClassificaoFinal),1),0)))</f>
        <v>0</v>
      </c>
      <c r="H14" s="78">
        <f ca="1">COUNTIFS('Análise Riscos'!$C:$C,$C14,'Análise Riscos'!$R:$R,INDEX(ListaClassificaoFinal,MATCH(H$5,OFFSET(ListaClassificaoFinal,0,2,ROWS(ListaClassificaoFinal),1),0)))</f>
        <v>0</v>
      </c>
      <c r="I14" s="78">
        <f t="shared" ca="1" si="0"/>
        <v>0</v>
      </c>
      <c r="K14" s="67"/>
      <c r="M14" s="73"/>
      <c r="N14" s="76"/>
      <c r="O14" s="76"/>
      <c r="P14" s="76"/>
      <c r="Q14" s="76"/>
      <c r="R14" s="76"/>
      <c r="S14" s="76"/>
    </row>
    <row r="15" spans="1:19" x14ac:dyDescent="0.15">
      <c r="A15" s="67"/>
      <c r="C15" s="77" t="s">
        <v>387</v>
      </c>
      <c r="D15" s="78">
        <f ca="1">COUNTIFS('Análise Riscos'!$C:$C,$C15,'Análise Riscos'!$R:$R,INDEX(ListaClassificaoFinal,MATCH(D$5,OFFSET(ListaClassificaoFinal,0,2,ROWS(ListaClassificaoFinal),1),0)))</f>
        <v>0</v>
      </c>
      <c r="E15" s="78">
        <f ca="1">COUNTIFS('Análise Riscos'!$C:$C,$C15,'Análise Riscos'!$R:$R,INDEX(ListaClassificaoFinal,MATCH(E$5,OFFSET(ListaClassificaoFinal,0,2,ROWS(ListaClassificaoFinal),1),0)))</f>
        <v>0</v>
      </c>
      <c r="F15" s="78">
        <f ca="1">COUNTIFS('Análise Riscos'!$C:$C,$C15,'Análise Riscos'!$R:$R,INDEX(ListaClassificaoFinal,MATCH(F$5,OFFSET(ListaClassificaoFinal,0,2,ROWS(ListaClassificaoFinal),1),0)))</f>
        <v>0</v>
      </c>
      <c r="G15" s="78">
        <f ca="1">COUNTIFS('Análise Riscos'!$C:$C,$C15,'Análise Riscos'!$R:$R,INDEX(ListaClassificaoFinal,MATCH(G$5,OFFSET(ListaClassificaoFinal,0,2,ROWS(ListaClassificaoFinal),1),0)))</f>
        <v>0</v>
      </c>
      <c r="H15" s="78">
        <f ca="1">COUNTIFS('Análise Riscos'!$C:$C,$C15,'Análise Riscos'!$R:$R,INDEX(ListaClassificaoFinal,MATCH(H$5,OFFSET(ListaClassificaoFinal,0,2,ROWS(ListaClassificaoFinal),1),0)))</f>
        <v>0</v>
      </c>
      <c r="I15" s="78">
        <f t="shared" ca="1" si="0"/>
        <v>0</v>
      </c>
      <c r="K15" s="67"/>
      <c r="M15" s="73"/>
      <c r="N15" s="76"/>
      <c r="O15" s="76"/>
      <c r="P15" s="76"/>
      <c r="Q15" s="76"/>
      <c r="R15" s="76"/>
      <c r="S15" s="76"/>
    </row>
    <row r="16" spans="1:19" x14ac:dyDescent="0.15">
      <c r="A16" s="67"/>
      <c r="C16" s="77" t="s">
        <v>391</v>
      </c>
      <c r="D16" s="78">
        <f ca="1">COUNTIFS('Análise Riscos'!$C:$C,$C16,'Análise Riscos'!$R:$R,INDEX(ListaClassificaoFinal,MATCH(D$5,OFFSET(ListaClassificaoFinal,0,2,ROWS(ListaClassificaoFinal),1),0)))</f>
        <v>0</v>
      </c>
      <c r="E16" s="78">
        <f ca="1">COUNTIFS('Análise Riscos'!$C:$C,$C16,'Análise Riscos'!$R:$R,INDEX(ListaClassificaoFinal,MATCH(E$5,OFFSET(ListaClassificaoFinal,0,2,ROWS(ListaClassificaoFinal),1),0)))</f>
        <v>0</v>
      </c>
      <c r="F16" s="78">
        <f ca="1">COUNTIFS('Análise Riscos'!$C:$C,$C16,'Análise Riscos'!$R:$R,INDEX(ListaClassificaoFinal,MATCH(F$5,OFFSET(ListaClassificaoFinal,0,2,ROWS(ListaClassificaoFinal),1),0)))</f>
        <v>0</v>
      </c>
      <c r="G16" s="78">
        <f ca="1">COUNTIFS('Análise Riscos'!$C:$C,$C16,'Análise Riscos'!$R:$R,INDEX(ListaClassificaoFinal,MATCH(G$5,OFFSET(ListaClassificaoFinal,0,2,ROWS(ListaClassificaoFinal),1),0)))</f>
        <v>0</v>
      </c>
      <c r="H16" s="78">
        <f ca="1">COUNTIFS('Análise Riscos'!$C:$C,$C16,'Análise Riscos'!$R:$R,INDEX(ListaClassificaoFinal,MATCH(H$5,OFFSET(ListaClassificaoFinal,0,2,ROWS(ListaClassificaoFinal),1),0)))</f>
        <v>0</v>
      </c>
      <c r="I16" s="78">
        <f t="shared" ca="1" si="0"/>
        <v>0</v>
      </c>
      <c r="K16" s="67"/>
      <c r="M16" s="73"/>
      <c r="N16" s="76"/>
      <c r="O16" s="76"/>
      <c r="P16" s="76"/>
      <c r="Q16" s="76"/>
      <c r="R16" s="76"/>
      <c r="S16" s="76"/>
    </row>
    <row r="17" spans="1:20" ht="20.25" customHeight="1" thickBot="1" x14ac:dyDescent="0.2">
      <c r="A17" s="67"/>
      <c r="C17" s="74" t="s">
        <v>116</v>
      </c>
      <c r="D17" s="150">
        <f ca="1">SUM(D6:D16)</f>
        <v>0</v>
      </c>
      <c r="E17" s="150">
        <f t="shared" ref="E17:I17" ca="1" si="1">SUM(E6:E16)</f>
        <v>0</v>
      </c>
      <c r="F17" s="150">
        <f t="shared" ca="1" si="1"/>
        <v>0</v>
      </c>
      <c r="G17" s="150">
        <f t="shared" ca="1" si="1"/>
        <v>0</v>
      </c>
      <c r="H17" s="150">
        <f t="shared" ca="1" si="1"/>
        <v>0</v>
      </c>
      <c r="I17" s="150">
        <f t="shared" ca="1" si="1"/>
        <v>0</v>
      </c>
      <c r="K17" s="67"/>
      <c r="M17" s="75"/>
      <c r="N17" s="76"/>
      <c r="O17" s="76"/>
      <c r="P17" s="76"/>
      <c r="Q17" s="76"/>
      <c r="R17" s="76"/>
      <c r="S17" s="76"/>
    </row>
    <row r="18" spans="1:20" x14ac:dyDescent="0.15">
      <c r="A18" s="67"/>
      <c r="C18" s="77"/>
      <c r="D18" s="78"/>
      <c r="E18" s="78"/>
      <c r="F18" s="78"/>
      <c r="G18" s="78"/>
      <c r="H18" s="78"/>
      <c r="I18" s="78"/>
      <c r="K18" s="67"/>
      <c r="M18" s="73"/>
      <c r="N18" s="76"/>
      <c r="O18" s="76"/>
      <c r="P18" s="76"/>
      <c r="Q18" s="76"/>
      <c r="R18" s="76"/>
      <c r="S18" s="76"/>
    </row>
    <row r="19" spans="1:20" x14ac:dyDescent="0.15">
      <c r="A19" s="67"/>
      <c r="C19" s="77"/>
      <c r="D19" s="79" t="e">
        <f ca="1">D17/I17</f>
        <v>#DIV/0!</v>
      </c>
      <c r="E19" s="79" t="e">
        <f ca="1">E17/I17</f>
        <v>#DIV/0!</v>
      </c>
      <c r="F19" s="79" t="e">
        <f ca="1">F17/I17</f>
        <v>#DIV/0!</v>
      </c>
      <c r="G19" s="79" t="e">
        <f ca="1">G17/I17</f>
        <v>#DIV/0!</v>
      </c>
      <c r="H19" s="79" t="e">
        <f ca="1">H17/I17</f>
        <v>#DIV/0!</v>
      </c>
      <c r="I19" s="79" t="e">
        <f ca="1">SUM(D19:H19)</f>
        <v>#DIV/0!</v>
      </c>
      <c r="K19" s="67"/>
      <c r="M19" s="73"/>
      <c r="N19" s="76"/>
      <c r="O19" s="76"/>
      <c r="P19" s="76"/>
      <c r="Q19" s="76"/>
      <c r="R19" s="76"/>
      <c r="S19" s="76"/>
    </row>
    <row r="20" spans="1:20" x14ac:dyDescent="0.15">
      <c r="A20" s="67"/>
      <c r="C20" s="77"/>
      <c r="D20" s="78"/>
      <c r="E20" s="78"/>
      <c r="F20" s="78"/>
      <c r="G20" s="78"/>
      <c r="H20" s="78"/>
      <c r="I20" s="78"/>
      <c r="K20" s="67"/>
      <c r="M20" s="73"/>
      <c r="N20" s="76"/>
      <c r="O20" s="76"/>
      <c r="P20" s="76"/>
      <c r="Q20" s="76"/>
      <c r="R20" s="76"/>
      <c r="S20" s="76"/>
    </row>
    <row r="21" spans="1:20" s="24" customFormat="1" ht="10" customHeight="1" x14ac:dyDescent="0.15">
      <c r="A21" s="67"/>
      <c r="B21" s="67"/>
      <c r="C21" s="67"/>
      <c r="D21" s="67"/>
      <c r="E21" s="67"/>
      <c r="F21" s="67"/>
      <c r="G21" s="67"/>
      <c r="H21" s="67"/>
      <c r="I21" s="67"/>
      <c r="J21" s="67"/>
      <c r="K21" s="67"/>
      <c r="M21" s="73"/>
      <c r="N21" s="76"/>
      <c r="O21" s="76"/>
      <c r="P21" s="76"/>
      <c r="Q21" s="76"/>
      <c r="R21" s="76"/>
      <c r="S21" s="76"/>
      <c r="T21" s="25"/>
    </row>
    <row r="22" spans="1:20" x14ac:dyDescent="0.15">
      <c r="M22" s="73"/>
      <c r="N22" s="76"/>
      <c r="O22" s="76"/>
      <c r="P22" s="76"/>
      <c r="Q22" s="76"/>
      <c r="R22" s="76"/>
      <c r="S22" s="76"/>
    </row>
  </sheetData>
  <sheetProtection formatCells="0" formatColumns="0" formatRows="0"/>
  <mergeCells count="3">
    <mergeCell ref="C4:C5"/>
    <mergeCell ref="D4:H4"/>
    <mergeCell ref="I4:I5"/>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egendas">
    <pageSetUpPr fitToPage="1"/>
  </sheetPr>
  <dimension ref="A1:M10"/>
  <sheetViews>
    <sheetView showGridLines="0" zoomScale="90" zoomScaleNormal="90" workbookViewId="0">
      <selection activeCell="H3" sqref="H3"/>
    </sheetView>
  </sheetViews>
  <sheetFormatPr baseColWidth="10" defaultColWidth="0" defaultRowHeight="12" zeroHeight="1" x14ac:dyDescent="0.15"/>
  <cols>
    <col min="1" max="1" width="1.5" style="35" customWidth="1"/>
    <col min="2" max="2" width="11.6640625" style="36" customWidth="1"/>
    <col min="3" max="3" width="16.83203125" style="36" customWidth="1"/>
    <col min="4" max="4" width="35" style="36" customWidth="1"/>
    <col min="5" max="5" width="44.6640625" style="36" customWidth="1"/>
    <col min="6" max="8" width="32.6640625" style="36" customWidth="1"/>
    <col min="9" max="9" width="2.6640625" style="35" hidden="1" customWidth="1"/>
    <col min="10" max="13" width="0" style="36" hidden="1" customWidth="1"/>
    <col min="14" max="16384" width="9.1640625" style="36" hidden="1"/>
  </cols>
  <sheetData>
    <row r="1" spans="1:9" ht="16.5" customHeight="1" x14ac:dyDescent="0.15">
      <c r="A1" s="36"/>
      <c r="I1" s="36"/>
    </row>
    <row r="2" spans="1:9" ht="16.5" customHeight="1" x14ac:dyDescent="0.15">
      <c r="A2" s="36"/>
      <c r="C2" s="80" t="s">
        <v>2</v>
      </c>
      <c r="D2" s="80" t="s">
        <v>7</v>
      </c>
      <c r="E2" s="80" t="s">
        <v>5</v>
      </c>
      <c r="F2" s="80" t="s">
        <v>44</v>
      </c>
      <c r="G2" s="80" t="s">
        <v>15</v>
      </c>
      <c r="H2" s="80" t="s">
        <v>6</v>
      </c>
      <c r="I2" s="36"/>
    </row>
    <row r="3" spans="1:9" ht="185.25" customHeight="1" x14ac:dyDescent="0.15">
      <c r="A3" s="36"/>
      <c r="B3" s="81" t="s">
        <v>123</v>
      </c>
      <c r="C3" s="82" t="str">
        <f>"&gt; R$ " &amp; Configurações!C33/1000000 &amp; " MM"</f>
        <v>&gt; R$ 100 MM</v>
      </c>
      <c r="D3" s="83" t="s">
        <v>133</v>
      </c>
      <c r="E3" s="84" t="s">
        <v>134</v>
      </c>
      <c r="F3" s="84" t="s">
        <v>135</v>
      </c>
      <c r="G3" s="84" t="s">
        <v>136</v>
      </c>
      <c r="H3" s="85" t="s">
        <v>127</v>
      </c>
      <c r="I3" s="36"/>
    </row>
    <row r="4" spans="1:9" ht="243" customHeight="1" x14ac:dyDescent="0.15">
      <c r="A4" s="36"/>
      <c r="B4" s="86" t="s">
        <v>124</v>
      </c>
      <c r="C4" s="82" t="str">
        <f>"R$ " &amp; Configurações!C34/1000000 &amp; " a " &amp; Configurações!C33/1000000 &amp; " MM"</f>
        <v>R$ 20 a 100 MM</v>
      </c>
      <c r="D4" s="84" t="s">
        <v>137</v>
      </c>
      <c r="E4" s="84" t="s">
        <v>138</v>
      </c>
      <c r="F4" s="84" t="s">
        <v>139</v>
      </c>
      <c r="G4" s="84" t="s">
        <v>140</v>
      </c>
      <c r="H4" s="87" t="s">
        <v>128</v>
      </c>
      <c r="I4" s="84"/>
    </row>
    <row r="5" spans="1:9" ht="228" customHeight="1" x14ac:dyDescent="0.15">
      <c r="A5" s="36"/>
      <c r="B5" s="88" t="s">
        <v>125</v>
      </c>
      <c r="C5" s="82" t="str">
        <f>"R$ " &amp; Configurações!C35/1000000 &amp; " a " &amp; Configurações!C34/1000000 &amp; " MM"</f>
        <v>R$ 5 a 20 MM</v>
      </c>
      <c r="D5" s="84" t="s">
        <v>141</v>
      </c>
      <c r="E5" s="84" t="s">
        <v>142</v>
      </c>
      <c r="F5" s="84" t="s">
        <v>18</v>
      </c>
      <c r="G5" s="84" t="s">
        <v>143</v>
      </c>
      <c r="H5" s="87" t="s">
        <v>47</v>
      </c>
      <c r="I5" s="36"/>
    </row>
    <row r="6" spans="1:9" ht="210" customHeight="1" x14ac:dyDescent="0.15">
      <c r="A6" s="36"/>
      <c r="B6" s="89" t="s">
        <v>126</v>
      </c>
      <c r="C6" s="82" t="str">
        <f>"&lt; R$ " &amp; Configurações!C35/1000000 &amp; " MM"</f>
        <v>&lt; R$ 5 MM</v>
      </c>
      <c r="D6" s="84" t="s">
        <v>144</v>
      </c>
      <c r="E6" s="84" t="s">
        <v>145</v>
      </c>
      <c r="F6" s="84" t="s">
        <v>17</v>
      </c>
      <c r="G6" s="84" t="s">
        <v>45</v>
      </c>
      <c r="H6" s="87" t="s">
        <v>48</v>
      </c>
      <c r="I6" s="36"/>
    </row>
    <row r="7" spans="1:9" x14ac:dyDescent="0.15">
      <c r="A7" s="36"/>
      <c r="I7" s="36"/>
    </row>
    <row r="8" spans="1:9" x14ac:dyDescent="0.15"/>
    <row r="9" spans="1:9" x14ac:dyDescent="0.15"/>
    <row r="10" spans="1:9" x14ac:dyDescent="0.15"/>
  </sheetData>
  <customSheetViews>
    <customSheetView guid="{7DC5058C-3B95-4762-B39D-E783A9975CB0}" scale="90" showGridLines="0" fitToPage="1" hiddenColumns="1">
      <selection activeCell="B2" sqref="B2:L10"/>
      <pageMargins left="0.511811024" right="0.511811024" top="0.78740157499999996" bottom="0.78740157499999996" header="0.31496062000000002" footer="0.31496062000000002"/>
      <pageSetup paperSize="8" scale="64" orientation="landscape" r:id="rId1"/>
    </customSheetView>
  </customSheetViews>
  <pageMargins left="0.511811024" right="0.511811024" top="0.78740157499999996" bottom="0.78740157499999996" header="0.31496062000000002" footer="0.31496062000000002"/>
  <pageSetup paperSize="8" scale="64"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1"/>
  <dimension ref="A1:D7"/>
  <sheetViews>
    <sheetView showGridLines="0" zoomScale="90" zoomScaleNormal="90" workbookViewId="0">
      <selection activeCell="C15" sqref="C15"/>
    </sheetView>
  </sheetViews>
  <sheetFormatPr baseColWidth="10" defaultColWidth="8.83203125" defaultRowHeight="15" x14ac:dyDescent="0.2"/>
  <cols>
    <col min="1" max="1" width="11" style="1" customWidth="1"/>
    <col min="2" max="2" width="31" customWidth="1"/>
    <col min="3" max="3" width="68.5" customWidth="1"/>
    <col min="4" max="4" width="2.6640625" style="1" customWidth="1"/>
  </cols>
  <sheetData>
    <row r="1" spans="1:4" ht="30" customHeight="1" x14ac:dyDescent="0.2">
      <c r="A1" s="5"/>
      <c r="D1" s="5"/>
    </row>
    <row r="2" spans="1:4" x14ac:dyDescent="0.2">
      <c r="A2" s="2"/>
      <c r="D2" s="2"/>
    </row>
    <row r="3" spans="1:4" ht="25.5" customHeight="1" x14ac:dyDescent="0.2">
      <c r="A3" s="2"/>
      <c r="B3" s="164" t="s">
        <v>146</v>
      </c>
      <c r="C3" s="164"/>
      <c r="D3" s="2"/>
    </row>
    <row r="4" spans="1:4" ht="33.75" customHeight="1" x14ac:dyDescent="0.2">
      <c r="A4" s="4"/>
      <c r="B4" s="72" t="s">
        <v>28</v>
      </c>
      <c r="C4" s="90" t="s">
        <v>147</v>
      </c>
      <c r="D4" s="4"/>
    </row>
    <row r="5" spans="1:4" ht="33.75" customHeight="1" x14ac:dyDescent="0.2">
      <c r="A5" s="3"/>
      <c r="B5" s="71" t="s">
        <v>27</v>
      </c>
      <c r="C5" s="90" t="s">
        <v>148</v>
      </c>
      <c r="D5" s="3"/>
    </row>
    <row r="6" spans="1:4" ht="33.75" customHeight="1" x14ac:dyDescent="0.2">
      <c r="A6" s="3"/>
      <c r="B6" s="70" t="s">
        <v>29</v>
      </c>
      <c r="C6" s="90" t="s">
        <v>149</v>
      </c>
      <c r="D6" s="3"/>
    </row>
    <row r="7" spans="1:4" ht="33.75" customHeight="1" x14ac:dyDescent="0.2">
      <c r="B7" s="69" t="s">
        <v>46</v>
      </c>
      <c r="C7" s="90" t="s">
        <v>150</v>
      </c>
    </row>
  </sheetData>
  <mergeCells count="1">
    <mergeCell ref="B3:C3"/>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Configuracoes"/>
  <dimension ref="A2:C110"/>
  <sheetViews>
    <sheetView showGridLines="0" topLeftCell="A83" zoomScale="90" zoomScaleNormal="90" workbookViewId="0">
      <selection activeCell="A86" sqref="A86"/>
    </sheetView>
  </sheetViews>
  <sheetFormatPr baseColWidth="10" defaultColWidth="9.1640625" defaultRowHeight="13" x14ac:dyDescent="0.15"/>
  <cols>
    <col min="1" max="1" width="72.6640625" style="25" customWidth="1"/>
    <col min="2" max="2" width="92.33203125" style="25" customWidth="1"/>
    <col min="3" max="3" width="23" style="25" customWidth="1"/>
    <col min="4" max="16384" width="9.1640625" style="25"/>
  </cols>
  <sheetData>
    <row r="2" spans="1:3" x14ac:dyDescent="0.15">
      <c r="A2" s="163" t="s">
        <v>30</v>
      </c>
      <c r="B2" s="163"/>
    </row>
    <row r="3" spans="1:3" ht="14" thickBot="1" x14ac:dyDescent="0.2"/>
    <row r="4" spans="1:3" x14ac:dyDescent="0.15">
      <c r="A4" s="107" t="s">
        <v>31</v>
      </c>
      <c r="B4" s="114"/>
    </row>
    <row r="5" spans="1:3" ht="14" thickBot="1" x14ac:dyDescent="0.2">
      <c r="A5" s="108" t="s">
        <v>32</v>
      </c>
      <c r="B5" s="115" t="b">
        <v>1</v>
      </c>
    </row>
    <row r="7" spans="1:3" x14ac:dyDescent="0.15">
      <c r="A7" s="163" t="s">
        <v>33</v>
      </c>
      <c r="B7" s="163"/>
    </row>
    <row r="9" spans="1:3" s="92" customFormat="1" x14ac:dyDescent="0.15">
      <c r="A9" s="104" t="s">
        <v>34</v>
      </c>
      <c r="B9" s="104"/>
      <c r="C9" s="91"/>
    </row>
    <row r="10" spans="1:3" s="92" customFormat="1" x14ac:dyDescent="0.15">
      <c r="A10" s="93" t="s">
        <v>123</v>
      </c>
      <c r="B10" s="29">
        <v>4</v>
      </c>
    </row>
    <row r="11" spans="1:3" s="92" customFormat="1" x14ac:dyDescent="0.15">
      <c r="A11" s="93" t="s">
        <v>124</v>
      </c>
      <c r="B11" s="29">
        <v>3</v>
      </c>
    </row>
    <row r="12" spans="1:3" s="92" customFormat="1" x14ac:dyDescent="0.15">
      <c r="A12" s="93" t="s">
        <v>125</v>
      </c>
      <c r="B12" s="29">
        <v>2</v>
      </c>
    </row>
    <row r="13" spans="1:3" s="92" customFormat="1" x14ac:dyDescent="0.15">
      <c r="A13" s="93" t="s">
        <v>126</v>
      </c>
      <c r="B13" s="29">
        <v>1</v>
      </c>
    </row>
    <row r="14" spans="1:3" s="92" customFormat="1" x14ac:dyDescent="0.15">
      <c r="A14" s="93" t="s">
        <v>16</v>
      </c>
      <c r="B14" s="29">
        <v>0</v>
      </c>
    </row>
    <row r="15" spans="1:3" s="92" customFormat="1" x14ac:dyDescent="0.15">
      <c r="A15" s="94" t="e">
        <v>#N/A</v>
      </c>
      <c r="B15" s="29">
        <v>9</v>
      </c>
    </row>
    <row r="17" spans="1:3" s="92" customFormat="1" x14ac:dyDescent="0.15">
      <c r="A17" s="104" t="s">
        <v>9</v>
      </c>
      <c r="B17" s="104"/>
      <c r="C17" s="91"/>
    </row>
    <row r="18" spans="1:3" s="92" customFormat="1" x14ac:dyDescent="0.15">
      <c r="A18" s="93" t="s">
        <v>22</v>
      </c>
      <c r="B18" s="29">
        <v>4</v>
      </c>
    </row>
    <row r="19" spans="1:3" s="92" customFormat="1" x14ac:dyDescent="0.15">
      <c r="A19" s="93" t="s">
        <v>23</v>
      </c>
      <c r="B19" s="29">
        <v>3</v>
      </c>
    </row>
    <row r="20" spans="1:3" s="92" customFormat="1" x14ac:dyDescent="0.15">
      <c r="A20" s="93" t="s">
        <v>39</v>
      </c>
      <c r="B20" s="29">
        <v>2</v>
      </c>
    </row>
    <row r="21" spans="1:3" s="92" customFormat="1" x14ac:dyDescent="0.15">
      <c r="A21" s="93" t="s">
        <v>24</v>
      </c>
      <c r="B21" s="29">
        <v>1</v>
      </c>
    </row>
    <row r="22" spans="1:3" s="92" customFormat="1" x14ac:dyDescent="0.15">
      <c r="A22" s="93"/>
      <c r="B22" s="29"/>
    </row>
    <row r="24" spans="1:3" s="92" customFormat="1" x14ac:dyDescent="0.15">
      <c r="A24" s="104" t="s">
        <v>42</v>
      </c>
      <c r="B24" s="104"/>
      <c r="C24" s="91"/>
    </row>
    <row r="25" spans="1:3" s="92" customFormat="1" x14ac:dyDescent="0.15">
      <c r="A25" s="93" t="s">
        <v>13</v>
      </c>
      <c r="B25" s="29"/>
    </row>
    <row r="26" spans="1:3" s="92" customFormat="1" x14ac:dyDescent="0.15">
      <c r="A26" s="93" t="s">
        <v>14</v>
      </c>
      <c r="B26" s="29"/>
      <c r="C26" s="95"/>
    </row>
    <row r="28" spans="1:3" s="92" customFormat="1" x14ac:dyDescent="0.15">
      <c r="A28" s="104" t="s">
        <v>40</v>
      </c>
      <c r="B28" s="104"/>
      <c r="C28" s="91"/>
    </row>
    <row r="29" spans="1:3" s="92" customFormat="1" x14ac:dyDescent="0.15">
      <c r="A29" s="93" t="s">
        <v>12</v>
      </c>
      <c r="B29" s="29"/>
      <c r="C29" s="96"/>
    </row>
    <row r="30" spans="1:3" s="92" customFormat="1" x14ac:dyDescent="0.15">
      <c r="A30" s="93" t="s">
        <v>41</v>
      </c>
      <c r="B30" s="29"/>
    </row>
    <row r="32" spans="1:3" s="92" customFormat="1" x14ac:dyDescent="0.15">
      <c r="A32" s="104" t="s">
        <v>35</v>
      </c>
      <c r="B32" s="104" t="s">
        <v>37</v>
      </c>
      <c r="C32" s="104" t="s">
        <v>38</v>
      </c>
    </row>
    <row r="33" spans="1:3" s="92" customFormat="1" x14ac:dyDescent="0.15">
      <c r="A33" s="93" t="s">
        <v>123</v>
      </c>
      <c r="B33" s="97">
        <v>0.01</v>
      </c>
      <c r="C33" s="98">
        <v>100000000</v>
      </c>
    </row>
    <row r="34" spans="1:3" s="92" customFormat="1" x14ac:dyDescent="0.15">
      <c r="A34" s="93" t="s">
        <v>124</v>
      </c>
      <c r="B34" s="99" t="s">
        <v>129</v>
      </c>
      <c r="C34" s="98">
        <v>20000000</v>
      </c>
    </row>
    <row r="35" spans="1:3" s="92" customFormat="1" x14ac:dyDescent="0.15">
      <c r="A35" s="93" t="s">
        <v>125</v>
      </c>
      <c r="B35" s="100" t="s">
        <v>130</v>
      </c>
      <c r="C35" s="98">
        <v>5000000</v>
      </c>
    </row>
    <row r="36" spans="1:3" s="92" customFormat="1" x14ac:dyDescent="0.15">
      <c r="A36" s="93" t="s">
        <v>126</v>
      </c>
      <c r="B36" s="100" t="s">
        <v>131</v>
      </c>
      <c r="C36" s="98">
        <v>0</v>
      </c>
    </row>
    <row r="38" spans="1:3" s="92" customFormat="1" x14ac:dyDescent="0.15">
      <c r="A38" s="105" t="s">
        <v>106</v>
      </c>
      <c r="B38" s="106" t="s">
        <v>115</v>
      </c>
      <c r="C38" s="106" t="s">
        <v>107</v>
      </c>
    </row>
    <row r="39" spans="1:3" s="92" customFormat="1" ht="20.25" customHeight="1" x14ac:dyDescent="0.15">
      <c r="A39" s="109" t="s">
        <v>100</v>
      </c>
      <c r="B39" s="101" t="s">
        <v>117</v>
      </c>
      <c r="C39" s="101" t="s">
        <v>108</v>
      </c>
    </row>
    <row r="40" spans="1:3" s="92" customFormat="1" ht="20.25" customHeight="1" x14ac:dyDescent="0.15">
      <c r="A40" s="110" t="s">
        <v>11</v>
      </c>
      <c r="B40" s="29" t="s">
        <v>118</v>
      </c>
      <c r="C40" s="101" t="s">
        <v>109</v>
      </c>
    </row>
    <row r="41" spans="1:3" s="92" customFormat="1" ht="20.25" customHeight="1" x14ac:dyDescent="0.15">
      <c r="A41" s="111" t="s">
        <v>101</v>
      </c>
      <c r="B41" s="102" t="s">
        <v>119</v>
      </c>
      <c r="C41" s="101" t="s">
        <v>110</v>
      </c>
    </row>
    <row r="42" spans="1:3" s="92" customFormat="1" ht="20.25" customHeight="1" x14ac:dyDescent="0.15">
      <c r="A42" s="112" t="s">
        <v>102</v>
      </c>
      <c r="B42" s="29" t="s">
        <v>120</v>
      </c>
      <c r="C42" s="101" t="s">
        <v>111</v>
      </c>
    </row>
    <row r="43" spans="1:3" s="92" customFormat="1" ht="20.25" customHeight="1" x14ac:dyDescent="0.15">
      <c r="A43" s="113" t="s">
        <v>10</v>
      </c>
      <c r="B43" s="29" t="s">
        <v>121</v>
      </c>
      <c r="C43" s="101" t="s">
        <v>112</v>
      </c>
    </row>
    <row r="45" spans="1:3" s="92" customFormat="1" x14ac:dyDescent="0.15">
      <c r="A45" s="104" t="s">
        <v>103</v>
      </c>
      <c r="B45" s="104" t="s">
        <v>104</v>
      </c>
      <c r="C45" s="91"/>
    </row>
    <row r="46" spans="1:3" s="92" customFormat="1" ht="57.75" customHeight="1" x14ac:dyDescent="0.15">
      <c r="A46" s="151" t="s">
        <v>59</v>
      </c>
      <c r="B46" s="103" t="s">
        <v>60</v>
      </c>
    </row>
    <row r="47" spans="1:3" s="92" customFormat="1" ht="57.75" customHeight="1" x14ac:dyDescent="0.15">
      <c r="A47" s="151" t="s">
        <v>152</v>
      </c>
      <c r="B47" s="103" t="s">
        <v>61</v>
      </c>
    </row>
    <row r="48" spans="1:3" s="92" customFormat="1" ht="57.75" customHeight="1" x14ac:dyDescent="0.15">
      <c r="A48" s="151" t="s">
        <v>153</v>
      </c>
      <c r="B48" s="103" t="s">
        <v>62</v>
      </c>
    </row>
    <row r="49" spans="1:2" s="92" customFormat="1" ht="57.75" customHeight="1" x14ac:dyDescent="0.15">
      <c r="A49" s="151" t="s">
        <v>154</v>
      </c>
      <c r="B49" s="103" t="s">
        <v>196</v>
      </c>
    </row>
    <row r="50" spans="1:2" s="92" customFormat="1" ht="57.75" customHeight="1" x14ac:dyDescent="0.15">
      <c r="A50" s="151" t="s">
        <v>155</v>
      </c>
      <c r="B50" s="103" t="s">
        <v>63</v>
      </c>
    </row>
    <row r="51" spans="1:2" s="92" customFormat="1" ht="57.75" customHeight="1" x14ac:dyDescent="0.15">
      <c r="A51" s="151" t="s">
        <v>156</v>
      </c>
      <c r="B51" s="103" t="s">
        <v>64</v>
      </c>
    </row>
    <row r="52" spans="1:2" s="92" customFormat="1" ht="57.75" customHeight="1" x14ac:dyDescent="0.15">
      <c r="A52" s="151" t="s">
        <v>157</v>
      </c>
      <c r="B52" s="103" t="s">
        <v>65</v>
      </c>
    </row>
    <row r="53" spans="1:2" s="92" customFormat="1" ht="57.75" customHeight="1" x14ac:dyDescent="0.15">
      <c r="A53" s="151" t="s">
        <v>158</v>
      </c>
      <c r="B53" s="103" t="s">
        <v>66</v>
      </c>
    </row>
    <row r="54" spans="1:2" s="92" customFormat="1" ht="57.75" customHeight="1" x14ac:dyDescent="0.15">
      <c r="A54" s="151" t="s">
        <v>174</v>
      </c>
      <c r="B54" s="103" t="s">
        <v>186</v>
      </c>
    </row>
    <row r="55" spans="1:2" ht="57.75" customHeight="1" x14ac:dyDescent="0.15">
      <c r="A55" s="151" t="s">
        <v>175</v>
      </c>
      <c r="B55" s="103" t="s">
        <v>67</v>
      </c>
    </row>
    <row r="56" spans="1:2" s="92" customFormat="1" ht="57.75" customHeight="1" x14ac:dyDescent="0.15">
      <c r="A56" s="151" t="s">
        <v>176</v>
      </c>
      <c r="B56" s="103" t="s">
        <v>68</v>
      </c>
    </row>
    <row r="57" spans="1:2" s="92" customFormat="1" ht="57.75" customHeight="1" x14ac:dyDescent="0.15">
      <c r="A57" s="151" t="s">
        <v>177</v>
      </c>
      <c r="B57" s="103" t="s">
        <v>69</v>
      </c>
    </row>
    <row r="58" spans="1:2" s="92" customFormat="1" ht="57.75" customHeight="1" x14ac:dyDescent="0.15">
      <c r="A58" s="151" t="s">
        <v>178</v>
      </c>
      <c r="B58" s="103" t="s">
        <v>72</v>
      </c>
    </row>
    <row r="59" spans="1:2" s="92" customFormat="1" ht="57.75" customHeight="1" x14ac:dyDescent="0.15">
      <c r="A59" s="151" t="s">
        <v>179</v>
      </c>
      <c r="B59" s="103" t="s">
        <v>197</v>
      </c>
    </row>
    <row r="60" spans="1:2" s="92" customFormat="1" ht="57.75" customHeight="1" x14ac:dyDescent="0.15">
      <c r="A60" s="151" t="s">
        <v>70</v>
      </c>
      <c r="B60" s="103" t="s">
        <v>71</v>
      </c>
    </row>
    <row r="61" spans="1:2" s="92" customFormat="1" ht="57.75" customHeight="1" x14ac:dyDescent="0.15">
      <c r="A61" s="151" t="s">
        <v>180</v>
      </c>
      <c r="B61" s="103" t="s">
        <v>187</v>
      </c>
    </row>
    <row r="62" spans="1:2" s="92" customFormat="1" ht="57.75" customHeight="1" x14ac:dyDescent="0.15">
      <c r="A62" s="151" t="s">
        <v>181</v>
      </c>
      <c r="B62" s="103" t="s">
        <v>198</v>
      </c>
    </row>
    <row r="63" spans="1:2" s="92" customFormat="1" ht="57.75" customHeight="1" x14ac:dyDescent="0.15">
      <c r="A63" s="151" t="s">
        <v>159</v>
      </c>
      <c r="B63" s="103" t="s">
        <v>199</v>
      </c>
    </row>
    <row r="64" spans="1:2" s="92" customFormat="1" ht="57.75" customHeight="1" x14ac:dyDescent="0.15">
      <c r="A64" s="151" t="s">
        <v>160</v>
      </c>
      <c r="B64" s="103" t="s">
        <v>188</v>
      </c>
    </row>
    <row r="65" spans="1:2" s="92" customFormat="1" ht="57.75" customHeight="1" x14ac:dyDescent="0.15">
      <c r="A65" s="151" t="s">
        <v>161</v>
      </c>
      <c r="B65" s="103" t="s">
        <v>73</v>
      </c>
    </row>
    <row r="66" spans="1:2" s="92" customFormat="1" ht="57.75" customHeight="1" x14ac:dyDescent="0.15">
      <c r="A66" s="151" t="s">
        <v>162</v>
      </c>
      <c r="B66" s="103" t="s">
        <v>74</v>
      </c>
    </row>
    <row r="67" spans="1:2" s="92" customFormat="1" ht="57.75" customHeight="1" x14ac:dyDescent="0.15">
      <c r="A67" s="151" t="s">
        <v>163</v>
      </c>
      <c r="B67" s="103" t="s">
        <v>75</v>
      </c>
    </row>
    <row r="68" spans="1:2" s="92" customFormat="1" ht="57.75" customHeight="1" x14ac:dyDescent="0.15">
      <c r="A68" s="151" t="s">
        <v>232</v>
      </c>
      <c r="B68" s="103" t="s">
        <v>151</v>
      </c>
    </row>
    <row r="69" spans="1:2" s="92" customFormat="1" ht="57.75" customHeight="1" x14ac:dyDescent="0.15">
      <c r="A69" s="151" t="s">
        <v>233</v>
      </c>
      <c r="B69" s="103" t="s">
        <v>234</v>
      </c>
    </row>
    <row r="70" spans="1:2" s="92" customFormat="1" ht="57.75" customHeight="1" x14ac:dyDescent="0.15">
      <c r="A70" s="151" t="s">
        <v>164</v>
      </c>
      <c r="B70" s="103" t="s">
        <v>76</v>
      </c>
    </row>
    <row r="71" spans="1:2" s="92" customFormat="1" ht="57.75" customHeight="1" x14ac:dyDescent="0.15">
      <c r="A71" s="151" t="s">
        <v>165</v>
      </c>
      <c r="B71" s="103" t="s">
        <v>189</v>
      </c>
    </row>
    <row r="72" spans="1:2" s="92" customFormat="1" ht="57.75" customHeight="1" x14ac:dyDescent="0.15">
      <c r="A72" s="151" t="s">
        <v>166</v>
      </c>
      <c r="B72" s="103" t="s">
        <v>77</v>
      </c>
    </row>
    <row r="73" spans="1:2" s="92" customFormat="1" ht="57.75" customHeight="1" x14ac:dyDescent="0.15">
      <c r="A73" s="151" t="s">
        <v>167</v>
      </c>
      <c r="B73" s="103" t="s">
        <v>78</v>
      </c>
    </row>
    <row r="74" spans="1:2" s="92" customFormat="1" ht="57.75" customHeight="1" x14ac:dyDescent="0.15">
      <c r="A74" s="151" t="s">
        <v>168</v>
      </c>
      <c r="B74" s="103" t="s">
        <v>79</v>
      </c>
    </row>
    <row r="75" spans="1:2" s="92" customFormat="1" ht="57.75" customHeight="1" x14ac:dyDescent="0.15">
      <c r="A75" s="151" t="s">
        <v>169</v>
      </c>
      <c r="B75" s="103" t="s">
        <v>80</v>
      </c>
    </row>
    <row r="76" spans="1:2" s="92" customFormat="1" ht="57.75" customHeight="1" x14ac:dyDescent="0.15">
      <c r="A76" s="151" t="s">
        <v>170</v>
      </c>
      <c r="B76" s="103" t="s">
        <v>82</v>
      </c>
    </row>
    <row r="77" spans="1:2" s="92" customFormat="1" ht="57.75" customHeight="1" x14ac:dyDescent="0.15">
      <c r="A77" s="151" t="s">
        <v>171</v>
      </c>
      <c r="B77" s="103" t="s">
        <v>83</v>
      </c>
    </row>
    <row r="78" spans="1:2" s="92" customFormat="1" ht="57.75" customHeight="1" x14ac:dyDescent="0.15">
      <c r="A78" s="151" t="s">
        <v>172</v>
      </c>
      <c r="B78" s="103" t="s">
        <v>86</v>
      </c>
    </row>
    <row r="79" spans="1:2" s="92" customFormat="1" ht="57.75" customHeight="1" x14ac:dyDescent="0.15">
      <c r="A79" s="151" t="s">
        <v>173</v>
      </c>
      <c r="B79" s="103" t="s">
        <v>81</v>
      </c>
    </row>
    <row r="80" spans="1:2" s="92" customFormat="1" ht="57.75" customHeight="1" x14ac:dyDescent="0.15">
      <c r="A80" s="151" t="s">
        <v>203</v>
      </c>
      <c r="B80" s="103" t="s">
        <v>84</v>
      </c>
    </row>
    <row r="81" spans="1:2" s="92" customFormat="1" ht="57.75" customHeight="1" x14ac:dyDescent="0.15">
      <c r="A81" s="151" t="s">
        <v>230</v>
      </c>
      <c r="B81" s="103" t="s">
        <v>231</v>
      </c>
    </row>
    <row r="82" spans="1:2" s="92" customFormat="1" ht="57.75" customHeight="1" x14ac:dyDescent="0.15">
      <c r="A82" s="151" t="s">
        <v>229</v>
      </c>
      <c r="B82" s="103" t="s">
        <v>85</v>
      </c>
    </row>
    <row r="83" spans="1:2" s="92" customFormat="1" ht="57.75" customHeight="1" x14ac:dyDescent="0.15">
      <c r="A83" s="151" t="s">
        <v>182</v>
      </c>
      <c r="B83" s="103" t="s">
        <v>190</v>
      </c>
    </row>
    <row r="84" spans="1:2" s="92" customFormat="1" ht="57.75" customHeight="1" x14ac:dyDescent="0.15">
      <c r="A84" s="151" t="s">
        <v>183</v>
      </c>
      <c r="B84" s="103" t="s">
        <v>200</v>
      </c>
    </row>
    <row r="85" spans="1:2" s="92" customFormat="1" ht="57.75" customHeight="1" x14ac:dyDescent="0.15">
      <c r="A85" s="151" t="s">
        <v>204</v>
      </c>
      <c r="B85" s="103" t="s">
        <v>191</v>
      </c>
    </row>
    <row r="86" spans="1:2" s="92" customFormat="1" ht="57.75" customHeight="1" x14ac:dyDescent="0.15">
      <c r="A86" s="151" t="s">
        <v>205</v>
      </c>
      <c r="B86" s="103" t="s">
        <v>132</v>
      </c>
    </row>
    <row r="87" spans="1:2" s="92" customFormat="1" ht="57.75" customHeight="1" x14ac:dyDescent="0.15">
      <c r="A87" s="151" t="s">
        <v>206</v>
      </c>
      <c r="B87" s="103" t="s">
        <v>151</v>
      </c>
    </row>
    <row r="88" spans="1:2" s="92" customFormat="1" ht="57.75" customHeight="1" x14ac:dyDescent="0.15">
      <c r="A88" s="151" t="s">
        <v>207</v>
      </c>
      <c r="B88" s="103" t="s">
        <v>87</v>
      </c>
    </row>
    <row r="89" spans="1:2" s="92" customFormat="1" ht="57.75" customHeight="1" x14ac:dyDescent="0.15">
      <c r="A89" s="151" t="s">
        <v>208</v>
      </c>
      <c r="B89" s="103" t="s">
        <v>151</v>
      </c>
    </row>
    <row r="90" spans="1:2" s="92" customFormat="1" ht="57.75" customHeight="1" x14ac:dyDescent="0.15">
      <c r="A90" s="151" t="s">
        <v>209</v>
      </c>
      <c r="B90" s="103" t="s">
        <v>88</v>
      </c>
    </row>
    <row r="91" spans="1:2" s="92" customFormat="1" ht="57.75" customHeight="1" x14ac:dyDescent="0.15">
      <c r="A91" s="151" t="s">
        <v>210</v>
      </c>
      <c r="B91" s="103" t="s">
        <v>89</v>
      </c>
    </row>
    <row r="92" spans="1:2" s="92" customFormat="1" ht="57.75" customHeight="1" x14ac:dyDescent="0.15">
      <c r="A92" s="151" t="s">
        <v>211</v>
      </c>
      <c r="B92" s="103" t="s">
        <v>201</v>
      </c>
    </row>
    <row r="93" spans="1:2" s="92" customFormat="1" ht="57.75" customHeight="1" x14ac:dyDescent="0.15">
      <c r="A93" s="151" t="s">
        <v>235</v>
      </c>
      <c r="B93" s="103" t="s">
        <v>151</v>
      </c>
    </row>
    <row r="94" spans="1:2" s="92" customFormat="1" ht="57.75" customHeight="1" x14ac:dyDescent="0.15">
      <c r="A94" s="151" t="s">
        <v>212</v>
      </c>
      <c r="B94" s="103" t="s">
        <v>192</v>
      </c>
    </row>
    <row r="95" spans="1:2" s="92" customFormat="1" ht="57.75" customHeight="1" x14ac:dyDescent="0.15">
      <c r="A95" s="151" t="s">
        <v>213</v>
      </c>
      <c r="B95" s="103" t="s">
        <v>94</v>
      </c>
    </row>
    <row r="96" spans="1:2" s="92" customFormat="1" ht="57.75" customHeight="1" x14ac:dyDescent="0.15">
      <c r="A96" s="151" t="s">
        <v>214</v>
      </c>
      <c r="B96" s="103" t="s">
        <v>193</v>
      </c>
    </row>
    <row r="97" spans="1:2" s="92" customFormat="1" ht="57.75" customHeight="1" x14ac:dyDescent="0.15">
      <c r="A97" s="151" t="s">
        <v>215</v>
      </c>
      <c r="B97" s="103" t="s">
        <v>202</v>
      </c>
    </row>
    <row r="98" spans="1:2" s="92" customFormat="1" ht="57.75" customHeight="1" x14ac:dyDescent="0.15">
      <c r="A98" s="151" t="s">
        <v>216</v>
      </c>
      <c r="B98" s="103" t="s">
        <v>95</v>
      </c>
    </row>
    <row r="99" spans="1:2" s="92" customFormat="1" ht="57.75" customHeight="1" x14ac:dyDescent="0.15">
      <c r="A99" s="151" t="s">
        <v>217</v>
      </c>
      <c r="B99" s="103" t="s">
        <v>90</v>
      </c>
    </row>
    <row r="100" spans="1:2" s="92" customFormat="1" ht="57.75" customHeight="1" x14ac:dyDescent="0.15">
      <c r="A100" s="151" t="s">
        <v>218</v>
      </c>
      <c r="B100" s="103" t="s">
        <v>91</v>
      </c>
    </row>
    <row r="101" spans="1:2" s="92" customFormat="1" ht="57.75" customHeight="1" x14ac:dyDescent="0.15">
      <c r="A101" s="151" t="s">
        <v>219</v>
      </c>
      <c r="B101" s="103" t="s">
        <v>184</v>
      </c>
    </row>
    <row r="102" spans="1:2" s="92" customFormat="1" ht="57.75" customHeight="1" x14ac:dyDescent="0.15">
      <c r="A102" s="151" t="s">
        <v>220</v>
      </c>
      <c r="B102" s="103" t="s">
        <v>92</v>
      </c>
    </row>
    <row r="103" spans="1:2" s="92" customFormat="1" ht="57.75" customHeight="1" x14ac:dyDescent="0.15">
      <c r="A103" s="151" t="s">
        <v>221</v>
      </c>
      <c r="B103" s="103" t="s">
        <v>93</v>
      </c>
    </row>
    <row r="104" spans="1:2" s="92" customFormat="1" ht="57.75" customHeight="1" x14ac:dyDescent="0.15">
      <c r="A104" s="151" t="s">
        <v>222</v>
      </c>
      <c r="B104" s="103" t="s">
        <v>194</v>
      </c>
    </row>
    <row r="105" spans="1:2" s="92" customFormat="1" ht="57.75" customHeight="1" x14ac:dyDescent="0.15">
      <c r="A105" s="151" t="s">
        <v>223</v>
      </c>
      <c r="B105" s="103" t="s">
        <v>96</v>
      </c>
    </row>
    <row r="106" spans="1:2" s="92" customFormat="1" ht="57.75" customHeight="1" x14ac:dyDescent="0.15">
      <c r="A106" s="151" t="s">
        <v>224</v>
      </c>
      <c r="B106" s="103" t="s">
        <v>195</v>
      </c>
    </row>
    <row r="107" spans="1:2" s="92" customFormat="1" ht="57.75" customHeight="1" x14ac:dyDescent="0.15">
      <c r="A107" s="151" t="s">
        <v>225</v>
      </c>
      <c r="B107" s="103" t="s">
        <v>97</v>
      </c>
    </row>
    <row r="108" spans="1:2" s="92" customFormat="1" ht="57.75" customHeight="1" x14ac:dyDescent="0.15">
      <c r="A108" s="151" t="s">
        <v>226</v>
      </c>
      <c r="B108" s="103" t="s">
        <v>98</v>
      </c>
    </row>
    <row r="109" spans="1:2" s="92" customFormat="1" ht="57.75" customHeight="1" x14ac:dyDescent="0.15">
      <c r="A109" s="151" t="s">
        <v>227</v>
      </c>
      <c r="B109" s="103" t="s">
        <v>99</v>
      </c>
    </row>
    <row r="110" spans="1:2" s="92" customFormat="1" ht="57.75" customHeight="1" x14ac:dyDescent="0.15">
      <c r="A110" s="151" t="s">
        <v>228</v>
      </c>
      <c r="B110" s="103" t="s">
        <v>185</v>
      </c>
    </row>
  </sheetData>
  <sortState xmlns:xlrd2="http://schemas.microsoft.com/office/spreadsheetml/2017/richdata2" ref="A46:B106">
    <sortCondition ref="A46:A106"/>
  </sortState>
  <customSheetViews>
    <customSheetView guid="{7DC5058C-3B95-4762-B39D-E783A9975CB0}" showGridLines="0" topLeftCell="A16">
      <selection activeCell="A2" sqref="A2:D36"/>
      <pageMargins left="0.511811024" right="0.511811024" top="0.78740157499999996" bottom="0.78740157499999996" header="0.31496062000000002" footer="0.31496062000000002"/>
    </customSheetView>
  </customSheetViews>
  <mergeCells count="2">
    <mergeCell ref="A2:B2"/>
    <mergeCell ref="A7:B7"/>
  </mergeCells>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NCLUS_x00c3_O xmlns="5af3544e-fdd7-48e9-9e30-692792da0275" xsi:nil="true"/>
    <FUN_x00c7__x00c3_OOEA xmlns="5af3544e-fdd7-48e9-9e30-692792da0275" xsi:nil="true"/>
    <STATUSDOPROJETO xmlns="5af3544e-fdd7-48e9-9e30-692792da0275" xsi:nil="true"/>
    <SharedWithUsers xmlns="c2e90555-5357-48dc-8585-bd05922a8161">
      <UserInfo>
        <DisplayName/>
        <AccountId xsi:nil="true"/>
        <AccountType/>
      </UserInfo>
    </SharedWithUsers>
    <INICIO_x0020_DO_x0020_PROJETO xmlns="5af3544e-fdd7-48e9-9e30-692792da0275" xsi:nil="true"/>
    <_x0063_xl4 xmlns="5af3544e-fdd7-48e9-9e30-692792da027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2D99D9390255D488D41065EF2618880" ma:contentTypeVersion="17" ma:contentTypeDescription="Crie um novo documento." ma:contentTypeScope="" ma:versionID="5f5d870abf72b3a79eb6fb59113100b5">
  <xsd:schema xmlns:xsd="http://www.w3.org/2001/XMLSchema" xmlns:xs="http://www.w3.org/2001/XMLSchema" xmlns:p="http://schemas.microsoft.com/office/2006/metadata/properties" xmlns:ns2="5af3544e-fdd7-48e9-9e30-692792da0275" xmlns:ns3="c2e90555-5357-48dc-8585-bd05922a8161" targetNamespace="http://schemas.microsoft.com/office/2006/metadata/properties" ma:root="true" ma:fieldsID="9b0c9a6af855c638abbfa9ce8c2e4d8c" ns2:_="" ns3:_="">
    <xsd:import namespace="5af3544e-fdd7-48e9-9e30-692792da0275"/>
    <xsd:import namespace="c2e90555-5357-48dc-8585-bd05922a816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INICIO_x0020_DO_x0020_PROJETO" minOccurs="0"/>
                <xsd:element ref="ns2:CONCLUS_x00c3_O" minOccurs="0"/>
                <xsd:element ref="ns2:MediaServiceAutoTags" minOccurs="0"/>
                <xsd:element ref="ns2:MediaServiceOCR" minOccurs="0"/>
                <xsd:element ref="ns2:MediaServiceGenerationTime" minOccurs="0"/>
                <xsd:element ref="ns2:MediaServiceEventHashCode" minOccurs="0"/>
                <xsd:element ref="ns2:FUN_x00c7__x00c3_OOEA" minOccurs="0"/>
                <xsd:element ref="ns2:STATUSDOPROJETO" minOccurs="0"/>
                <xsd:element ref="ns2:_x0063_xl4"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f3544e-fdd7-48e9-9e30-692792da02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INICIO_x0020_DO_x0020_PROJETO" ma:index="13" nillable="true" ma:displayName="INÍCIO" ma:format="DateOnly" ma:internalName="INICIO_x0020_DO_x0020_PROJETO">
      <xsd:simpleType>
        <xsd:restriction base="dms:DateTime"/>
      </xsd:simpleType>
    </xsd:element>
    <xsd:element name="CONCLUS_x00c3_O" ma:index="14" nillable="true" ma:displayName="CONCLUSÃO" ma:format="DateOnly" ma:internalName="CONCLUS_x00c3_O">
      <xsd:simpleType>
        <xsd:restriction base="dms:DateTim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FUN_x00c7__x00c3_OOEA" ma:index="19" nillable="true" ma:displayName="FUNÇÃO OEA" ma:format="Dropdown" ma:internalName="FUN_x00c7__x00c3_OOEA">
      <xsd:simpleType>
        <xsd:restriction base="dms:Text">
          <xsd:maxLength value="255"/>
        </xsd:restriction>
      </xsd:simpleType>
    </xsd:element>
    <xsd:element name="STATUSDOPROJETO" ma:index="20" nillable="true" ma:displayName="STATUS DO PROJETO" ma:format="Dropdown" ma:internalName="STATUSDOPROJETO">
      <xsd:simpleType>
        <xsd:restriction base="dms:Text">
          <xsd:maxLength value="255"/>
        </xsd:restriction>
      </xsd:simpleType>
    </xsd:element>
    <xsd:element name="_x0063_xl4" ma:index="21" nillable="true" ma:displayName="FASE ATUAL" ma:internalName="_x0063_xl4">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ServiceLocation" ma:index="24"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2e90555-5357-48dc-8585-bd05922a8161"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C3A05E-D2A7-460A-A641-21C616EA7669}">
  <ds:schemaRefs>
    <ds:schemaRef ds:uri="http://schemas.microsoft.com/office/2006/metadata/properties"/>
    <ds:schemaRef ds:uri="http://purl.org/dc/terms/"/>
    <ds:schemaRef ds:uri="http://schemas.microsoft.com/office/2006/documentManagement/types"/>
    <ds:schemaRef ds:uri="http://purl.org/dc/dcmitype/"/>
    <ds:schemaRef ds:uri="510c6f5e-e3ce-4fe2-8a9d-aabd25f7f419"/>
    <ds:schemaRef ds:uri="http://purl.org/dc/elements/1.1/"/>
    <ds:schemaRef ds:uri="http://schemas.microsoft.com/office/infopath/2007/PartnerControls"/>
    <ds:schemaRef ds:uri="http://schemas.openxmlformats.org/package/2006/metadata/core-properties"/>
    <ds:schemaRef ds:uri="0090616e-d8fa-4bad-8297-b854af89eb31"/>
    <ds:schemaRef ds:uri="http://www.w3.org/XML/1998/namespace"/>
  </ds:schemaRefs>
</ds:datastoreItem>
</file>

<file path=customXml/itemProps2.xml><?xml version="1.0" encoding="utf-8"?>
<ds:datastoreItem xmlns:ds="http://schemas.openxmlformats.org/officeDocument/2006/customXml" ds:itemID="{DAA1A101-4DD5-4AF3-BBFB-ECD06B992419}">
  <ds:schemaRefs>
    <ds:schemaRef ds:uri="http://schemas.microsoft.com/sharepoint/v3/contenttype/forms"/>
  </ds:schemaRefs>
</ds:datastoreItem>
</file>

<file path=customXml/itemProps3.xml><?xml version="1.0" encoding="utf-8"?>
<ds:datastoreItem xmlns:ds="http://schemas.openxmlformats.org/officeDocument/2006/customXml" ds:itemID="{061769CC-674B-4D98-8D9C-6B26D9DA8AD2}"/>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Análise Riscos</vt:lpstr>
      <vt:lpstr>Matriz</vt:lpstr>
      <vt:lpstr>Visão Geral</vt:lpstr>
      <vt:lpstr>Legendas Impacto</vt:lpstr>
      <vt:lpstr>Legendas Probabilidade</vt:lpstr>
      <vt:lpstr>Configurações</vt:lpstr>
      <vt:lpstr>CheckMatrizes</vt:lpstr>
      <vt:lpstr>FiltroAtual</vt:lpstr>
      <vt:lpstr>FinanceiroAtual</vt:lpstr>
      <vt:lpstr>ImpactoAtual</vt:lpstr>
      <vt:lpstr>InicioEventos</vt:lpstr>
      <vt:lpstr>InicioRiscoAtual</vt:lpstr>
      <vt:lpstr>LinhaInicio</vt:lpstr>
      <vt:lpstr>LinhaTotal</vt:lpstr>
      <vt:lpstr>ListaImpacto</vt:lpstr>
      <vt:lpstr>NomePlanta</vt:lpstr>
      <vt:lpstr>ProbabilidadeAtual</vt:lpstr>
      <vt:lpstr>TituloRiscoAtual</vt:lpstr>
      <vt:lpstr>Unidade</vt:lpstr>
    </vt:vector>
  </TitlesOfParts>
  <Company>Grupo Votorantim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Diego Gonçalves</cp:lastModifiedBy>
  <cp:lastPrinted>2014-11-27T19:50:51Z</cp:lastPrinted>
  <dcterms:created xsi:type="dcterms:W3CDTF">2014-08-07T20:02:24Z</dcterms:created>
  <dcterms:modified xsi:type="dcterms:W3CDTF">2020-07-01T21:31:30Z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0x01010002D99D9390255D488D41065EF2618880</vt:lpwstr>
  </property>
  <property fmtid="{D5CDD505-2E9C-101B-9397-08002B2CF9AE}" pid="3" name="Order">
    <vt:r8>23007200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TemplateUrl">
    <vt:lpwstr/>
  </property>
</Properties>
</file>