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Aktuální úkoly\TL - Aktiv\vypocet_U\"/>
    </mc:Choice>
  </mc:AlternateContent>
  <xr:revisionPtr revIDLastSave="0" documentId="8_{B05346B5-DF31-4E3D-AC15-298C899661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" l="1"/>
  <c r="C57" i="1"/>
  <c r="C55" i="1" l="1"/>
  <c r="C56" i="1" l="1"/>
  <c r="C47" i="1"/>
  <c r="C40" i="1"/>
  <c r="C51" i="1"/>
  <c r="C62" i="1"/>
  <c r="C61" i="1" s="1"/>
  <c r="C54" i="1"/>
  <c r="C53" i="1"/>
  <c r="C52" i="1"/>
  <c r="C58" i="1" l="1"/>
  <c r="C64" i="1"/>
  <c r="C82" i="1"/>
  <c r="C77" i="1"/>
  <c r="C76" i="1"/>
  <c r="K77" i="1" l="1"/>
  <c r="K74" i="1"/>
  <c r="K76" i="1"/>
  <c r="K73" i="1"/>
  <c r="K72" i="1"/>
  <c r="L79" i="1"/>
  <c r="L73" i="1"/>
  <c r="L74" i="1"/>
  <c r="L75" i="1"/>
  <c r="L76" i="1"/>
  <c r="L72" i="1"/>
  <c r="C95" i="1"/>
  <c r="K75" i="1" l="1"/>
  <c r="C78" i="1" l="1"/>
  <c r="C89" i="1" s="1"/>
  <c r="C86" i="1"/>
  <c r="C88" i="1"/>
  <c r="C87" i="1"/>
  <c r="C94" i="1" l="1"/>
  <c r="C90" i="1"/>
  <c r="C91" i="1" s="1"/>
  <c r="C25" i="1"/>
  <c r="C21" i="1"/>
  <c r="C22" i="1"/>
  <c r="C97" i="1" l="1"/>
  <c r="K79" i="1" s="1"/>
  <c r="C23" i="1"/>
  <c r="C2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Marek Palát</author>
  </authors>
  <commentList>
    <comment ref="I4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18_14067_18_24078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4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18_24078+18_84018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K4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18_24092_18_24078</t>
        </r>
      </text>
    </comment>
    <comment ref="I5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18_14067_18_24078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5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18_34652+18.84018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6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38_14067+38_24554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6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38_84018_x+38_24554_x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7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38_14067+38_24555</t>
        </r>
      </text>
    </comment>
    <comment ref="J7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38_24555+38_84018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9" authorId="0" shapeId="0" xr:uid="{00000000-0006-0000-0000-00000A000000}">
      <text>
        <r>
          <rPr>
            <sz val="9"/>
            <color indexed="81"/>
            <rFont val="Tahoma"/>
            <family val="2"/>
            <charset val="238"/>
          </rPr>
          <t xml:space="preserve">18_11065
</t>
        </r>
      </text>
    </comment>
  </commentList>
</comments>
</file>

<file path=xl/sharedStrings.xml><?xml version="1.0" encoding="utf-8"?>
<sst xmlns="http://schemas.openxmlformats.org/spreadsheetml/2006/main" count="215" uniqueCount="125">
  <si>
    <t>Ag</t>
  </si>
  <si>
    <t>lg</t>
  </si>
  <si>
    <t>Ψg</t>
  </si>
  <si>
    <t>Ug</t>
  </si>
  <si>
    <t>m</t>
  </si>
  <si>
    <t>Uw = (Uf x Af + Ug x Ag + Ψg x Ig) / (Af + Ag)</t>
  </si>
  <si>
    <r>
      <rPr>
        <sz val="11"/>
        <color theme="1"/>
        <rFont val="Calibri"/>
        <family val="2"/>
        <charset val="238"/>
        <scheme val="minor"/>
      </rPr>
      <t>plocha zasklení (m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)</t>
    </r>
  </si>
  <si>
    <t>lineární činitel prostupu tepla způsobený kombinovanými tepelnými vlivy zasklení, distančního rámečku a rámu ve W/(m.K) - hodnoty cca 0,03 - 0,08</t>
  </si>
  <si>
    <t>délka lineárního činitele prostupu tepla (m) - viditelný obvod zasklení</t>
  </si>
  <si>
    <r>
      <rPr>
        <sz val="10"/>
        <color theme="1"/>
        <rFont val="Arial"/>
        <family val="2"/>
        <charset val="238"/>
      </rPr>
      <t>součinitel prostupu tepla zasklení - skla v W/(m</t>
    </r>
    <r>
      <rPr>
        <sz val="6.5"/>
        <color theme="1"/>
        <rFont val="Arial"/>
        <family val="2"/>
        <charset val="238"/>
      </rPr>
      <t>2</t>
    </r>
    <r>
      <rPr>
        <sz val="10"/>
        <color theme="1"/>
        <rFont val="Arial"/>
        <family val="2"/>
        <charset val="238"/>
      </rPr>
      <t>.K),</t>
    </r>
  </si>
  <si>
    <t>%</t>
  </si>
  <si>
    <t>% z celkové plochy okna</t>
  </si>
  <si>
    <t>W/m²K</t>
  </si>
  <si>
    <r>
      <t>Uf</t>
    </r>
    <r>
      <rPr>
        <vertAlign val="subscript"/>
        <sz val="11"/>
        <color theme="1"/>
        <rFont val="Calibri"/>
        <family val="2"/>
        <charset val="238"/>
        <scheme val="minor"/>
      </rPr>
      <t>1</t>
    </r>
  </si>
  <si>
    <r>
      <t>Uf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</si>
  <si>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r>
      <t>Af</t>
    </r>
    <r>
      <rPr>
        <vertAlign val="subscript"/>
        <sz val="11"/>
        <color theme="1"/>
        <rFont val="Calibri"/>
        <family val="2"/>
        <charset val="238"/>
        <scheme val="minor"/>
      </rPr>
      <t>1</t>
    </r>
  </si>
  <si>
    <r>
      <t>Af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</si>
  <si>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r>
      <t>plocha spodní části rámu (m</t>
    </r>
    <r>
      <rPr>
        <vertAlign val="superscript"/>
        <sz val="10"/>
        <color theme="1"/>
        <rFont val="Arial"/>
        <family val="2"/>
        <charset val="238"/>
      </rPr>
      <t>2</t>
    </r>
    <r>
      <rPr>
        <sz val="10"/>
        <color theme="1"/>
        <rFont val="Arial"/>
        <family val="2"/>
        <charset val="238"/>
      </rPr>
      <t>)</t>
    </r>
  </si>
  <si>
    <r>
      <t>plocha boční a horní části rámu (m</t>
    </r>
    <r>
      <rPr>
        <vertAlign val="superscript"/>
        <sz val="10"/>
        <color theme="1"/>
        <rFont val="Arial"/>
        <family val="2"/>
        <charset val="238"/>
      </rPr>
      <t>2</t>
    </r>
    <r>
      <rPr>
        <sz val="10"/>
        <color theme="1"/>
        <rFont val="Arial"/>
        <family val="2"/>
        <charset val="238"/>
      </rPr>
      <t>)</t>
    </r>
  </si>
  <si>
    <t xml:space="preserve">výška dolního profilu </t>
  </si>
  <si>
    <r>
      <t>součinitel prostupu tepla dolního profilu v W/(m</t>
    </r>
    <r>
      <rPr>
        <sz val="6.5"/>
        <color theme="1"/>
        <rFont val="Arial"/>
        <family val="2"/>
        <charset val="238"/>
      </rPr>
      <t>2</t>
    </r>
    <r>
      <rPr>
        <sz val="10"/>
        <color theme="1"/>
        <rFont val="Arial"/>
        <family val="2"/>
        <charset val="238"/>
      </rPr>
      <t>.K).</t>
    </r>
  </si>
  <si>
    <t>výška horního a svislých profilů</t>
  </si>
  <si>
    <r>
      <t>součinitel prostupu tepla horního a svislých profilů v W/(m</t>
    </r>
    <r>
      <rPr>
        <sz val="6.5"/>
        <color theme="1"/>
        <rFont val="Arial"/>
        <family val="2"/>
        <charset val="238"/>
      </rPr>
      <t>2</t>
    </r>
    <r>
      <rPr>
        <sz val="10"/>
        <color theme="1"/>
        <rFont val="Arial"/>
        <family val="2"/>
        <charset val="238"/>
      </rPr>
      <t>.K).</t>
    </r>
  </si>
  <si>
    <t>šířka dveří</t>
  </si>
  <si>
    <t>výška dveří</t>
  </si>
  <si>
    <t>šířka okna (dveří)</t>
  </si>
  <si>
    <t>výška okna (dveří)</t>
  </si>
  <si>
    <r>
      <t>A</t>
    </r>
    <r>
      <rPr>
        <vertAlign val="subscript"/>
        <sz val="11"/>
        <color theme="1"/>
        <rFont val="Calibri"/>
        <family val="2"/>
        <charset val="238"/>
        <scheme val="minor"/>
      </rPr>
      <t>P</t>
    </r>
  </si>
  <si>
    <r>
      <t>I</t>
    </r>
    <r>
      <rPr>
        <vertAlign val="subscript"/>
        <sz val="11"/>
        <color theme="1"/>
        <rFont val="Calibri"/>
        <family val="2"/>
        <charset val="238"/>
        <scheme val="minor"/>
      </rPr>
      <t>p</t>
    </r>
  </si>
  <si>
    <r>
      <t>U</t>
    </r>
    <r>
      <rPr>
        <vertAlign val="subscript"/>
        <sz val="11"/>
        <color theme="1"/>
        <rFont val="Calibri"/>
        <family val="2"/>
        <charset val="238"/>
        <scheme val="minor"/>
      </rPr>
      <t>P</t>
    </r>
  </si>
  <si>
    <r>
      <t>součinitel prostupu tepla neprůsvitné výplně v W/(m</t>
    </r>
    <r>
      <rPr>
        <sz val="6.5"/>
        <color theme="1"/>
        <rFont val="Arial"/>
        <family val="2"/>
        <charset val="238"/>
      </rPr>
      <t>2</t>
    </r>
    <r>
      <rPr>
        <sz val="10"/>
        <color theme="1"/>
        <rFont val="Arial"/>
        <family val="2"/>
        <charset val="238"/>
      </rPr>
      <t>.K),</t>
    </r>
  </si>
  <si>
    <t>celkový viditelný obvod neprůsvitné výplně (m)</t>
  </si>
  <si>
    <r>
      <t>plocha neprůsvitné výplně (m</t>
    </r>
    <r>
      <rPr>
        <vertAlign val="superscript"/>
        <sz val="10"/>
        <color theme="1"/>
        <rFont val="Arial"/>
        <family val="2"/>
        <charset val="238"/>
      </rPr>
      <t>2</t>
    </r>
    <r>
      <rPr>
        <sz val="10"/>
        <color theme="1"/>
        <rFont val="Arial"/>
        <family val="2"/>
        <charset val="238"/>
      </rPr>
      <t>)</t>
    </r>
  </si>
  <si>
    <r>
      <t>Ψ</t>
    </r>
    <r>
      <rPr>
        <vertAlign val="subscript"/>
        <sz val="11"/>
        <color theme="1"/>
        <rFont val="Calibri"/>
        <family val="2"/>
        <charset val="238"/>
        <scheme val="minor"/>
      </rPr>
      <t>P</t>
    </r>
  </si>
  <si>
    <r>
      <t>Ψ</t>
    </r>
    <r>
      <rPr>
        <vertAlign val="subscript"/>
        <sz val="11"/>
        <color theme="1"/>
        <rFont val="Calibri"/>
        <family val="2"/>
        <charset val="238"/>
        <scheme val="minor"/>
      </rPr>
      <t>g</t>
    </r>
  </si>
  <si>
    <t>lineární činitel prostupu tepla pro neprůsvitnou výplň ve W/(m.K) - výpočet dle ISO 10077-2</t>
  </si>
  <si>
    <r>
      <t>A</t>
    </r>
    <r>
      <rPr>
        <vertAlign val="subscript"/>
        <sz val="11"/>
        <color theme="1"/>
        <rFont val="Calibri"/>
        <family val="2"/>
        <charset val="238"/>
        <scheme val="minor"/>
      </rPr>
      <t>g</t>
    </r>
  </si>
  <si>
    <r>
      <t>U</t>
    </r>
    <r>
      <rPr>
        <vertAlign val="subscript"/>
        <sz val="11"/>
        <color theme="1"/>
        <rFont val="Calibri"/>
        <family val="2"/>
        <charset val="238"/>
        <scheme val="minor"/>
      </rPr>
      <t>g</t>
    </r>
  </si>
  <si>
    <r>
      <t>l</t>
    </r>
    <r>
      <rPr>
        <vertAlign val="subscript"/>
        <sz val="11"/>
        <color theme="1"/>
        <rFont val="Calibri"/>
        <family val="2"/>
        <charset val="238"/>
        <scheme val="minor"/>
      </rPr>
      <t>g</t>
    </r>
  </si>
  <si>
    <t>šířka okénka</t>
  </si>
  <si>
    <t>výška okénka</t>
  </si>
  <si>
    <t>počet okének</t>
  </si>
  <si>
    <t>ks</t>
  </si>
  <si>
    <r>
      <t>U</t>
    </r>
    <r>
      <rPr>
        <b/>
        <vertAlign val="subscript"/>
        <sz val="11"/>
        <color theme="1"/>
        <rFont val="Calibri"/>
        <family val="2"/>
        <charset val="238"/>
        <scheme val="minor"/>
      </rPr>
      <t>W (D)</t>
    </r>
  </si>
  <si>
    <r>
      <t>U</t>
    </r>
    <r>
      <rPr>
        <b/>
        <vertAlign val="subscript"/>
        <sz val="11"/>
        <color theme="1"/>
        <rFont val="Calibri"/>
        <family val="2"/>
        <charset val="238"/>
        <scheme val="minor"/>
      </rPr>
      <t>D</t>
    </r>
  </si>
  <si>
    <r>
      <t>Uf</t>
    </r>
    <r>
      <rPr>
        <vertAlign val="sub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/>
    </r>
  </si>
  <si>
    <r>
      <t>Af</t>
    </r>
    <r>
      <rPr>
        <vertAlign val="sub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/>
    </r>
  </si>
  <si>
    <t>šířka profilu příčky</t>
  </si>
  <si>
    <r>
      <t>plocha svislé příčky (m</t>
    </r>
    <r>
      <rPr>
        <vertAlign val="superscript"/>
        <sz val="10"/>
        <color theme="1"/>
        <rFont val="Arial"/>
        <family val="2"/>
        <charset val="238"/>
      </rPr>
      <t>2</t>
    </r>
    <r>
      <rPr>
        <sz val="10"/>
        <color theme="1"/>
        <rFont val="Arial"/>
        <family val="2"/>
        <charset val="238"/>
      </rPr>
      <t>)</t>
    </r>
  </si>
  <si>
    <r>
      <t>součinitel prostupu tepla příčkou v W/(m</t>
    </r>
    <r>
      <rPr>
        <sz val="6.5"/>
        <color theme="1"/>
        <rFont val="Arial"/>
        <family val="2"/>
        <charset val="238"/>
      </rPr>
      <t>2</t>
    </r>
    <r>
      <rPr>
        <sz val="10"/>
        <color theme="1"/>
        <rFont val="Arial"/>
        <family val="2"/>
        <charset val="238"/>
      </rPr>
      <t>.K).</t>
    </r>
  </si>
  <si>
    <t>AKTIV 77</t>
  </si>
  <si>
    <t>AKTIV 77 s okopem</t>
  </si>
  <si>
    <t>AKTIV 77 EXCELLENT jednostranně</t>
  </si>
  <si>
    <t>AKTIV 77 EXCELLENT oboustraně</t>
  </si>
  <si>
    <t>Prostup profilů</t>
  </si>
  <si>
    <t>horní a svislý</t>
  </si>
  <si>
    <t>dolní</t>
  </si>
  <si>
    <t>srazový (dvoukřídlé)</t>
  </si>
  <si>
    <t>Výška profilů (m)</t>
  </si>
  <si>
    <t>HPL (tl. 48 mm)</t>
  </si>
  <si>
    <t>ALU smart (tl. 60 mm)</t>
  </si>
  <si>
    <t>ALU design (tl. 77 mm)</t>
  </si>
  <si>
    <r>
      <t>U</t>
    </r>
    <r>
      <rPr>
        <vertAlign val="subscript"/>
        <sz val="11"/>
        <color theme="1"/>
        <rFont val="Calibri"/>
        <family val="2"/>
        <charset val="238"/>
        <scheme val="minor"/>
      </rPr>
      <t>p</t>
    </r>
  </si>
  <si>
    <t>Výplně</t>
  </si>
  <si>
    <t>Výšky a Uf profilů</t>
  </si>
  <si>
    <t>délka profilu příčky</t>
  </si>
  <si>
    <t>Izolační trojsklo od sklenářství Svoboda tl. 48 mm  ve složení 4/18/4/18/4 má hodnotu Ug = 0,5 a hodnotu g = 0,52.</t>
  </si>
  <si>
    <t xml:space="preserve">výška srazového profilu </t>
  </si>
  <si>
    <r>
      <t>Uf</t>
    </r>
    <r>
      <rPr>
        <vertAlign val="sub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/>
    </r>
  </si>
  <si>
    <r>
      <t>Uf</t>
    </r>
    <r>
      <rPr>
        <vertAlign val="subscript"/>
        <sz val="11"/>
        <color theme="1"/>
        <rFont val="Calibri"/>
        <family val="2"/>
        <charset val="238"/>
        <scheme val="minor"/>
      </rPr>
      <t>4</t>
    </r>
    <r>
      <rPr>
        <sz val="11"/>
        <color theme="1"/>
        <rFont val="Calibri"/>
        <family val="2"/>
        <charset val="238"/>
        <scheme val="minor"/>
      </rPr>
      <t/>
    </r>
  </si>
  <si>
    <r>
      <t>součinitel prostupu tepla srazového profilu v W/(m</t>
    </r>
    <r>
      <rPr>
        <sz val="6.5"/>
        <color theme="1"/>
        <rFont val="Arial"/>
        <family val="2"/>
        <charset val="238"/>
      </rPr>
      <t>2</t>
    </r>
    <r>
      <rPr>
        <sz val="10"/>
        <color theme="1"/>
        <rFont val="Arial"/>
        <family val="2"/>
        <charset val="238"/>
      </rPr>
      <t>.K).</t>
    </r>
  </si>
  <si>
    <r>
      <t>Af</t>
    </r>
    <r>
      <rPr>
        <vertAlign val="sub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/>
    </r>
  </si>
  <si>
    <r>
      <t>Af</t>
    </r>
    <r>
      <rPr>
        <vertAlign val="subscript"/>
        <sz val="11"/>
        <color theme="1"/>
        <rFont val="Calibri"/>
        <family val="2"/>
        <charset val="238"/>
        <scheme val="minor"/>
      </rPr>
      <t>4</t>
    </r>
    <r>
      <rPr>
        <sz val="11"/>
        <color theme="1"/>
        <rFont val="Calibri"/>
        <family val="2"/>
        <charset val="238"/>
        <scheme val="minor"/>
      </rPr>
      <t/>
    </r>
  </si>
  <si>
    <r>
      <t>plocha srazové části rámu (m</t>
    </r>
    <r>
      <rPr>
        <vertAlign val="superscript"/>
        <sz val="10"/>
        <color theme="1"/>
        <rFont val="Arial"/>
        <family val="2"/>
        <charset val="238"/>
      </rPr>
      <t>2</t>
    </r>
    <r>
      <rPr>
        <sz val="10"/>
        <color theme="1"/>
        <rFont val="Arial"/>
        <family val="2"/>
        <charset val="238"/>
      </rPr>
      <t>)</t>
    </r>
  </si>
  <si>
    <t>Ne</t>
  </si>
  <si>
    <t>Ano</t>
  </si>
  <si>
    <t>celková délka profilu příčky</t>
  </si>
  <si>
    <t>Dvoukřídlové dveře - průsvitná a neprůsvitná výplň</t>
  </si>
  <si>
    <t>Neprůsvitná výplň?</t>
  </si>
  <si>
    <t>Výsledky:</t>
  </si>
  <si>
    <t>W/(m.K)</t>
  </si>
  <si>
    <r>
      <t>U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g </t>
    </r>
    <r>
      <rPr>
        <sz val="11"/>
        <color theme="1"/>
        <rFont val="Calibri"/>
        <family val="2"/>
        <charset val="238"/>
        <scheme val="minor"/>
      </rPr>
      <t>=</t>
    </r>
  </si>
  <si>
    <r>
      <t>Uf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 xml:space="preserve"> =</t>
    </r>
  </si>
  <si>
    <r>
      <t>Uf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=</t>
    </r>
  </si>
  <si>
    <r>
      <t>Uf</t>
    </r>
    <r>
      <rPr>
        <vertAlign val="sub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 xml:space="preserve"> =</t>
    </r>
  </si>
  <si>
    <r>
      <t>Uf</t>
    </r>
    <r>
      <rPr>
        <vertAlign val="subscript"/>
        <sz val="11"/>
        <color theme="1"/>
        <rFont val="Calibri"/>
        <family val="2"/>
        <charset val="238"/>
        <scheme val="minor"/>
      </rPr>
      <t>4</t>
    </r>
    <r>
      <rPr>
        <sz val="11"/>
        <color theme="1"/>
        <rFont val="Calibri"/>
        <family val="2"/>
        <charset val="238"/>
        <scheme val="minor"/>
      </rPr>
      <t xml:space="preserve"> =</t>
    </r>
  </si>
  <si>
    <r>
      <t>Ψ</t>
    </r>
    <r>
      <rPr>
        <vertAlign val="subscript"/>
        <sz val="11"/>
        <color theme="1"/>
        <rFont val="Calibri"/>
        <family val="2"/>
        <charset val="238"/>
        <scheme val="minor"/>
      </rPr>
      <t>g</t>
    </r>
    <r>
      <rPr>
        <sz val="11"/>
        <color theme="1"/>
        <rFont val="Calibri"/>
        <family val="2"/>
        <charset val="238"/>
        <scheme val="minor"/>
      </rPr>
      <t xml:space="preserve"> =</t>
    </r>
  </si>
  <si>
    <r>
      <t>U</t>
    </r>
    <r>
      <rPr>
        <b/>
        <vertAlign val="subscript"/>
        <sz val="11"/>
        <color theme="1"/>
        <rFont val="Calibri"/>
        <family val="2"/>
        <charset val="238"/>
        <scheme val="minor"/>
      </rPr>
      <t>D</t>
    </r>
    <r>
      <rPr>
        <b/>
        <sz val="11"/>
        <color theme="1"/>
        <rFont val="Calibri"/>
        <family val="2"/>
        <charset val="238"/>
        <scheme val="minor"/>
      </rPr>
      <t xml:space="preserve"> =</t>
    </r>
  </si>
  <si>
    <t>Nadsvětlík nebo dveře se zasklením</t>
  </si>
  <si>
    <t>ALU sendvič (tl. 48 mm)</t>
  </si>
  <si>
    <t>Boční světlíky a nadsvětlíky</t>
  </si>
  <si>
    <t>Příčka 18.31090.x</t>
  </si>
  <si>
    <t>Jednokřídlové dveře - plná výplň s okénky, případně příčkou, případně světlíkem</t>
  </si>
  <si>
    <t>šířka světlíku</t>
  </si>
  <si>
    <t>výška světlíku</t>
  </si>
  <si>
    <t>výška profilu světlíku</t>
  </si>
  <si>
    <r>
      <t>součinitel prostupu tepla profilu příčky v W/(m</t>
    </r>
    <r>
      <rPr>
        <sz val="6.5"/>
        <color theme="1"/>
        <rFont val="Arial"/>
        <family val="2"/>
        <charset val="238"/>
      </rPr>
      <t>2</t>
    </r>
    <r>
      <rPr>
        <sz val="10"/>
        <color theme="1"/>
        <rFont val="Arial"/>
        <family val="2"/>
        <charset val="238"/>
      </rPr>
      <t>.K).</t>
    </r>
  </si>
  <si>
    <r>
      <t>Uf</t>
    </r>
    <r>
      <rPr>
        <vertAlign val="subscript"/>
        <sz val="11"/>
        <color theme="1"/>
        <rFont val="Calibri"/>
        <family val="2"/>
        <charset val="238"/>
        <scheme val="minor"/>
      </rPr>
      <t>4</t>
    </r>
  </si>
  <si>
    <r>
      <t>součinitel prostupu tepla profilu světlíku v W/(m</t>
    </r>
    <r>
      <rPr>
        <sz val="6.5"/>
        <color theme="1"/>
        <rFont val="Arial"/>
        <family val="2"/>
        <charset val="238"/>
      </rPr>
      <t>2</t>
    </r>
    <r>
      <rPr>
        <sz val="10"/>
        <color theme="1"/>
        <rFont val="Arial"/>
        <family val="2"/>
        <charset val="238"/>
      </rPr>
      <t>.K).</t>
    </r>
  </si>
  <si>
    <r>
      <t>plocha rámu světlíku (m</t>
    </r>
    <r>
      <rPr>
        <vertAlign val="superscript"/>
        <sz val="10"/>
        <color theme="1"/>
        <rFont val="Arial"/>
        <family val="2"/>
        <charset val="238"/>
      </rPr>
      <t>2</t>
    </r>
    <r>
      <rPr>
        <sz val="10"/>
        <color theme="1"/>
        <rFont val="Arial"/>
        <family val="2"/>
        <charset val="238"/>
      </rPr>
      <t>)</t>
    </r>
  </si>
  <si>
    <r>
      <t>součinitel prostupu tepla výplně světlíku v W/(m</t>
    </r>
    <r>
      <rPr>
        <sz val="6.5"/>
        <color theme="1"/>
        <rFont val="Arial"/>
        <family val="2"/>
        <charset val="238"/>
      </rPr>
      <t>2</t>
    </r>
    <r>
      <rPr>
        <sz val="10"/>
        <color theme="1"/>
        <rFont val="Arial"/>
        <family val="2"/>
        <charset val="238"/>
      </rPr>
      <t>.K),</t>
    </r>
  </si>
  <si>
    <t>výplň dveří</t>
  </si>
  <si>
    <t>plná</t>
  </si>
  <si>
    <t>Druh výplně</t>
  </si>
  <si>
    <t>prosklená</t>
  </si>
  <si>
    <r>
      <t>A</t>
    </r>
    <r>
      <rPr>
        <vertAlign val="subscript"/>
        <sz val="11"/>
        <color theme="1"/>
        <rFont val="Calibri"/>
        <family val="2"/>
        <charset val="238"/>
        <scheme val="minor"/>
      </rPr>
      <t>g nebo P</t>
    </r>
  </si>
  <si>
    <r>
      <t>plocha zasklení - okénka (m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)</t>
    </r>
  </si>
  <si>
    <t>výška dveří (případně včetně světlíku)</t>
  </si>
  <si>
    <t>šířka dveří (případně včetně světlíku)</t>
  </si>
  <si>
    <r>
      <t>plocha průsvitné nebo neprůsvitné výplně dveří (m</t>
    </r>
    <r>
      <rPr>
        <vertAlign val="superscript"/>
        <sz val="10"/>
        <color theme="1"/>
        <rFont val="Arial"/>
        <family val="2"/>
        <charset val="238"/>
      </rPr>
      <t>2</t>
    </r>
    <r>
      <rPr>
        <sz val="10"/>
        <color theme="1"/>
        <rFont val="Arial"/>
        <family val="2"/>
        <charset val="238"/>
      </rPr>
      <t>) - dle zadání</t>
    </r>
  </si>
  <si>
    <r>
      <t>A</t>
    </r>
    <r>
      <rPr>
        <vertAlign val="subscript"/>
        <sz val="11"/>
        <color theme="1"/>
        <rFont val="Calibri"/>
        <family val="2"/>
        <charset val="238"/>
        <scheme val="minor"/>
      </rPr>
      <t>g1</t>
    </r>
  </si>
  <si>
    <r>
      <t>plocha zasklení - světlík (m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)</t>
    </r>
  </si>
  <si>
    <t>C56</t>
  </si>
  <si>
    <t>plocha zasklení - okénka (m2)</t>
  </si>
  <si>
    <t>C57</t>
  </si>
  <si>
    <t>plocha průsvitné nebo neprůsvitné výplně dveří (m2) - dle zadání</t>
  </si>
  <si>
    <t>C58</t>
  </si>
  <si>
    <t>C52</t>
  </si>
  <si>
    <t>C53</t>
  </si>
  <si>
    <t>C54</t>
  </si>
  <si>
    <t>C55</t>
  </si>
  <si>
    <t>C61</t>
  </si>
  <si>
    <t>C62</t>
  </si>
  <si>
    <r>
      <t>U</t>
    </r>
    <r>
      <rPr>
        <vertAlign val="subscript"/>
        <sz val="11"/>
        <color theme="1"/>
        <rFont val="Calibri"/>
        <family val="2"/>
        <charset val="238"/>
        <scheme val="minor"/>
      </rPr>
      <t>g, s</t>
    </r>
  </si>
  <si>
    <r>
      <t>A</t>
    </r>
    <r>
      <rPr>
        <vertAlign val="subscript"/>
        <sz val="11"/>
        <color theme="1"/>
        <rFont val="Calibri"/>
        <family val="2"/>
        <charset val="238"/>
        <scheme val="minor"/>
      </rPr>
      <t>g,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</si>
</sst>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6.5"/>
      <color theme="1"/>
      <name val="Arial"/>
      <family val="2"/>
      <charset val="238"/>
    </font>
    <font>
      <vertAlign val="superscript"/>
      <sz val="11"/>
      <color theme="1"/>
      <name val="Calibri"/>
      <family val="2"/>
      <charset val="238"/>
      <scheme val="minor"/>
    </font>
    <font>
      <vertAlign val="superscript"/>
      <sz val="10"/>
      <color theme="1"/>
      <name val="Arial"/>
      <family val="2"/>
      <charset val="238"/>
    </font>
    <font>
      <vertAlign val="subscript"/>
      <sz val="11"/>
      <color theme="1"/>
      <name val="Calibri"/>
      <family val="2"/>
      <charset val="238"/>
      <scheme val="minor"/>
    </font>
    <font>
      <b/>
      <vertAlign val="subscript"/>
      <sz val="11"/>
      <color theme="1"/>
      <name val="Calibri"/>
      <family val="2"/>
      <charset val="238"/>
      <scheme val="minor"/>
    </font>
    <font>
      <sz val="11"/>
      <color theme="0" tint="-0.34998626667073579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  <charset val="238"/>
    </font>
    <font>
      <b/>
      <u/>
      <sz val="14"/>
      <color theme="1"/>
      <name val="Calibri"/>
      <family val="2"/>
      <charset val="238"/>
      <scheme val="minor"/>
    </font>
    <font>
      <sz val="11"/>
      <color theme="3" tint="0.3999755851924192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4" tint="0.39997558519241921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theme="4" tint="0.3999755851924192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indexed="64"/>
      </right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right" indent="1"/>
    </xf>
    <xf numFmtId="0" fontId="0" fillId="0" borderId="0" xfId="0" applyFill="1" applyAlignment="1">
      <alignment horizontal="right" indent="1"/>
    </xf>
    <xf numFmtId="0" fontId="1" fillId="0" borderId="0" xfId="0" applyFont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164" fontId="9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2" fontId="1" fillId="0" borderId="0" xfId="0" applyNumberFormat="1" applyFont="1" applyAlignment="1">
      <alignment horizontal="right" indent="1"/>
    </xf>
    <xf numFmtId="0" fontId="0" fillId="2" borderId="0" xfId="0" applyFill="1" applyAlignment="1">
      <alignment horizontal="right"/>
    </xf>
    <xf numFmtId="0" fontId="0" fillId="2" borderId="0" xfId="0" applyFont="1" applyFill="1" applyAlignment="1">
      <alignment vertical="center"/>
    </xf>
    <xf numFmtId="0" fontId="0" fillId="2" borderId="0" xfId="0" applyFill="1" applyAlignment="1">
      <alignment horizontal="right" indent="1"/>
    </xf>
    <xf numFmtId="0" fontId="10" fillId="0" borderId="0" xfId="0" applyFont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6" xfId="0" applyBorder="1" applyAlignment="1">
      <alignment horizontal="center"/>
    </xf>
    <xf numFmtId="0" fontId="0" fillId="0" borderId="7" xfId="0" applyFont="1" applyBorder="1"/>
    <xf numFmtId="0" fontId="0" fillId="0" borderId="8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/>
    <xf numFmtId="0" fontId="0" fillId="3" borderId="10" xfId="0" applyFill="1" applyBorder="1"/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2" xfId="0" applyFill="1" applyBorder="1" applyAlignment="1">
      <alignment horizontal="center" vertical="top" wrapText="1"/>
    </xf>
    <xf numFmtId="0" fontId="0" fillId="4" borderId="11" xfId="0" applyFill="1" applyBorder="1" applyAlignment="1">
      <alignment horizontal="center" vertical="top" wrapText="1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/>
    <xf numFmtId="164" fontId="0" fillId="0" borderId="0" xfId="0" applyNumberFormat="1" applyFill="1" applyAlignment="1">
      <alignment horizontal="right" indent="1"/>
    </xf>
    <xf numFmtId="2" fontId="0" fillId="0" borderId="0" xfId="0" applyNumberFormat="1"/>
    <xf numFmtId="2" fontId="1" fillId="0" borderId="0" xfId="0" applyNumberFormat="1" applyFont="1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20" xfId="0" applyFill="1" applyBorder="1"/>
    <xf numFmtId="0" fontId="12" fillId="3" borderId="2" xfId="0" applyFont="1" applyFill="1" applyBorder="1" applyAlignment="1">
      <alignment horizontal="center"/>
    </xf>
    <xf numFmtId="164" fontId="12" fillId="3" borderId="2" xfId="0" applyNumberFormat="1" applyFont="1" applyFill="1" applyBorder="1" applyAlignment="1">
      <alignment horizontal="center"/>
    </xf>
    <xf numFmtId="164" fontId="12" fillId="3" borderId="25" xfId="0" applyNumberFormat="1" applyFont="1" applyFill="1" applyBorder="1" applyAlignment="1">
      <alignment horizontal="center"/>
    </xf>
    <xf numFmtId="164" fontId="12" fillId="3" borderId="11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4" fontId="0" fillId="0" borderId="25" xfId="0" applyNumberForma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164" fontId="0" fillId="0" borderId="18" xfId="0" applyNumberFormat="1" applyFill="1" applyBorder="1" applyAlignment="1">
      <alignment horizontal="center"/>
    </xf>
    <xf numFmtId="164" fontId="0" fillId="0" borderId="29" xfId="0" applyNumberFormat="1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164" fontId="0" fillId="3" borderId="25" xfId="0" applyNumberFormat="1" applyFill="1" applyBorder="1" applyAlignment="1">
      <alignment horizontal="center"/>
    </xf>
    <xf numFmtId="0" fontId="0" fillId="3" borderId="26" xfId="0" applyFill="1" applyBorder="1" applyAlignment="1"/>
    <xf numFmtId="0" fontId="0" fillId="3" borderId="27" xfId="0" applyFill="1" applyBorder="1" applyAlignment="1"/>
    <xf numFmtId="164" fontId="0" fillId="3" borderId="26" xfId="0" applyNumberFormat="1" applyFill="1" applyBorder="1" applyAlignment="1"/>
    <xf numFmtId="164" fontId="0" fillId="3" borderId="28" xfId="0" applyNumberFormat="1" applyFill="1" applyBorder="1" applyAlignment="1"/>
    <xf numFmtId="164" fontId="0" fillId="0" borderId="23" xfId="0" applyNumberFormat="1" applyFill="1" applyBorder="1" applyAlignment="1"/>
    <xf numFmtId="164" fontId="0" fillId="0" borderId="22" xfId="0" applyNumberFormat="1" applyFill="1" applyBorder="1" applyAlignment="1"/>
    <xf numFmtId="164" fontId="0" fillId="0" borderId="24" xfId="0" applyNumberFormat="1" applyFill="1" applyBorder="1" applyAlignment="1"/>
    <xf numFmtId="0" fontId="0" fillId="5" borderId="0" xfId="0" applyFont="1" applyFill="1" applyAlignment="1">
      <alignment vertical="center"/>
    </xf>
    <xf numFmtId="0" fontId="0" fillId="5" borderId="0" xfId="0" applyFill="1" applyAlignment="1">
      <alignment horizontal="right" indent="1"/>
    </xf>
    <xf numFmtId="0" fontId="0" fillId="6" borderId="0" xfId="0" applyFont="1" applyFill="1" applyAlignment="1">
      <alignment vertical="center"/>
    </xf>
    <xf numFmtId="0" fontId="0" fillId="6" borderId="0" xfId="0" applyFill="1" applyAlignment="1">
      <alignment horizontal="right" indent="1"/>
    </xf>
    <xf numFmtId="0" fontId="0" fillId="6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16" fillId="0" borderId="0" xfId="0" applyFont="1"/>
    <xf numFmtId="164" fontId="0" fillId="6" borderId="0" xfId="0" applyNumberFormat="1" applyFill="1" applyAlignment="1">
      <alignment horizontal="right" indent="1"/>
    </xf>
    <xf numFmtId="0" fontId="17" fillId="0" borderId="0" xfId="0" applyFont="1" applyFill="1" applyAlignment="1">
      <alignment horizontal="right" indent="1"/>
    </xf>
    <xf numFmtId="0" fontId="17" fillId="2" borderId="0" xfId="0" applyFont="1" applyFill="1" applyAlignment="1">
      <alignment horizontal="right" indent="1"/>
    </xf>
    <xf numFmtId="2" fontId="17" fillId="0" borderId="0" xfId="0" applyNumberFormat="1" applyFont="1" applyFill="1" applyAlignment="1">
      <alignment horizontal="right" indent="1"/>
    </xf>
    <xf numFmtId="164" fontId="0" fillId="0" borderId="21" xfId="0" applyNumberForma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164" fontId="12" fillId="0" borderId="18" xfId="0" applyNumberFormat="1" applyFont="1" applyFill="1" applyBorder="1" applyAlignment="1">
      <alignment horizontal="center"/>
    </xf>
    <xf numFmtId="0" fontId="0" fillId="0" borderId="31" xfId="0" applyBorder="1" applyAlignment="1">
      <alignment vertical="top" wrapText="1"/>
    </xf>
    <xf numFmtId="164" fontId="1" fillId="0" borderId="0" xfId="0" applyNumberFormat="1" applyFont="1" applyAlignment="1">
      <alignment horizontal="right" indent="1"/>
    </xf>
    <xf numFmtId="164" fontId="0" fillId="0" borderId="0" xfId="0" applyNumberFormat="1" applyAlignment="1">
      <alignment horizontal="right" indent="1"/>
    </xf>
    <xf numFmtId="0" fontId="0" fillId="0" borderId="0" xfId="0" applyAlignment="1">
      <alignment horizontal="right" vertical="center" wrapText="1" indent="1"/>
    </xf>
    <xf numFmtId="0" fontId="1" fillId="0" borderId="30" xfId="0" applyFont="1" applyBorder="1"/>
    <xf numFmtId="0" fontId="0" fillId="0" borderId="30" xfId="0" applyBorder="1"/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ální" xfId="0" builtinId="0"/>
  </cellStyles>
  <dxfs count="4">
    <dxf>
      <alignment horizontal="center" vertical="bottom" textRotation="0" wrapText="0" indent="0" justifyLastLine="0" shrinkToFit="0" readingOrder="0"/>
      <border diagonalUp="0" diagonalDown="0" outline="0">
        <left/>
        <right style="hair">
          <color indexed="64"/>
        </right>
        <top/>
        <bottom style="hair">
          <color indexed="64"/>
        </bottom>
      </border>
    </dxf>
    <dxf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30481</xdr:colOff>
      <xdr:row>36</xdr:row>
      <xdr:rowOff>146685</xdr:rowOff>
    </xdr:from>
    <xdr:to>
      <xdr:col>19</xdr:col>
      <xdr:colOff>100049</xdr:colOff>
      <xdr:row>56</xdr:row>
      <xdr:rowOff>18237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41481" y="7317105"/>
          <a:ext cx="3704308" cy="3719652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</xdr:colOff>
      <xdr:row>3</xdr:row>
      <xdr:rowOff>17145</xdr:rowOff>
    </xdr:from>
    <xdr:to>
      <xdr:col>6</xdr:col>
      <xdr:colOff>132733</xdr:colOff>
      <xdr:row>9</xdr:row>
      <xdr:rowOff>62713</xdr:rowOff>
    </xdr:to>
    <xdr:pic>
      <xdr:nvPicPr>
        <xdr:cNvPr id="5" name="Obrázek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1955" y="756285"/>
          <a:ext cx="4958098" cy="116570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ulka3" displayName="Tabulka3" ref="P4:Q8" totalsRowShown="0" headerRowBorderDxfId="3" tableBorderDxfId="2">
  <autoFilter ref="P4:Q8" xr:uid="{00000000-0009-0000-0100-000002000000}">
    <filterColumn colId="0" hiddenButton="1"/>
    <filterColumn colId="1" hiddenButton="1"/>
  </autoFilter>
  <tableColumns count="2">
    <tableColumn id="1" xr3:uid="{00000000-0010-0000-0000-000001000000}" name="Výplně" dataDxfId="1"/>
    <tableColumn id="2" xr3:uid="{00000000-0010-0000-0000-000002000000}" name="U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B1:W97"/>
  <sheetViews>
    <sheetView tabSelected="1" workbookViewId="0">
      <pane ySplit="10" topLeftCell="A57" activePane="bottomLeft" state="frozen"/>
      <selection pane="bottomLeft" activeCell="H66" sqref="H66"/>
    </sheetView>
  </sheetViews>
  <sheetFormatPr defaultRowHeight="15" x14ac:dyDescent="0.25"/>
  <cols>
    <col min="1" max="1" width="5.5703125" customWidth="1"/>
    <col min="2" max="2" width="31.140625" customWidth="1"/>
    <col min="3" max="3" width="12.85546875" bestFit="1" customWidth="1"/>
    <col min="8" max="8" width="29.5703125" bestFit="1" customWidth="1"/>
    <col min="9" max="9" width="11.28515625" bestFit="1" customWidth="1"/>
    <col min="10" max="10" width="10" bestFit="1" customWidth="1"/>
    <col min="11" max="11" width="10.85546875" customWidth="1"/>
    <col min="12" max="12" width="7.7109375" bestFit="1" customWidth="1"/>
    <col min="13" max="13" width="5.42578125" bestFit="1" customWidth="1"/>
    <col min="14" max="14" width="11.28515625" customWidth="1"/>
    <col min="16" max="16" width="29.5703125" bestFit="1" customWidth="1"/>
    <col min="17" max="17" width="6.7109375" bestFit="1" customWidth="1"/>
    <col min="18" max="18" width="6" bestFit="1" customWidth="1"/>
    <col min="19" max="19" width="10.7109375" customWidth="1"/>
    <col min="20" max="21" width="7.42578125" customWidth="1"/>
    <col min="22" max="22" width="10.5703125" bestFit="1" customWidth="1"/>
  </cols>
  <sheetData>
    <row r="1" spans="2:19" ht="15.75" thickBot="1" x14ac:dyDescent="0.3"/>
    <row r="2" spans="2:19" ht="14.45" customHeight="1" x14ac:dyDescent="0.25">
      <c r="B2" s="90" t="s">
        <v>66</v>
      </c>
      <c r="C2" s="90"/>
      <c r="D2" s="90"/>
      <c r="E2" s="90"/>
      <c r="F2" s="90"/>
      <c r="G2" s="78"/>
      <c r="H2" s="84" t="s">
        <v>64</v>
      </c>
      <c r="I2" s="86" t="s">
        <v>58</v>
      </c>
      <c r="J2" s="87"/>
      <c r="K2" s="89"/>
      <c r="L2" s="86" t="s">
        <v>54</v>
      </c>
      <c r="M2" s="87"/>
      <c r="N2" s="88"/>
      <c r="P2" t="s">
        <v>5</v>
      </c>
    </row>
    <row r="3" spans="2:19" ht="28.9" customHeight="1" x14ac:dyDescent="0.25">
      <c r="B3" s="90"/>
      <c r="C3" s="90"/>
      <c r="D3" s="90"/>
      <c r="E3" s="90"/>
      <c r="F3" s="90"/>
      <c r="H3" s="85"/>
      <c r="I3" s="32" t="s">
        <v>55</v>
      </c>
      <c r="J3" s="32" t="s">
        <v>56</v>
      </c>
      <c r="K3" s="32" t="s">
        <v>57</v>
      </c>
      <c r="L3" s="32" t="s">
        <v>55</v>
      </c>
      <c r="M3" s="32" t="s">
        <v>56</v>
      </c>
      <c r="N3" s="33" t="s">
        <v>57</v>
      </c>
    </row>
    <row r="4" spans="2:19" ht="18" x14ac:dyDescent="0.35">
      <c r="H4" s="29" t="s">
        <v>50</v>
      </c>
      <c r="I4" s="44">
        <v>0.14599999999999999</v>
      </c>
      <c r="J4" s="45">
        <v>0.1076</v>
      </c>
      <c r="K4" s="45">
        <v>0.17907000000000001</v>
      </c>
      <c r="L4" s="45">
        <v>1.3823000000000001</v>
      </c>
      <c r="M4" s="46">
        <v>1.821</v>
      </c>
      <c r="N4" s="47">
        <v>1.2614000000000001</v>
      </c>
      <c r="P4" s="26" t="s">
        <v>63</v>
      </c>
      <c r="Q4" s="23" t="s">
        <v>62</v>
      </c>
      <c r="S4" s="82" t="s">
        <v>103</v>
      </c>
    </row>
    <row r="5" spans="2:19" x14ac:dyDescent="0.25">
      <c r="H5" s="28" t="s">
        <v>51</v>
      </c>
      <c r="I5" s="48">
        <v>0.14599999999999999</v>
      </c>
      <c r="J5" s="48">
        <v>0.182</v>
      </c>
      <c r="K5" s="48"/>
      <c r="L5" s="49">
        <v>1.3823000000000001</v>
      </c>
      <c r="M5" s="50">
        <v>1.2253000000000001</v>
      </c>
      <c r="N5" s="51"/>
      <c r="P5" s="21" t="s">
        <v>59</v>
      </c>
      <c r="Q5" s="20">
        <v>0.71</v>
      </c>
      <c r="S5" s="83" t="s">
        <v>102</v>
      </c>
    </row>
    <row r="6" spans="2:19" x14ac:dyDescent="0.25">
      <c r="H6" s="29" t="s">
        <v>52</v>
      </c>
      <c r="I6" s="30">
        <v>0.14199999999999999</v>
      </c>
      <c r="J6" s="30">
        <v>0.10299999999999999</v>
      </c>
      <c r="K6" s="30"/>
      <c r="L6" s="56">
        <v>1.4721</v>
      </c>
      <c r="M6" s="56">
        <v>2.0123000000000002</v>
      </c>
      <c r="N6" s="31"/>
      <c r="P6" s="21" t="s">
        <v>89</v>
      </c>
      <c r="Q6" s="20">
        <v>0.52</v>
      </c>
      <c r="S6" s="83" t="s">
        <v>104</v>
      </c>
    </row>
    <row r="7" spans="2:19" x14ac:dyDescent="0.25">
      <c r="H7" s="42" t="s">
        <v>53</v>
      </c>
      <c r="I7" s="77">
        <v>0.11940000000000001</v>
      </c>
      <c r="J7" s="53">
        <v>8.2710000000000006E-2</v>
      </c>
      <c r="K7" s="52"/>
      <c r="L7" s="53">
        <v>1.6140000000000001</v>
      </c>
      <c r="M7" s="54">
        <v>2.0306999999999999</v>
      </c>
      <c r="N7" s="55"/>
      <c r="P7" s="22" t="s">
        <v>60</v>
      </c>
      <c r="Q7" s="41">
        <v>0.47</v>
      </c>
    </row>
    <row r="8" spans="2:19" x14ac:dyDescent="0.25">
      <c r="H8" s="29" t="s">
        <v>91</v>
      </c>
      <c r="I8" s="76">
        <v>0.09</v>
      </c>
      <c r="J8" s="57"/>
      <c r="K8" s="58"/>
      <c r="L8" s="56">
        <v>0.8498</v>
      </c>
      <c r="M8" s="59"/>
      <c r="N8" s="60"/>
      <c r="P8" s="24" t="s">
        <v>61</v>
      </c>
      <c r="Q8" s="25">
        <v>0.4</v>
      </c>
    </row>
    <row r="9" spans="2:19" ht="15.75" thickBot="1" x14ac:dyDescent="0.3">
      <c r="H9" s="43" t="s">
        <v>90</v>
      </c>
      <c r="I9" s="75">
        <v>7.2400000000000006E-2</v>
      </c>
      <c r="J9" s="61"/>
      <c r="K9" s="62"/>
      <c r="L9" s="75">
        <v>0.99980000000000002</v>
      </c>
      <c r="M9" s="61"/>
      <c r="N9" s="63"/>
    </row>
    <row r="11" spans="2:19" x14ac:dyDescent="0.25">
      <c r="H11" s="34"/>
    </row>
    <row r="12" spans="2:19" ht="18.75" x14ac:dyDescent="0.3">
      <c r="B12" s="70" t="s">
        <v>88</v>
      </c>
    </row>
    <row r="13" spans="2:19" x14ac:dyDescent="0.25">
      <c r="B13" s="1"/>
    </row>
    <row r="14" spans="2:19" x14ac:dyDescent="0.25">
      <c r="B14" s="5" t="s">
        <v>25</v>
      </c>
      <c r="C14" s="6">
        <v>1.034</v>
      </c>
      <c r="D14" s="3" t="s">
        <v>4</v>
      </c>
    </row>
    <row r="15" spans="2:19" x14ac:dyDescent="0.25">
      <c r="B15" s="5" t="s">
        <v>26</v>
      </c>
      <c r="C15" s="6">
        <v>2.2949999999999999</v>
      </c>
      <c r="D15" s="3" t="s">
        <v>4</v>
      </c>
    </row>
    <row r="16" spans="2:19" x14ac:dyDescent="0.25">
      <c r="B16" s="5" t="s">
        <v>21</v>
      </c>
      <c r="C16" s="6">
        <v>0.14599999999999999</v>
      </c>
      <c r="D16" s="3" t="s">
        <v>4</v>
      </c>
    </row>
    <row r="17" spans="2:8" x14ac:dyDescent="0.25">
      <c r="B17" s="5" t="s">
        <v>19</v>
      </c>
      <c r="C17" s="80">
        <v>0.1076</v>
      </c>
      <c r="D17" s="3" t="s">
        <v>4</v>
      </c>
    </row>
    <row r="18" spans="2:8" ht="18" x14ac:dyDescent="0.35">
      <c r="B18" s="2" t="s">
        <v>13</v>
      </c>
      <c r="C18" s="6">
        <v>1.3823000000000001</v>
      </c>
      <c r="D18" s="4" t="s">
        <v>22</v>
      </c>
    </row>
    <row r="19" spans="2:8" ht="18" x14ac:dyDescent="0.35">
      <c r="B19" s="2" t="s">
        <v>14</v>
      </c>
      <c r="C19" s="6">
        <v>1.821</v>
      </c>
      <c r="D19" s="4" t="s">
        <v>20</v>
      </c>
    </row>
    <row r="20" spans="2:8" x14ac:dyDescent="0.25">
      <c r="B20" s="2" t="s">
        <v>3</v>
      </c>
      <c r="C20" s="7">
        <v>0.5</v>
      </c>
      <c r="D20" s="4" t="s">
        <v>9</v>
      </c>
    </row>
    <row r="21" spans="2:8" ht="18" x14ac:dyDescent="0.35">
      <c r="B21" s="2" t="s">
        <v>15</v>
      </c>
      <c r="C21" s="13">
        <f>(2*(C15*C16))+(C14-(2*C16))*C16</f>
        <v>0.77847199999999994</v>
      </c>
      <c r="D21" s="4" t="s">
        <v>18</v>
      </c>
      <c r="H21" s="4" t="s">
        <v>11</v>
      </c>
    </row>
    <row r="22" spans="2:8" ht="18" x14ac:dyDescent="0.35">
      <c r="B22" s="2" t="s">
        <v>16</v>
      </c>
      <c r="C22" s="13">
        <f>(C14-(2*C16))*C17</f>
        <v>7.9839199999999999E-2</v>
      </c>
      <c r="D22" s="4" t="s">
        <v>17</v>
      </c>
      <c r="H22" s="4" t="s">
        <v>11</v>
      </c>
    </row>
    <row r="23" spans="2:8" ht="17.25" x14ac:dyDescent="0.25">
      <c r="B23" s="2" t="s">
        <v>0</v>
      </c>
      <c r="C23" s="13">
        <f>(C14*C15)-C21-C22</f>
        <v>1.5147188000000003</v>
      </c>
      <c r="D23" s="5" t="s">
        <v>6</v>
      </c>
      <c r="H23" s="4" t="s">
        <v>10</v>
      </c>
    </row>
    <row r="24" spans="2:8" x14ac:dyDescent="0.25">
      <c r="B24" s="2" t="s">
        <v>2</v>
      </c>
      <c r="C24" s="6">
        <v>4.2999999999999997E-2</v>
      </c>
      <c r="D24" s="4" t="s">
        <v>7</v>
      </c>
    </row>
    <row r="25" spans="2:8" x14ac:dyDescent="0.25">
      <c r="B25" s="2" t="s">
        <v>1</v>
      </c>
      <c r="C25" s="13">
        <f>2*(C14-(2*C16))+2*(C15-C16-C17)</f>
        <v>5.5667999999999997</v>
      </c>
      <c r="D25" s="4" t="s">
        <v>8</v>
      </c>
    </row>
    <row r="27" spans="2:8" ht="18" x14ac:dyDescent="0.35">
      <c r="B27" s="12" t="s">
        <v>43</v>
      </c>
      <c r="C27" s="79">
        <f>((C18*C21)+(C19*C22)+(C20*C23)+(C24*C25))/(C23+C21+C22)</f>
        <v>0.93475465072080843</v>
      </c>
      <c r="D27" s="11" t="s">
        <v>12</v>
      </c>
    </row>
    <row r="30" spans="2:8" ht="18.75" x14ac:dyDescent="0.3">
      <c r="B30" s="70" t="s">
        <v>92</v>
      </c>
    </row>
    <row r="32" spans="2:8" x14ac:dyDescent="0.25">
      <c r="B32" s="5" t="s">
        <v>108</v>
      </c>
      <c r="C32" s="6">
        <f>1.034+0.711</f>
        <v>1.7450000000000001</v>
      </c>
      <c r="D32" s="3" t="s">
        <v>4</v>
      </c>
    </row>
    <row r="33" spans="2:4" x14ac:dyDescent="0.25">
      <c r="B33" s="5" t="s">
        <v>107</v>
      </c>
      <c r="C33" s="6">
        <v>2.2949999999999999</v>
      </c>
      <c r="D33" s="3" t="s">
        <v>4</v>
      </c>
    </row>
    <row r="34" spans="2:4" x14ac:dyDescent="0.25">
      <c r="B34" s="5" t="s">
        <v>21</v>
      </c>
      <c r="C34" s="7">
        <v>0.14599999999999999</v>
      </c>
      <c r="D34" s="3" t="s">
        <v>4</v>
      </c>
    </row>
    <row r="35" spans="2:4" x14ac:dyDescent="0.25">
      <c r="B35" s="5" t="s">
        <v>19</v>
      </c>
      <c r="C35" s="38">
        <v>0.1076</v>
      </c>
      <c r="D35" s="3" t="s">
        <v>4</v>
      </c>
    </row>
    <row r="36" spans="2:4" x14ac:dyDescent="0.25">
      <c r="B36" s="5" t="s">
        <v>101</v>
      </c>
      <c r="C36" s="81" t="s">
        <v>104</v>
      </c>
      <c r="D36" s="3"/>
    </row>
    <row r="37" spans="2:4" x14ac:dyDescent="0.25">
      <c r="B37" s="64" t="s">
        <v>39</v>
      </c>
      <c r="C37" s="65">
        <v>0.4</v>
      </c>
      <c r="D37" s="3" t="s">
        <v>4</v>
      </c>
    </row>
    <row r="38" spans="2:4" x14ac:dyDescent="0.25">
      <c r="B38" s="64" t="s">
        <v>40</v>
      </c>
      <c r="C38" s="65">
        <v>0.08</v>
      </c>
      <c r="D38" s="3" t="s">
        <v>4</v>
      </c>
    </row>
    <row r="39" spans="2:4" x14ac:dyDescent="0.25">
      <c r="B39" s="64" t="s">
        <v>41</v>
      </c>
      <c r="C39" s="65">
        <v>0</v>
      </c>
      <c r="D39" s="3" t="s">
        <v>42</v>
      </c>
    </row>
    <row r="40" spans="2:4" x14ac:dyDescent="0.25">
      <c r="B40" s="17" t="s">
        <v>47</v>
      </c>
      <c r="C40" s="73">
        <f>I8</f>
        <v>0.09</v>
      </c>
      <c r="D40" s="3" t="s">
        <v>4</v>
      </c>
    </row>
    <row r="41" spans="2:4" x14ac:dyDescent="0.25">
      <c r="B41" s="17" t="s">
        <v>65</v>
      </c>
      <c r="C41" s="18">
        <v>0</v>
      </c>
      <c r="D41" s="3" t="s">
        <v>4</v>
      </c>
    </row>
    <row r="42" spans="2:4" x14ac:dyDescent="0.25">
      <c r="B42" s="66" t="s">
        <v>93</v>
      </c>
      <c r="C42" s="67">
        <v>0.71099999999999997</v>
      </c>
      <c r="D42" s="3" t="s">
        <v>4</v>
      </c>
    </row>
    <row r="43" spans="2:4" x14ac:dyDescent="0.25">
      <c r="B43" s="66" t="s">
        <v>94</v>
      </c>
      <c r="C43" s="67">
        <v>2.2949999999999999</v>
      </c>
      <c r="D43" s="3" t="s">
        <v>4</v>
      </c>
    </row>
    <row r="44" spans="2:4" x14ac:dyDescent="0.25">
      <c r="B44" s="66" t="s">
        <v>95</v>
      </c>
      <c r="C44" s="71">
        <v>7.1999999999999995E-2</v>
      </c>
      <c r="D44" s="3" t="s">
        <v>4</v>
      </c>
    </row>
    <row r="45" spans="2:4" ht="18" x14ac:dyDescent="0.35">
      <c r="B45" s="2" t="s">
        <v>13</v>
      </c>
      <c r="C45" s="7">
        <v>1.3823000000000001</v>
      </c>
      <c r="D45" s="4" t="s">
        <v>22</v>
      </c>
    </row>
    <row r="46" spans="2:4" ht="18" x14ac:dyDescent="0.35">
      <c r="B46" s="2" t="s">
        <v>14</v>
      </c>
      <c r="C46" s="7">
        <v>1.821</v>
      </c>
      <c r="D46" s="4" t="s">
        <v>20</v>
      </c>
    </row>
    <row r="47" spans="2:4" ht="18" x14ac:dyDescent="0.35">
      <c r="B47" s="16" t="s">
        <v>45</v>
      </c>
      <c r="C47" s="74">
        <f>L8</f>
        <v>0.8498</v>
      </c>
      <c r="D47" s="4" t="s">
        <v>96</v>
      </c>
    </row>
    <row r="48" spans="2:4" ht="18" x14ac:dyDescent="0.35">
      <c r="B48" s="68" t="s">
        <v>97</v>
      </c>
      <c r="C48" s="72">
        <v>1</v>
      </c>
      <c r="D48" s="4" t="s">
        <v>98</v>
      </c>
    </row>
    <row r="49" spans="2:18" ht="18" x14ac:dyDescent="0.35">
      <c r="B49" s="9" t="s">
        <v>37</v>
      </c>
      <c r="C49" s="7">
        <v>0.5</v>
      </c>
      <c r="D49" s="4" t="s">
        <v>9</v>
      </c>
    </row>
    <row r="50" spans="2:18" ht="18" x14ac:dyDescent="0.35">
      <c r="B50" s="9" t="s">
        <v>29</v>
      </c>
      <c r="C50" s="7">
        <v>0.71</v>
      </c>
      <c r="D50" s="4" t="s">
        <v>30</v>
      </c>
    </row>
    <row r="51" spans="2:18" ht="18" x14ac:dyDescent="0.35">
      <c r="B51" s="68" t="s">
        <v>123</v>
      </c>
      <c r="C51" s="7">
        <f>C49</f>
        <v>0.5</v>
      </c>
      <c r="D51" s="4" t="s">
        <v>100</v>
      </c>
    </row>
    <row r="52" spans="2:18" ht="18" x14ac:dyDescent="0.35">
      <c r="B52" s="9" t="s">
        <v>15</v>
      </c>
      <c r="C52" s="13">
        <f>(2*(C33*C34))+(C32-(2*C34))*C34</f>
        <v>0.8822779999999999</v>
      </c>
      <c r="D52" s="4" t="s">
        <v>18</v>
      </c>
      <c r="H52" s="4" t="s">
        <v>11</v>
      </c>
    </row>
    <row r="53" spans="2:18" ht="18" x14ac:dyDescent="0.35">
      <c r="B53" s="9" t="s">
        <v>16</v>
      </c>
      <c r="C53" s="13">
        <f>(C32-(2*C34))*C35</f>
        <v>0.1563428</v>
      </c>
      <c r="D53" s="4" t="s">
        <v>17</v>
      </c>
      <c r="H53" s="4" t="s">
        <v>11</v>
      </c>
    </row>
    <row r="54" spans="2:18" ht="18" x14ac:dyDescent="0.35">
      <c r="B54" s="16" t="s">
        <v>46</v>
      </c>
      <c r="C54" s="14">
        <f>C40*C41</f>
        <v>0</v>
      </c>
      <c r="D54" s="4" t="s">
        <v>48</v>
      </c>
      <c r="H54" s="4" t="s">
        <v>11</v>
      </c>
    </row>
    <row r="55" spans="2:18" ht="18" x14ac:dyDescent="0.35">
      <c r="B55" s="68" t="s">
        <v>72</v>
      </c>
      <c r="C55" s="14">
        <f>(C42*C43)-C57</f>
        <v>0.41212800000000005</v>
      </c>
      <c r="D55" s="4" t="s">
        <v>99</v>
      </c>
      <c r="H55" s="4"/>
    </row>
    <row r="56" spans="2:18" ht="18" x14ac:dyDescent="0.35">
      <c r="B56" s="69" t="s">
        <v>110</v>
      </c>
      <c r="C56" s="14">
        <f>C37*C38*C39</f>
        <v>0</v>
      </c>
      <c r="D56" s="5" t="s">
        <v>106</v>
      </c>
      <c r="H56" s="4" t="s">
        <v>10</v>
      </c>
    </row>
    <row r="57" spans="2:18" ht="18" x14ac:dyDescent="0.35">
      <c r="B57" s="68" t="s">
        <v>124</v>
      </c>
      <c r="C57" s="14">
        <f>(C42-(2*C44))*(C43-(2*C44))</f>
        <v>1.2196169999999997</v>
      </c>
      <c r="D57" s="5" t="s">
        <v>111</v>
      </c>
      <c r="H57" s="4"/>
    </row>
    <row r="58" spans="2:18" ht="18" x14ac:dyDescent="0.35">
      <c r="B58" s="9" t="s">
        <v>105</v>
      </c>
      <c r="C58" s="13">
        <f>(C32*C33)-C52-C53-C54-C55-C56</f>
        <v>2.5540262000000005</v>
      </c>
      <c r="D58" s="4" t="s">
        <v>109</v>
      </c>
    </row>
    <row r="59" spans="2:18" ht="18" x14ac:dyDescent="0.35">
      <c r="B59" s="9" t="s">
        <v>34</v>
      </c>
      <c r="C59" s="6">
        <v>4.2999999999999997E-2</v>
      </c>
      <c r="D59" s="4" t="s">
        <v>7</v>
      </c>
    </row>
    <row r="60" spans="2:18" ht="18" x14ac:dyDescent="0.35">
      <c r="B60" s="9" t="s">
        <v>33</v>
      </c>
      <c r="C60" s="6">
        <v>0</v>
      </c>
      <c r="D60" s="4" t="s">
        <v>35</v>
      </c>
      <c r="Q60" t="s">
        <v>112</v>
      </c>
      <c r="R60" t="s">
        <v>113</v>
      </c>
    </row>
    <row r="61" spans="2:18" ht="18" x14ac:dyDescent="0.35">
      <c r="B61" s="9" t="s">
        <v>38</v>
      </c>
      <c r="C61" s="14">
        <f>((C37*2+C38*2)*C39)+((2*(C42-(2*C44)))*(2*(C43-(2*C44))))+(IF(C36="prosklená",C62))</f>
        <v>11.867267999999999</v>
      </c>
      <c r="D61" s="4" t="s">
        <v>8</v>
      </c>
      <c r="Q61" t="s">
        <v>114</v>
      </c>
      <c r="R61" s="5" t="s">
        <v>111</v>
      </c>
    </row>
    <row r="62" spans="2:18" ht="18" x14ac:dyDescent="0.35">
      <c r="B62" s="9" t="s">
        <v>28</v>
      </c>
      <c r="C62" s="13">
        <f>2*(C32-(2*C34))+2*(C33-C34-C35)+2*C41</f>
        <v>6.9887999999999995</v>
      </c>
      <c r="D62" s="4" t="s">
        <v>31</v>
      </c>
      <c r="Q62" t="s">
        <v>116</v>
      </c>
      <c r="R62" t="s">
        <v>115</v>
      </c>
    </row>
    <row r="63" spans="2:18" x14ac:dyDescent="0.25">
      <c r="Q63" t="s">
        <v>117</v>
      </c>
      <c r="R63" s="4" t="s">
        <v>18</v>
      </c>
    </row>
    <row r="64" spans="2:18" ht="18" x14ac:dyDescent="0.35">
      <c r="B64" s="10" t="s">
        <v>44</v>
      </c>
      <c r="C64" s="79">
        <f>((C52*C45)+(C53*C46)+(C54*C47)+(C55*C48)+(C56*C49)+(C57*C51)+(C58*(IF(C36="plná",C50,C49)))+(C61*C59)+(C62*C60))/(C52+C53+C54+C55+C56+C57+C58)</f>
        <v>0.82564923194890416</v>
      </c>
      <c r="D64" s="11" t="s">
        <v>12</v>
      </c>
      <c r="Q64" t="s">
        <v>118</v>
      </c>
      <c r="R64" s="4" t="s">
        <v>17</v>
      </c>
    </row>
    <row r="65" spans="2:23" x14ac:dyDescent="0.25">
      <c r="B65" s="10"/>
      <c r="C65" s="15"/>
      <c r="D65" s="11"/>
      <c r="Q65" t="s">
        <v>119</v>
      </c>
      <c r="R65" s="4" t="s">
        <v>48</v>
      </c>
    </row>
    <row r="66" spans="2:23" x14ac:dyDescent="0.25">
      <c r="B66" s="10"/>
      <c r="C66" s="15"/>
      <c r="D66" s="11"/>
      <c r="Q66" t="s">
        <v>120</v>
      </c>
      <c r="R66" s="4" t="s">
        <v>99</v>
      </c>
    </row>
    <row r="67" spans="2:23" ht="18.75" x14ac:dyDescent="0.3">
      <c r="B67" s="70" t="s">
        <v>77</v>
      </c>
      <c r="Q67" t="s">
        <v>121</v>
      </c>
      <c r="R67" s="4" t="s">
        <v>8</v>
      </c>
    </row>
    <row r="68" spans="2:23" x14ac:dyDescent="0.25">
      <c r="Q68" t="s">
        <v>122</v>
      </c>
      <c r="R68" s="4" t="s">
        <v>31</v>
      </c>
    </row>
    <row r="69" spans="2:23" x14ac:dyDescent="0.25">
      <c r="B69" s="5" t="s">
        <v>23</v>
      </c>
      <c r="C69" s="6">
        <v>1.51</v>
      </c>
      <c r="D69" s="3" t="s">
        <v>4</v>
      </c>
    </row>
    <row r="70" spans="2:23" x14ac:dyDescent="0.25">
      <c r="B70" s="5" t="s">
        <v>24</v>
      </c>
      <c r="C70" s="6">
        <v>2.06</v>
      </c>
      <c r="D70" s="3" t="s">
        <v>4</v>
      </c>
    </row>
    <row r="71" spans="2:23" x14ac:dyDescent="0.25">
      <c r="B71" s="5" t="s">
        <v>39</v>
      </c>
      <c r="C71" s="6">
        <v>0.4</v>
      </c>
      <c r="D71" s="3" t="s">
        <v>4</v>
      </c>
      <c r="I71" t="s">
        <v>79</v>
      </c>
    </row>
    <row r="72" spans="2:23" ht="18" x14ac:dyDescent="0.35">
      <c r="B72" s="5" t="s">
        <v>40</v>
      </c>
      <c r="C72" s="6">
        <v>0.08</v>
      </c>
      <c r="D72" s="3" t="s">
        <v>4</v>
      </c>
      <c r="J72" s="2" t="s">
        <v>81</v>
      </c>
      <c r="K72">
        <f>C84</f>
        <v>0.5</v>
      </c>
      <c r="L72" t="str">
        <f>$D$97</f>
        <v>W/m²K</v>
      </c>
    </row>
    <row r="73" spans="2:23" ht="18" x14ac:dyDescent="0.35">
      <c r="B73" s="5" t="s">
        <v>41</v>
      </c>
      <c r="C73" s="6">
        <v>0</v>
      </c>
      <c r="D73" s="3" t="s">
        <v>42</v>
      </c>
      <c r="G73" s="19"/>
      <c r="J73" s="2" t="s">
        <v>82</v>
      </c>
      <c r="K73">
        <f>C80</f>
        <v>1.4</v>
      </c>
      <c r="L73" t="str">
        <f t="shared" ref="L73:L79" si="0">$D$97</f>
        <v>W/m²K</v>
      </c>
    </row>
    <row r="74" spans="2:23" ht="18" x14ac:dyDescent="0.35">
      <c r="B74" s="5" t="s">
        <v>21</v>
      </c>
      <c r="C74" s="7">
        <v>0.14199999999999999</v>
      </c>
      <c r="D74" s="3" t="s">
        <v>4</v>
      </c>
      <c r="J74" s="2" t="s">
        <v>83</v>
      </c>
      <c r="K74">
        <f>C81</f>
        <v>1.8</v>
      </c>
      <c r="L74" t="str">
        <f t="shared" si="0"/>
        <v>W/m²K</v>
      </c>
    </row>
    <row r="75" spans="2:23" ht="18" x14ac:dyDescent="0.35">
      <c r="B75" s="5" t="s">
        <v>19</v>
      </c>
      <c r="C75" s="7">
        <v>0.10299999999999999</v>
      </c>
      <c r="D75" s="3" t="s">
        <v>4</v>
      </c>
      <c r="G75" s="34"/>
      <c r="J75" s="2" t="s">
        <v>84</v>
      </c>
      <c r="K75">
        <f>C82</f>
        <v>0.17907000000000001</v>
      </c>
      <c r="L75" t="str">
        <f t="shared" si="0"/>
        <v>W/m²K</v>
      </c>
    </row>
    <row r="76" spans="2:23" ht="18" x14ac:dyDescent="0.35">
      <c r="B76" s="5" t="s">
        <v>67</v>
      </c>
      <c r="C76" s="38">
        <f>K4</f>
        <v>0.17907000000000001</v>
      </c>
      <c r="D76" s="3" t="s">
        <v>4</v>
      </c>
      <c r="G76" s="34"/>
      <c r="J76" s="9" t="s">
        <v>85</v>
      </c>
      <c r="K76" s="39">
        <f>C83</f>
        <v>0.8498</v>
      </c>
      <c r="L76" t="str">
        <f t="shared" si="0"/>
        <v>W/m²K</v>
      </c>
    </row>
    <row r="77" spans="2:23" ht="18" x14ac:dyDescent="0.35">
      <c r="B77" s="17" t="s">
        <v>47</v>
      </c>
      <c r="C77" s="18">
        <f>I8</f>
        <v>0.09</v>
      </c>
      <c r="D77" s="3" t="s">
        <v>4</v>
      </c>
      <c r="J77" s="9" t="s">
        <v>86</v>
      </c>
      <c r="K77">
        <f>C92</f>
        <v>4.2999999999999997E-2</v>
      </c>
      <c r="L77" t="s">
        <v>80</v>
      </c>
      <c r="W77" s="27"/>
    </row>
    <row r="78" spans="2:23" x14ac:dyDescent="0.25">
      <c r="B78" s="17" t="s">
        <v>76</v>
      </c>
      <c r="C78" s="18">
        <f>C69-(2*C74)-C76</f>
        <v>1.0469299999999999</v>
      </c>
      <c r="D78" s="3" t="s">
        <v>4</v>
      </c>
      <c r="W78" s="27"/>
    </row>
    <row r="79" spans="2:23" ht="18" x14ac:dyDescent="0.35">
      <c r="B79" s="35" t="s">
        <v>78</v>
      </c>
      <c r="C79" s="7" t="s">
        <v>74</v>
      </c>
      <c r="D79" s="36" t="s">
        <v>75</v>
      </c>
      <c r="E79" s="37" t="s">
        <v>74</v>
      </c>
      <c r="J79" s="10" t="s">
        <v>87</v>
      </c>
      <c r="K79" s="40">
        <f>C97</f>
        <v>0.88382720673149873</v>
      </c>
      <c r="L79" s="8" t="str">
        <f t="shared" si="0"/>
        <v>W/m²K</v>
      </c>
      <c r="W79" s="27"/>
    </row>
    <row r="80" spans="2:23" ht="18" x14ac:dyDescent="0.35">
      <c r="B80" s="2" t="s">
        <v>13</v>
      </c>
      <c r="C80" s="7">
        <v>1.4</v>
      </c>
      <c r="D80" s="4" t="s">
        <v>22</v>
      </c>
      <c r="W80" s="27"/>
    </row>
    <row r="81" spans="2:23" ht="18" x14ac:dyDescent="0.35">
      <c r="B81" s="2" t="s">
        <v>14</v>
      </c>
      <c r="C81" s="7">
        <v>1.8</v>
      </c>
      <c r="D81" s="4" t="s">
        <v>20</v>
      </c>
      <c r="W81" s="27"/>
    </row>
    <row r="82" spans="2:23" ht="18" x14ac:dyDescent="0.35">
      <c r="B82" s="2" t="s">
        <v>68</v>
      </c>
      <c r="C82" s="38">
        <f>K4</f>
        <v>0.17907000000000001</v>
      </c>
      <c r="D82" s="4" t="s">
        <v>70</v>
      </c>
      <c r="W82" s="27"/>
    </row>
    <row r="83" spans="2:23" ht="18" x14ac:dyDescent="0.35">
      <c r="B83" s="16" t="s">
        <v>69</v>
      </c>
      <c r="C83" s="38">
        <v>0.8498</v>
      </c>
      <c r="D83" s="4" t="s">
        <v>49</v>
      </c>
      <c r="W83" s="27"/>
    </row>
    <row r="84" spans="2:23" ht="18" x14ac:dyDescent="0.35">
      <c r="B84" s="2" t="s">
        <v>37</v>
      </c>
      <c r="C84" s="7">
        <v>0.5</v>
      </c>
      <c r="D84" s="4" t="s">
        <v>9</v>
      </c>
      <c r="W84" s="27"/>
    </row>
    <row r="85" spans="2:23" ht="18" x14ac:dyDescent="0.35">
      <c r="B85" s="9" t="s">
        <v>29</v>
      </c>
      <c r="C85" s="7">
        <v>0.71</v>
      </c>
      <c r="D85" s="4" t="s">
        <v>30</v>
      </c>
    </row>
    <row r="86" spans="2:23" ht="18" x14ac:dyDescent="0.35">
      <c r="B86" s="9" t="s">
        <v>15</v>
      </c>
      <c r="C86" s="13">
        <f>(2*(C70*C74))+((C69-(2*C74)-C76)*C74)</f>
        <v>0.73370405999999999</v>
      </c>
      <c r="D86" s="4" t="s">
        <v>18</v>
      </c>
      <c r="H86" s="4" t="s">
        <v>11</v>
      </c>
    </row>
    <row r="87" spans="2:23" ht="18" x14ac:dyDescent="0.35">
      <c r="B87" s="9" t="s">
        <v>16</v>
      </c>
      <c r="C87" s="13">
        <f>(C69-(2*C74)-C76)*C75</f>
        <v>0.10783378999999998</v>
      </c>
      <c r="D87" s="4" t="s">
        <v>17</v>
      </c>
      <c r="H87" s="4" t="s">
        <v>11</v>
      </c>
    </row>
    <row r="88" spans="2:23" ht="18" x14ac:dyDescent="0.35">
      <c r="B88" s="9" t="s">
        <v>71</v>
      </c>
      <c r="C88" s="13">
        <f>C69*C76</f>
        <v>0.27039570000000002</v>
      </c>
      <c r="D88" s="4" t="s">
        <v>73</v>
      </c>
      <c r="H88" s="4"/>
    </row>
    <row r="89" spans="2:23" ht="18" x14ac:dyDescent="0.35">
      <c r="B89" s="16" t="s">
        <v>72</v>
      </c>
      <c r="C89" s="14">
        <f>C77*C78</f>
        <v>9.4223699999999994E-2</v>
      </c>
      <c r="D89" s="4" t="s">
        <v>48</v>
      </c>
      <c r="H89" s="4" t="s">
        <v>11</v>
      </c>
    </row>
    <row r="90" spans="2:23" ht="18" x14ac:dyDescent="0.35">
      <c r="B90" s="9" t="s">
        <v>36</v>
      </c>
      <c r="C90" s="13">
        <f>IF(C79="Ano",(C71*C72*C73),(C69*C70)-C86-C87-C88-C89)</f>
        <v>1.9044427500000005</v>
      </c>
      <c r="D90" s="5" t="s">
        <v>6</v>
      </c>
      <c r="H90" s="4" t="s">
        <v>10</v>
      </c>
    </row>
    <row r="91" spans="2:23" ht="18" x14ac:dyDescent="0.35">
      <c r="B91" s="9" t="s">
        <v>27</v>
      </c>
      <c r="C91" s="13">
        <f>IF(C79="Ano",(C69*C70)-C86-C87-C88-C89-C90,0)</f>
        <v>0</v>
      </c>
      <c r="D91" s="4" t="s">
        <v>32</v>
      </c>
    </row>
    <row r="92" spans="2:23" ht="18" x14ac:dyDescent="0.35">
      <c r="B92" s="9" t="s">
        <v>34</v>
      </c>
      <c r="C92" s="6">
        <v>4.2999999999999997E-2</v>
      </c>
      <c r="D92" s="4" t="s">
        <v>7</v>
      </c>
    </row>
    <row r="93" spans="2:23" ht="18" x14ac:dyDescent="0.35">
      <c r="B93" s="9" t="s">
        <v>33</v>
      </c>
      <c r="C93" s="6">
        <v>0</v>
      </c>
      <c r="D93" s="4" t="s">
        <v>35</v>
      </c>
    </row>
    <row r="94" spans="2:23" ht="18" x14ac:dyDescent="0.35">
      <c r="B94" s="9" t="s">
        <v>38</v>
      </c>
      <c r="C94" s="13">
        <f>IF(C79="Ne",2*(C69-(2*C74)-C76)+(4*(C70-C74-C75))+C78,0)</f>
        <v>10.400790000000001</v>
      </c>
      <c r="D94" s="4" t="s">
        <v>8</v>
      </c>
    </row>
    <row r="95" spans="2:23" ht="18" x14ac:dyDescent="0.35">
      <c r="B95" s="9" t="s">
        <v>28</v>
      </c>
      <c r="C95" s="13">
        <f>IF(C79="Ano",2*(C69-(2*C74)-C76)+(4*(C70-C74-C75))+C78,0)</f>
        <v>0</v>
      </c>
      <c r="D95" s="4" t="s">
        <v>31</v>
      </c>
    </row>
    <row r="97" spans="2:4" ht="18" x14ac:dyDescent="0.35">
      <c r="B97" s="10" t="s">
        <v>44</v>
      </c>
      <c r="C97" s="15">
        <f>((C86*C80)+(C87*C81)+(C88*C82)+(C89*C83)+(C90*C84)+(C91*C85)+(C94*C92)+(C95*C93))/(C86+C87+C88+C89+C90+C91)</f>
        <v>0.88382720673149873</v>
      </c>
      <c r="D97" s="11" t="s">
        <v>12</v>
      </c>
    </row>
  </sheetData>
  <mergeCells count="4">
    <mergeCell ref="H2:H3"/>
    <mergeCell ref="L2:N2"/>
    <mergeCell ref="I2:K2"/>
    <mergeCell ref="B2:F3"/>
  </mergeCells>
  <dataValidations count="8">
    <dataValidation type="list" allowBlank="1" showInputMessage="1" showErrorMessage="1" sqref="C79" xr:uid="{00000000-0002-0000-0000-000000000000}">
      <formula1>$D$79:$E$79</formula1>
    </dataValidation>
    <dataValidation type="list" allowBlank="1" showInputMessage="1" showErrorMessage="1" sqref="C80:C81" xr:uid="{00000000-0002-0000-0000-000001000000}">
      <formula1>#REF!</formula1>
    </dataValidation>
    <dataValidation type="list" allowBlank="1" showInputMessage="1" showErrorMessage="1" sqref="C16 C34 C74" xr:uid="{00000000-0002-0000-0000-000002000000}">
      <formula1>$I$5:$I$9</formula1>
    </dataValidation>
    <dataValidation type="list" allowBlank="1" showInputMessage="1" showErrorMessage="1" sqref="C17 C75 C35" xr:uid="{00000000-0002-0000-0000-000003000000}">
      <formula1>$J$4:$J$7</formula1>
    </dataValidation>
    <dataValidation type="list" allowBlank="1" showInputMessage="1" showErrorMessage="1" sqref="C18 C45" xr:uid="{00000000-0002-0000-0000-000004000000}">
      <formula1>$L$5:$L$9</formula1>
    </dataValidation>
    <dataValidation type="list" allowBlank="1" showInputMessage="1" showErrorMessage="1" sqref="C19 C46" xr:uid="{00000000-0002-0000-0000-000005000000}">
      <formula1>$M$4:$M$7</formula1>
    </dataValidation>
    <dataValidation type="list" allowBlank="1" showInputMessage="1" showErrorMessage="1" sqref="C85 C50" xr:uid="{00000000-0002-0000-0000-000006000000}">
      <formula1>$Q$5:$Q$8</formula1>
    </dataValidation>
    <dataValidation type="list" allowBlank="1" showInputMessage="1" showErrorMessage="1" sqref="C36" xr:uid="{00000000-0002-0000-0000-000007000000}">
      <formula1>$S$5:$S$6</formula1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Palát</dc:creator>
  <cp:lastModifiedBy>Tomáš Langer</cp:lastModifiedBy>
  <dcterms:created xsi:type="dcterms:W3CDTF">2019-12-05T15:39:31Z</dcterms:created>
  <dcterms:modified xsi:type="dcterms:W3CDTF">2021-11-15T05:53:59Z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kt">
    <vt:lpwstr>
    </vt:lpwstr>
  </property>
  <property fmtid="{D5CDD505-2E9C-101B-9397-08002B2CF9AE}" pid="3" name="Autor">
    <vt:lpwstr>Marek Palát</vt:lpwstr>
  </property>
  <property fmtid="{D5CDD505-2E9C-101B-9397-08002B2CF9AE}" pid="4" name="Datum">
    <vt:lpwstr>17.09.2020</vt:lpwstr>
  </property>
  <property fmtid="{D5CDD505-2E9C-101B-9397-08002B2CF9AE}" pid="5" name="Revize">
    <vt:lpwstr>0</vt:lpwstr>
  </property>
</Properties>
</file>