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Aktuální úkoly\TL - Aktiv\vypocet_U\"/>
    </mc:Choice>
  </mc:AlternateContent>
  <xr:revisionPtr revIDLastSave="0" documentId="13_ncr:1_{D9A412C0-48CD-463C-8C2B-99BF30A8D6F3}" xr6:coauthVersionLast="47" xr6:coauthVersionMax="47" xr10:uidLastSave="{00000000-0000-0000-0000-000000000000}"/>
  <workbookProtection workbookAlgorithmName="SHA-512" workbookHashValue="CyM5csDgYuyvZceD65Xtl+moIU/aW4Gh48RAhEeoMnHFSLrIUutsrYdBlHhbBC1EystHr8p74GoO773Pl5WHKg==" workbookSaltValue="wXpJJsN+eHiVN+CGb6fTGQ==" workbookSpinCount="100000" lockStructure="1"/>
  <bookViews>
    <workbookView xWindow="-15" yWindow="-15" windowWidth="28830" windowHeight="15630" xr2:uid="{00000000-000D-0000-FFFF-FFFF00000000}"/>
  </bookViews>
  <sheets>
    <sheet name="zadani" sheetId="2" r:id="rId1"/>
    <sheet name="vypocet" sheetId="1" state="hidden" r:id="rId2"/>
    <sheet name="List3" sheetId="3" state="hidden" r:id="rId3"/>
  </sheets>
  <definedNames>
    <definedName name="kategorie">zadani!$C$5</definedName>
    <definedName name="licovani">zadani!$C$7</definedName>
    <definedName name="model">zadani!$C$11</definedName>
    <definedName name="okop">zadani!$C$6</definedName>
    <definedName name="prostupDvere">zadani!$G$15</definedName>
    <definedName name="prostupDveri">zadani!$G$14</definedName>
    <definedName name="prostupFixB">zadani!$G$19</definedName>
    <definedName name="prostupFixC">zadani!$G$24</definedName>
    <definedName name="prostupFixD">zadani!$G$29</definedName>
    <definedName name="provedeni">zadani!$C$8</definedName>
    <definedName name="sirkaDveri">zadani!$C$15</definedName>
    <definedName name="sirkaFixuB">zadani!$C$20</definedName>
    <definedName name="sirkaFixuC">zadani!$C$25</definedName>
    <definedName name="sirkaFixuD">zadani!$C$30</definedName>
    <definedName name="typ">zadani!$C$9</definedName>
    <definedName name="typ_2">zadani!$C$10</definedName>
    <definedName name="typJednokridle">zadani!$C$9</definedName>
    <definedName name="vyplnDveri">zadani!$C$16</definedName>
    <definedName name="vyplnFixuB">zadani!$C$21</definedName>
    <definedName name="vyplnFixuC">zadani!$C$26</definedName>
    <definedName name="vyplnFixuD">zadani!$C$31</definedName>
    <definedName name="vyskaDveri">zadani!$E$15</definedName>
    <definedName name="vyskaFixuB">zadani!$E$20</definedName>
    <definedName name="vyskaFixuC">zadani!$E$25</definedName>
    <definedName name="vyskaFixuD">zadani!$E$30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2" i="1" l="1"/>
  <c r="C57" i="1"/>
  <c r="C55" i="1" l="1"/>
  <c r="C56" i="1" l="1"/>
  <c r="C47" i="1"/>
  <c r="C40" i="1"/>
  <c r="C51" i="1"/>
  <c r="C62" i="1"/>
  <c r="C61" i="1" s="1"/>
  <c r="C54" i="1"/>
  <c r="C53" i="1"/>
  <c r="C52" i="1"/>
  <c r="C58" i="1" l="1"/>
  <c r="C64" i="1"/>
  <c r="C82" i="1"/>
  <c r="C77" i="1"/>
  <c r="C76" i="1"/>
  <c r="K77" i="1" l="1"/>
  <c r="K74" i="1"/>
  <c r="K76" i="1"/>
  <c r="K73" i="1"/>
  <c r="K72" i="1"/>
  <c r="L79" i="1"/>
  <c r="L73" i="1"/>
  <c r="L74" i="1"/>
  <c r="L75" i="1"/>
  <c r="L76" i="1"/>
  <c r="L72" i="1"/>
  <c r="C95" i="1"/>
  <c r="K75" i="1" l="1"/>
  <c r="C78" i="1" l="1"/>
  <c r="C89" i="1" s="1"/>
  <c r="C86" i="1"/>
  <c r="C88" i="1"/>
  <c r="C87" i="1"/>
  <c r="C94" i="1" l="1"/>
  <c r="C90" i="1"/>
  <c r="C91" i="1" s="1"/>
  <c r="C25" i="1"/>
  <c r="C21" i="1"/>
  <c r="C22" i="1"/>
  <c r="C97" i="1" l="1"/>
  <c r="K79" i="1" s="1"/>
  <c r="C23" i="1"/>
  <c r="C2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Marek Palát</author>
  </authors>
  <commentList>
    <comment ref="I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38"/>
          </rPr>
          <t>18_14067_18_24078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J4" authorId="0" shapeId="0" xr:uid="{00000000-0006-0000-0000-000002000000}">
      <text>
        <r>
          <rPr>
            <b/>
            <sz val="9"/>
            <color indexed="81"/>
            <rFont val="Tahoma"/>
            <family val="2"/>
            <charset val="238"/>
          </rPr>
          <t xml:space="preserve">18_24078+18_84018
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K4" authorId="0" shapeId="0" xr:uid="{00000000-0006-0000-0000-000003000000}">
      <text>
        <r>
          <rPr>
            <b/>
            <sz val="9"/>
            <color indexed="81"/>
            <rFont val="Tahoma"/>
            <family val="2"/>
            <charset val="238"/>
          </rPr>
          <t>18_24092_18_24078</t>
        </r>
      </text>
    </comment>
    <comment ref="I5" authorId="0" shapeId="0" xr:uid="{00000000-0006-0000-0000-000004000000}">
      <text>
        <r>
          <rPr>
            <b/>
            <sz val="9"/>
            <color indexed="81"/>
            <rFont val="Tahoma"/>
            <family val="2"/>
            <charset val="238"/>
          </rPr>
          <t>18_14067_18_24078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J5" authorId="0" shapeId="0" xr:uid="{00000000-0006-0000-0000-000005000000}">
      <text>
        <r>
          <rPr>
            <b/>
            <sz val="9"/>
            <color indexed="81"/>
            <rFont val="Tahoma"/>
            <family val="2"/>
            <charset val="238"/>
          </rPr>
          <t>18_34652+18.84018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I6" authorId="0" shapeId="0" xr:uid="{00000000-0006-0000-0000-000006000000}">
      <text>
        <r>
          <rPr>
            <b/>
            <sz val="9"/>
            <color indexed="81"/>
            <rFont val="Tahoma"/>
            <family val="2"/>
            <charset val="238"/>
          </rPr>
          <t>38_14067+38_24554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J6" authorId="0" shapeId="0" xr:uid="{00000000-0006-0000-0000-000007000000}">
      <text>
        <r>
          <rPr>
            <b/>
            <sz val="9"/>
            <color indexed="81"/>
            <rFont val="Tahoma"/>
            <family val="2"/>
            <charset val="238"/>
          </rPr>
          <t>38_84018_x+38_24554_x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I7" authorId="0" shapeId="0" xr:uid="{00000000-0006-0000-0000-000008000000}">
      <text>
        <r>
          <rPr>
            <b/>
            <sz val="9"/>
            <color indexed="81"/>
            <rFont val="Tahoma"/>
            <family val="2"/>
            <charset val="238"/>
          </rPr>
          <t>38_14067+38_24555</t>
        </r>
      </text>
    </comment>
    <comment ref="J7" authorId="0" shapeId="0" xr:uid="{00000000-0006-0000-0000-000009000000}">
      <text>
        <r>
          <rPr>
            <b/>
            <sz val="9"/>
            <color indexed="81"/>
            <rFont val="Tahoma"/>
            <family val="2"/>
            <charset val="238"/>
          </rPr>
          <t>38_24555+38_84018</t>
        </r>
        <r>
          <rPr>
            <sz val="9"/>
            <color indexed="81"/>
            <rFont val="Tahoma"/>
            <family val="2"/>
            <charset val="238"/>
          </rPr>
          <t xml:space="preserve">
</t>
        </r>
      </text>
    </comment>
    <comment ref="I9" authorId="0" shapeId="0" xr:uid="{00000000-0006-0000-0000-00000A000000}">
      <text>
        <r>
          <rPr>
            <sz val="9"/>
            <color indexed="81"/>
            <rFont val="Tahoma"/>
            <family val="2"/>
            <charset val="238"/>
          </rPr>
          <t xml:space="preserve">18_11065
</t>
        </r>
      </text>
    </comment>
  </commentList>
</comments>
</file>

<file path=xl/sharedStrings.xml><?xml version="1.0" encoding="utf-8"?>
<sst xmlns="http://schemas.openxmlformats.org/spreadsheetml/2006/main" count="410" uniqueCount="258">
  <si>
    <t>Ag</t>
  </si>
  <si>
    <t>lg</t>
  </si>
  <si>
    <t>Ψg</t>
  </si>
  <si>
    <t>Ug</t>
  </si>
  <si>
    <t>m</t>
  </si>
  <si>
    <t>Uw = (Uf x Af + Ug x Ag + Ψg x Ig) / (Af + Ag)</t>
  </si>
  <si>
    <r>
      <rPr>
        <sz val="11"/>
        <color theme="1"/>
        <rFont val="Calibri"/>
        <family val="2"/>
        <charset val="238"/>
        <scheme val="minor"/>
      </rPr>
      <t>plocha zasklení (m</t>
    </r>
    <r>
      <rPr>
        <vertAlign val="super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charset val="238"/>
        <scheme val="minor"/>
      </rPr>
      <t>)</t>
    </r>
  </si>
  <si>
    <t>lineární činitel prostupu tepla způsobený kombinovanými tepelnými vlivy zasklení, distančního rámečku a rámu ve W/(m.K) - hodnoty cca 0,03 - 0,08</t>
  </si>
  <si>
    <t>délka lineárního činitele prostupu tepla (m) - viditelný obvod zasklení</t>
  </si>
  <si>
    <r>
      <rPr>
        <sz val="10"/>
        <color theme="1"/>
        <rFont val="Arial"/>
        <family val="2"/>
        <charset val="238"/>
      </rPr>
      <t>součinitel prostupu tepla zasklení - skla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.K),</t>
    </r>
  </si>
  <si>
    <t>%</t>
  </si>
  <si>
    <t>% z celkové plochy okna</t>
  </si>
  <si>
    <t>W/m²K</t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</si>
  <si>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1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</si>
  <si>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2</t>
    </r>
  </si>
  <si>
    <r>
      <t>Af</t>
    </r>
    <r>
      <rPr>
        <vertAlign val="subscript"/>
        <sz val="11"/>
        <color theme="1"/>
        <rFont val="Calibri"/>
        <family val="2"/>
        <charset val="238"/>
        <scheme val="minor"/>
      </rPr>
      <t>1</t>
    </r>
  </si>
  <si>
    <r>
      <t>Af</t>
    </r>
    <r>
      <rPr>
        <vertAlign val="subscript"/>
        <sz val="11"/>
        <color theme="1"/>
        <rFont val="Calibri"/>
        <family val="2"/>
        <charset val="238"/>
        <scheme val="minor"/>
      </rPr>
      <t>2</t>
    </r>
  </si>
  <si>
    <r>
      <t>plocha spodní části rámu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</si>
  <si>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r>
      <t>plocha boční a horní části rámu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</si>
  <si>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t xml:space="preserve">výška dolního profilu </t>
  </si>
  <si>
    <r>
      <t>součinitel prostupu tepla dolního profilu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</si>
  <si>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t>výška horního a svislých profilů</t>
  </si>
  <si>
    <r>
      <t>součinitel prostupu tepla horního a svislých profilů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</si>
  <si>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t>šířka dveří</t>
  </si>
  <si>
    <t>výška dveří</t>
  </si>
  <si>
    <t>šířka okna (dveří)</t>
  </si>
  <si>
    <t>výška okna (dveří)</t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</si>
  <si>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P</t>
    </r>
  </si>
  <si>
    <r>
      <t>I</t>
    </r>
    <r>
      <rPr>
        <vertAlign val="subscript"/>
        <sz val="11"/>
        <color theme="1"/>
        <rFont val="Calibri"/>
        <family val="2"/>
        <charset val="238"/>
        <scheme val="minor"/>
      </rPr>
      <t>p</t>
    </r>
  </si>
  <si>
    <r>
      <t>U</t>
    </r>
    <r>
      <rPr>
        <vertAlign val="subscript"/>
        <sz val="11"/>
        <color theme="1"/>
        <rFont val="Calibri"/>
        <family val="2"/>
        <charset val="238"/>
        <scheme val="minor"/>
      </rPr>
      <t>P</t>
    </r>
  </si>
  <si>
    <r>
      <t>součinitel prostupu tepla neprůsvitné výplně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.K),</t>
    </r>
  </si>
  <si>
    <t>celkový viditelný obvod neprůsvitné výplně (m)</t>
  </si>
  <si>
    <r>
      <t>plocha neprůsvitné výplně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</si>
  <si>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r>
      <t>Ψ</t>
    </r>
    <r>
      <rPr>
        <vertAlign val="subscript"/>
        <sz val="11"/>
        <color theme="1"/>
        <rFont val="Calibri"/>
        <family val="2"/>
        <charset val="238"/>
        <scheme val="minor"/>
      </rPr>
      <t>P</t>
    </r>
  </si>
  <si>
    <r>
      <t>Ψ</t>
    </r>
    <r>
      <rPr>
        <vertAlign val="subscript"/>
        <sz val="11"/>
        <color theme="1"/>
        <rFont val="Calibri"/>
        <family val="2"/>
        <charset val="238"/>
        <scheme val="minor"/>
      </rPr>
      <t>g</t>
    </r>
  </si>
  <si>
    <t>lineární činitel prostupu tepla pro neprůsvitnou výplň ve W/(m.K) - výpočet dle ISO 10077-2</t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</si>
  <si>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g</t>
    </r>
  </si>
  <si>
    <r>
      <t>U</t>
    </r>
    <r>
      <rPr>
        <vertAlign val="subscript"/>
        <sz val="11"/>
        <color theme="1"/>
        <rFont val="Calibri"/>
        <family val="2"/>
        <charset val="238"/>
        <scheme val="minor"/>
      </rPr>
      <t>g</t>
    </r>
  </si>
  <si>
    <r>
      <t>l</t>
    </r>
    <r>
      <rPr>
        <vertAlign val="subscript"/>
        <sz val="11"/>
        <color theme="1"/>
        <rFont val="Calibri"/>
        <family val="2"/>
        <charset val="238"/>
        <scheme val="minor"/>
      </rPr>
      <t>g</t>
    </r>
  </si>
  <si>
    <t>šířka okénka</t>
  </si>
  <si>
    <t>výška okénka</t>
  </si>
  <si>
    <t>počet okének</t>
  </si>
  <si>
    <t>ks</t>
  </si>
  <si>
    <r>
      <t>U</t>
    </r>
    <r>
      <rPr>
        <b/>
        <vertAlign val="subscript"/>
        <sz val="11"/>
        <color theme="1"/>
        <rFont val="Calibri"/>
        <family val="2"/>
        <charset val="238"/>
        <scheme val="minor"/>
      </rPr>
      <t>W (D)</t>
    </r>
  </si>
  <si>
    <r>
      <t>U</t>
    </r>
    <r>
      <rPr>
        <b/>
        <vertAlign val="subscript"/>
        <sz val="11"/>
        <color theme="1"/>
        <rFont val="Calibri"/>
        <family val="2"/>
        <charset val="238"/>
        <scheme val="minor"/>
      </rPr>
      <t>D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</si>
  <si>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/>
    </r>
  </si>
  <si>
    <r>
      <t>Af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/>
    </r>
  </si>
  <si>
    <t>šířka profilu příčky</t>
  </si>
  <si>
    <r>
      <t>plocha svislé příčky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</si>
  <si>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r>
      <t>součinitel prostupu tepla příčkou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</si>
  <si>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t>AKTIV 77</t>
  </si>
  <si>
    <t>AKTIV 77 s okopem</t>
  </si>
  <si>
    <t>AKTIV 77 EXCELLENT jednostranně</t>
  </si>
  <si>
    <t>AKTIV 77 EXCELLENT oboustraně</t>
  </si>
  <si>
    <t>Prostup profilů</t>
  </si>
  <si>
    <t>horní a svislý</t>
  </si>
  <si>
    <t>dolní</t>
  </si>
  <si>
    <t>srazový (dvoukřídlé)</t>
  </si>
  <si>
    <t>Výška profilů (m)</t>
  </si>
  <si>
    <t>HPL (tl. 48 mm)</t>
  </si>
  <si>
    <t>ALU smart (tl. 60 mm)</t>
  </si>
  <si>
    <t>ALU design (tl. 77 mm)</t>
  </si>
  <si>
    <r>
      <t>U</t>
    </r>
    <r>
      <rPr>
        <vertAlign val="subscript"/>
        <sz val="11"/>
        <color theme="1"/>
        <rFont val="Calibri"/>
        <family val="2"/>
        <charset val="238"/>
        <scheme val="minor"/>
      </rPr>
      <t>p</t>
    </r>
  </si>
  <si>
    <t>Výplně</t>
  </si>
  <si>
    <t>Výšky a Uf profilů</t>
  </si>
  <si>
    <t>délka profilu příčky</t>
  </si>
  <si>
    <t>Izolační trojsklo od sklenářství Svoboda tl. 48 mm  ve složení 4/18/4/18/4 má hodnotu Ug = 0,5 a hodnotu g = 0,52.</t>
  </si>
  <si>
    <t xml:space="preserve">výška srazového profilu </t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</si>
  <si>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/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</si>
  <si>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4</t>
    </r>
    <r>
      <rPr>
        <sz val="11"/>
        <color theme="1"/>
        <rFont val="Calibri"/>
        <family val="2"/>
        <charset val="238"/>
        <scheme val="minor"/>
      </rPr>
      <t/>
    </r>
  </si>
  <si>
    <r>
      <t>součinitel prostupu tepla srazového profilu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</si>
  <si>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r>
      <t>Af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/>
    </r>
  </si>
  <si>
    <r>
      <t>Af</t>
    </r>
    <r>
      <rPr>
        <vertAlign val="subscript"/>
        <sz val="11"/>
        <color theme="1"/>
        <rFont val="Calibri"/>
        <family val="2"/>
        <charset val="238"/>
        <scheme val="minor"/>
      </rPr>
      <t>4</t>
    </r>
    <r>
      <rPr>
        <sz val="11"/>
        <color theme="1"/>
        <rFont val="Calibri"/>
        <family val="2"/>
        <charset val="238"/>
        <scheme val="minor"/>
      </rPr>
      <t/>
    </r>
  </si>
  <si>
    <r>
      <t>plocha srazové části rámu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</si>
  <si>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t>Ne</t>
  </si>
  <si>
    <t>Ano</t>
  </si>
  <si>
    <t>celková délka profilu příčky</t>
  </si>
  <si>
    <t>Dvoukřídlové dveře - průsvitná a neprůsvitná výplň</t>
  </si>
  <si>
    <t>Neprůsvitná výplň?</t>
  </si>
  <si>
    <t>Výsledky:</t>
  </si>
  <si>
    <t>W/(m.K)</t>
  </si>
  <si>
    <r>
      <t>U</t>
    </r>
    <r>
      <rPr>
        <vertAlign val="subscript"/>
        <sz val="11"/>
        <color theme="1"/>
        <rFont val="Calibri"/>
        <family val="2"/>
        <charset val="238"/>
        <scheme val="minor"/>
      </rPr>
      <t xml:space="preserve">g </t>
    </r>
    <r>
      <rPr>
        <sz val="11"/>
        <color theme="1"/>
        <rFont val="Calibri"/>
        <family val="2"/>
        <charset val="238"/>
        <scheme val="minor"/>
      </rPr>
      <t>=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</si>
  <si>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1</t>
    </r>
    <r>
      <rPr>
        <sz val="11"/>
        <color theme="1"/>
        <rFont val="Calibri"/>
        <family val="2"/>
        <charset val="238"/>
        <scheme val="minor"/>
      </rPr>
      <t xml:space="preserve"> =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</si>
  <si>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charset val="238"/>
        <scheme val="minor"/>
      </rPr>
      <t xml:space="preserve"> =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</si>
  <si>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3</t>
    </r>
    <r>
      <rPr>
        <sz val="11"/>
        <color theme="1"/>
        <rFont val="Calibri"/>
        <family val="2"/>
        <charset val="238"/>
        <scheme val="minor"/>
      </rPr>
      <t xml:space="preserve"> =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</si>
  <si>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4</t>
    </r>
    <r>
      <rPr>
        <sz val="11"/>
        <color theme="1"/>
        <rFont val="Calibri"/>
        <family val="2"/>
        <charset val="238"/>
        <scheme val="minor"/>
      </rPr>
      <t xml:space="preserve"> =</t>
    </r>
  </si>
  <si>
    <r>
      <t>Ψ</t>
    </r>
    <r>
      <rPr>
        <vertAlign val="subscript"/>
        <sz val="11"/>
        <color theme="1"/>
        <rFont val="Calibri"/>
        <family val="2"/>
        <charset val="238"/>
        <scheme val="minor"/>
      </rPr>
      <t>g</t>
    </r>
    <r>
      <rPr>
        <sz val="11"/>
        <color theme="1"/>
        <rFont val="Calibri"/>
        <family val="2"/>
        <charset val="238"/>
        <scheme val="minor"/>
      </rPr>
      <t xml:space="preserve"> =</t>
    </r>
  </si>
  <si>
    <r>
      <t>U</t>
    </r>
    <r>
      <rPr>
        <b/>
        <vertAlign val="subscript"/>
        <sz val="11"/>
        <color theme="1"/>
        <rFont val="Calibri"/>
        <family val="2"/>
        <charset val="238"/>
        <scheme val="minor"/>
      </rPr>
      <t>D</t>
    </r>
    <r>
      <rPr>
        <b/>
        <sz val="11"/>
        <color theme="1"/>
        <rFont val="Calibri"/>
        <family val="2"/>
        <charset val="238"/>
        <scheme val="minor"/>
      </rPr>
      <t xml:space="preserve"> =</t>
    </r>
  </si>
  <si>
    <t>Nadsvětlík nebo dveře se zasklením</t>
  </si>
  <si>
    <t>ALU sendvič (tl. 48 mm)</t>
  </si>
  <si>
    <t>Boční světlíky a nadsvětlíky</t>
  </si>
  <si>
    <t>Příčka 18.31090.x</t>
  </si>
  <si>
    <t>Jednokřídlové dveře - plná výplň s okénky, případně příčkou, případně světlíkem</t>
  </si>
  <si>
    <t>šířka světlíku</t>
  </si>
  <si>
    <t>výška světlíku</t>
  </si>
  <si>
    <t>výška profilu světlíku</t>
  </si>
  <si>
    <r>
      <t>součinitel prostupu tepla profilu příčky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</si>
  <si>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r>
      <t>Uf</t>
    </r>
    <r>
      <rPr>
        <vertAlign val="subscript"/>
        <sz val="11"/>
        <color theme="1"/>
        <rFont val="Calibri"/>
        <family val="2"/>
        <charset val="238"/>
        <scheme val="minor"/>
      </rPr>
      <t>4</t>
    </r>
  </si>
  <si>
    <r>
      <t>součinitel prostupu tepla profilu světlíku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.K).</t>
    </r>
  </si>
  <si>
    <r>
      <t>plocha rámu světlíku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</t>
    </r>
  </si>
  <si>
    <r>
      <t>součinitel prostupu tepla výplně světlíku v W/(m</t>
    </r>
    <r>
      <rPr>
        <sz val="6.5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.K),</t>
    </r>
  </si>
  <si>
    <t>výplň dveří</t>
  </si>
  <si>
    <t>plná</t>
  </si>
  <si>
    <t>Druh výplně</t>
  </si>
  <si>
    <t>prosklená</t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</si>
  <si>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g nebo P</t>
    </r>
  </si>
  <si>
    <r>
      <t>plocha zasklení - okénka (m</t>
    </r>
    <r>
      <rPr>
        <vertAlign val="super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charset val="238"/>
        <scheme val="minor"/>
      </rPr>
      <t>)</t>
    </r>
  </si>
  <si>
    <t>výška dveří (případně včetně světlíku)</t>
  </si>
  <si>
    <t>šířka dveří (případně včetně světlíku)</t>
  </si>
  <si>
    <r>
      <t>plocha průsvitné nebo neprůsvitné výplně dveří (m</t>
    </r>
    <r>
      <rPr>
        <vertAlign val="superscript"/>
        <sz val="10"/>
        <color theme="1"/>
        <rFont val="Arial"/>
        <family val="2"/>
        <charset val="238"/>
      </rPr>
      <t>2</t>
    </r>
    <r>
      <rPr>
        <sz val="10"/>
        <color theme="1"/>
        <rFont val="Arial"/>
        <family val="2"/>
        <charset val="238"/>
      </rPr>
      <t>) - dle zadání</t>
    </r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</si>
  <si>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g1</t>
    </r>
  </si>
  <si>
    <r>
      <t>plocha zasklení - světlík (m</t>
    </r>
    <r>
      <rPr>
        <vertAlign val="superscript"/>
        <sz val="11"/>
        <color theme="1"/>
        <rFont val="Calibri"/>
        <family val="2"/>
        <charset val="238"/>
        <scheme val="minor"/>
      </rPr>
      <t>2</t>
    </r>
    <r>
      <rPr>
        <sz val="11"/>
        <color theme="1"/>
        <rFont val="Calibri"/>
        <family val="2"/>
        <charset val="238"/>
        <scheme val="minor"/>
      </rPr>
      <t>)</t>
    </r>
  </si>
  <si>
    <t>C56</t>
  </si>
  <si>
    <t>plocha zasklení - okénka (m2)</t>
  </si>
  <si>
    <t>C57</t>
  </si>
  <si>
    <t>plocha průsvitné nebo neprůsvitné výplně dveří (m2) - dle zadání</t>
  </si>
  <si>
    <t>C58</t>
  </si>
  <si>
    <t>C52</t>
  </si>
  <si>
    <t>C53</t>
  </si>
  <si>
    <t>C54</t>
  </si>
  <si>
    <t>C55</t>
  </si>
  <si>
    <t>C61</t>
  </si>
  <si>
    <t>C62</t>
  </si>
  <si>
    <r>
      <t>U</t>
    </r>
    <r>
      <rPr>
        <vertAlign val="subscript"/>
        <sz val="11"/>
        <color theme="1"/>
        <rFont val="Calibri"/>
        <family val="2"/>
        <charset val="238"/>
        <scheme val="minor"/>
      </rPr>
      <t>g, s</t>
    </r>
  </si>
  <si>
    <r>
      <t>A</t>
    </r>
    <r>
      <rPr>
        <vertAlign val="subscript"/>
        <sz val="11"/>
        <color theme="1"/>
        <rFont val="Calibri"/>
        <family val="2"/>
        <charset val="238"/>
        <scheme val="minor"/>
      </rPr>
      <t>g, s</t>
    </r>
  </si>
  <si>
    <t>Kategorie:</t>
  </si>
  <si>
    <t>Typ:</t>
  </si>
  <si>
    <t>1.1L</t>
  </si>
  <si>
    <t>1.1P</t>
  </si>
  <si>
    <t>1.2L</t>
  </si>
  <si>
    <t>1.2P</t>
  </si>
  <si>
    <t>1.3L</t>
  </si>
  <si>
    <t>1.3P</t>
  </si>
  <si>
    <t>1.4L</t>
  </si>
  <si>
    <t>1.4P</t>
  </si>
  <si>
    <t>1.5L</t>
  </si>
  <si>
    <t>1.5P</t>
  </si>
  <si>
    <t>1.6L</t>
  </si>
  <si>
    <t>1.6P</t>
  </si>
  <si>
    <t>výška</t>
  </si>
  <si>
    <t>šířka</t>
  </si>
  <si>
    <t>Rozměr dveří "A"</t>
  </si>
  <si>
    <t>Okop:</t>
  </si>
  <si>
    <t>Průběžný</t>
  </si>
  <si>
    <t>S okopem</t>
  </si>
  <si>
    <t>Výplň:</t>
  </si>
  <si>
    <t>Plná HPL</t>
  </si>
  <si>
    <t>Plná ALU</t>
  </si>
  <si>
    <t>Prosklená</t>
  </si>
  <si>
    <t>Rozměr fixního dílu "B"</t>
  </si>
  <si>
    <t>Rozměr fixního dílu "C"</t>
  </si>
  <si>
    <t>Rozměr fixního dílu "D"</t>
  </si>
  <si>
    <t>2A.1L</t>
  </si>
  <si>
    <t>2A.1P</t>
  </si>
  <si>
    <t>2A.2L</t>
  </si>
  <si>
    <t>2A.2P</t>
  </si>
  <si>
    <t>2A.3L</t>
  </si>
  <si>
    <t>2A.3P</t>
  </si>
  <si>
    <t>2A.4L</t>
  </si>
  <si>
    <t>2A.4P</t>
  </si>
  <si>
    <t>2A.5L</t>
  </si>
  <si>
    <t>2A.5P</t>
  </si>
  <si>
    <t>2A.6L</t>
  </si>
  <si>
    <t>2A.6P</t>
  </si>
  <si>
    <t>Model:</t>
  </si>
  <si>
    <t>B</t>
  </si>
  <si>
    <t>C</t>
  </si>
  <si>
    <t>D</t>
  </si>
  <si>
    <t>H</t>
  </si>
  <si>
    <t>N</t>
  </si>
  <si>
    <t>P</t>
  </si>
  <si>
    <t>B1</t>
  </si>
  <si>
    <t>B2</t>
  </si>
  <si>
    <t>B3</t>
  </si>
  <si>
    <t>C1</t>
  </si>
  <si>
    <t>C2</t>
  </si>
  <si>
    <t>C3</t>
  </si>
  <si>
    <t>C4</t>
  </si>
  <si>
    <t>D1</t>
  </si>
  <si>
    <t>D2</t>
  </si>
  <si>
    <t>D3</t>
  </si>
  <si>
    <t>H4</t>
  </si>
  <si>
    <t>H1</t>
  </si>
  <si>
    <t>H2</t>
  </si>
  <si>
    <t>H3</t>
  </si>
  <si>
    <t>N1</t>
  </si>
  <si>
    <t>N2</t>
  </si>
  <si>
    <t>N3</t>
  </si>
  <si>
    <t>N4</t>
  </si>
  <si>
    <t>P1</t>
  </si>
  <si>
    <t>P2</t>
  </si>
  <si>
    <t>P3</t>
  </si>
  <si>
    <t>P4</t>
  </si>
  <si>
    <t>x</t>
  </si>
  <si>
    <t>Rozměr:</t>
  </si>
  <si>
    <t>&lt;- nemá být u světlíku dolní profil stejný jako boční a horní…?</t>
  </si>
  <si>
    <t>Lícování:</t>
  </si>
  <si>
    <t>AKTIV 77 - příčkové</t>
  </si>
  <si>
    <t>AKTIV 77 - EXCELLENT</t>
  </si>
  <si>
    <t>jednostranné</t>
  </si>
  <si>
    <t>oboustranné</t>
  </si>
  <si>
    <t>Provedení:</t>
  </si>
  <si>
    <t>jednokřídlové</t>
  </si>
  <si>
    <t>dvoukřídlové</t>
  </si>
  <si>
    <r>
      <t>W/m</t>
    </r>
    <r>
      <rPr>
        <b/>
        <vertAlign val="superscript"/>
        <sz val="12"/>
        <color theme="1"/>
        <rFont val="Calibri"/>
        <family val="2"/>
        <charset val="238"/>
        <scheme val="minor"/>
      </rPr>
      <t>2</t>
    </r>
    <r>
      <rPr>
        <b/>
        <sz val="12"/>
        <color theme="1"/>
        <rFont val="Calibri"/>
        <family val="2"/>
        <charset val="238"/>
        <scheme val="minor"/>
      </rPr>
      <t>K</t>
    </r>
  </si>
  <si>
    <r>
      <t>Výpočet hodnoty "U</t>
    </r>
    <r>
      <rPr>
        <b/>
        <vertAlign val="subscript"/>
        <sz val="18"/>
        <color theme="1"/>
        <rFont val="Calibri"/>
        <family val="2"/>
        <charset val="238"/>
        <scheme val="minor"/>
      </rPr>
      <t>W</t>
    </r>
    <r>
      <rPr>
        <b/>
        <sz val="18"/>
        <color theme="1"/>
        <rFont val="Calibri"/>
        <family val="2"/>
        <charset val="238"/>
        <scheme val="minor"/>
      </rPr>
      <t>" vchodových dveří Aktiv</t>
    </r>
  </si>
  <si>
    <t>aktualizace 19.11.2021</t>
  </si>
  <si>
    <r>
      <t>U</t>
    </r>
    <r>
      <rPr>
        <b/>
        <vertAlign val="subscript"/>
        <sz val="14"/>
        <color rgb="FFFF0000"/>
        <rFont val="Calibri"/>
        <family val="2"/>
        <charset val="238"/>
        <scheme val="minor"/>
      </rPr>
      <t>W</t>
    </r>
    <r>
      <rPr>
        <b/>
        <sz val="14"/>
        <color rgb="FFFF0000"/>
        <rFont val="Calibri"/>
        <family val="2"/>
        <charset val="238"/>
        <scheme val="minor"/>
      </rPr>
      <t xml:space="preserve"> sestavy (vč.světlíků)</t>
    </r>
  </si>
  <si>
    <r>
      <t>W/m</t>
    </r>
    <r>
      <rPr>
        <b/>
        <vertAlign val="superscript"/>
        <sz val="16"/>
        <color theme="0"/>
        <rFont val="Calibri"/>
        <family val="2"/>
        <charset val="238"/>
        <scheme val="minor"/>
      </rPr>
      <t>2</t>
    </r>
    <r>
      <rPr>
        <b/>
        <sz val="16"/>
        <color theme="0"/>
        <rFont val="Calibri"/>
        <family val="2"/>
        <charset val="238"/>
        <scheme val="minor"/>
      </rPr>
      <t>K</t>
    </r>
  </si>
  <si>
    <t>Dveře:</t>
  </si>
  <si>
    <t>Fix "B":</t>
  </si>
  <si>
    <t>Fix "C":</t>
  </si>
  <si>
    <t>Fix "D":</t>
  </si>
  <si>
    <t>sirka</t>
  </si>
  <si>
    <t>vyska</t>
  </si>
  <si>
    <t>vypln</t>
  </si>
  <si>
    <t>vyskaProfiluHorni</t>
  </si>
  <si>
    <t>vyskaProfiluSpodni</t>
  </si>
  <si>
    <t>vyskaProfiluFix</t>
  </si>
  <si>
    <t>vyskaProfiluPricky</t>
  </si>
  <si>
    <t>vyskaProfiluSrazu</t>
  </si>
  <si>
    <t>delkaProfiluPricky</t>
  </si>
  <si>
    <t>plochaProfiluFixu</t>
  </si>
  <si>
    <t>plochaProfiluHorni</t>
  </si>
  <si>
    <t>plochaProfiluSpodni</t>
  </si>
  <si>
    <t>plochaProfiluPricky</t>
  </si>
  <si>
    <t>plochaVyplne</t>
  </si>
  <si>
    <t>plochaVyplneSklo</t>
  </si>
  <si>
    <t>plochaVyplnePlna</t>
  </si>
  <si>
    <t>prostupFixB</t>
  </si>
  <si>
    <t>prostupProfiluFix</t>
  </si>
  <si>
    <t>prostupFixC</t>
  </si>
  <si>
    <t>prostupFixD</t>
  </si>
  <si>
    <t>prostupProfiluHorni</t>
  </si>
  <si>
    <t>prostupProfiluSpodni</t>
  </si>
  <si>
    <t>prostupDveri</t>
  </si>
  <si>
    <t>prostupProfiluSrazu</t>
  </si>
  <si>
    <t>prostupProfiluPricky</t>
  </si>
  <si>
    <t>prostupVyplneSklo</t>
  </si>
  <si>
    <t>prostupVyplnePlna</t>
  </si>
  <si>
    <t>obvodZaskleni</t>
  </si>
  <si>
    <t>linearniCinitelProstupu</t>
  </si>
  <si>
    <t>plochaVyplneFixu</t>
  </si>
  <si>
    <t>prostupVyplne</t>
  </si>
  <si>
    <t>plochaProfiluSrazu</t>
  </si>
  <si>
    <t>HPL - Creative 904</t>
  </si>
  <si>
    <t>HPL - Creative 906</t>
  </si>
  <si>
    <t>HPL - Creative 907</t>
  </si>
  <si>
    <t>HPL - Creative 908</t>
  </si>
  <si>
    <t>HPL - Creative 909</t>
  </si>
  <si>
    <t>ALU - Creative 904</t>
  </si>
  <si>
    <t>ALU - Creative 906</t>
  </si>
  <si>
    <t>ALU - Creative 907</t>
  </si>
  <si>
    <t>ALU - Creative 908</t>
  </si>
  <si>
    <t>ALU - Creative 909</t>
  </si>
  <si>
    <t>plochaProskleniCreative</t>
  </si>
  <si>
    <t>obvodProskleniCreative</t>
  </si>
  <si>
    <t>linearniCinitelProstupuProskleniCreative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</si>
</sst>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33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9"/>
      <color theme="1"/>
      <name val="Arial"/>
      <family val="2"/>
      <charset val="238"/>
    </font>
    <font>
      <sz val="10"/>
      <color theme="1"/>
      <name val="Arial"/>
      <family val="2"/>
      <charset val="238"/>
    </font>
    <font>
      <sz val="6.5"/>
      <color theme="1"/>
      <name val="Arial"/>
      <family val="2"/>
      <charset val="238"/>
    </font>
    <font>
      <vertAlign val="superscript"/>
      <sz val="11"/>
      <color theme="1"/>
      <name val="Calibri"/>
      <family val="2"/>
      <charset val="238"/>
      <scheme val="minor"/>
    </font>
    <font>
      <vertAlign val="superscript"/>
      <sz val="10"/>
      <color theme="1"/>
      <name val="Arial"/>
      <family val="2"/>
      <charset val="238"/>
    </font>
    <font>
      <vertAlign val="subscript"/>
      <sz val="11"/>
      <color theme="1"/>
      <name val="Calibri"/>
      <family val="2"/>
      <charset val="238"/>
      <scheme val="minor"/>
    </font>
    <font>
      <b/>
      <vertAlign val="subscript"/>
      <sz val="11"/>
      <color theme="1"/>
      <name val="Calibri"/>
      <family val="2"/>
      <charset val="238"/>
      <scheme val="minor"/>
    </font>
    <font>
      <sz val="11"/>
      <color theme="0" tint="-0.34998626667073579"/>
      <name val="Calibri"/>
      <family val="2"/>
      <charset val="238"/>
      <scheme val="minor"/>
    </font>
    <font>
      <sz val="11"/>
      <color rgb="FF0070C0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u/>
      <sz val="14"/>
      <color theme="1"/>
      <name val="Calibri"/>
      <family val="2"/>
      <charset val="238"/>
      <scheme val="minor"/>
    </font>
    <font>
      <sz val="11"/>
      <color theme="3" tint="0.39997558519241921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2"/>
      <color theme="1"/>
      <name val="Calibri"/>
      <family val="2"/>
      <charset val="238"/>
      <scheme val="minor"/>
    </font>
    <font>
      <b/>
      <sz val="18"/>
      <color theme="1"/>
      <name val="Calibri"/>
      <family val="2"/>
      <charset val="238"/>
      <scheme val="minor"/>
    </font>
    <font>
      <i/>
      <sz val="11"/>
      <color theme="0" tint="-0.34998626667073579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i/>
      <sz val="11"/>
      <color theme="0" tint="-0.249977111117893"/>
      <name val="Calibri"/>
      <family val="2"/>
      <charset val="238"/>
      <scheme val="minor"/>
    </font>
    <font>
      <b/>
      <sz val="18"/>
      <color rgb="FF000000"/>
      <name val="Calibri"/>
      <family val="2"/>
      <charset val="238"/>
    </font>
    <font>
      <b/>
      <sz val="9"/>
      <color indexed="81"/>
      <name val="Tahoma"/>
      <family val="2"/>
      <charset val="238"/>
    </font>
    <font>
      <b/>
      <vertAlign val="superscript"/>
      <sz val="12"/>
      <color theme="1"/>
      <name val="Calibri"/>
      <family val="2"/>
      <charset val="238"/>
      <scheme val="minor"/>
    </font>
    <font>
      <b/>
      <vertAlign val="subscript"/>
      <sz val="18"/>
      <color theme="1"/>
      <name val="Calibri"/>
      <family val="2"/>
      <charset val="238"/>
      <scheme val="minor"/>
    </font>
    <font>
      <sz val="12"/>
      <color theme="1"/>
      <name val="Calibri"/>
      <family val="2"/>
      <charset val="238"/>
      <scheme val="minor"/>
    </font>
    <font>
      <b/>
      <sz val="14"/>
      <color rgb="FFFF0000"/>
      <name val="Calibri"/>
      <family val="2"/>
      <charset val="238"/>
      <scheme val="minor"/>
    </font>
    <font>
      <b/>
      <vertAlign val="subscript"/>
      <sz val="14"/>
      <color rgb="FFFF0000"/>
      <name val="Calibri"/>
      <family val="2"/>
      <charset val="238"/>
      <scheme val="minor"/>
    </font>
    <font>
      <b/>
      <sz val="16"/>
      <color theme="0"/>
      <name val="Calibri"/>
      <family val="2"/>
      <charset val="238"/>
      <scheme val="minor"/>
    </font>
    <font>
      <b/>
      <vertAlign val="superscript"/>
      <sz val="16"/>
      <color theme="0"/>
      <name val="Calibri"/>
      <family val="2"/>
      <charset val="238"/>
      <scheme val="minor"/>
    </font>
    <font>
      <b/>
      <u/>
      <sz val="12"/>
      <color theme="1"/>
      <name val="Calibri"/>
      <family val="2"/>
      <charset val="238"/>
      <scheme val="minor"/>
    </font>
    <font>
      <sz val="11"/>
      <color rgb="FF00B050"/>
      <name val="Calibri"/>
      <family val="2"/>
      <charset val="23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</fills>
  <borders count="45">
    <border>
      <left/>
      <right/>
      <top/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theme="4" tint="0.39997558519241921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theme="4" tint="0.3999755851924192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/>
      <right style="hair">
        <color auto="1"/>
      </right>
      <top style="medium">
        <color auto="1"/>
      </top>
      <bottom style="hair">
        <color auto="1"/>
      </bottom>
      <diagonal/>
    </border>
    <border>
      <left/>
      <right style="hair">
        <color indexed="64"/>
      </right>
      <top/>
      <bottom/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/>
      <top/>
      <bottom style="medium">
        <color auto="1"/>
      </bottom>
      <diagonal/>
    </border>
    <border>
      <left/>
      <right style="hair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/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8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horizontal="righ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0" fillId="0" borderId="0" xfId="0" applyAlignment="1">
      <alignment horizontal="right" indent="1"/>
    </xf>
    <xf numFmtId="0" fontId="0" fillId="0" borderId="0" xfId="0" applyFill="1" applyAlignment="1">
      <alignment horizontal="right" indent="1"/>
    </xf>
    <xf numFmtId="0" fontId="1" fillId="0" borderId="0" xfId="0" applyFont="1"/>
    <xf numFmtId="0" fontId="0" fillId="0" borderId="0" xfId="0" applyFill="1" applyAlignment="1">
      <alignment horizontal="right"/>
    </xf>
    <xf numFmtId="0" fontId="1" fillId="0" borderId="0" xfId="0" applyFont="1" applyFill="1" applyAlignment="1">
      <alignment horizontal="right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right"/>
    </xf>
    <xf numFmtId="164" fontId="9" fillId="0" borderId="0" xfId="0" applyNumberFormat="1" applyFont="1" applyAlignment="1">
      <alignment horizontal="right" indent="1"/>
    </xf>
    <xf numFmtId="0" fontId="9" fillId="0" borderId="0" xfId="0" applyFont="1" applyAlignment="1">
      <alignment horizontal="right" indent="1"/>
    </xf>
    <xf numFmtId="2" fontId="1" fillId="0" borderId="0" xfId="0" applyNumberFormat="1" applyFont="1" applyAlignment="1">
      <alignment horizontal="right" indent="1"/>
    </xf>
    <xf numFmtId="0" fontId="0" fillId="2" borderId="0" xfId="0" applyFill="1" applyAlignment="1">
      <alignment horizontal="right"/>
    </xf>
    <xf numFmtId="0" fontId="0" fillId="2" borderId="0" xfId="0" applyFont="1" applyFill="1" applyAlignment="1">
      <alignment vertical="center"/>
    </xf>
    <xf numFmtId="0" fontId="0" fillId="2" borderId="0" xfId="0" applyFill="1" applyAlignment="1">
      <alignment horizontal="right" indent="1"/>
    </xf>
    <xf numFmtId="0" fontId="10" fillId="0" borderId="0" xfId="0" applyFont="1"/>
    <xf numFmtId="0" fontId="0" fillId="0" borderId="1" xfId="0" applyBorder="1" applyAlignment="1">
      <alignment horizontal="center"/>
    </xf>
    <xf numFmtId="0" fontId="0" fillId="0" borderId="5" xfId="0" applyBorder="1"/>
    <xf numFmtId="0" fontId="0" fillId="0" borderId="3" xfId="0" applyBorder="1"/>
    <xf numFmtId="0" fontId="0" fillId="0" borderId="6" xfId="0" applyBorder="1" applyAlignment="1">
      <alignment horizontal="center"/>
    </xf>
    <xf numFmtId="0" fontId="0" fillId="0" borderId="7" xfId="0" applyFont="1" applyBorder="1"/>
    <xf numFmtId="0" fontId="0" fillId="0" borderId="8" xfId="0" applyFont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10" xfId="0" applyBorder="1"/>
    <xf numFmtId="0" fontId="0" fillId="3" borderId="10" xfId="0" applyFill="1" applyBorder="1"/>
    <xf numFmtId="0" fontId="0" fillId="3" borderId="2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4" borderId="2" xfId="0" applyFill="1" applyBorder="1" applyAlignment="1">
      <alignment horizontal="center" vertical="top" wrapText="1"/>
    </xf>
    <xf numFmtId="0" fontId="0" fillId="4" borderId="11" xfId="0" applyFill="1" applyBorder="1" applyAlignment="1">
      <alignment horizontal="center" vertical="top" wrapText="1"/>
    </xf>
    <xf numFmtId="0" fontId="0" fillId="0" borderId="0" xfId="0" applyAlignment="1">
      <alignment vertical="center"/>
    </xf>
    <xf numFmtId="0" fontId="0" fillId="0" borderId="0" xfId="0" applyFont="1" applyFill="1" applyAlignment="1">
      <alignment vertical="center"/>
    </xf>
    <xf numFmtId="0" fontId="11" fillId="0" borderId="0" xfId="0" applyFont="1" applyAlignment="1">
      <alignment horizontal="left" vertical="center" wrapText="1"/>
    </xf>
    <xf numFmtId="0" fontId="11" fillId="0" borderId="0" xfId="0" applyFont="1"/>
    <xf numFmtId="164" fontId="0" fillId="0" borderId="0" xfId="0" applyNumberFormat="1" applyFill="1" applyAlignment="1">
      <alignment horizontal="right" indent="1"/>
    </xf>
    <xf numFmtId="2" fontId="0" fillId="0" borderId="0" xfId="0" applyNumberFormat="1"/>
    <xf numFmtId="2" fontId="1" fillId="0" borderId="0" xfId="0" applyNumberFormat="1" applyFont="1"/>
    <xf numFmtId="0" fontId="0" fillId="0" borderId="16" xfId="0" applyBorder="1" applyAlignment="1">
      <alignment horizontal="center"/>
    </xf>
    <xf numFmtId="0" fontId="0" fillId="0" borderId="17" xfId="0" applyBorder="1"/>
    <xf numFmtId="0" fontId="0" fillId="0" borderId="20" xfId="0" applyFill="1" applyBorder="1"/>
    <xf numFmtId="0" fontId="12" fillId="3" borderId="2" xfId="0" applyFont="1" applyFill="1" applyBorder="1" applyAlignment="1">
      <alignment horizontal="center"/>
    </xf>
    <xf numFmtId="164" fontId="12" fillId="3" borderId="2" xfId="0" applyNumberFormat="1" applyFont="1" applyFill="1" applyBorder="1" applyAlignment="1">
      <alignment horizontal="center"/>
    </xf>
    <xf numFmtId="164" fontId="12" fillId="3" borderId="25" xfId="0" applyNumberFormat="1" applyFont="1" applyFill="1" applyBorder="1" applyAlignment="1">
      <alignment horizontal="center"/>
    </xf>
    <xf numFmtId="164" fontId="12" fillId="3" borderId="11" xfId="0" applyNumberFormat="1" applyFont="1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164" fontId="0" fillId="0" borderId="2" xfId="0" applyNumberFormat="1" applyFill="1" applyBorder="1" applyAlignment="1">
      <alignment horizontal="center"/>
    </xf>
    <xf numFmtId="164" fontId="0" fillId="0" borderId="25" xfId="0" applyNumberFormat="1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164" fontId="0" fillId="0" borderId="18" xfId="0" applyNumberFormat="1" applyFill="1" applyBorder="1" applyAlignment="1">
      <alignment horizontal="center"/>
    </xf>
    <xf numFmtId="164" fontId="0" fillId="0" borderId="29" xfId="0" applyNumberFormat="1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164" fontId="0" fillId="3" borderId="25" xfId="0" applyNumberFormat="1" applyFill="1" applyBorder="1" applyAlignment="1">
      <alignment horizontal="center"/>
    </xf>
    <xf numFmtId="0" fontId="0" fillId="3" borderId="26" xfId="0" applyFill="1" applyBorder="1" applyAlignment="1"/>
    <xf numFmtId="0" fontId="0" fillId="3" borderId="27" xfId="0" applyFill="1" applyBorder="1" applyAlignment="1"/>
    <xf numFmtId="164" fontId="0" fillId="3" borderId="26" xfId="0" applyNumberFormat="1" applyFill="1" applyBorder="1" applyAlignment="1"/>
    <xf numFmtId="164" fontId="0" fillId="3" borderId="28" xfId="0" applyNumberFormat="1" applyFill="1" applyBorder="1" applyAlignment="1"/>
    <xf numFmtId="164" fontId="0" fillId="0" borderId="23" xfId="0" applyNumberFormat="1" applyFill="1" applyBorder="1" applyAlignment="1"/>
    <xf numFmtId="164" fontId="0" fillId="0" borderId="22" xfId="0" applyNumberFormat="1" applyFill="1" applyBorder="1" applyAlignment="1"/>
    <xf numFmtId="164" fontId="0" fillId="0" borderId="24" xfId="0" applyNumberFormat="1" applyFill="1" applyBorder="1" applyAlignment="1"/>
    <xf numFmtId="0" fontId="0" fillId="5" borderId="0" xfId="0" applyFont="1" applyFill="1" applyAlignment="1">
      <alignment vertical="center"/>
    </xf>
    <xf numFmtId="0" fontId="0" fillId="5" borderId="0" xfId="0" applyFill="1" applyAlignment="1">
      <alignment horizontal="right" indent="1"/>
    </xf>
    <xf numFmtId="0" fontId="0" fillId="6" borderId="0" xfId="0" applyFont="1" applyFill="1" applyAlignment="1">
      <alignment vertical="center"/>
    </xf>
    <xf numFmtId="0" fontId="0" fillId="6" borderId="0" xfId="0" applyFill="1" applyAlignment="1">
      <alignment horizontal="right" indent="1"/>
    </xf>
    <xf numFmtId="0" fontId="0" fillId="6" borderId="0" xfId="0" applyFill="1" applyAlignment="1">
      <alignment horizontal="right"/>
    </xf>
    <xf numFmtId="0" fontId="0" fillId="5" borderId="0" xfId="0" applyFill="1" applyAlignment="1">
      <alignment horizontal="right"/>
    </xf>
    <xf numFmtId="0" fontId="14" fillId="0" borderId="0" xfId="0" applyFont="1"/>
    <xf numFmtId="164" fontId="0" fillId="6" borderId="0" xfId="0" applyNumberFormat="1" applyFill="1" applyAlignment="1">
      <alignment horizontal="right" indent="1"/>
    </xf>
    <xf numFmtId="0" fontId="15" fillId="0" borderId="0" xfId="0" applyFont="1" applyFill="1" applyAlignment="1">
      <alignment horizontal="right" indent="1"/>
    </xf>
    <xf numFmtId="0" fontId="15" fillId="2" borderId="0" xfId="0" applyFont="1" applyFill="1" applyAlignment="1">
      <alignment horizontal="right" indent="1"/>
    </xf>
    <xf numFmtId="2" fontId="15" fillId="0" borderId="0" xfId="0" applyNumberFormat="1" applyFont="1" applyFill="1" applyAlignment="1">
      <alignment horizontal="right" indent="1"/>
    </xf>
    <xf numFmtId="164" fontId="0" fillId="0" borderId="21" xfId="0" applyNumberFormat="1" applyFill="1" applyBorder="1" applyAlignment="1">
      <alignment horizontal="center"/>
    </xf>
    <xf numFmtId="0" fontId="0" fillId="3" borderId="25" xfId="0" applyFill="1" applyBorder="1" applyAlignment="1">
      <alignment horizontal="center"/>
    </xf>
    <xf numFmtId="164" fontId="12" fillId="0" borderId="18" xfId="0" applyNumberFormat="1" applyFont="1" applyFill="1" applyBorder="1" applyAlignment="1">
      <alignment horizontal="center"/>
    </xf>
    <xf numFmtId="0" fontId="0" fillId="0" borderId="31" xfId="0" applyBorder="1" applyAlignment="1">
      <alignment vertical="top" wrapText="1"/>
    </xf>
    <xf numFmtId="164" fontId="1" fillId="0" borderId="0" xfId="0" applyNumberFormat="1" applyFont="1" applyAlignment="1">
      <alignment horizontal="right" indent="1"/>
    </xf>
    <xf numFmtId="164" fontId="0" fillId="0" borderId="0" xfId="0" applyNumberFormat="1" applyAlignment="1">
      <alignment horizontal="right" indent="1"/>
    </xf>
    <xf numFmtId="0" fontId="0" fillId="0" borderId="0" xfId="0" applyAlignment="1">
      <alignment horizontal="right" vertical="center" wrapText="1" indent="1"/>
    </xf>
    <xf numFmtId="0" fontId="1" fillId="0" borderId="30" xfId="0" applyFont="1" applyBorder="1"/>
    <xf numFmtId="0" fontId="0" fillId="0" borderId="30" xfId="0" applyBorder="1"/>
    <xf numFmtId="0" fontId="16" fillId="0" borderId="0" xfId="0" applyFont="1"/>
    <xf numFmtId="0" fontId="0" fillId="0" borderId="0" xfId="0" applyBorder="1"/>
    <xf numFmtId="0" fontId="0" fillId="0" borderId="0" xfId="0" applyFill="1" applyBorder="1"/>
    <xf numFmtId="0" fontId="0" fillId="8" borderId="0" xfId="0" applyFill="1"/>
    <xf numFmtId="0" fontId="18" fillId="8" borderId="0" xfId="0" applyFont="1" applyFill="1"/>
    <xf numFmtId="0" fontId="19" fillId="8" borderId="0" xfId="0" applyFont="1" applyFill="1"/>
    <xf numFmtId="0" fontId="0" fillId="8" borderId="0" xfId="0" applyFill="1" applyAlignment="1">
      <alignment vertical="center"/>
    </xf>
    <xf numFmtId="0" fontId="0" fillId="8" borderId="0" xfId="0" applyFill="1" applyAlignment="1">
      <alignment horizontal="center"/>
    </xf>
    <xf numFmtId="0" fontId="0" fillId="8" borderId="32" xfId="0" applyFill="1" applyBorder="1"/>
    <xf numFmtId="0" fontId="0" fillId="8" borderId="32" xfId="0" applyFill="1" applyBorder="1" applyAlignment="1">
      <alignment vertical="center"/>
    </xf>
    <xf numFmtId="1" fontId="21" fillId="8" borderId="32" xfId="0" applyNumberFormat="1" applyFont="1" applyFill="1" applyBorder="1" applyAlignment="1">
      <alignment horizontal="center"/>
    </xf>
    <xf numFmtId="0" fontId="21" fillId="8" borderId="32" xfId="0" applyFont="1" applyFill="1" applyBorder="1" applyAlignment="1">
      <alignment horizontal="center"/>
    </xf>
    <xf numFmtId="0" fontId="0" fillId="8" borderId="0" xfId="0" applyFill="1" applyAlignment="1">
      <alignment horizontal="center" vertical="center"/>
    </xf>
    <xf numFmtId="0" fontId="1" fillId="7" borderId="32" xfId="0" applyFont="1" applyFill="1" applyBorder="1" applyAlignment="1">
      <alignment horizontal="center"/>
    </xf>
    <xf numFmtId="0" fontId="0" fillId="8" borderId="38" xfId="0" applyFill="1" applyBorder="1" applyAlignment="1">
      <alignment horizontal="center"/>
    </xf>
    <xf numFmtId="0" fontId="0" fillId="8" borderId="38" xfId="0" applyFill="1" applyBorder="1"/>
    <xf numFmtId="0" fontId="0" fillId="8" borderId="39" xfId="0" applyFill="1" applyBorder="1"/>
    <xf numFmtId="0" fontId="0" fillId="8" borderId="40" xfId="0" applyFill="1" applyBorder="1"/>
    <xf numFmtId="0" fontId="0" fillId="8" borderId="0" xfId="0" applyFill="1" applyBorder="1"/>
    <xf numFmtId="0" fontId="0" fillId="8" borderId="42" xfId="0" applyFill="1" applyBorder="1"/>
    <xf numFmtId="0" fontId="0" fillId="8" borderId="6" xfId="0" applyFill="1" applyBorder="1" applyAlignment="1">
      <alignment horizontal="center"/>
    </xf>
    <xf numFmtId="0" fontId="0" fillId="8" borderId="6" xfId="0" applyFill="1" applyBorder="1"/>
    <xf numFmtId="0" fontId="17" fillId="8" borderId="6" xfId="0" applyFont="1" applyFill="1" applyBorder="1"/>
    <xf numFmtId="0" fontId="17" fillId="8" borderId="4" xfId="0" applyFont="1" applyFill="1" applyBorder="1"/>
    <xf numFmtId="0" fontId="17" fillId="8" borderId="38" xfId="0" applyFont="1" applyFill="1" applyBorder="1"/>
    <xf numFmtId="0" fontId="17" fillId="8" borderId="41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43" xfId="0" applyBorder="1"/>
    <xf numFmtId="0" fontId="17" fillId="8" borderId="44" xfId="0" applyFont="1" applyFill="1" applyBorder="1"/>
    <xf numFmtId="0" fontId="0" fillId="8" borderId="32" xfId="0" applyFill="1" applyBorder="1" applyAlignment="1">
      <alignment horizontal="left" vertical="center"/>
    </xf>
    <xf numFmtId="164" fontId="26" fillId="8" borderId="0" xfId="0" applyNumberFormat="1" applyFont="1" applyFill="1" applyBorder="1" applyAlignment="1">
      <alignment vertical="center"/>
    </xf>
    <xf numFmtId="0" fontId="26" fillId="8" borderId="0" xfId="0" applyFont="1" applyFill="1" applyBorder="1" applyAlignment="1">
      <alignment vertical="center"/>
    </xf>
    <xf numFmtId="0" fontId="16" fillId="8" borderId="0" xfId="0" applyFont="1" applyFill="1"/>
    <xf numFmtId="0" fontId="27" fillId="8" borderId="0" xfId="0" applyFont="1" applyFill="1"/>
    <xf numFmtId="164" fontId="29" fillId="9" borderId="0" xfId="0" applyNumberFormat="1" applyFont="1" applyFill="1" applyBorder="1" applyAlignment="1">
      <alignment vertical="center"/>
    </xf>
    <xf numFmtId="0" fontId="29" fillId="9" borderId="0" xfId="0" applyFont="1" applyFill="1" applyBorder="1" applyAlignment="1">
      <alignment vertical="center"/>
    </xf>
    <xf numFmtId="164" fontId="32" fillId="0" borderId="0" xfId="0" applyNumberFormat="1" applyFont="1" applyAlignment="1">
      <alignment horizontal="center"/>
    </xf>
    <xf numFmtId="164" fontId="17" fillId="8" borderId="0" xfId="0" applyNumberFormat="1" applyFont="1" applyFill="1" applyBorder="1" applyAlignment="1">
      <alignment vertical="center"/>
    </xf>
    <xf numFmtId="0" fontId="17" fillId="8" borderId="0" xfId="0" applyFont="1" applyFill="1" applyBorder="1" applyAlignment="1">
      <alignment vertical="center"/>
    </xf>
    <xf numFmtId="0" fontId="31" fillId="0" borderId="6" xfId="0" applyFont="1" applyBorder="1"/>
    <xf numFmtId="0" fontId="31" fillId="0" borderId="6" xfId="0" applyFont="1" applyBorder="1" applyAlignment="1">
      <alignment horizontal="center"/>
    </xf>
    <xf numFmtId="0" fontId="31" fillId="0" borderId="42" xfId="0" applyFont="1" applyBorder="1"/>
    <xf numFmtId="0" fontId="0" fillId="0" borderId="6" xfId="0" applyBorder="1"/>
    <xf numFmtId="1" fontId="1" fillId="7" borderId="32" xfId="0" applyNumberFormat="1" applyFont="1" applyFill="1" applyBorder="1" applyAlignment="1" applyProtection="1">
      <alignment horizontal="center"/>
      <protection locked="0"/>
    </xf>
    <xf numFmtId="0" fontId="1" fillId="7" borderId="32" xfId="0" applyFont="1" applyFill="1" applyBorder="1" applyAlignment="1" applyProtection="1">
      <alignment horizontal="center"/>
      <protection locked="0"/>
    </xf>
    <xf numFmtId="164" fontId="17" fillId="8" borderId="33" xfId="0" applyNumberFormat="1" applyFont="1" applyFill="1" applyBorder="1" applyAlignment="1">
      <alignment horizontal="right" vertical="center"/>
    </xf>
    <xf numFmtId="164" fontId="17" fillId="8" borderId="35" xfId="0" applyNumberFormat="1" applyFont="1" applyFill="1" applyBorder="1" applyAlignment="1">
      <alignment horizontal="right" vertical="center"/>
    </xf>
    <xf numFmtId="164" fontId="17" fillId="8" borderId="36" xfId="0" applyNumberFormat="1" applyFont="1" applyFill="1" applyBorder="1" applyAlignment="1">
      <alignment horizontal="right" vertical="center"/>
    </xf>
    <xf numFmtId="0" fontId="17" fillId="8" borderId="34" xfId="0" applyFont="1" applyFill="1" applyBorder="1" applyAlignment="1">
      <alignment horizontal="left" vertical="center"/>
    </xf>
    <xf numFmtId="0" fontId="17" fillId="8" borderId="31" xfId="0" applyFont="1" applyFill="1" applyBorder="1" applyAlignment="1">
      <alignment horizontal="left" vertical="center"/>
    </xf>
    <xf numFmtId="0" fontId="17" fillId="8" borderId="24" xfId="0" applyFont="1" applyFill="1" applyBorder="1" applyAlignment="1">
      <alignment horizontal="left" vertical="center"/>
    </xf>
    <xf numFmtId="0" fontId="1" fillId="7" borderId="32" xfId="0" applyFont="1" applyFill="1" applyBorder="1" applyAlignment="1" applyProtection="1">
      <alignment horizontal="center"/>
      <protection locked="0"/>
    </xf>
    <xf numFmtId="0" fontId="1" fillId="7" borderId="32" xfId="0" applyFont="1" applyFill="1" applyBorder="1" applyAlignment="1" applyProtection="1">
      <alignment horizontal="center" vertical="center"/>
      <protection locked="0"/>
    </xf>
    <xf numFmtId="0" fontId="17" fillId="8" borderId="37" xfId="0" applyFont="1" applyFill="1" applyBorder="1" applyAlignment="1">
      <alignment horizontal="left"/>
    </xf>
    <xf numFmtId="0" fontId="17" fillId="8" borderId="38" xfId="0" applyFont="1" applyFill="1" applyBorder="1" applyAlignment="1">
      <alignment horizontal="left"/>
    </xf>
    <xf numFmtId="0" fontId="0" fillId="4" borderId="9" xfId="0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 wrapText="1"/>
    </xf>
    <xf numFmtId="0" fontId="0" fillId="4" borderId="12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0" borderId="0" xfId="0" applyAlignment="1">
      <alignment horizontal="left" vertical="top" wrapText="1"/>
    </xf>
    <xf numFmtId="164" fontId="32" fillId="0" borderId="0" xfId="0" applyNumberFormat="1" applyFont="1" applyAlignment="1" applyProtection="1">
      <alignment horizontal="center"/>
      <protection locked="0"/>
    </xf>
    <xf numFmtId="0" fontId="32" fillId="0" borderId="0" xfId="0" applyFont="1" applyAlignment="1" applyProtection="1">
      <alignment horizontal="center"/>
      <protection locked="0"/>
    </xf>
  </cellXfs>
  <cellStyles count="1">
    <cellStyle name="Normální" xfId="0" builtinId="0"/>
  </cellStyles>
  <dxfs count="4">
    <dxf>
      <alignment horizontal="center" vertical="bottom" textRotation="0" wrapText="0" indent="0" justifyLastLine="0" shrinkToFit="0" readingOrder="0"/>
      <border diagonalUp="0" diagonalDown="0" outline="0">
        <left/>
        <right style="hair">
          <color indexed="64"/>
        </right>
        <top/>
        <bottom style="hair">
          <color indexed="64"/>
        </bottom>
      </border>
    </dxf>
    <dxf>
      <border diagonalUp="0" diagonalDown="0">
        <left/>
        <right style="thin">
          <color indexed="64"/>
        </right>
        <top/>
        <bottom style="hair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1" Type="http://schemas.openxmlformats.org/officeDocument/2006/relationships/image" Target="../media/image1.png"/><Relationship Id="rId6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1.png"/><Relationship Id="rId1" Type="http://schemas.openxmlformats.org/officeDocument/2006/relationships/image" Target="../media/image50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</xdr:row>
          <xdr:rowOff>152400</xdr:rowOff>
        </xdr:from>
        <xdr:to>
          <xdr:col>8</xdr:col>
          <xdr:colOff>0</xdr:colOff>
          <xdr:row>11</xdr:row>
          <xdr:rowOff>57150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cs-CZ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hodnot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219075</xdr:colOff>
      <xdr:row>1</xdr:row>
      <xdr:rowOff>266700</xdr:rowOff>
    </xdr:from>
    <xdr:to>
      <xdr:col>14</xdr:col>
      <xdr:colOff>504951</xdr:colOff>
      <xdr:row>13</xdr:row>
      <xdr:rowOff>153552</xdr:rowOff>
    </xdr:to>
    <xdr:pic>
      <xdr:nvPicPr>
        <xdr:cNvPr id="2" name="obr-1.1L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86650" y="400050"/>
          <a:ext cx="895475" cy="2048161"/>
        </a:xfrm>
        <a:prstGeom prst="rect">
          <a:avLst/>
        </a:prstGeom>
      </xdr:spPr>
    </xdr:pic>
    <xdr:clientData/>
  </xdr:twoCellAnchor>
  <xdr:twoCellAnchor editAs="oneCell">
    <xdr:from>
      <xdr:col>13</xdr:col>
      <xdr:colOff>219075</xdr:colOff>
      <xdr:row>1</xdr:row>
      <xdr:rowOff>266700</xdr:rowOff>
    </xdr:from>
    <xdr:to>
      <xdr:col>14</xdr:col>
      <xdr:colOff>476372</xdr:colOff>
      <xdr:row>13</xdr:row>
      <xdr:rowOff>105920</xdr:rowOff>
    </xdr:to>
    <xdr:pic>
      <xdr:nvPicPr>
        <xdr:cNvPr id="3" name="obr-1.1P" hidden="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86650" y="400050"/>
          <a:ext cx="866896" cy="2000529"/>
        </a:xfrm>
        <a:prstGeom prst="rect">
          <a:avLst/>
        </a:prstGeom>
      </xdr:spPr>
    </xdr:pic>
    <xdr:clientData/>
  </xdr:twoCellAnchor>
  <xdr:twoCellAnchor editAs="oneCell">
    <xdr:from>
      <xdr:col>13</xdr:col>
      <xdr:colOff>219075</xdr:colOff>
      <xdr:row>0</xdr:row>
      <xdr:rowOff>114300</xdr:rowOff>
    </xdr:from>
    <xdr:to>
      <xdr:col>14</xdr:col>
      <xdr:colOff>438267</xdr:colOff>
      <xdr:row>13</xdr:row>
      <xdr:rowOff>115486</xdr:rowOff>
    </xdr:to>
    <xdr:pic>
      <xdr:nvPicPr>
        <xdr:cNvPr id="4" name="obr-1.2L" hidden="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486650" y="114300"/>
          <a:ext cx="828791" cy="2295845"/>
        </a:xfrm>
        <a:prstGeom prst="rect">
          <a:avLst/>
        </a:prstGeom>
      </xdr:spPr>
    </xdr:pic>
    <xdr:clientData/>
  </xdr:twoCellAnchor>
  <xdr:twoCellAnchor editAs="oneCell">
    <xdr:from>
      <xdr:col>13</xdr:col>
      <xdr:colOff>219075</xdr:colOff>
      <xdr:row>0</xdr:row>
      <xdr:rowOff>114300</xdr:rowOff>
    </xdr:from>
    <xdr:to>
      <xdr:col>14</xdr:col>
      <xdr:colOff>457319</xdr:colOff>
      <xdr:row>13</xdr:row>
      <xdr:rowOff>96434</xdr:rowOff>
    </xdr:to>
    <xdr:pic>
      <xdr:nvPicPr>
        <xdr:cNvPr id="5" name="obr-1.2P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486650" y="114300"/>
          <a:ext cx="847843" cy="2276793"/>
        </a:xfrm>
        <a:prstGeom prst="rect">
          <a:avLst/>
        </a:prstGeom>
      </xdr:spPr>
    </xdr:pic>
    <xdr:clientData/>
  </xdr:twoCellAnchor>
  <xdr:twoCellAnchor editAs="oneCell">
    <xdr:from>
      <xdr:col>13</xdr:col>
      <xdr:colOff>219075</xdr:colOff>
      <xdr:row>2</xdr:row>
      <xdr:rowOff>0</xdr:rowOff>
    </xdr:from>
    <xdr:to>
      <xdr:col>15</xdr:col>
      <xdr:colOff>123982</xdr:colOff>
      <xdr:row>13</xdr:row>
      <xdr:rowOff>158739</xdr:rowOff>
    </xdr:to>
    <xdr:pic>
      <xdr:nvPicPr>
        <xdr:cNvPr id="6" name="obr-1.3L" hidden="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486650" y="428625"/>
          <a:ext cx="1124107" cy="1981477"/>
        </a:xfrm>
        <a:prstGeom prst="rect">
          <a:avLst/>
        </a:prstGeom>
      </xdr:spPr>
    </xdr:pic>
    <xdr:clientData/>
  </xdr:twoCellAnchor>
  <xdr:twoCellAnchor editAs="oneCell">
    <xdr:from>
      <xdr:col>12</xdr:col>
      <xdr:colOff>542925</xdr:colOff>
      <xdr:row>1</xdr:row>
      <xdr:rowOff>266700</xdr:rowOff>
    </xdr:from>
    <xdr:to>
      <xdr:col>14</xdr:col>
      <xdr:colOff>283310</xdr:colOff>
      <xdr:row>13</xdr:row>
      <xdr:rowOff>105920</xdr:rowOff>
    </xdr:to>
    <xdr:pic>
      <xdr:nvPicPr>
        <xdr:cNvPr id="7" name="obr-1.3P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200900" y="400050"/>
          <a:ext cx="1124107" cy="2000529"/>
        </a:xfrm>
        <a:prstGeom prst="rect">
          <a:avLst/>
        </a:prstGeom>
      </xdr:spPr>
    </xdr:pic>
    <xdr:clientData/>
  </xdr:twoCellAnchor>
  <xdr:twoCellAnchor editAs="oneCell">
    <xdr:from>
      <xdr:col>12</xdr:col>
      <xdr:colOff>542925</xdr:colOff>
      <xdr:row>2</xdr:row>
      <xdr:rowOff>28575</xdr:rowOff>
    </xdr:from>
    <xdr:to>
      <xdr:col>14</xdr:col>
      <xdr:colOff>556109</xdr:colOff>
      <xdr:row>13</xdr:row>
      <xdr:rowOff>149208</xdr:rowOff>
    </xdr:to>
    <xdr:pic>
      <xdr:nvPicPr>
        <xdr:cNvPr id="8" name="obr-1.4L" hidden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200900" y="457200"/>
          <a:ext cx="1400370" cy="1943371"/>
        </a:xfrm>
        <a:prstGeom prst="rect">
          <a:avLst/>
        </a:prstGeom>
      </xdr:spPr>
    </xdr:pic>
    <xdr:clientData/>
  </xdr:twoCellAnchor>
  <xdr:twoCellAnchor editAs="oneCell">
    <xdr:from>
      <xdr:col>12</xdr:col>
      <xdr:colOff>542925</xdr:colOff>
      <xdr:row>2</xdr:row>
      <xdr:rowOff>28575</xdr:rowOff>
    </xdr:from>
    <xdr:to>
      <xdr:col>14</xdr:col>
      <xdr:colOff>546583</xdr:colOff>
      <xdr:row>13</xdr:row>
      <xdr:rowOff>158735</xdr:rowOff>
    </xdr:to>
    <xdr:pic>
      <xdr:nvPicPr>
        <xdr:cNvPr id="9" name="obr-1.4P" hidden="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200900" y="457200"/>
          <a:ext cx="1390844" cy="1952898"/>
        </a:xfrm>
        <a:prstGeom prst="rect">
          <a:avLst/>
        </a:prstGeom>
      </xdr:spPr>
    </xdr:pic>
    <xdr:clientData/>
  </xdr:twoCellAnchor>
  <xdr:twoCellAnchor editAs="oneCell">
    <xdr:from>
      <xdr:col>13</xdr:col>
      <xdr:colOff>190500</xdr:colOff>
      <xdr:row>1</xdr:row>
      <xdr:rowOff>9525</xdr:rowOff>
    </xdr:from>
    <xdr:to>
      <xdr:col>15</xdr:col>
      <xdr:colOff>85881</xdr:colOff>
      <xdr:row>13</xdr:row>
      <xdr:rowOff>129886</xdr:rowOff>
    </xdr:to>
    <xdr:pic>
      <xdr:nvPicPr>
        <xdr:cNvPr id="10" name="obr-1.5L" hidden="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458075" y="142875"/>
          <a:ext cx="1114581" cy="2286319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514350</xdr:colOff>
      <xdr:row>1</xdr:row>
      <xdr:rowOff>0</xdr:rowOff>
    </xdr:from>
    <xdr:to>
      <xdr:col>14</xdr:col>
      <xdr:colOff>245209</xdr:colOff>
      <xdr:row>13</xdr:row>
      <xdr:rowOff>125010</xdr:rowOff>
    </xdr:to>
    <xdr:pic>
      <xdr:nvPicPr>
        <xdr:cNvPr id="11" name="obr-1.5P" hidden="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7172325" y="133350"/>
          <a:ext cx="1114581" cy="2286319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514350</xdr:colOff>
      <xdr:row>1</xdr:row>
      <xdr:rowOff>0</xdr:rowOff>
    </xdr:from>
    <xdr:to>
      <xdr:col>14</xdr:col>
      <xdr:colOff>537061</xdr:colOff>
      <xdr:row>13</xdr:row>
      <xdr:rowOff>115484</xdr:rowOff>
    </xdr:to>
    <xdr:pic>
      <xdr:nvPicPr>
        <xdr:cNvPr id="12" name="obr-1.6L" hidden="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7172325" y="133350"/>
          <a:ext cx="1409897" cy="2276793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514350</xdr:colOff>
      <xdr:row>1</xdr:row>
      <xdr:rowOff>0</xdr:rowOff>
    </xdr:from>
    <xdr:to>
      <xdr:col>14</xdr:col>
      <xdr:colOff>537061</xdr:colOff>
      <xdr:row>13</xdr:row>
      <xdr:rowOff>105957</xdr:rowOff>
    </xdr:to>
    <xdr:pic>
      <xdr:nvPicPr>
        <xdr:cNvPr id="13" name="obr-1.6P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7172325" y="133350"/>
          <a:ext cx="1409897" cy="2267266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2</xdr:row>
      <xdr:rowOff>114300</xdr:rowOff>
    </xdr:from>
    <xdr:to>
      <xdr:col>14</xdr:col>
      <xdr:colOff>476384</xdr:colOff>
      <xdr:row>12</xdr:row>
      <xdr:rowOff>130980</xdr:rowOff>
    </xdr:to>
    <xdr:pic>
      <xdr:nvPicPr>
        <xdr:cNvPr id="14" name="obr-2A.1L" hidden="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7400925" y="542925"/>
          <a:ext cx="952633" cy="1629002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2</xdr:row>
      <xdr:rowOff>114300</xdr:rowOff>
    </xdr:from>
    <xdr:to>
      <xdr:col>14</xdr:col>
      <xdr:colOff>466858</xdr:colOff>
      <xdr:row>12</xdr:row>
      <xdr:rowOff>111928</xdr:rowOff>
    </xdr:to>
    <xdr:pic>
      <xdr:nvPicPr>
        <xdr:cNvPr id="15" name="obr-2A.1P" hidden="1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7400925" y="542925"/>
          <a:ext cx="943107" cy="1609950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1</xdr:row>
      <xdr:rowOff>161925</xdr:rowOff>
    </xdr:from>
    <xdr:to>
      <xdr:col>14</xdr:col>
      <xdr:colOff>476384</xdr:colOff>
      <xdr:row>12</xdr:row>
      <xdr:rowOff>78193</xdr:rowOff>
    </xdr:to>
    <xdr:pic>
      <xdr:nvPicPr>
        <xdr:cNvPr id="16" name="obr-2A.2L" hidden="1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7400925" y="295275"/>
          <a:ext cx="952633" cy="1867161"/>
        </a:xfrm>
        <a:prstGeom prst="rect">
          <a:avLst/>
        </a:prstGeom>
      </xdr:spPr>
    </xdr:pic>
    <xdr:clientData/>
  </xdr:twoCellAnchor>
  <xdr:twoCellAnchor editAs="oneCell">
    <xdr:from>
      <xdr:col>13</xdr:col>
      <xdr:colOff>133350</xdr:colOff>
      <xdr:row>1</xdr:row>
      <xdr:rowOff>161925</xdr:rowOff>
    </xdr:from>
    <xdr:to>
      <xdr:col>14</xdr:col>
      <xdr:colOff>476384</xdr:colOff>
      <xdr:row>12</xdr:row>
      <xdr:rowOff>68666</xdr:rowOff>
    </xdr:to>
    <xdr:pic>
      <xdr:nvPicPr>
        <xdr:cNvPr id="17" name="obr-2A.2P" hidden="1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400925" y="295275"/>
          <a:ext cx="952633" cy="1857634"/>
        </a:xfrm>
        <a:prstGeom prst="rect">
          <a:avLst/>
        </a:prstGeom>
      </xdr:spPr>
    </xdr:pic>
    <xdr:clientData/>
  </xdr:twoCellAnchor>
  <xdr:twoCellAnchor editAs="oneCell">
    <xdr:from>
      <xdr:col>13</xdr:col>
      <xdr:colOff>142875</xdr:colOff>
      <xdr:row>2</xdr:row>
      <xdr:rowOff>85725</xdr:rowOff>
    </xdr:from>
    <xdr:to>
      <xdr:col>15</xdr:col>
      <xdr:colOff>85887</xdr:colOff>
      <xdr:row>12</xdr:row>
      <xdr:rowOff>102405</xdr:rowOff>
    </xdr:to>
    <xdr:pic>
      <xdr:nvPicPr>
        <xdr:cNvPr id="18" name="obr-2A.3L" hidden="1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7410450" y="514350"/>
          <a:ext cx="1162212" cy="1629002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514350</xdr:colOff>
      <xdr:row>2</xdr:row>
      <xdr:rowOff>114300</xdr:rowOff>
    </xdr:from>
    <xdr:to>
      <xdr:col>14</xdr:col>
      <xdr:colOff>292840</xdr:colOff>
      <xdr:row>12</xdr:row>
      <xdr:rowOff>111928</xdr:rowOff>
    </xdr:to>
    <xdr:pic>
      <xdr:nvPicPr>
        <xdr:cNvPr id="19" name="obr-2A.3P" hidden="1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7172325" y="542925"/>
          <a:ext cx="1162212" cy="1609950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514350</xdr:colOff>
      <xdr:row>2</xdr:row>
      <xdr:rowOff>114300</xdr:rowOff>
    </xdr:from>
    <xdr:to>
      <xdr:col>14</xdr:col>
      <xdr:colOff>556113</xdr:colOff>
      <xdr:row>12</xdr:row>
      <xdr:rowOff>102401</xdr:rowOff>
    </xdr:to>
    <xdr:pic>
      <xdr:nvPicPr>
        <xdr:cNvPr id="20" name="obr-2A.4L" hidden="1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172325" y="542925"/>
          <a:ext cx="1428949" cy="1600423"/>
        </a:xfrm>
        <a:prstGeom prst="rect">
          <a:avLst/>
        </a:prstGeom>
      </xdr:spPr>
    </xdr:pic>
    <xdr:clientData/>
  </xdr:twoCellAnchor>
  <xdr:twoCellAnchor editAs="oneCell">
    <xdr:from>
      <xdr:col>12</xdr:col>
      <xdr:colOff>514350</xdr:colOff>
      <xdr:row>2</xdr:row>
      <xdr:rowOff>114300</xdr:rowOff>
    </xdr:from>
    <xdr:to>
      <xdr:col>14</xdr:col>
      <xdr:colOff>508482</xdr:colOff>
      <xdr:row>12</xdr:row>
      <xdr:rowOff>130980</xdr:rowOff>
    </xdr:to>
    <xdr:pic>
      <xdr:nvPicPr>
        <xdr:cNvPr id="21" name="obr-2A.4P" hidden="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7172325" y="542925"/>
          <a:ext cx="1381318" cy="1629002"/>
        </a:xfrm>
        <a:prstGeom prst="rect">
          <a:avLst/>
        </a:prstGeom>
      </xdr:spPr>
    </xdr:pic>
    <xdr:clientData/>
  </xdr:twoCellAnchor>
  <xdr:twoCellAnchor editAs="oneCell">
    <xdr:from>
      <xdr:col>13</xdr:col>
      <xdr:colOff>123825</xdr:colOff>
      <xdr:row>1</xdr:row>
      <xdr:rowOff>152400</xdr:rowOff>
    </xdr:from>
    <xdr:to>
      <xdr:col>15</xdr:col>
      <xdr:colOff>85890</xdr:colOff>
      <xdr:row>12</xdr:row>
      <xdr:rowOff>87720</xdr:rowOff>
    </xdr:to>
    <xdr:pic>
      <xdr:nvPicPr>
        <xdr:cNvPr id="22" name="obr-2A.5L" hidden="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7391400" y="285750"/>
          <a:ext cx="1181265" cy="1886213"/>
        </a:xfrm>
        <a:prstGeom prst="rect">
          <a:avLst/>
        </a:prstGeom>
      </xdr:spPr>
    </xdr:pic>
    <xdr:clientData/>
  </xdr:twoCellAnchor>
  <xdr:twoCellAnchor editAs="oneCell">
    <xdr:from>
      <xdr:col>12</xdr:col>
      <xdr:colOff>485775</xdr:colOff>
      <xdr:row>1</xdr:row>
      <xdr:rowOff>171450</xdr:rowOff>
    </xdr:from>
    <xdr:to>
      <xdr:col>14</xdr:col>
      <xdr:colOff>302371</xdr:colOff>
      <xdr:row>12</xdr:row>
      <xdr:rowOff>78191</xdr:rowOff>
    </xdr:to>
    <xdr:pic>
      <xdr:nvPicPr>
        <xdr:cNvPr id="23" name="obr-2A.5P" hidden="1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7143750" y="304800"/>
          <a:ext cx="1200318" cy="1857634"/>
        </a:xfrm>
        <a:prstGeom prst="rect">
          <a:avLst/>
        </a:prstGeom>
      </xdr:spPr>
    </xdr:pic>
    <xdr:clientData/>
  </xdr:twoCellAnchor>
  <xdr:twoCellAnchor editAs="oneCell">
    <xdr:from>
      <xdr:col>12</xdr:col>
      <xdr:colOff>485775</xdr:colOff>
      <xdr:row>1</xdr:row>
      <xdr:rowOff>161925</xdr:rowOff>
    </xdr:from>
    <xdr:to>
      <xdr:col>14</xdr:col>
      <xdr:colOff>489433</xdr:colOff>
      <xdr:row>12</xdr:row>
      <xdr:rowOff>68666</xdr:rowOff>
    </xdr:to>
    <xdr:pic>
      <xdr:nvPicPr>
        <xdr:cNvPr id="24" name="obr-2A.6L" hidden="1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7143750" y="295275"/>
          <a:ext cx="1390844" cy="1857634"/>
        </a:xfrm>
        <a:prstGeom prst="rect">
          <a:avLst/>
        </a:prstGeom>
      </xdr:spPr>
    </xdr:pic>
    <xdr:clientData/>
  </xdr:twoCellAnchor>
  <xdr:twoCellAnchor editAs="oneCell">
    <xdr:from>
      <xdr:col>12</xdr:col>
      <xdr:colOff>485775</xdr:colOff>
      <xdr:row>1</xdr:row>
      <xdr:rowOff>180975</xdr:rowOff>
    </xdr:from>
    <xdr:to>
      <xdr:col>14</xdr:col>
      <xdr:colOff>498959</xdr:colOff>
      <xdr:row>12</xdr:row>
      <xdr:rowOff>87716</xdr:rowOff>
    </xdr:to>
    <xdr:pic>
      <xdr:nvPicPr>
        <xdr:cNvPr id="25" name="obr-2A.6P" hidden="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7143750" y="314325"/>
          <a:ext cx="1400370" cy="1857634"/>
        </a:xfrm>
        <a:prstGeom prst="rect">
          <a:avLst/>
        </a:prstGeom>
      </xdr:spPr>
    </xdr:pic>
    <xdr:clientData/>
  </xdr:twoCellAnchor>
  <xdr:twoCellAnchor editAs="oneCell">
    <xdr:from>
      <xdr:col>9</xdr:col>
      <xdr:colOff>566304</xdr:colOff>
      <xdr:row>1</xdr:row>
      <xdr:rowOff>276225</xdr:rowOff>
    </xdr:from>
    <xdr:to>
      <xdr:col>11</xdr:col>
      <xdr:colOff>437284</xdr:colOff>
      <xdr:row>14</xdr:row>
      <xdr:rowOff>71318</xdr:rowOff>
    </xdr:to>
    <xdr:pic>
      <xdr:nvPicPr>
        <xdr:cNvPr id="26" name="obr-Aktiv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42759" y="406111"/>
          <a:ext cx="1827934" cy="2167684"/>
        </a:xfrm>
        <a:prstGeom prst="rect">
          <a:avLst/>
        </a:prstGeom>
      </xdr:spPr>
    </xdr:pic>
    <xdr:clientData/>
  </xdr:twoCellAnchor>
  <xdr:twoCellAnchor editAs="oneCell">
    <xdr:from>
      <xdr:col>9</xdr:col>
      <xdr:colOff>583623</xdr:colOff>
      <xdr:row>1</xdr:row>
      <xdr:rowOff>276226</xdr:rowOff>
    </xdr:from>
    <xdr:to>
      <xdr:col>11</xdr:col>
      <xdr:colOff>440384</xdr:colOff>
      <xdr:row>14</xdr:row>
      <xdr:rowOff>51089</xdr:rowOff>
    </xdr:to>
    <xdr:pic>
      <xdr:nvPicPr>
        <xdr:cNvPr id="27" name="obr-Prickove" hidden="1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60078" y="406112"/>
          <a:ext cx="1813715" cy="2147454"/>
        </a:xfrm>
        <a:prstGeom prst="rect">
          <a:avLst/>
        </a:prstGeom>
      </xdr:spPr>
    </xdr:pic>
    <xdr:clientData/>
  </xdr:twoCellAnchor>
  <xdr:twoCellAnchor editAs="oneCell">
    <xdr:from>
      <xdr:col>9</xdr:col>
      <xdr:colOff>574963</xdr:colOff>
      <xdr:row>1</xdr:row>
      <xdr:rowOff>276226</xdr:rowOff>
    </xdr:from>
    <xdr:to>
      <xdr:col>11</xdr:col>
      <xdr:colOff>424688</xdr:colOff>
      <xdr:row>14</xdr:row>
      <xdr:rowOff>41564</xdr:rowOff>
    </xdr:to>
    <xdr:pic>
      <xdr:nvPicPr>
        <xdr:cNvPr id="28" name="obr-Excellent" hidden="1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alphaModFix/>
        </a:blip>
        <a:stretch>
          <a:fillRect/>
        </a:stretch>
      </xdr:blipFill>
      <xdr:spPr>
        <a:xfrm>
          <a:off x="6151418" y="406112"/>
          <a:ext cx="1806679" cy="213792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226355</xdr:colOff>
      <xdr:row>13</xdr:row>
      <xdr:rowOff>187038</xdr:rowOff>
    </xdr:to>
    <xdr:pic>
      <xdr:nvPicPr>
        <xdr:cNvPr id="29" name="obr-B1" hidden="1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915401" y="476251"/>
          <a:ext cx="1016928" cy="1962150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219076</xdr:colOff>
      <xdr:row>13</xdr:row>
      <xdr:rowOff>199169</xdr:rowOff>
    </xdr:to>
    <xdr:pic>
      <xdr:nvPicPr>
        <xdr:cNvPr id="30" name="obr-B2" hidden="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8915401" y="476251"/>
          <a:ext cx="1009649" cy="1974281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212936</xdr:colOff>
      <xdr:row>13</xdr:row>
      <xdr:rowOff>167987</xdr:rowOff>
    </xdr:to>
    <xdr:pic>
      <xdr:nvPicPr>
        <xdr:cNvPr id="31" name="obr-B3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8915401" y="476251"/>
          <a:ext cx="1003509" cy="194309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200152</xdr:colOff>
      <xdr:row>13</xdr:row>
      <xdr:rowOff>187037</xdr:rowOff>
    </xdr:to>
    <xdr:pic>
      <xdr:nvPicPr>
        <xdr:cNvPr id="32" name="obr-C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8915401" y="476251"/>
          <a:ext cx="990725" cy="196214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217855</xdr:colOff>
      <xdr:row>13</xdr:row>
      <xdr:rowOff>177512</xdr:rowOff>
    </xdr:to>
    <xdr:pic>
      <xdr:nvPicPr>
        <xdr:cNvPr id="33" name="obr-C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915401" y="476251"/>
          <a:ext cx="1008428" cy="19526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201744</xdr:colOff>
      <xdr:row>13</xdr:row>
      <xdr:rowOff>177512</xdr:rowOff>
    </xdr:to>
    <xdr:pic>
      <xdr:nvPicPr>
        <xdr:cNvPr id="34" name="obr-C3" hidden="1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915401" y="476251"/>
          <a:ext cx="992317" cy="19526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201744</xdr:colOff>
      <xdr:row>13</xdr:row>
      <xdr:rowOff>177512</xdr:rowOff>
    </xdr:to>
    <xdr:pic>
      <xdr:nvPicPr>
        <xdr:cNvPr id="35" name="obr-C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8915401" y="476251"/>
          <a:ext cx="992317" cy="19526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212726</xdr:colOff>
      <xdr:row>13</xdr:row>
      <xdr:rowOff>148937</xdr:rowOff>
    </xdr:to>
    <xdr:pic>
      <xdr:nvPicPr>
        <xdr:cNvPr id="36" name="obr-D1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8915401" y="476251"/>
          <a:ext cx="1003299" cy="192404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428626</xdr:colOff>
      <xdr:row>2</xdr:row>
      <xdr:rowOff>47626</xdr:rowOff>
    </xdr:from>
    <xdr:to>
      <xdr:col>17</xdr:col>
      <xdr:colOff>204476</xdr:colOff>
      <xdr:row>13</xdr:row>
      <xdr:rowOff>138545</xdr:rowOff>
    </xdr:to>
    <xdr:pic>
      <xdr:nvPicPr>
        <xdr:cNvPr id="37" name="obr-D2" hidden="1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8915401" y="476251"/>
          <a:ext cx="995049" cy="19145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428627</xdr:colOff>
      <xdr:row>2</xdr:row>
      <xdr:rowOff>47626</xdr:rowOff>
    </xdr:from>
    <xdr:to>
      <xdr:col>17</xdr:col>
      <xdr:colOff>212190</xdr:colOff>
      <xdr:row>13</xdr:row>
      <xdr:rowOff>148937</xdr:rowOff>
    </xdr:to>
    <xdr:pic>
      <xdr:nvPicPr>
        <xdr:cNvPr id="38" name="obr-D3" hidden="1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8915402" y="476251"/>
          <a:ext cx="1002762" cy="192404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428627</xdr:colOff>
      <xdr:row>2</xdr:row>
      <xdr:rowOff>47626</xdr:rowOff>
    </xdr:from>
    <xdr:to>
      <xdr:col>17</xdr:col>
      <xdr:colOff>191881</xdr:colOff>
      <xdr:row>13</xdr:row>
      <xdr:rowOff>138545</xdr:rowOff>
    </xdr:to>
    <xdr:pic>
      <xdr:nvPicPr>
        <xdr:cNvPr id="39" name="obr-H1" hidden="1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8915402" y="476251"/>
          <a:ext cx="982453" cy="19145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428627</xdr:colOff>
      <xdr:row>2</xdr:row>
      <xdr:rowOff>47626</xdr:rowOff>
    </xdr:from>
    <xdr:to>
      <xdr:col>17</xdr:col>
      <xdr:colOff>191881</xdr:colOff>
      <xdr:row>13</xdr:row>
      <xdr:rowOff>138545</xdr:rowOff>
    </xdr:to>
    <xdr:pic>
      <xdr:nvPicPr>
        <xdr:cNvPr id="40" name="obr-H2" hidden="1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8915402" y="476251"/>
          <a:ext cx="982453" cy="191452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428628</xdr:colOff>
      <xdr:row>2</xdr:row>
      <xdr:rowOff>47626</xdr:rowOff>
    </xdr:from>
    <xdr:to>
      <xdr:col>17</xdr:col>
      <xdr:colOff>218327</xdr:colOff>
      <xdr:row>13</xdr:row>
      <xdr:rowOff>129886</xdr:rowOff>
    </xdr:to>
    <xdr:pic>
      <xdr:nvPicPr>
        <xdr:cNvPr id="41" name="obr-H3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8915403" y="476251"/>
          <a:ext cx="1008898" cy="190499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428628</xdr:colOff>
      <xdr:row>2</xdr:row>
      <xdr:rowOff>47626</xdr:rowOff>
    </xdr:from>
    <xdr:to>
      <xdr:col>17</xdr:col>
      <xdr:colOff>197828</xdr:colOff>
      <xdr:row>13</xdr:row>
      <xdr:rowOff>120362</xdr:rowOff>
    </xdr:to>
    <xdr:pic>
      <xdr:nvPicPr>
        <xdr:cNvPr id="42" name="obr-H4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/>
        <a:stretch>
          <a:fillRect/>
        </a:stretch>
      </xdr:blipFill>
      <xdr:spPr>
        <a:xfrm>
          <a:off x="8915403" y="476251"/>
          <a:ext cx="988399" cy="189547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428629</xdr:colOff>
      <xdr:row>2</xdr:row>
      <xdr:rowOff>47626</xdr:rowOff>
    </xdr:from>
    <xdr:to>
      <xdr:col>17</xdr:col>
      <xdr:colOff>170894</xdr:colOff>
      <xdr:row>13</xdr:row>
      <xdr:rowOff>110837</xdr:rowOff>
    </xdr:to>
    <xdr:pic>
      <xdr:nvPicPr>
        <xdr:cNvPr id="43" name="obr-N1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8915404" y="476251"/>
          <a:ext cx="961464" cy="188594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428630</xdr:colOff>
      <xdr:row>2</xdr:row>
      <xdr:rowOff>47626</xdr:rowOff>
    </xdr:from>
    <xdr:to>
      <xdr:col>17</xdr:col>
      <xdr:colOff>180977</xdr:colOff>
      <xdr:row>13</xdr:row>
      <xdr:rowOff>129886</xdr:rowOff>
    </xdr:to>
    <xdr:pic>
      <xdr:nvPicPr>
        <xdr:cNvPr id="44" name="obr-N2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/>
        <a:stretch>
          <a:fillRect/>
        </a:stretch>
      </xdr:blipFill>
      <xdr:spPr>
        <a:xfrm>
          <a:off x="8915405" y="476251"/>
          <a:ext cx="971546" cy="1905725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428630</xdr:colOff>
      <xdr:row>2</xdr:row>
      <xdr:rowOff>47626</xdr:rowOff>
    </xdr:from>
    <xdr:to>
      <xdr:col>17</xdr:col>
      <xdr:colOff>190501</xdr:colOff>
      <xdr:row>13</xdr:row>
      <xdr:rowOff>100645</xdr:rowOff>
    </xdr:to>
    <xdr:pic>
      <xdr:nvPicPr>
        <xdr:cNvPr id="45" name="obr-N3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8915405" y="476251"/>
          <a:ext cx="981070" cy="18757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428630</xdr:colOff>
      <xdr:row>2</xdr:row>
      <xdr:rowOff>47626</xdr:rowOff>
    </xdr:from>
    <xdr:to>
      <xdr:col>17</xdr:col>
      <xdr:colOff>195838</xdr:colOff>
      <xdr:row>13</xdr:row>
      <xdr:rowOff>129886</xdr:rowOff>
    </xdr:to>
    <xdr:pic>
      <xdr:nvPicPr>
        <xdr:cNvPr id="47" name="obr-N4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8915405" y="476251"/>
          <a:ext cx="986407" cy="1904999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428630</xdr:colOff>
      <xdr:row>2</xdr:row>
      <xdr:rowOff>47626</xdr:rowOff>
    </xdr:from>
    <xdr:to>
      <xdr:col>17</xdr:col>
      <xdr:colOff>190501</xdr:colOff>
      <xdr:row>13</xdr:row>
      <xdr:rowOff>118725</xdr:rowOff>
    </xdr:to>
    <xdr:pic>
      <xdr:nvPicPr>
        <xdr:cNvPr id="48" name="obr-P1" hidden="1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8915405" y="476251"/>
          <a:ext cx="981070" cy="1893837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428631</xdr:colOff>
      <xdr:row>2</xdr:row>
      <xdr:rowOff>47626</xdr:rowOff>
    </xdr:from>
    <xdr:to>
      <xdr:col>17</xdr:col>
      <xdr:colOff>172706</xdr:colOff>
      <xdr:row>13</xdr:row>
      <xdr:rowOff>120362</xdr:rowOff>
    </xdr:to>
    <xdr:pic>
      <xdr:nvPicPr>
        <xdr:cNvPr id="49" name="obr-P2" hidden="1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8915406" y="476251"/>
          <a:ext cx="963274" cy="189547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428631</xdr:colOff>
      <xdr:row>2</xdr:row>
      <xdr:rowOff>47627</xdr:rowOff>
    </xdr:from>
    <xdr:to>
      <xdr:col>17</xdr:col>
      <xdr:colOff>209649</xdr:colOff>
      <xdr:row>13</xdr:row>
      <xdr:rowOff>120362</xdr:rowOff>
    </xdr:to>
    <xdr:pic>
      <xdr:nvPicPr>
        <xdr:cNvPr id="50" name="obr-P3" hidden="1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8915406" y="476252"/>
          <a:ext cx="1000217" cy="1895474"/>
        </a:xfrm>
        <a:prstGeom prst="rect">
          <a:avLst/>
        </a:prstGeom>
      </xdr:spPr>
    </xdr:pic>
    <xdr:clientData/>
  </xdr:twoCellAnchor>
  <xdr:twoCellAnchor editAs="oneCell">
    <xdr:from>
      <xdr:col>15</xdr:col>
      <xdr:colOff>428631</xdr:colOff>
      <xdr:row>2</xdr:row>
      <xdr:rowOff>47627</xdr:rowOff>
    </xdr:from>
    <xdr:to>
      <xdr:col>17</xdr:col>
      <xdr:colOff>178506</xdr:colOff>
      <xdr:row>13</xdr:row>
      <xdr:rowOff>101312</xdr:rowOff>
    </xdr:to>
    <xdr:pic>
      <xdr:nvPicPr>
        <xdr:cNvPr id="51" name="obr-P4" hidden="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8915406" y="476252"/>
          <a:ext cx="969074" cy="18764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30481</xdr:colOff>
      <xdr:row>36</xdr:row>
      <xdr:rowOff>146685</xdr:rowOff>
    </xdr:from>
    <xdr:to>
      <xdr:col>19</xdr:col>
      <xdr:colOff>100049</xdr:colOff>
      <xdr:row>56</xdr:row>
      <xdr:rowOff>18237</xdr:rowOff>
    </xdr:to>
    <xdr:pic>
      <xdr:nvPicPr>
        <xdr:cNvPr id="2" name="Obráz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41481" y="7317105"/>
          <a:ext cx="3704308" cy="3719652"/>
        </a:xfrm>
        <a:prstGeom prst="rect">
          <a:avLst/>
        </a:prstGeom>
      </xdr:spPr>
    </xdr:pic>
    <xdr:clientData/>
  </xdr:twoCellAnchor>
  <xdr:twoCellAnchor editAs="oneCell">
    <xdr:from>
      <xdr:col>1</xdr:col>
      <xdr:colOff>20955</xdr:colOff>
      <xdr:row>3</xdr:row>
      <xdr:rowOff>17145</xdr:rowOff>
    </xdr:from>
    <xdr:to>
      <xdr:col>5</xdr:col>
      <xdr:colOff>380383</xdr:colOff>
      <xdr:row>9</xdr:row>
      <xdr:rowOff>62713</xdr:rowOff>
    </xdr:to>
    <xdr:pic>
      <xdr:nvPicPr>
        <xdr:cNvPr id="5" name="Obrázek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01955" y="756285"/>
          <a:ext cx="4958098" cy="116570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ulka3" displayName="Tabulka3" ref="P4:Q8" totalsRowShown="0" headerRowBorderDxfId="3" tableBorderDxfId="2">
  <autoFilter ref="P4:Q8" xr:uid="{00000000-0009-0000-0100-000002000000}">
    <filterColumn colId="0" hiddenButton="1"/>
    <filterColumn colId="1" hiddenButton="1"/>
  </autoFilter>
  <tableColumns count="2">
    <tableColumn id="1" xr3:uid="{00000000-0010-0000-0000-000001000000}" name="Výplně" dataDxfId="1"/>
    <tableColumn id="2" xr3:uid="{00000000-0010-0000-0000-000002000000}" name="Up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celář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12EE6-572D-4A58-B2A8-EA8C1FFDE1C0}">
  <sheetPr codeName="List2"/>
  <dimension ref="A1:AH128"/>
  <sheetViews>
    <sheetView tabSelected="1" zoomScaleNormal="100" workbookViewId="0">
      <selection activeCell="C6" sqref="C6:E6"/>
    </sheetView>
  </sheetViews>
  <sheetFormatPr defaultRowHeight="15" x14ac:dyDescent="0.25"/>
  <cols>
    <col min="1" max="1" width="2.140625" customWidth="1"/>
    <col min="2" max="2" width="14.140625" customWidth="1"/>
    <col min="3" max="3" width="14.42578125" style="27" customWidth="1"/>
    <col min="4" max="4" width="3.7109375" style="27" customWidth="1"/>
    <col min="5" max="5" width="14.42578125" customWidth="1"/>
    <col min="6" max="6" width="4.140625" customWidth="1"/>
    <col min="7" max="7" width="15" customWidth="1"/>
    <col min="8" max="8" width="13.85546875" customWidth="1"/>
    <col min="9" max="9" width="1.5703125" customWidth="1"/>
    <col min="10" max="10" width="13.85546875" customWidth="1"/>
    <col min="11" max="11" width="15.42578125" customWidth="1"/>
    <col min="12" max="12" width="10.85546875" customWidth="1"/>
    <col min="13" max="13" width="11.5703125" customWidth="1"/>
    <col min="18" max="18" width="5.7109375" style="87" customWidth="1"/>
    <col min="19" max="34" width="9.140625" style="87"/>
  </cols>
  <sheetData>
    <row r="1" spans="1:34" ht="10.5" customHeight="1" x14ac:dyDescent="0.25">
      <c r="A1" s="87"/>
      <c r="B1" s="87"/>
      <c r="C1" s="91"/>
      <c r="D1" s="91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</row>
    <row r="2" spans="1:34" ht="26.25" x14ac:dyDescent="0.45">
      <c r="A2" s="87"/>
      <c r="B2" s="88" t="s">
        <v>205</v>
      </c>
      <c r="C2" s="91"/>
      <c r="D2" s="91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</row>
    <row r="3" spans="1:34" x14ac:dyDescent="0.25">
      <c r="A3" s="87"/>
      <c r="B3" s="89" t="s">
        <v>206</v>
      </c>
      <c r="C3" s="91"/>
      <c r="D3" s="91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</row>
    <row r="4" spans="1:34" ht="20.25" x14ac:dyDescent="0.35">
      <c r="A4" s="87"/>
      <c r="B4" s="87"/>
      <c r="C4" s="91"/>
      <c r="D4" s="91"/>
      <c r="E4" s="87"/>
      <c r="F4" s="87"/>
      <c r="G4" s="117" t="s">
        <v>207</v>
      </c>
      <c r="H4" s="116"/>
      <c r="I4" s="87"/>
      <c r="J4" s="87"/>
      <c r="K4" s="87"/>
      <c r="L4" s="87"/>
      <c r="M4" s="87"/>
      <c r="N4" s="87"/>
      <c r="O4" s="87"/>
      <c r="P4" s="87"/>
      <c r="Q4" s="87"/>
    </row>
    <row r="5" spans="1:34" s="110" customFormat="1" ht="31.5" customHeight="1" x14ac:dyDescent="0.25">
      <c r="A5" s="96"/>
      <c r="B5" s="113" t="s">
        <v>125</v>
      </c>
      <c r="C5" s="136" t="s">
        <v>50</v>
      </c>
      <c r="D5" s="136"/>
      <c r="E5" s="136"/>
      <c r="F5" s="96"/>
      <c r="G5" s="118">
        <v>0.85833726266666655</v>
      </c>
      <c r="H5" s="119" t="s">
        <v>208</v>
      </c>
      <c r="I5" s="96"/>
      <c r="J5" s="96"/>
      <c r="K5" s="96"/>
      <c r="L5" s="96"/>
      <c r="M5" s="96"/>
      <c r="N5" s="96"/>
      <c r="O5" s="96"/>
      <c r="P5" s="96"/>
      <c r="Q5" s="96"/>
      <c r="R5" s="96"/>
      <c r="S5" s="96"/>
      <c r="T5" s="96"/>
      <c r="U5" s="96"/>
      <c r="V5" s="96"/>
      <c r="W5" s="96"/>
      <c r="X5" s="96"/>
      <c r="Y5" s="96"/>
      <c r="Z5" s="96"/>
      <c r="AA5" s="96"/>
      <c r="AB5" s="96"/>
      <c r="AC5" s="96"/>
      <c r="AD5" s="96"/>
      <c r="AE5" s="96"/>
      <c r="AF5" s="96"/>
      <c r="AG5" s="96"/>
      <c r="AH5" s="96"/>
    </row>
    <row r="6" spans="1:34" ht="15" customHeight="1" x14ac:dyDescent="0.25">
      <c r="A6" s="87"/>
      <c r="B6" s="92" t="s">
        <v>142</v>
      </c>
      <c r="C6" s="135" t="s">
        <v>143</v>
      </c>
      <c r="D6" s="135"/>
      <c r="E6" s="135"/>
      <c r="F6" s="87"/>
      <c r="G6" s="114"/>
      <c r="H6" s="115"/>
      <c r="I6" s="87"/>
      <c r="J6" s="96"/>
      <c r="K6" s="96"/>
      <c r="L6" s="96"/>
      <c r="M6" s="87"/>
      <c r="N6" s="87"/>
      <c r="O6" s="87"/>
      <c r="P6" s="87"/>
      <c r="Q6" s="87"/>
    </row>
    <row r="7" spans="1:34" ht="15.75" hidden="1" customHeight="1" x14ac:dyDescent="0.25">
      <c r="A7" s="87"/>
      <c r="B7" s="92" t="s">
        <v>196</v>
      </c>
      <c r="C7" s="135" t="s">
        <v>199</v>
      </c>
      <c r="D7" s="135"/>
      <c r="E7" s="135"/>
      <c r="F7" s="87"/>
      <c r="G7" s="121"/>
      <c r="H7" s="122"/>
      <c r="I7" s="87"/>
      <c r="J7" s="96"/>
      <c r="K7" s="96"/>
      <c r="L7" s="96"/>
      <c r="M7" s="87"/>
      <c r="N7" s="87"/>
      <c r="O7" s="87"/>
      <c r="P7" s="87"/>
      <c r="Q7" s="87"/>
    </row>
    <row r="8" spans="1:34" x14ac:dyDescent="0.25">
      <c r="A8" s="87"/>
      <c r="B8" s="92" t="s">
        <v>201</v>
      </c>
      <c r="C8" s="135" t="s">
        <v>202</v>
      </c>
      <c r="D8" s="135"/>
      <c r="E8" s="135"/>
      <c r="F8" s="87"/>
      <c r="G8" s="87"/>
      <c r="H8" s="87"/>
      <c r="I8" s="87"/>
      <c r="J8" s="96"/>
      <c r="K8" s="96"/>
      <c r="L8" s="96"/>
      <c r="M8" s="87"/>
      <c r="N8" s="87"/>
      <c r="O8" s="87"/>
      <c r="P8" s="87"/>
      <c r="Q8" s="87"/>
    </row>
    <row r="9" spans="1:34" x14ac:dyDescent="0.25">
      <c r="A9" s="87"/>
      <c r="B9" s="92" t="s">
        <v>126</v>
      </c>
      <c r="C9" s="135" t="s">
        <v>127</v>
      </c>
      <c r="D9" s="135"/>
      <c r="E9" s="135"/>
      <c r="F9" s="87"/>
      <c r="G9" s="87"/>
      <c r="H9" s="87"/>
      <c r="I9" s="87"/>
      <c r="J9" s="96"/>
      <c r="K9" s="96"/>
      <c r="L9" s="96"/>
      <c r="M9" s="87"/>
      <c r="N9" s="87"/>
      <c r="O9" s="87"/>
      <c r="P9" s="87"/>
      <c r="Q9" s="87"/>
    </row>
    <row r="10" spans="1:34" hidden="1" x14ac:dyDescent="0.25">
      <c r="A10" s="87"/>
      <c r="B10" s="92" t="s">
        <v>126</v>
      </c>
      <c r="C10" s="135" t="s">
        <v>152</v>
      </c>
      <c r="D10" s="135"/>
      <c r="E10" s="135"/>
      <c r="F10" s="87"/>
      <c r="G10" s="87"/>
      <c r="H10" s="87"/>
      <c r="I10" s="87"/>
      <c r="J10" s="96"/>
      <c r="K10" s="96"/>
      <c r="L10" s="96"/>
      <c r="M10" s="87"/>
      <c r="N10" s="87"/>
      <c r="O10" s="87"/>
      <c r="P10" s="87"/>
      <c r="Q10" s="87"/>
    </row>
    <row r="11" spans="1:34" s="34" customFormat="1" ht="15" hidden="1" customHeight="1" x14ac:dyDescent="0.25">
      <c r="A11" s="90"/>
      <c r="B11" s="93" t="s">
        <v>164</v>
      </c>
      <c r="C11" s="136" t="s">
        <v>171</v>
      </c>
      <c r="D11" s="136"/>
      <c r="E11" s="136"/>
      <c r="F11" s="90"/>
      <c r="G11" s="90"/>
      <c r="H11" s="90"/>
      <c r="I11" s="90"/>
      <c r="J11" s="96"/>
      <c r="K11" s="96"/>
      <c r="L11" s="96"/>
      <c r="M11" s="90"/>
      <c r="N11" s="90"/>
      <c r="O11" s="90"/>
      <c r="P11" s="90"/>
      <c r="Q11" s="90"/>
      <c r="R11" s="90"/>
      <c r="S11" s="90"/>
      <c r="T11" s="90"/>
      <c r="U11" s="90"/>
      <c r="V11" s="90"/>
      <c r="W11" s="90"/>
      <c r="X11" s="90"/>
      <c r="Y11" s="90"/>
      <c r="Z11" s="90"/>
      <c r="AA11" s="90"/>
      <c r="AB11" s="90"/>
      <c r="AC11" s="90"/>
      <c r="AD11" s="90"/>
      <c r="AE11" s="90"/>
      <c r="AF11" s="90"/>
      <c r="AG11" s="90"/>
      <c r="AH11" s="90"/>
    </row>
    <row r="12" spans="1:34" x14ac:dyDescent="0.25">
      <c r="A12" s="87"/>
      <c r="B12" s="87"/>
      <c r="C12" s="91"/>
      <c r="D12" s="91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</row>
    <row r="13" spans="1:34" ht="16.5" thickBot="1" x14ac:dyDescent="0.3">
      <c r="A13" s="87"/>
      <c r="B13" s="137" t="s">
        <v>141</v>
      </c>
      <c r="C13" s="138"/>
      <c r="D13" s="98"/>
      <c r="E13" s="99"/>
      <c r="F13" s="99"/>
      <c r="G13" s="99"/>
      <c r="H13" s="99"/>
      <c r="I13" s="100"/>
      <c r="J13" s="87"/>
      <c r="K13" s="87"/>
      <c r="L13" s="87"/>
      <c r="M13" s="87"/>
      <c r="N13" s="87"/>
      <c r="O13" s="87"/>
      <c r="P13" s="87"/>
      <c r="Q13" s="87"/>
    </row>
    <row r="14" spans="1:34" ht="17.25" customHeight="1" x14ac:dyDescent="0.25">
      <c r="A14" s="87"/>
      <c r="B14" s="101"/>
      <c r="C14" s="94" t="s">
        <v>140</v>
      </c>
      <c r="D14" s="95" t="s">
        <v>193</v>
      </c>
      <c r="E14" s="95" t="s">
        <v>139</v>
      </c>
      <c r="F14" s="102"/>
      <c r="G14" s="129">
        <v>0.85833726266666655</v>
      </c>
      <c r="H14" s="132" t="s">
        <v>204</v>
      </c>
      <c r="I14" s="109"/>
      <c r="J14" s="87"/>
      <c r="K14" s="87"/>
      <c r="L14" s="87"/>
      <c r="M14" s="87"/>
      <c r="N14" s="87"/>
      <c r="O14" s="87"/>
      <c r="P14" s="87"/>
      <c r="Q14" s="87"/>
    </row>
    <row r="15" spans="1:34" ht="15" customHeight="1" x14ac:dyDescent="0.25">
      <c r="A15" s="87"/>
      <c r="B15" s="101" t="s">
        <v>194</v>
      </c>
      <c r="C15" s="127">
        <v>1200</v>
      </c>
      <c r="D15" s="97" t="s">
        <v>193</v>
      </c>
      <c r="E15" s="128">
        <v>3500</v>
      </c>
      <c r="F15" s="102"/>
      <c r="G15" s="130"/>
      <c r="H15" s="133"/>
      <c r="I15" s="109"/>
      <c r="J15" s="87"/>
      <c r="K15" s="87"/>
      <c r="L15" s="87"/>
      <c r="M15" s="87"/>
      <c r="N15" s="87"/>
      <c r="O15" s="87"/>
      <c r="P15" s="87"/>
      <c r="Q15" s="87"/>
    </row>
    <row r="16" spans="1:34" ht="16.5" thickBot="1" x14ac:dyDescent="0.3">
      <c r="A16" s="87"/>
      <c r="B16" s="101" t="s">
        <v>145</v>
      </c>
      <c r="C16" s="135" t="s">
        <v>148</v>
      </c>
      <c r="D16" s="135"/>
      <c r="E16" s="135"/>
      <c r="F16" s="102"/>
      <c r="G16" s="131"/>
      <c r="H16" s="134"/>
      <c r="I16" s="109"/>
      <c r="J16" s="87"/>
      <c r="K16" s="87"/>
      <c r="L16" s="87"/>
      <c r="M16" s="87"/>
      <c r="N16" s="87"/>
      <c r="O16" s="87"/>
      <c r="P16" s="87"/>
      <c r="Q16" s="87"/>
    </row>
    <row r="17" spans="1:17" ht="15.75" x14ac:dyDescent="0.25">
      <c r="A17" s="87"/>
      <c r="B17" s="103"/>
      <c r="C17" s="104"/>
      <c r="D17" s="104"/>
      <c r="E17" s="105"/>
      <c r="F17" s="105"/>
      <c r="G17" s="112"/>
      <c r="H17" s="112"/>
      <c r="I17" s="107"/>
      <c r="J17" s="87"/>
      <c r="K17" s="87"/>
      <c r="L17" s="87"/>
      <c r="M17" s="87"/>
      <c r="N17" s="87"/>
      <c r="O17" s="87"/>
      <c r="P17" s="87"/>
      <c r="Q17" s="87"/>
    </row>
    <row r="18" spans="1:17" ht="16.5" hidden="1" thickBot="1" x14ac:dyDescent="0.3">
      <c r="A18" s="87"/>
      <c r="B18" s="137" t="s">
        <v>149</v>
      </c>
      <c r="C18" s="138"/>
      <c r="D18" s="98"/>
      <c r="E18" s="99"/>
      <c r="F18" s="99"/>
      <c r="G18" s="108"/>
      <c r="H18" s="99"/>
      <c r="I18" s="100"/>
      <c r="J18" s="87"/>
      <c r="K18" s="87"/>
      <c r="L18" s="87"/>
      <c r="M18" s="87"/>
      <c r="N18" s="87"/>
      <c r="O18" s="87"/>
      <c r="P18" s="87"/>
      <c r="Q18" s="87"/>
    </row>
    <row r="19" spans="1:17" ht="17.25" hidden="1" customHeight="1" x14ac:dyDescent="0.25">
      <c r="A19" s="87"/>
      <c r="B19" s="101"/>
      <c r="C19" s="94" t="s">
        <v>140</v>
      </c>
      <c r="D19" s="95" t="s">
        <v>193</v>
      </c>
      <c r="E19" s="95" t="s">
        <v>139</v>
      </c>
      <c r="F19" s="102"/>
      <c r="G19" s="129"/>
      <c r="H19" s="132" t="s">
        <v>204</v>
      </c>
      <c r="I19" s="109"/>
      <c r="J19" s="87"/>
      <c r="K19" s="87"/>
      <c r="L19" s="87"/>
      <c r="M19" s="87"/>
      <c r="N19" s="87"/>
      <c r="O19" s="87"/>
      <c r="P19" s="87"/>
      <c r="Q19" s="87"/>
    </row>
    <row r="20" spans="1:17" ht="15" hidden="1" customHeight="1" x14ac:dyDescent="0.25">
      <c r="A20" s="87"/>
      <c r="B20" s="101" t="s">
        <v>194</v>
      </c>
      <c r="C20" s="127">
        <v>1000</v>
      </c>
      <c r="D20" s="97" t="s">
        <v>193</v>
      </c>
      <c r="E20" s="128">
        <v>1500</v>
      </c>
      <c r="F20" s="102"/>
      <c r="G20" s="130"/>
      <c r="H20" s="133"/>
      <c r="I20" s="109"/>
      <c r="J20" s="87"/>
      <c r="K20" s="87"/>
      <c r="L20" s="87"/>
      <c r="M20" s="87"/>
      <c r="N20" s="87"/>
      <c r="O20" s="87"/>
      <c r="P20" s="87"/>
      <c r="Q20" s="87"/>
    </row>
    <row r="21" spans="1:17" ht="16.5" hidden="1" thickBot="1" x14ac:dyDescent="0.3">
      <c r="A21" s="87"/>
      <c r="B21" s="101" t="s">
        <v>145</v>
      </c>
      <c r="C21" s="135" t="s">
        <v>148</v>
      </c>
      <c r="D21" s="135"/>
      <c r="E21" s="135"/>
      <c r="F21" s="102"/>
      <c r="G21" s="131"/>
      <c r="H21" s="134"/>
      <c r="I21" s="109"/>
      <c r="J21" s="87"/>
      <c r="K21" s="87"/>
      <c r="L21" s="87"/>
      <c r="M21" s="87"/>
      <c r="N21" s="87"/>
      <c r="O21" s="87"/>
      <c r="P21" s="87"/>
      <c r="Q21" s="87"/>
    </row>
    <row r="22" spans="1:17" ht="15.75" hidden="1" x14ac:dyDescent="0.25">
      <c r="A22" s="87"/>
      <c r="B22" s="103"/>
      <c r="C22" s="104"/>
      <c r="D22" s="104"/>
      <c r="E22" s="105"/>
      <c r="F22" s="105"/>
      <c r="G22" s="106"/>
      <c r="H22" s="106"/>
      <c r="I22" s="107"/>
      <c r="J22" s="87"/>
      <c r="K22" s="87"/>
      <c r="L22" s="87"/>
      <c r="M22" s="87"/>
      <c r="N22" s="87"/>
      <c r="O22" s="87"/>
      <c r="P22" s="87"/>
      <c r="Q22" s="87"/>
    </row>
    <row r="23" spans="1:17" ht="16.5" hidden="1" thickBot="1" x14ac:dyDescent="0.3">
      <c r="A23" s="87"/>
      <c r="B23" s="137" t="s">
        <v>150</v>
      </c>
      <c r="C23" s="138"/>
      <c r="D23" s="98"/>
      <c r="E23" s="99"/>
      <c r="F23" s="99"/>
      <c r="G23" s="108"/>
      <c r="H23" s="99"/>
      <c r="I23" s="100"/>
      <c r="J23" s="87"/>
      <c r="K23" s="87"/>
      <c r="L23" s="87"/>
      <c r="M23" s="87"/>
      <c r="N23" s="87"/>
      <c r="O23" s="87"/>
      <c r="P23" s="87"/>
      <c r="Q23" s="87"/>
    </row>
    <row r="24" spans="1:17" ht="15.75" hidden="1" customHeight="1" x14ac:dyDescent="0.25">
      <c r="A24" s="87"/>
      <c r="B24" s="101"/>
      <c r="C24" s="94" t="s">
        <v>140</v>
      </c>
      <c r="D24" s="95" t="s">
        <v>193</v>
      </c>
      <c r="E24" s="95" t="s">
        <v>139</v>
      </c>
      <c r="F24" s="102"/>
      <c r="G24" s="129"/>
      <c r="H24" s="132" t="s">
        <v>204</v>
      </c>
      <c r="I24" s="109"/>
      <c r="J24" s="87"/>
      <c r="K24" s="87"/>
      <c r="L24" s="87"/>
      <c r="M24" s="87"/>
      <c r="N24" s="87"/>
      <c r="O24" s="87"/>
      <c r="P24" s="87"/>
      <c r="Q24" s="87"/>
    </row>
    <row r="25" spans="1:17" ht="15.75" hidden="1" x14ac:dyDescent="0.25">
      <c r="A25" s="87"/>
      <c r="B25" s="101" t="s">
        <v>194</v>
      </c>
      <c r="C25" s="127">
        <v>1000</v>
      </c>
      <c r="D25" s="97" t="s">
        <v>193</v>
      </c>
      <c r="E25" s="128">
        <v>1000</v>
      </c>
      <c r="F25" s="102"/>
      <c r="G25" s="130"/>
      <c r="H25" s="133"/>
      <c r="I25" s="109"/>
      <c r="J25" s="87"/>
      <c r="K25" s="87"/>
      <c r="L25" s="87"/>
      <c r="M25" s="87"/>
      <c r="N25" s="87"/>
      <c r="O25" s="87"/>
      <c r="P25" s="87"/>
      <c r="Q25" s="87"/>
    </row>
    <row r="26" spans="1:17" ht="16.5" hidden="1" thickBot="1" x14ac:dyDescent="0.3">
      <c r="A26" s="87"/>
      <c r="B26" s="101" t="s">
        <v>145</v>
      </c>
      <c r="C26" s="135" t="s">
        <v>146</v>
      </c>
      <c r="D26" s="135"/>
      <c r="E26" s="135"/>
      <c r="F26" s="102"/>
      <c r="G26" s="131"/>
      <c r="H26" s="134"/>
      <c r="I26" s="109"/>
      <c r="J26" s="87"/>
      <c r="K26" s="87"/>
      <c r="L26" s="87"/>
      <c r="M26" s="87"/>
      <c r="N26" s="87"/>
      <c r="O26" s="87"/>
      <c r="P26" s="87"/>
      <c r="Q26" s="87"/>
    </row>
    <row r="27" spans="1:17" ht="15.75" hidden="1" x14ac:dyDescent="0.25">
      <c r="A27" s="87"/>
      <c r="B27" s="103"/>
      <c r="C27" s="104"/>
      <c r="D27" s="104"/>
      <c r="E27" s="105"/>
      <c r="F27" s="105"/>
      <c r="G27" s="106"/>
      <c r="H27" s="106"/>
      <c r="I27" s="107"/>
      <c r="J27" s="87"/>
      <c r="K27" s="87"/>
      <c r="L27" s="87"/>
      <c r="M27" s="87"/>
      <c r="N27" s="87"/>
      <c r="O27" s="87"/>
      <c r="P27" s="87"/>
      <c r="Q27" s="87"/>
    </row>
    <row r="28" spans="1:17" ht="16.5" hidden="1" thickBot="1" x14ac:dyDescent="0.3">
      <c r="A28" s="87"/>
      <c r="B28" s="137" t="s">
        <v>151</v>
      </c>
      <c r="C28" s="138"/>
      <c r="D28" s="98"/>
      <c r="E28" s="99"/>
      <c r="F28" s="99"/>
      <c r="G28" s="108"/>
      <c r="H28" s="99"/>
      <c r="I28" s="100"/>
      <c r="J28" s="87"/>
      <c r="K28" s="87"/>
      <c r="L28" s="87"/>
      <c r="M28" s="87"/>
      <c r="N28" s="87"/>
      <c r="O28" s="87"/>
      <c r="P28" s="87"/>
      <c r="Q28" s="87"/>
    </row>
    <row r="29" spans="1:17" ht="15.75" hidden="1" customHeight="1" x14ac:dyDescent="0.25">
      <c r="A29" s="87"/>
      <c r="B29" s="101"/>
      <c r="C29" s="94" t="s">
        <v>140</v>
      </c>
      <c r="D29" s="95" t="s">
        <v>193</v>
      </c>
      <c r="E29" s="95" t="s">
        <v>139</v>
      </c>
      <c r="F29" s="102"/>
      <c r="G29" s="129"/>
      <c r="H29" s="132" t="s">
        <v>204</v>
      </c>
      <c r="I29" s="109"/>
      <c r="J29" s="87"/>
      <c r="K29" s="87"/>
      <c r="L29" s="87"/>
      <c r="M29" s="87"/>
      <c r="N29" s="87"/>
      <c r="O29" s="87"/>
      <c r="P29" s="87"/>
      <c r="Q29" s="87"/>
    </row>
    <row r="30" spans="1:17" ht="15.75" hidden="1" x14ac:dyDescent="0.25">
      <c r="A30" s="87"/>
      <c r="B30" s="101" t="s">
        <v>194</v>
      </c>
      <c r="C30" s="127">
        <v>1000</v>
      </c>
      <c r="D30" s="97" t="s">
        <v>193</v>
      </c>
      <c r="E30" s="128">
        <v>1000</v>
      </c>
      <c r="F30" s="102"/>
      <c r="G30" s="130"/>
      <c r="H30" s="133"/>
      <c r="I30" s="109"/>
      <c r="J30" s="87"/>
      <c r="K30" s="87"/>
      <c r="L30" s="87"/>
      <c r="M30" s="87"/>
      <c r="N30" s="87"/>
      <c r="O30" s="87"/>
      <c r="P30" s="87"/>
      <c r="Q30" s="87"/>
    </row>
    <row r="31" spans="1:17" ht="16.5" hidden="1" thickBot="1" x14ac:dyDescent="0.3">
      <c r="A31" s="87"/>
      <c r="B31" s="101" t="s">
        <v>145</v>
      </c>
      <c r="C31" s="135" t="s">
        <v>147</v>
      </c>
      <c r="D31" s="135"/>
      <c r="E31" s="135"/>
      <c r="F31" s="102"/>
      <c r="G31" s="131"/>
      <c r="H31" s="134"/>
      <c r="I31" s="109"/>
      <c r="J31" s="87"/>
      <c r="K31" s="87"/>
      <c r="L31" s="87"/>
      <c r="M31" s="87"/>
      <c r="N31" s="87"/>
      <c r="O31" s="87"/>
      <c r="P31" s="87"/>
      <c r="Q31" s="87"/>
    </row>
    <row r="32" spans="1:17" ht="15.75" hidden="1" x14ac:dyDescent="0.25">
      <c r="A32" s="87"/>
      <c r="B32" s="103"/>
      <c r="C32" s="104"/>
      <c r="D32" s="104"/>
      <c r="E32" s="105"/>
      <c r="F32" s="105"/>
      <c r="G32" s="105"/>
      <c r="H32" s="106"/>
      <c r="I32" s="107"/>
      <c r="J32" s="87"/>
      <c r="K32" s="87"/>
      <c r="L32" s="87"/>
      <c r="M32" s="87"/>
      <c r="N32" s="87"/>
      <c r="O32" s="87"/>
      <c r="P32" s="87"/>
      <c r="Q32" s="87"/>
    </row>
    <row r="33" spans="1:17" x14ac:dyDescent="0.25">
      <c r="A33" s="87"/>
      <c r="B33" s="87"/>
      <c r="C33" s="91"/>
      <c r="D33" s="91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</row>
    <row r="34" spans="1:17" x14ac:dyDescent="0.25">
      <c r="A34" s="87"/>
      <c r="B34" s="87"/>
      <c r="C34" s="91"/>
      <c r="D34" s="91"/>
      <c r="E34" s="87"/>
      <c r="F34" s="87"/>
      <c r="G34" s="87"/>
      <c r="H34" s="87"/>
      <c r="I34" s="87"/>
      <c r="J34" s="87"/>
      <c r="K34" s="87"/>
      <c r="L34" s="87"/>
      <c r="M34" s="87"/>
      <c r="N34" s="87"/>
      <c r="O34" s="87"/>
      <c r="P34" s="87"/>
      <c r="Q34" s="87"/>
    </row>
    <row r="35" spans="1:17" x14ac:dyDescent="0.25">
      <c r="A35" s="87"/>
      <c r="B35" s="87"/>
      <c r="C35" s="91"/>
      <c r="D35" s="91"/>
      <c r="E35" s="87"/>
      <c r="F35" s="87"/>
      <c r="G35" s="87"/>
      <c r="H35" s="87"/>
      <c r="I35" s="87"/>
      <c r="J35" s="87"/>
      <c r="K35" s="87"/>
      <c r="L35" s="87"/>
      <c r="M35" s="87"/>
      <c r="N35" s="87"/>
      <c r="O35" s="87"/>
      <c r="P35" s="87"/>
      <c r="Q35" s="87"/>
    </row>
    <row r="36" spans="1:17" x14ac:dyDescent="0.25">
      <c r="A36" s="87"/>
      <c r="B36" s="87"/>
      <c r="C36" s="91"/>
      <c r="D36" s="91"/>
      <c r="E36" s="87"/>
      <c r="F36" s="87"/>
      <c r="G36" s="87"/>
      <c r="H36" s="87"/>
      <c r="I36" s="87"/>
      <c r="J36" s="87"/>
      <c r="K36" s="87"/>
      <c r="L36" s="87"/>
      <c r="M36" s="87"/>
      <c r="N36" s="87"/>
      <c r="O36" s="87"/>
      <c r="P36" s="87"/>
      <c r="Q36" s="87"/>
    </row>
    <row r="37" spans="1:17" x14ac:dyDescent="0.25">
      <c r="A37" s="87"/>
      <c r="B37" s="87"/>
      <c r="C37" s="91"/>
      <c r="D37" s="91"/>
      <c r="E37" s="87"/>
      <c r="F37" s="87"/>
      <c r="G37" s="87"/>
      <c r="H37" s="87"/>
      <c r="I37" s="87"/>
      <c r="J37" s="87"/>
      <c r="K37" s="87"/>
      <c r="L37" s="87"/>
      <c r="M37" s="87"/>
      <c r="N37" s="87"/>
      <c r="O37" s="87"/>
      <c r="P37" s="87"/>
      <c r="Q37" s="87"/>
    </row>
    <row r="38" spans="1:17" x14ac:dyDescent="0.25">
      <c r="A38" s="87"/>
      <c r="B38" s="87"/>
      <c r="C38" s="91"/>
      <c r="D38" s="91"/>
      <c r="E38" s="87"/>
      <c r="F38" s="87"/>
      <c r="G38" s="87"/>
      <c r="H38" s="87"/>
      <c r="I38" s="87"/>
      <c r="J38" s="87"/>
      <c r="K38" s="87"/>
      <c r="L38" s="87"/>
      <c r="M38" s="87"/>
      <c r="N38" s="87"/>
      <c r="O38" s="87"/>
      <c r="P38" s="87"/>
      <c r="Q38" s="87"/>
    </row>
    <row r="39" spans="1:17" x14ac:dyDescent="0.25">
      <c r="A39" s="87"/>
      <c r="B39" s="87"/>
      <c r="C39" s="91"/>
      <c r="D39" s="91"/>
      <c r="E39" s="87"/>
      <c r="F39" s="87"/>
      <c r="G39" s="87"/>
      <c r="H39" s="87"/>
      <c r="I39" s="87"/>
      <c r="J39" s="87"/>
      <c r="K39" s="87"/>
      <c r="L39" s="87"/>
      <c r="M39" s="87"/>
      <c r="N39" s="87"/>
      <c r="O39" s="87"/>
      <c r="P39" s="87"/>
      <c r="Q39" s="87"/>
    </row>
    <row r="40" spans="1:17" x14ac:dyDescent="0.25">
      <c r="A40" s="87"/>
      <c r="B40" s="87"/>
      <c r="C40" s="91"/>
      <c r="D40" s="91"/>
      <c r="E40" s="87"/>
      <c r="F40" s="87"/>
      <c r="G40" s="87"/>
      <c r="H40" s="87"/>
      <c r="I40" s="87"/>
      <c r="J40" s="87"/>
      <c r="K40" s="87"/>
      <c r="L40" s="87"/>
      <c r="M40" s="87"/>
      <c r="N40" s="87"/>
      <c r="O40" s="87"/>
      <c r="P40" s="87"/>
      <c r="Q40" s="87"/>
    </row>
    <row r="41" spans="1:17" x14ac:dyDescent="0.25">
      <c r="A41" s="87"/>
      <c r="B41" s="87"/>
      <c r="C41" s="91"/>
      <c r="D41" s="91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</row>
    <row r="42" spans="1:17" x14ac:dyDescent="0.25">
      <c r="A42" s="87"/>
      <c r="B42" s="87"/>
      <c r="C42" s="91"/>
      <c r="D42" s="91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</row>
    <row r="43" spans="1:17" x14ac:dyDescent="0.25">
      <c r="A43" s="87"/>
      <c r="B43" s="87"/>
      <c r="C43" s="91"/>
      <c r="D43" s="91"/>
      <c r="E43" s="87"/>
      <c r="F43" s="87"/>
      <c r="G43" s="87"/>
      <c r="H43" s="87"/>
      <c r="I43" s="87"/>
      <c r="J43" s="87"/>
      <c r="K43" s="87"/>
      <c r="L43" s="87"/>
      <c r="M43" s="87"/>
      <c r="N43" s="87"/>
      <c r="O43" s="87"/>
      <c r="P43" s="87"/>
      <c r="Q43" s="87"/>
    </row>
    <row r="44" spans="1:17" x14ac:dyDescent="0.25">
      <c r="A44" s="87"/>
      <c r="B44" s="87"/>
      <c r="C44" s="91"/>
      <c r="D44" s="91"/>
      <c r="E44" s="87"/>
      <c r="F44" s="87"/>
      <c r="G44" s="87"/>
      <c r="H44" s="87"/>
      <c r="I44" s="87"/>
      <c r="J44" s="87"/>
      <c r="K44" s="87"/>
      <c r="L44" s="87"/>
      <c r="M44" s="87"/>
      <c r="N44" s="87"/>
      <c r="O44" s="87"/>
      <c r="P44" s="87"/>
      <c r="Q44" s="87"/>
    </row>
    <row r="45" spans="1:17" x14ac:dyDescent="0.25">
      <c r="A45" s="87"/>
      <c r="B45" s="87"/>
      <c r="C45" s="91"/>
      <c r="D45" s="91"/>
      <c r="E45" s="87"/>
      <c r="F45" s="87"/>
      <c r="G45" s="87"/>
      <c r="H45" s="87"/>
      <c r="I45" s="87"/>
      <c r="J45" s="87"/>
      <c r="K45" s="87"/>
      <c r="L45" s="87"/>
      <c r="M45" s="87"/>
      <c r="N45" s="87"/>
      <c r="O45" s="87"/>
      <c r="P45" s="87"/>
      <c r="Q45" s="87"/>
    </row>
    <row r="46" spans="1:17" x14ac:dyDescent="0.25">
      <c r="A46" s="87"/>
      <c r="B46" s="87"/>
      <c r="C46" s="91"/>
      <c r="D46" s="91"/>
      <c r="E46" s="87"/>
      <c r="F46" s="87"/>
      <c r="G46" s="87"/>
      <c r="H46" s="87"/>
      <c r="I46" s="87"/>
      <c r="J46" s="87"/>
      <c r="K46" s="87"/>
      <c r="L46" s="87"/>
      <c r="M46" s="87"/>
      <c r="N46" s="87"/>
      <c r="O46" s="87"/>
      <c r="P46" s="87"/>
      <c r="Q46" s="87"/>
    </row>
    <row r="47" spans="1:17" x14ac:dyDescent="0.25">
      <c r="A47" s="87"/>
      <c r="B47" s="87"/>
      <c r="C47" s="91"/>
      <c r="D47" s="91"/>
      <c r="E47" s="87"/>
      <c r="F47" s="87"/>
      <c r="G47" s="87"/>
      <c r="H47" s="87"/>
      <c r="I47" s="87"/>
      <c r="J47" s="87"/>
      <c r="K47" s="87"/>
      <c r="L47" s="87"/>
      <c r="M47" s="87"/>
      <c r="N47" s="87"/>
      <c r="O47" s="87"/>
      <c r="P47" s="87"/>
      <c r="Q47" s="87"/>
    </row>
    <row r="48" spans="1:17" x14ac:dyDescent="0.25">
      <c r="A48" s="87"/>
      <c r="B48" s="87"/>
      <c r="C48" s="91"/>
      <c r="D48" s="91"/>
      <c r="E48" s="87"/>
      <c r="F48" s="87"/>
      <c r="G48" s="87"/>
      <c r="H48" s="87"/>
      <c r="I48" s="87"/>
      <c r="J48" s="87"/>
      <c r="K48" s="87"/>
      <c r="L48" s="87"/>
      <c r="M48" s="87"/>
      <c r="N48" s="87"/>
      <c r="O48" s="87"/>
      <c r="P48" s="87"/>
      <c r="Q48" s="87"/>
    </row>
    <row r="49" spans="1:17" x14ac:dyDescent="0.25">
      <c r="A49" s="87"/>
      <c r="B49" s="87"/>
      <c r="C49" s="91"/>
      <c r="D49" s="91"/>
      <c r="E49" s="87"/>
      <c r="F49" s="87"/>
      <c r="G49" s="87"/>
      <c r="H49" s="87"/>
      <c r="I49" s="87"/>
      <c r="J49" s="87"/>
      <c r="K49" s="87"/>
      <c r="L49" s="87"/>
      <c r="M49" s="87"/>
      <c r="N49" s="87"/>
      <c r="O49" s="87"/>
      <c r="P49" s="87"/>
      <c r="Q49" s="87"/>
    </row>
    <row r="50" spans="1:17" x14ac:dyDescent="0.25">
      <c r="A50" s="87"/>
      <c r="B50" s="87"/>
      <c r="C50" s="91"/>
      <c r="D50" s="91"/>
      <c r="E50" s="87"/>
      <c r="F50" s="87"/>
      <c r="G50" s="87"/>
      <c r="H50" s="87"/>
      <c r="I50" s="87"/>
      <c r="J50" s="87"/>
      <c r="K50" s="87"/>
      <c r="L50" s="87"/>
      <c r="M50" s="87"/>
      <c r="N50" s="87"/>
      <c r="O50" s="87"/>
      <c r="P50" s="87"/>
      <c r="Q50" s="87"/>
    </row>
    <row r="51" spans="1:17" x14ac:dyDescent="0.25">
      <c r="A51" s="87"/>
      <c r="B51" s="87"/>
      <c r="C51" s="91"/>
      <c r="D51" s="91"/>
      <c r="E51" s="87"/>
      <c r="F51" s="87"/>
      <c r="G51" s="87"/>
      <c r="H51" s="87"/>
      <c r="I51" s="87"/>
      <c r="J51" s="87"/>
      <c r="K51" s="87"/>
      <c r="L51" s="87"/>
      <c r="M51" s="87"/>
      <c r="N51" s="87"/>
      <c r="O51" s="87"/>
      <c r="P51" s="87"/>
      <c r="Q51" s="87"/>
    </row>
    <row r="52" spans="1:17" x14ac:dyDescent="0.25">
      <c r="A52" s="87"/>
      <c r="B52" s="87"/>
      <c r="C52" s="91"/>
      <c r="D52" s="91"/>
      <c r="E52" s="87"/>
      <c r="F52" s="87"/>
      <c r="G52" s="87"/>
      <c r="H52" s="87"/>
      <c r="I52" s="87"/>
      <c r="J52" s="87"/>
      <c r="K52" s="87"/>
      <c r="L52" s="87"/>
      <c r="M52" s="87"/>
      <c r="N52" s="87"/>
      <c r="O52" s="87"/>
      <c r="P52" s="87"/>
      <c r="Q52" s="87"/>
    </row>
    <row r="53" spans="1:17" x14ac:dyDescent="0.25">
      <c r="A53" s="87"/>
      <c r="B53" s="87"/>
      <c r="C53" s="91"/>
      <c r="D53" s="91"/>
      <c r="E53" s="87"/>
      <c r="F53" s="87"/>
      <c r="G53" s="87"/>
      <c r="H53" s="87"/>
      <c r="I53" s="87"/>
      <c r="J53" s="87"/>
      <c r="K53" s="87"/>
      <c r="L53" s="87"/>
      <c r="M53" s="87"/>
      <c r="N53" s="87"/>
      <c r="O53" s="87"/>
      <c r="P53" s="87"/>
      <c r="Q53" s="87"/>
    </row>
    <row r="54" spans="1:17" x14ac:dyDescent="0.25">
      <c r="A54" s="87"/>
      <c r="B54" s="87"/>
      <c r="C54" s="91"/>
      <c r="D54" s="91"/>
      <c r="E54" s="87"/>
      <c r="F54" s="87"/>
      <c r="G54" s="87"/>
      <c r="H54" s="87"/>
      <c r="I54" s="87"/>
      <c r="J54" s="87"/>
      <c r="K54" s="87"/>
      <c r="L54" s="87"/>
      <c r="M54" s="87"/>
      <c r="N54" s="87"/>
      <c r="O54" s="87"/>
      <c r="P54" s="87"/>
      <c r="Q54" s="87"/>
    </row>
    <row r="55" spans="1:17" x14ac:dyDescent="0.25">
      <c r="A55" s="87"/>
      <c r="B55" s="87"/>
      <c r="C55" s="91"/>
      <c r="D55" s="91"/>
      <c r="E55" s="87"/>
      <c r="F55" s="87"/>
      <c r="G55" s="87"/>
      <c r="H55" s="87"/>
      <c r="I55" s="87"/>
      <c r="J55" s="87"/>
      <c r="K55" s="87"/>
      <c r="L55" s="87"/>
      <c r="M55" s="87"/>
      <c r="N55" s="87"/>
      <c r="O55" s="87"/>
      <c r="P55" s="87"/>
      <c r="Q55" s="87"/>
    </row>
    <row r="56" spans="1:17" x14ac:dyDescent="0.25">
      <c r="A56" s="87"/>
      <c r="B56" s="87"/>
      <c r="C56" s="91"/>
      <c r="D56" s="91"/>
      <c r="E56" s="87"/>
      <c r="F56" s="87"/>
      <c r="G56" s="87"/>
      <c r="H56" s="87"/>
      <c r="I56" s="87"/>
      <c r="J56" s="87"/>
      <c r="K56" s="87"/>
      <c r="L56" s="87"/>
      <c r="M56" s="87"/>
      <c r="N56" s="87"/>
      <c r="O56" s="87"/>
      <c r="P56" s="87"/>
      <c r="Q56" s="87"/>
    </row>
    <row r="57" spans="1:17" x14ac:dyDescent="0.25">
      <c r="A57" s="87"/>
      <c r="B57" s="87"/>
      <c r="C57" s="91"/>
      <c r="D57" s="91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  <c r="P57" s="87"/>
      <c r="Q57" s="87"/>
    </row>
    <row r="58" spans="1:17" x14ac:dyDescent="0.25">
      <c r="A58" s="87"/>
      <c r="B58" s="87"/>
      <c r="C58" s="91"/>
      <c r="D58" s="91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  <c r="P58" s="87"/>
      <c r="Q58" s="87"/>
    </row>
    <row r="59" spans="1:17" x14ac:dyDescent="0.25">
      <c r="A59" s="87"/>
      <c r="B59" s="87"/>
      <c r="C59" s="91"/>
      <c r="D59" s="91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  <c r="P59" s="87"/>
      <c r="Q59" s="87"/>
    </row>
    <row r="60" spans="1:17" x14ac:dyDescent="0.25">
      <c r="A60" s="87"/>
      <c r="B60" s="87"/>
      <c r="C60" s="91"/>
      <c r="D60" s="91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  <c r="P60" s="87"/>
      <c r="Q60" s="87"/>
    </row>
    <row r="61" spans="1:17" x14ac:dyDescent="0.25">
      <c r="A61" s="87"/>
      <c r="B61" s="87"/>
      <c r="C61" s="91"/>
      <c r="D61" s="91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  <c r="P61" s="87"/>
      <c r="Q61" s="87"/>
    </row>
    <row r="62" spans="1:17" x14ac:dyDescent="0.25">
      <c r="A62" s="87"/>
      <c r="B62" s="87"/>
      <c r="C62" s="91"/>
      <c r="D62" s="91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  <c r="P62" s="87"/>
      <c r="Q62" s="87"/>
    </row>
    <row r="63" spans="1:17" x14ac:dyDescent="0.25">
      <c r="A63" s="87"/>
      <c r="B63" s="87"/>
      <c r="C63" s="91"/>
      <c r="D63" s="91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  <c r="P63" s="87"/>
      <c r="Q63" s="87"/>
    </row>
    <row r="64" spans="1:17" x14ac:dyDescent="0.25">
      <c r="A64" s="87"/>
      <c r="B64" s="87"/>
      <c r="C64" s="91"/>
      <c r="D64" s="91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  <c r="P64" s="87"/>
      <c r="Q64" s="87"/>
    </row>
    <row r="65" spans="1:17" x14ac:dyDescent="0.25">
      <c r="A65" s="87"/>
      <c r="B65" s="87"/>
      <c r="C65" s="91"/>
      <c r="D65" s="91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  <c r="P65" s="87"/>
      <c r="Q65" s="87"/>
    </row>
    <row r="66" spans="1:17" x14ac:dyDescent="0.25">
      <c r="A66" s="87"/>
      <c r="B66" s="87"/>
      <c r="C66" s="91"/>
      <c r="D66" s="91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  <c r="P66" s="87"/>
      <c r="Q66" s="87"/>
    </row>
    <row r="67" spans="1:17" x14ac:dyDescent="0.25">
      <c r="A67" s="87"/>
      <c r="B67" s="87"/>
      <c r="C67" s="91"/>
      <c r="D67" s="91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  <c r="P67" s="87"/>
      <c r="Q67" s="87"/>
    </row>
    <row r="68" spans="1:17" x14ac:dyDescent="0.25">
      <c r="A68" s="87"/>
      <c r="B68" s="87"/>
      <c r="C68" s="91"/>
      <c r="D68" s="91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  <c r="P68" s="87"/>
      <c r="Q68" s="87"/>
    </row>
    <row r="69" spans="1:17" x14ac:dyDescent="0.25">
      <c r="A69" s="87"/>
      <c r="B69" s="87"/>
      <c r="C69" s="91"/>
      <c r="D69" s="91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</row>
    <row r="70" spans="1:17" x14ac:dyDescent="0.25">
      <c r="A70" s="87"/>
      <c r="B70" s="87"/>
      <c r="C70" s="91"/>
      <c r="D70" s="91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</row>
    <row r="71" spans="1:17" x14ac:dyDescent="0.25">
      <c r="A71" s="87"/>
      <c r="B71" s="87"/>
      <c r="C71" s="91"/>
      <c r="D71" s="91"/>
      <c r="E71" s="87"/>
      <c r="F71" s="87"/>
      <c r="G71" s="87"/>
      <c r="H71" s="87"/>
      <c r="I71" s="87"/>
      <c r="J71" s="87"/>
      <c r="K71" s="87"/>
      <c r="L71" s="87"/>
      <c r="M71" s="87"/>
      <c r="N71" s="87"/>
      <c r="O71" s="87"/>
      <c r="P71" s="87"/>
      <c r="Q71" s="87"/>
    </row>
    <row r="72" spans="1:17" x14ac:dyDescent="0.25">
      <c r="A72" s="87"/>
      <c r="B72" s="87"/>
      <c r="C72" s="91"/>
      <c r="D72" s="91"/>
      <c r="E72" s="87"/>
      <c r="F72" s="87"/>
      <c r="G72" s="87"/>
      <c r="H72" s="87"/>
      <c r="I72" s="87"/>
      <c r="J72" s="87"/>
      <c r="K72" s="87"/>
      <c r="L72" s="87"/>
      <c r="M72" s="87"/>
      <c r="N72" s="87"/>
      <c r="O72" s="87"/>
      <c r="P72" s="87"/>
      <c r="Q72" s="87"/>
    </row>
    <row r="73" spans="1:17" x14ac:dyDescent="0.25">
      <c r="A73" s="87"/>
      <c r="B73" s="87"/>
      <c r="C73" s="91"/>
      <c r="D73" s="91"/>
      <c r="E73" s="87"/>
      <c r="F73" s="87"/>
      <c r="G73" s="87"/>
      <c r="H73" s="87"/>
      <c r="I73" s="87"/>
      <c r="J73" s="87"/>
      <c r="K73" s="87"/>
      <c r="L73" s="87"/>
      <c r="M73" s="87"/>
      <c r="N73" s="87"/>
      <c r="O73" s="87"/>
      <c r="P73" s="87"/>
      <c r="Q73" s="87"/>
    </row>
    <row r="74" spans="1:17" x14ac:dyDescent="0.25">
      <c r="A74" s="87"/>
      <c r="B74" s="87"/>
      <c r="C74" s="91"/>
      <c r="D74" s="91"/>
      <c r="E74" s="87"/>
      <c r="F74" s="87"/>
      <c r="G74" s="87"/>
      <c r="H74" s="87"/>
      <c r="I74" s="87"/>
      <c r="J74" s="87"/>
      <c r="K74" s="87"/>
      <c r="L74" s="87"/>
      <c r="M74" s="87"/>
      <c r="N74" s="87"/>
      <c r="O74" s="87"/>
      <c r="P74" s="87"/>
      <c r="Q74" s="87"/>
    </row>
    <row r="75" spans="1:17" x14ac:dyDescent="0.25">
      <c r="A75" s="87"/>
      <c r="B75" s="87"/>
      <c r="C75" s="91"/>
      <c r="D75" s="91"/>
      <c r="E75" s="87"/>
      <c r="F75" s="87"/>
      <c r="G75" s="87"/>
      <c r="H75" s="87"/>
      <c r="I75" s="87"/>
      <c r="J75" s="87"/>
      <c r="K75" s="87"/>
      <c r="L75" s="87"/>
      <c r="M75" s="87"/>
      <c r="N75" s="87"/>
      <c r="O75" s="87"/>
      <c r="P75" s="87"/>
      <c r="Q75" s="87"/>
    </row>
    <row r="76" spans="1:17" x14ac:dyDescent="0.25">
      <c r="A76" s="87"/>
      <c r="B76" s="87"/>
      <c r="C76" s="91"/>
      <c r="D76" s="91"/>
      <c r="E76" s="87"/>
      <c r="F76" s="87"/>
      <c r="G76" s="87"/>
      <c r="H76" s="87"/>
      <c r="I76" s="87"/>
      <c r="J76" s="87"/>
      <c r="K76" s="87"/>
      <c r="L76" s="87"/>
      <c r="M76" s="87"/>
      <c r="N76" s="87"/>
      <c r="O76" s="87"/>
      <c r="P76" s="87"/>
      <c r="Q76" s="87"/>
    </row>
    <row r="77" spans="1:17" x14ac:dyDescent="0.25">
      <c r="A77" s="87"/>
      <c r="B77" s="87"/>
      <c r="C77" s="91"/>
      <c r="D77" s="91"/>
      <c r="E77" s="87"/>
      <c r="F77" s="87"/>
      <c r="G77" s="87"/>
      <c r="H77" s="87"/>
      <c r="I77" s="87"/>
      <c r="J77" s="87"/>
      <c r="K77" s="87"/>
      <c r="L77" s="87"/>
      <c r="M77" s="87"/>
      <c r="N77" s="87"/>
      <c r="O77" s="87"/>
      <c r="P77" s="87"/>
      <c r="Q77" s="87"/>
    </row>
    <row r="78" spans="1:17" x14ac:dyDescent="0.25">
      <c r="A78" s="87"/>
      <c r="B78" s="87"/>
      <c r="C78" s="91"/>
      <c r="D78" s="91"/>
      <c r="E78" s="87"/>
      <c r="F78" s="87"/>
      <c r="G78" s="87"/>
      <c r="H78" s="87"/>
      <c r="I78" s="87"/>
      <c r="J78" s="87"/>
      <c r="K78" s="87"/>
      <c r="L78" s="87"/>
      <c r="M78" s="87"/>
      <c r="N78" s="87"/>
      <c r="O78" s="87"/>
      <c r="P78" s="87"/>
      <c r="Q78" s="87"/>
    </row>
    <row r="79" spans="1:17" x14ac:dyDescent="0.25">
      <c r="A79" s="87"/>
      <c r="B79" s="87"/>
      <c r="C79" s="91"/>
      <c r="D79" s="91"/>
      <c r="E79" s="87"/>
      <c r="F79" s="87"/>
      <c r="G79" s="87"/>
      <c r="H79" s="87"/>
      <c r="I79" s="87"/>
      <c r="J79" s="87"/>
      <c r="K79" s="87"/>
      <c r="L79" s="87"/>
      <c r="M79" s="87"/>
      <c r="N79" s="87"/>
      <c r="O79" s="87"/>
      <c r="P79" s="87"/>
      <c r="Q79" s="87"/>
    </row>
    <row r="80" spans="1:17" x14ac:dyDescent="0.25">
      <c r="A80" s="87"/>
      <c r="B80" s="87"/>
      <c r="C80" s="91"/>
      <c r="D80" s="91"/>
      <c r="E80" s="87"/>
      <c r="F80" s="87"/>
      <c r="G80" s="87"/>
      <c r="H80" s="87"/>
      <c r="I80" s="87"/>
      <c r="J80" s="87"/>
      <c r="K80" s="87"/>
      <c r="L80" s="87"/>
      <c r="M80" s="87"/>
      <c r="N80" s="87"/>
      <c r="O80" s="87"/>
      <c r="P80" s="87"/>
      <c r="Q80" s="87"/>
    </row>
    <row r="81" spans="1:17" x14ac:dyDescent="0.25">
      <c r="A81" s="87"/>
      <c r="B81" s="87"/>
      <c r="C81" s="91"/>
      <c r="D81" s="91"/>
      <c r="E81" s="87"/>
      <c r="F81" s="87"/>
      <c r="G81" s="87"/>
      <c r="H81" s="87"/>
      <c r="I81" s="87"/>
      <c r="J81" s="87"/>
      <c r="K81" s="87"/>
      <c r="L81" s="87"/>
      <c r="M81" s="87"/>
      <c r="N81" s="87"/>
      <c r="O81" s="87"/>
      <c r="P81" s="87"/>
      <c r="Q81" s="87"/>
    </row>
    <row r="82" spans="1:17" x14ac:dyDescent="0.25">
      <c r="A82" s="87"/>
      <c r="B82" s="87"/>
      <c r="C82" s="91"/>
      <c r="D82" s="91"/>
      <c r="E82" s="87"/>
      <c r="F82" s="87"/>
      <c r="G82" s="87"/>
      <c r="H82" s="87"/>
      <c r="I82" s="87"/>
      <c r="J82" s="87"/>
      <c r="K82" s="87"/>
      <c r="L82" s="87"/>
      <c r="M82" s="87"/>
      <c r="N82" s="87"/>
      <c r="O82" s="87"/>
      <c r="P82" s="87"/>
      <c r="Q82" s="87"/>
    </row>
    <row r="83" spans="1:17" x14ac:dyDescent="0.25">
      <c r="A83" s="87"/>
      <c r="B83" s="87"/>
      <c r="C83" s="91"/>
      <c r="D83" s="91"/>
      <c r="E83" s="87"/>
      <c r="F83" s="87"/>
      <c r="G83" s="87"/>
      <c r="H83" s="87"/>
      <c r="I83" s="87"/>
      <c r="J83" s="87"/>
      <c r="K83" s="87"/>
      <c r="L83" s="87"/>
      <c r="M83" s="87"/>
      <c r="N83" s="87"/>
      <c r="O83" s="87"/>
      <c r="P83" s="87"/>
      <c r="Q83" s="87"/>
    </row>
    <row r="84" spans="1:17" x14ac:dyDescent="0.25">
      <c r="A84" s="87"/>
      <c r="B84" s="87"/>
      <c r="C84" s="91"/>
      <c r="D84" s="91"/>
      <c r="E84" s="87"/>
      <c r="F84" s="87"/>
      <c r="G84" s="87"/>
      <c r="H84" s="87"/>
      <c r="I84" s="87"/>
      <c r="J84" s="87"/>
      <c r="K84" s="87"/>
      <c r="L84" s="87"/>
      <c r="M84" s="87"/>
      <c r="N84" s="87"/>
      <c r="O84" s="87"/>
      <c r="P84" s="87"/>
      <c r="Q84" s="87"/>
    </row>
    <row r="85" spans="1:17" x14ac:dyDescent="0.25">
      <c r="A85" s="87"/>
      <c r="B85" s="87"/>
      <c r="C85" s="91"/>
      <c r="D85" s="91"/>
      <c r="E85" s="87"/>
      <c r="F85" s="87"/>
      <c r="G85" s="87"/>
      <c r="H85" s="87"/>
      <c r="I85" s="87"/>
      <c r="J85" s="87"/>
      <c r="K85" s="87"/>
      <c r="L85" s="87"/>
      <c r="M85" s="87"/>
      <c r="N85" s="87"/>
      <c r="O85" s="87"/>
      <c r="P85" s="87"/>
      <c r="Q85" s="87"/>
    </row>
    <row r="86" spans="1:17" x14ac:dyDescent="0.25">
      <c r="A86" s="87"/>
      <c r="B86" s="87"/>
      <c r="C86" s="91"/>
      <c r="D86" s="91"/>
      <c r="E86" s="87"/>
      <c r="F86" s="87"/>
      <c r="G86" s="87"/>
      <c r="H86" s="87"/>
      <c r="I86" s="87"/>
      <c r="J86" s="87"/>
      <c r="K86" s="87"/>
      <c r="L86" s="87"/>
      <c r="M86" s="87"/>
      <c r="N86" s="87"/>
      <c r="O86" s="87"/>
      <c r="P86" s="87"/>
      <c r="Q86" s="87"/>
    </row>
    <row r="87" spans="1:17" x14ac:dyDescent="0.25">
      <c r="A87" s="87"/>
      <c r="B87" s="87"/>
      <c r="C87" s="91"/>
      <c r="D87" s="91"/>
      <c r="E87" s="87"/>
      <c r="F87" s="87"/>
      <c r="G87" s="87"/>
      <c r="H87" s="87"/>
      <c r="I87" s="87"/>
      <c r="J87" s="87"/>
      <c r="K87" s="87"/>
      <c r="L87" s="87"/>
      <c r="M87" s="87"/>
      <c r="N87" s="87"/>
      <c r="O87" s="87"/>
      <c r="P87" s="87"/>
      <c r="Q87" s="87"/>
    </row>
    <row r="88" spans="1:17" x14ac:dyDescent="0.25">
      <c r="A88" s="87"/>
      <c r="B88" s="87"/>
      <c r="C88" s="91"/>
      <c r="D88" s="91"/>
      <c r="E88" s="87"/>
      <c r="F88" s="87"/>
      <c r="G88" s="87"/>
      <c r="H88" s="87"/>
      <c r="I88" s="87"/>
      <c r="J88" s="87"/>
      <c r="K88" s="87"/>
      <c r="L88" s="87"/>
      <c r="M88" s="87"/>
      <c r="N88" s="87"/>
      <c r="O88" s="87"/>
      <c r="P88" s="87"/>
      <c r="Q88" s="87"/>
    </row>
    <row r="89" spans="1:17" x14ac:dyDescent="0.25">
      <c r="A89" s="87"/>
      <c r="B89" s="87"/>
      <c r="C89" s="91"/>
      <c r="D89" s="91"/>
      <c r="E89" s="87"/>
      <c r="F89" s="87"/>
      <c r="G89" s="87"/>
      <c r="H89" s="87"/>
      <c r="I89" s="87"/>
      <c r="J89" s="87"/>
      <c r="K89" s="87"/>
      <c r="L89" s="87"/>
      <c r="M89" s="87"/>
      <c r="N89" s="87"/>
      <c r="O89" s="87"/>
      <c r="P89" s="87"/>
      <c r="Q89" s="87"/>
    </row>
    <row r="100" spans="1:12" ht="15.75" hidden="1" x14ac:dyDescent="0.25">
      <c r="A100" s="123" t="s">
        <v>209</v>
      </c>
      <c r="B100" s="123"/>
      <c r="C100" s="124"/>
      <c r="D100" s="124"/>
      <c r="E100" s="125" t="s">
        <v>210</v>
      </c>
      <c r="F100" s="123"/>
      <c r="G100" s="123"/>
      <c r="H100" s="125" t="s">
        <v>211</v>
      </c>
      <c r="I100" s="123"/>
      <c r="J100" s="126"/>
      <c r="K100" s="125" t="s">
        <v>212</v>
      </c>
      <c r="L100" s="126"/>
    </row>
    <row r="101" spans="1:12" hidden="1" x14ac:dyDescent="0.25">
      <c r="A101" t="s">
        <v>213</v>
      </c>
      <c r="C101" s="146">
        <v>1.2</v>
      </c>
      <c r="E101" s="111" t="s">
        <v>213</v>
      </c>
      <c r="G101" s="146">
        <v>0</v>
      </c>
      <c r="H101" s="111" t="s">
        <v>213</v>
      </c>
      <c r="J101" s="146">
        <v>0</v>
      </c>
      <c r="K101" s="111" t="s">
        <v>213</v>
      </c>
      <c r="L101" s="146">
        <v>0</v>
      </c>
    </row>
    <row r="102" spans="1:12" hidden="1" x14ac:dyDescent="0.25">
      <c r="A102" t="s">
        <v>214</v>
      </c>
      <c r="C102" s="146">
        <v>3.5</v>
      </c>
      <c r="E102" s="111" t="s">
        <v>214</v>
      </c>
      <c r="G102" s="146">
        <v>0</v>
      </c>
      <c r="H102" s="111" t="s">
        <v>214</v>
      </c>
      <c r="J102" s="146">
        <v>0</v>
      </c>
      <c r="K102" s="111" t="s">
        <v>214</v>
      </c>
      <c r="L102" s="146">
        <v>0</v>
      </c>
    </row>
    <row r="103" spans="1:12" hidden="1" x14ac:dyDescent="0.25">
      <c r="A103" t="s">
        <v>215</v>
      </c>
      <c r="C103" s="147" t="s">
        <v>148</v>
      </c>
      <c r="E103" s="111" t="s">
        <v>215</v>
      </c>
      <c r="G103" s="147">
        <v>0</v>
      </c>
      <c r="H103" s="111" t="s">
        <v>215</v>
      </c>
      <c r="J103" s="147">
        <v>0</v>
      </c>
      <c r="K103" s="111" t="s">
        <v>215</v>
      </c>
      <c r="L103" s="147">
        <v>0</v>
      </c>
    </row>
    <row r="104" spans="1:12" hidden="1" x14ac:dyDescent="0.25">
      <c r="A104" t="s">
        <v>216</v>
      </c>
      <c r="C104" s="146">
        <v>0.14599999999999999</v>
      </c>
      <c r="E104" s="111" t="s">
        <v>242</v>
      </c>
      <c r="G104" s="146">
        <v>0</v>
      </c>
      <c r="H104" s="111" t="s">
        <v>242</v>
      </c>
      <c r="J104" s="146">
        <v>0</v>
      </c>
      <c r="K104" s="111" t="s">
        <v>242</v>
      </c>
      <c r="L104" s="146">
        <v>0</v>
      </c>
    </row>
    <row r="105" spans="1:12" hidden="1" x14ac:dyDescent="0.25">
      <c r="A105" t="s">
        <v>217</v>
      </c>
      <c r="C105" s="146">
        <v>0.1076</v>
      </c>
      <c r="E105" s="111" t="s">
        <v>218</v>
      </c>
      <c r="G105" s="146">
        <v>0</v>
      </c>
      <c r="H105" s="111" t="s">
        <v>218</v>
      </c>
      <c r="J105" s="146">
        <v>0</v>
      </c>
      <c r="K105" s="111" t="s">
        <v>218</v>
      </c>
      <c r="L105" s="146">
        <v>0</v>
      </c>
    </row>
    <row r="106" spans="1:12" hidden="1" x14ac:dyDescent="0.25">
      <c r="A106" t="s">
        <v>219</v>
      </c>
      <c r="C106" s="146"/>
      <c r="E106" s="111" t="s">
        <v>222</v>
      </c>
      <c r="G106" s="146">
        <v>0</v>
      </c>
      <c r="H106" s="111" t="s">
        <v>222</v>
      </c>
      <c r="J106" s="146">
        <v>0</v>
      </c>
      <c r="K106" s="111" t="s">
        <v>222</v>
      </c>
      <c r="L106" s="146">
        <v>0</v>
      </c>
    </row>
    <row r="107" spans="1:12" hidden="1" x14ac:dyDescent="0.25">
      <c r="A107" t="s">
        <v>220</v>
      </c>
      <c r="C107" s="146"/>
      <c r="E107" s="111" t="s">
        <v>230</v>
      </c>
      <c r="G107" s="146">
        <v>0</v>
      </c>
      <c r="H107" s="111" t="s">
        <v>230</v>
      </c>
      <c r="J107" s="146">
        <v>0</v>
      </c>
      <c r="K107" s="111" t="s">
        <v>230</v>
      </c>
      <c r="L107" s="146">
        <v>0</v>
      </c>
    </row>
    <row r="108" spans="1:12" hidden="1" x14ac:dyDescent="0.25">
      <c r="A108" t="s">
        <v>221</v>
      </c>
      <c r="C108" s="146"/>
      <c r="E108" s="111" t="s">
        <v>243</v>
      </c>
      <c r="G108" s="146">
        <v>0</v>
      </c>
      <c r="H108" s="111" t="s">
        <v>243</v>
      </c>
      <c r="J108" s="146">
        <v>0</v>
      </c>
      <c r="K108" s="111" t="s">
        <v>243</v>
      </c>
      <c r="L108" s="146">
        <v>0</v>
      </c>
    </row>
    <row r="109" spans="1:12" hidden="1" x14ac:dyDescent="0.25">
      <c r="A109" t="s">
        <v>223</v>
      </c>
      <c r="C109" s="146">
        <v>1.1545679999999998</v>
      </c>
      <c r="E109" s="111" t="s">
        <v>240</v>
      </c>
      <c r="G109" s="146">
        <v>0</v>
      </c>
      <c r="H109" s="111" t="s">
        <v>240</v>
      </c>
      <c r="J109" s="146">
        <v>0</v>
      </c>
      <c r="K109" s="111" t="s">
        <v>240</v>
      </c>
      <c r="L109" s="146">
        <v>0</v>
      </c>
    </row>
    <row r="110" spans="1:12" hidden="1" x14ac:dyDescent="0.25">
      <c r="A110" t="s">
        <v>224</v>
      </c>
      <c r="C110" s="146">
        <v>9.770079999999999E-2</v>
      </c>
      <c r="E110" s="111" t="s">
        <v>241</v>
      </c>
      <c r="G110" s="146">
        <v>0</v>
      </c>
      <c r="H110" s="111" t="s">
        <v>241</v>
      </c>
      <c r="J110" s="146">
        <v>0</v>
      </c>
      <c r="K110" s="111" t="s">
        <v>241</v>
      </c>
      <c r="L110" s="146">
        <v>0</v>
      </c>
    </row>
    <row r="111" spans="1:12" hidden="1" x14ac:dyDescent="0.25">
      <c r="A111" t="s">
        <v>225</v>
      </c>
      <c r="C111" s="146"/>
      <c r="E111" s="111" t="s">
        <v>229</v>
      </c>
      <c r="G111" s="146">
        <v>0</v>
      </c>
      <c r="H111" s="111" t="s">
        <v>231</v>
      </c>
      <c r="J111" s="146">
        <v>0</v>
      </c>
      <c r="K111" s="111" t="s">
        <v>232</v>
      </c>
      <c r="L111" s="146">
        <v>0</v>
      </c>
    </row>
    <row r="112" spans="1:12" hidden="1" x14ac:dyDescent="0.25">
      <c r="A112" t="s">
        <v>226</v>
      </c>
      <c r="C112" s="146">
        <v>2.9477312000000002</v>
      </c>
      <c r="G112" s="120"/>
      <c r="J112" s="120"/>
      <c r="L112" s="120"/>
    </row>
    <row r="113" spans="1:12" hidden="1" x14ac:dyDescent="0.25">
      <c r="A113" t="s">
        <v>227</v>
      </c>
      <c r="C113" s="146"/>
      <c r="G113" s="120"/>
      <c r="J113" s="120"/>
      <c r="L113" s="120"/>
    </row>
    <row r="114" spans="1:12" hidden="1" x14ac:dyDescent="0.25">
      <c r="A114" t="s">
        <v>228</v>
      </c>
      <c r="C114" s="146"/>
    </row>
    <row r="115" spans="1:12" hidden="1" x14ac:dyDescent="0.25">
      <c r="A115" t="s">
        <v>233</v>
      </c>
      <c r="C115" s="146">
        <v>1.3823000000000001</v>
      </c>
    </row>
    <row r="116" spans="1:12" hidden="1" x14ac:dyDescent="0.25">
      <c r="A116" t="s">
        <v>234</v>
      </c>
      <c r="C116" s="146">
        <v>1.821</v>
      </c>
    </row>
    <row r="117" spans="1:12" hidden="1" x14ac:dyDescent="0.25">
      <c r="A117" t="s">
        <v>235</v>
      </c>
      <c r="C117" s="146">
        <v>0.85833726266666655</v>
      </c>
    </row>
    <row r="118" spans="1:12" hidden="1" x14ac:dyDescent="0.25">
      <c r="A118" t="s">
        <v>236</v>
      </c>
      <c r="C118" s="146"/>
    </row>
    <row r="119" spans="1:12" hidden="1" x14ac:dyDescent="0.25">
      <c r="A119" t="s">
        <v>237</v>
      </c>
      <c r="C119" s="146"/>
    </row>
    <row r="120" spans="1:12" hidden="1" x14ac:dyDescent="0.25">
      <c r="A120" t="s">
        <v>238</v>
      </c>
      <c r="C120" s="146"/>
    </row>
    <row r="121" spans="1:12" hidden="1" x14ac:dyDescent="0.25">
      <c r="A121" t="s">
        <v>239</v>
      </c>
      <c r="C121" s="146"/>
    </row>
    <row r="122" spans="1:12" hidden="1" x14ac:dyDescent="0.25">
      <c r="A122" t="s">
        <v>240</v>
      </c>
      <c r="C122" s="146">
        <v>8.3087999999999997</v>
      </c>
    </row>
    <row r="123" spans="1:12" hidden="1" x14ac:dyDescent="0.25">
      <c r="A123" t="s">
        <v>241</v>
      </c>
      <c r="C123" s="146">
        <v>4.2999999999999997E-2</v>
      </c>
    </row>
    <row r="124" spans="1:12" hidden="1" x14ac:dyDescent="0.25">
      <c r="A124" t="s">
        <v>243</v>
      </c>
      <c r="C124" s="146">
        <v>0.5</v>
      </c>
    </row>
    <row r="125" spans="1:12" hidden="1" x14ac:dyDescent="0.25">
      <c r="A125" t="s">
        <v>244</v>
      </c>
      <c r="C125" s="146">
        <v>0</v>
      </c>
    </row>
    <row r="126" spans="1:12" hidden="1" x14ac:dyDescent="0.25">
      <c r="A126" t="s">
        <v>255</v>
      </c>
      <c r="C126" s="146">
        <v>0</v>
      </c>
    </row>
    <row r="127" spans="1:12" hidden="1" x14ac:dyDescent="0.25">
      <c r="A127" t="s">
        <v>256</v>
      </c>
      <c r="C127" s="146">
        <v>0</v>
      </c>
    </row>
    <row r="128" spans="1:12" hidden="1" x14ac:dyDescent="0.25">
      <c r="A128" t="s">
        <v>257</v>
      </c>
      <c r="C128" s="146">
        <v>0</v>
      </c>
    </row>
  </sheetData>
  <sheetProtection algorithmName="SHA-512" hashValue="WkGVDqbJx4vmS6z13RxTTvFUY8H7EPvDzRpXLyGojXC7y/niaMQeMyK3eEmtuLwDgy3CWucHNkIO/eltVtHsLg==" saltValue="2LW0ytc1S5m3sebLlzQNcg==" spinCount="100000" sheet="1" objects="1" scenarios="1" formatRows="0" selectLockedCells="1"/>
  <protectedRanges>
    <protectedRange sqref="A100:L125" name="pomocne_hodnoty" securityDescriptor="O:WDG:WDD:(A;;CC;;;WD)"/>
    <protectedRange sqref="C5:E11" name="OblastZadani_Hlavni" securityDescriptor="O:WDG:WDD:(A;;CC;;;WD)"/>
    <protectedRange sqref="C15:E16" name="OblastZadani_Dvere" securityDescriptor="O:WDG:WDD:(A;;CC;;;WD)"/>
    <protectedRange sqref="C20:E21" name="OblastZadani_FixB" securityDescriptor="O:WDG:WDD:(A;;CC;;;WD)"/>
    <protectedRange sqref="C25:E26" name="OblastZadani_FixC" securityDescriptor="O:WDG:WDD:(A;;CC;;;WD)"/>
    <protectedRange sqref="C30:E31" name="OblastZadani_FixD" securityDescriptor="O:WDG:WDD:(A;;CC;;;WD)"/>
    <protectedRange sqref="G5:G32" name="oblastZadani_vysledky" securityDescriptor="O:WDG:WDD:(A;;CC;;;WD)"/>
  </protectedRanges>
  <dataConsolidate/>
  <mergeCells count="23">
    <mergeCell ref="C31:E31"/>
    <mergeCell ref="C5:E5"/>
    <mergeCell ref="C9:E9"/>
    <mergeCell ref="C11:E11"/>
    <mergeCell ref="B13:C13"/>
    <mergeCell ref="B18:C18"/>
    <mergeCell ref="B23:C23"/>
    <mergeCell ref="B28:C28"/>
    <mergeCell ref="C16:E16"/>
    <mergeCell ref="C21:E21"/>
    <mergeCell ref="C26:E26"/>
    <mergeCell ref="C6:E6"/>
    <mergeCell ref="C7:E7"/>
    <mergeCell ref="C10:E10"/>
    <mergeCell ref="C8:E8"/>
    <mergeCell ref="G29:G31"/>
    <mergeCell ref="H24:H26"/>
    <mergeCell ref="H29:H31"/>
    <mergeCell ref="G14:G16"/>
    <mergeCell ref="H14:H16"/>
    <mergeCell ref="G19:G21"/>
    <mergeCell ref="H19:H21"/>
    <mergeCell ref="G24:G26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1" r:id="rId4" name="Button 13">
              <controlPr defaultSize="0" print="0" autoFill="0" autoPict="0" macro="[0]!Reset">
                <anchor moveWithCells="1" sizeWithCells="1">
                  <from>
                    <xdr:col>6</xdr:col>
                    <xdr:colOff>0</xdr:colOff>
                    <xdr:row>7</xdr:row>
                    <xdr:rowOff>152400</xdr:rowOff>
                  </from>
                  <to>
                    <xdr:col>8</xdr:col>
                    <xdr:colOff>0</xdr:colOff>
                    <xdr:row>11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35F3CABA-2C40-486D-9781-C658042D2EE8}">
          <x14:formula1>
            <xm:f>List3!$B$1:$B$2</xm:f>
          </x14:formula1>
          <xm:sqref>C6:E6</xm:sqref>
        </x14:dataValidation>
        <x14:dataValidation type="list" allowBlank="1" showInputMessage="1" showErrorMessage="1" xr:uid="{857F1EA0-8E3B-4B9E-8586-71A3AA4151CE}">
          <x14:formula1>
            <xm:f>List3!$D$8:$D$34</xm:f>
          </x14:formula1>
          <xm:sqref>C11</xm:sqref>
        </x14:dataValidation>
        <x14:dataValidation type="list" allowBlank="1" showInputMessage="1" showErrorMessage="1" xr:uid="{5AB621BC-D98F-43F6-B6DF-9DBADEF3EE33}">
          <x14:formula1>
            <xm:f>List3!$F$1:$F$2</xm:f>
          </x14:formula1>
          <xm:sqref>C7:E7</xm:sqref>
        </x14:dataValidation>
        <x14:dataValidation type="list" allowBlank="1" showInputMessage="1" showErrorMessage="1" xr:uid="{62EDF266-9D8D-498B-B056-41956E16449B}">
          <x14:formula1>
            <xm:f>List3!$E$1:$E$3</xm:f>
          </x14:formula1>
          <xm:sqref>C5:E5</xm:sqref>
        </x14:dataValidation>
        <x14:dataValidation type="list" allowBlank="1" showInputMessage="1" showErrorMessage="1" xr:uid="{BA63A986-5F2F-48B0-B989-470BF5D0BFB7}">
          <x14:formula1>
            <xm:f>List3!$A$1:$A$12</xm:f>
          </x14:formula1>
          <xm:sqref>C9:E9</xm:sqref>
        </x14:dataValidation>
        <x14:dataValidation type="list" allowBlank="1" showInputMessage="1" showErrorMessage="1" xr:uid="{96094B02-94C8-4700-82CE-926236574CD3}">
          <x14:formula1>
            <xm:f>List3!$A$13:$A$24</xm:f>
          </x14:formula1>
          <xm:sqref>C10:E10</xm:sqref>
        </x14:dataValidation>
        <x14:dataValidation type="list" allowBlank="1" showInputMessage="1" showErrorMessage="1" xr:uid="{5C62DE2E-C30B-43CD-9131-1615E9E8BE3A}">
          <x14:formula1>
            <xm:f>List3!$G$1:$G$2</xm:f>
          </x14:formula1>
          <xm:sqref>C8:E8</xm:sqref>
        </x14:dataValidation>
        <x14:dataValidation type="list" allowBlank="1" showInputMessage="1" showErrorMessage="1" xr:uid="{A746B7D6-BF8F-48E2-BED6-F0B2919AEE2C}">
          <x14:formula1>
            <xm:f>List3!$C$2:$C$4</xm:f>
          </x14:formula1>
          <xm:sqref>C21 C31 C26</xm:sqref>
        </x14:dataValidation>
        <x14:dataValidation type="list" allowBlank="1" showInputMessage="1" showErrorMessage="1" xr:uid="{D1B784BA-253A-408B-A412-C790909B1F2E}">
          <x14:formula1>
            <xm:f>List3!$C$1:$C$13</xm:f>
          </x14:formula1>
          <xm:sqref>C16:E16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1"/>
  <dimension ref="B1:W97"/>
  <sheetViews>
    <sheetView workbookViewId="0">
      <pane ySplit="10" topLeftCell="A77" activePane="bottomLeft" state="frozen"/>
      <selection pane="bottomLeft" activeCell="J89" sqref="J89"/>
    </sheetView>
  </sheetViews>
  <sheetFormatPr defaultRowHeight="15" x14ac:dyDescent="0.25"/>
  <cols>
    <col min="1" max="1" width="5.5703125" customWidth="1"/>
    <col min="2" max="2" width="36.5703125" customWidth="1"/>
    <col min="3" max="3" width="12.85546875" bestFit="1" customWidth="1"/>
    <col min="8" max="8" width="29.5703125" bestFit="1" customWidth="1"/>
    <col min="9" max="9" width="11.28515625" bestFit="1" customWidth="1"/>
    <col min="10" max="10" width="10" bestFit="1" customWidth="1"/>
    <col min="11" max="11" width="10.85546875" customWidth="1"/>
    <col min="12" max="12" width="7.7109375" bestFit="1" customWidth="1"/>
    <col min="13" max="13" width="5.42578125" bestFit="1" customWidth="1"/>
    <col min="14" max="14" width="11.28515625" customWidth="1"/>
    <col min="16" max="16" width="29.5703125" bestFit="1" customWidth="1"/>
    <col min="17" max="17" width="6.7109375" bestFit="1" customWidth="1"/>
    <col min="18" max="18" width="6" bestFit="1" customWidth="1"/>
    <col min="19" max="19" width="10.7109375" customWidth="1"/>
    <col min="20" max="21" width="7.42578125" customWidth="1"/>
    <col min="22" max="22" width="10.5703125" bestFit="1" customWidth="1"/>
  </cols>
  <sheetData>
    <row r="1" spans="2:19" ht="15.75" thickBot="1" x14ac:dyDescent="0.3"/>
    <row r="2" spans="2:19" ht="14.45" customHeight="1" x14ac:dyDescent="0.25">
      <c r="B2" s="145" t="s">
        <v>66</v>
      </c>
      <c r="C2" s="145"/>
      <c r="D2" s="145"/>
      <c r="E2" s="145"/>
      <c r="F2" s="145"/>
      <c r="G2" s="78"/>
      <c r="H2" s="139" t="s">
        <v>64</v>
      </c>
      <c r="I2" s="141" t="s">
        <v>58</v>
      </c>
      <c r="J2" s="142"/>
      <c r="K2" s="144"/>
      <c r="L2" s="141" t="s">
        <v>54</v>
      </c>
      <c r="M2" s="142"/>
      <c r="N2" s="143"/>
      <c r="P2" t="s">
        <v>5</v>
      </c>
    </row>
    <row r="3" spans="2:19" ht="28.9" customHeight="1" x14ac:dyDescent="0.25">
      <c r="B3" s="145"/>
      <c r="C3" s="145"/>
      <c r="D3" s="145"/>
      <c r="E3" s="145"/>
      <c r="F3" s="145"/>
      <c r="G3" s="110">
        <v>0.5</v>
      </c>
      <c r="H3" s="140"/>
      <c r="I3" s="32" t="s">
        <v>55</v>
      </c>
      <c r="J3" s="32" t="s">
        <v>56</v>
      </c>
      <c r="K3" s="32" t="s">
        <v>57</v>
      </c>
      <c r="L3" s="32" t="s">
        <v>55</v>
      </c>
      <c r="M3" s="32" t="s">
        <v>56</v>
      </c>
      <c r="N3" s="33" t="s">
        <v>57</v>
      </c>
    </row>
    <row r="4" spans="2:19" ht="18" x14ac:dyDescent="0.35">
      <c r="H4" s="29" t="s">
        <v>50</v>
      </c>
      <c r="I4" s="44">
        <v>0.14599999999999999</v>
      </c>
      <c r="J4" s="45">
        <v>0.1076</v>
      </c>
      <c r="K4" s="45">
        <v>0.17907000000000001</v>
      </c>
      <c r="L4" s="45">
        <v>1.3823000000000001</v>
      </c>
      <c r="M4" s="46">
        <v>1.821</v>
      </c>
      <c r="N4" s="47">
        <v>1.2614000000000001</v>
      </c>
      <c r="P4" s="26" t="s">
        <v>63</v>
      </c>
      <c r="Q4" s="23" t="s">
        <v>62</v>
      </c>
      <c r="S4" s="82" t="s">
        <v>103</v>
      </c>
    </row>
    <row r="5" spans="2:19" x14ac:dyDescent="0.25">
      <c r="H5" s="28" t="s">
        <v>51</v>
      </c>
      <c r="I5" s="48">
        <v>0.14599999999999999</v>
      </c>
      <c r="J5" s="48">
        <v>0.182</v>
      </c>
      <c r="K5" s="48"/>
      <c r="L5" s="49">
        <v>1.3823000000000001</v>
      </c>
      <c r="M5" s="50">
        <v>1.2253000000000001</v>
      </c>
      <c r="N5" s="51"/>
      <c r="P5" s="21" t="s">
        <v>59</v>
      </c>
      <c r="Q5" s="20">
        <v>0.71</v>
      </c>
      <c r="S5" s="83" t="s">
        <v>102</v>
      </c>
    </row>
    <row r="6" spans="2:19" x14ac:dyDescent="0.25">
      <c r="H6" s="29" t="s">
        <v>52</v>
      </c>
      <c r="I6" s="30">
        <v>0.14199999999999999</v>
      </c>
      <c r="J6" s="30">
        <v>0.10299999999999999</v>
      </c>
      <c r="K6" s="30"/>
      <c r="L6" s="56">
        <v>1.4721</v>
      </c>
      <c r="M6" s="56">
        <v>2.0123000000000002</v>
      </c>
      <c r="N6" s="31"/>
      <c r="P6" s="21" t="s">
        <v>89</v>
      </c>
      <c r="Q6" s="20">
        <v>0.52</v>
      </c>
      <c r="S6" s="83" t="s">
        <v>104</v>
      </c>
    </row>
    <row r="7" spans="2:19" x14ac:dyDescent="0.25">
      <c r="H7" s="42" t="s">
        <v>53</v>
      </c>
      <c r="I7" s="77">
        <v>0.11940000000000001</v>
      </c>
      <c r="J7" s="53">
        <v>8.2710000000000006E-2</v>
      </c>
      <c r="K7" s="52"/>
      <c r="L7" s="53">
        <v>1.6140000000000001</v>
      </c>
      <c r="M7" s="54">
        <v>2.0306999999999999</v>
      </c>
      <c r="N7" s="55"/>
      <c r="P7" s="22" t="s">
        <v>60</v>
      </c>
      <c r="Q7" s="41">
        <v>0.47</v>
      </c>
    </row>
    <row r="8" spans="2:19" x14ac:dyDescent="0.25">
      <c r="H8" s="29" t="s">
        <v>91</v>
      </c>
      <c r="I8" s="76">
        <v>0.09</v>
      </c>
      <c r="J8" s="57"/>
      <c r="K8" s="58"/>
      <c r="L8" s="56">
        <v>0.8498</v>
      </c>
      <c r="M8" s="59"/>
      <c r="N8" s="60"/>
      <c r="P8" s="24" t="s">
        <v>61</v>
      </c>
      <c r="Q8" s="25">
        <v>0.4</v>
      </c>
    </row>
    <row r="9" spans="2:19" ht="15.75" thickBot="1" x14ac:dyDescent="0.3">
      <c r="G9" s="27">
        <v>1.1000000000000001</v>
      </c>
      <c r="H9" s="43" t="s">
        <v>90</v>
      </c>
      <c r="I9" s="75">
        <v>7.2400000000000006E-2</v>
      </c>
      <c r="J9" s="61"/>
      <c r="K9" s="62"/>
      <c r="L9" s="75">
        <v>0.99980000000000002</v>
      </c>
      <c r="M9" s="61"/>
      <c r="N9" s="63"/>
    </row>
    <row r="11" spans="2:19" x14ac:dyDescent="0.25">
      <c r="H11" s="34"/>
    </row>
    <row r="12" spans="2:19" ht="18.75" x14ac:dyDescent="0.3">
      <c r="B12" s="70" t="s">
        <v>88</v>
      </c>
    </row>
    <row r="13" spans="2:19" x14ac:dyDescent="0.25">
      <c r="B13" s="1"/>
    </row>
    <row r="14" spans="2:19" x14ac:dyDescent="0.25">
      <c r="B14" s="5" t="s">
        <v>25</v>
      </c>
      <c r="C14" s="6">
        <v>1.5</v>
      </c>
      <c r="D14" s="3" t="s">
        <v>4</v>
      </c>
    </row>
    <row r="15" spans="2:19" x14ac:dyDescent="0.25">
      <c r="B15" s="5" t="s">
        <v>26</v>
      </c>
      <c r="C15" s="6">
        <v>2.2999999999999998</v>
      </c>
      <c r="D15" s="3" t="s">
        <v>4</v>
      </c>
    </row>
    <row r="16" spans="2:19" x14ac:dyDescent="0.25">
      <c r="B16" s="5" t="s">
        <v>21</v>
      </c>
      <c r="C16" s="6">
        <v>0.14599999999999999</v>
      </c>
      <c r="D16" s="3" t="s">
        <v>4</v>
      </c>
      <c r="K16" s="27"/>
      <c r="L16" s="27"/>
    </row>
    <row r="17" spans="2:12" x14ac:dyDescent="0.25">
      <c r="B17" s="5" t="s">
        <v>19</v>
      </c>
      <c r="C17" s="80">
        <v>0.182</v>
      </c>
      <c r="D17" s="3" t="s">
        <v>4</v>
      </c>
      <c r="E17" s="84" t="s">
        <v>195</v>
      </c>
      <c r="K17" s="27"/>
      <c r="L17" s="27"/>
    </row>
    <row r="18" spans="2:12" ht="18" x14ac:dyDescent="0.35">
      <c r="B18" s="2" t="s">
        <v>13</v>
      </c>
      <c r="C18" s="6">
        <v>1.3823000000000001</v>
      </c>
      <c r="D18" s="4" t="s">
        <v>22</v>
      </c>
    </row>
    <row r="19" spans="2:12" ht="18" x14ac:dyDescent="0.35">
      <c r="B19" s="2" t="s">
        <v>14</v>
      </c>
      <c r="C19" s="6">
        <v>1.2253000000000001</v>
      </c>
      <c r="D19" s="4" t="s">
        <v>20</v>
      </c>
    </row>
    <row r="20" spans="2:12" x14ac:dyDescent="0.25">
      <c r="B20" s="2" t="s">
        <v>3</v>
      </c>
      <c r="C20" s="7">
        <v>0.5</v>
      </c>
      <c r="D20" s="4" t="s">
        <v>9</v>
      </c>
    </row>
    <row r="21" spans="2:12" ht="18" x14ac:dyDescent="0.35">
      <c r="B21" s="2" t="s">
        <v>15</v>
      </c>
      <c r="C21" s="13">
        <f>(2*(C15*C16))+(C14-(2*C16))*C16</f>
        <v>0.84796799999999983</v>
      </c>
      <c r="D21" s="4" t="s">
        <v>18</v>
      </c>
      <c r="H21" s="4" t="s">
        <v>11</v>
      </c>
    </row>
    <row r="22" spans="2:12" ht="18" x14ac:dyDescent="0.35">
      <c r="B22" s="2" t="s">
        <v>16</v>
      </c>
      <c r="C22" s="13">
        <f>(C14-(2*C16))*C17</f>
        <v>0.219856</v>
      </c>
      <c r="D22" s="4" t="s">
        <v>17</v>
      </c>
      <c r="H22" s="4" t="s">
        <v>11</v>
      </c>
    </row>
    <row r="23" spans="2:12" ht="17.25" x14ac:dyDescent="0.25">
      <c r="B23" s="2" t="s">
        <v>0</v>
      </c>
      <c r="C23" s="13">
        <f>(C14*C15)-C21-C22</f>
        <v>2.3821759999999998</v>
      </c>
      <c r="D23" s="5" t="s">
        <v>6</v>
      </c>
      <c r="H23" s="4" t="s">
        <v>10</v>
      </c>
    </row>
    <row r="24" spans="2:12" x14ac:dyDescent="0.25">
      <c r="B24" s="2" t="s">
        <v>2</v>
      </c>
      <c r="C24" s="6">
        <v>4.2999999999999997E-2</v>
      </c>
      <c r="D24" s="4" t="s">
        <v>7</v>
      </c>
    </row>
    <row r="25" spans="2:12" x14ac:dyDescent="0.25">
      <c r="B25" s="2" t="s">
        <v>1</v>
      </c>
      <c r="C25" s="13">
        <f>2*(C14-(2*C16))+2*(C15-C16-C17)</f>
        <v>6.3599999999999994</v>
      </c>
      <c r="D25" s="4" t="s">
        <v>8</v>
      </c>
    </row>
    <row r="27" spans="2:12" ht="18" x14ac:dyDescent="0.35">
      <c r="B27" s="12" t="s">
        <v>43</v>
      </c>
      <c r="C27" s="79">
        <f>((C18*C21)+(C19*C22)+(C20*C23)+(C24*C25))/(C23+C21+C22)</f>
        <v>0.84234890527536244</v>
      </c>
      <c r="D27" s="11" t="s">
        <v>12</v>
      </c>
    </row>
    <row r="30" spans="2:12" ht="18.75" x14ac:dyDescent="0.3">
      <c r="B30" s="70" t="s">
        <v>92</v>
      </c>
    </row>
    <row r="32" spans="2:12" x14ac:dyDescent="0.25">
      <c r="B32" s="5" t="s">
        <v>108</v>
      </c>
      <c r="C32" s="6">
        <f>1.034+0.711</f>
        <v>1.7450000000000001</v>
      </c>
      <c r="D32" s="3" t="s">
        <v>4</v>
      </c>
    </row>
    <row r="33" spans="2:4" x14ac:dyDescent="0.25">
      <c r="B33" s="5" t="s">
        <v>107</v>
      </c>
      <c r="C33" s="6">
        <v>2.2949999999999999</v>
      </c>
      <c r="D33" s="3" t="s">
        <v>4</v>
      </c>
    </row>
    <row r="34" spans="2:4" x14ac:dyDescent="0.25">
      <c r="B34" s="5" t="s">
        <v>21</v>
      </c>
      <c r="C34" s="7">
        <v>0.14599999999999999</v>
      </c>
      <c r="D34" s="3" t="s">
        <v>4</v>
      </c>
    </row>
    <row r="35" spans="2:4" x14ac:dyDescent="0.25">
      <c r="B35" s="5" t="s">
        <v>19</v>
      </c>
      <c r="C35" s="38">
        <v>0.1076</v>
      </c>
      <c r="D35" s="3" t="s">
        <v>4</v>
      </c>
    </row>
    <row r="36" spans="2:4" x14ac:dyDescent="0.25">
      <c r="B36" s="5" t="s">
        <v>101</v>
      </c>
      <c r="C36" s="81" t="s">
        <v>104</v>
      </c>
      <c r="D36" s="3"/>
    </row>
    <row r="37" spans="2:4" x14ac:dyDescent="0.25">
      <c r="B37" s="64" t="s">
        <v>39</v>
      </c>
      <c r="C37" s="65">
        <v>0.4</v>
      </c>
      <c r="D37" s="3" t="s">
        <v>4</v>
      </c>
    </row>
    <row r="38" spans="2:4" x14ac:dyDescent="0.25">
      <c r="B38" s="64" t="s">
        <v>40</v>
      </c>
      <c r="C38" s="65">
        <v>0.08</v>
      </c>
      <c r="D38" s="3" t="s">
        <v>4</v>
      </c>
    </row>
    <row r="39" spans="2:4" x14ac:dyDescent="0.25">
      <c r="B39" s="64" t="s">
        <v>41</v>
      </c>
      <c r="C39" s="65">
        <v>0</v>
      </c>
      <c r="D39" s="3" t="s">
        <v>42</v>
      </c>
    </row>
    <row r="40" spans="2:4" x14ac:dyDescent="0.25">
      <c r="B40" s="17" t="s">
        <v>47</v>
      </c>
      <c r="C40" s="73">
        <f>I8</f>
        <v>0.09</v>
      </c>
      <c r="D40" s="3" t="s">
        <v>4</v>
      </c>
    </row>
    <row r="41" spans="2:4" x14ac:dyDescent="0.25">
      <c r="B41" s="17" t="s">
        <v>65</v>
      </c>
      <c r="C41" s="18">
        <v>0</v>
      </c>
      <c r="D41" s="3" t="s">
        <v>4</v>
      </c>
    </row>
    <row r="42" spans="2:4" x14ac:dyDescent="0.25">
      <c r="B42" s="66" t="s">
        <v>93</v>
      </c>
      <c r="C42" s="67">
        <v>0.71099999999999997</v>
      </c>
      <c r="D42" s="3" t="s">
        <v>4</v>
      </c>
    </row>
    <row r="43" spans="2:4" x14ac:dyDescent="0.25">
      <c r="B43" s="66" t="s">
        <v>94</v>
      </c>
      <c r="C43" s="67">
        <v>2.2949999999999999</v>
      </c>
      <c r="D43" s="3" t="s">
        <v>4</v>
      </c>
    </row>
    <row r="44" spans="2:4" x14ac:dyDescent="0.25">
      <c r="B44" s="66" t="s">
        <v>95</v>
      </c>
      <c r="C44" s="71">
        <v>7.1999999999999995E-2</v>
      </c>
      <c r="D44" s="3" t="s">
        <v>4</v>
      </c>
    </row>
    <row r="45" spans="2:4" ht="18" x14ac:dyDescent="0.35">
      <c r="B45" s="2" t="s">
        <v>13</v>
      </c>
      <c r="C45" s="7">
        <v>1.3823000000000001</v>
      </c>
      <c r="D45" s="4" t="s">
        <v>22</v>
      </c>
    </row>
    <row r="46" spans="2:4" ht="18" x14ac:dyDescent="0.35">
      <c r="B46" s="2" t="s">
        <v>14</v>
      </c>
      <c r="C46" s="7">
        <v>1.821</v>
      </c>
      <c r="D46" s="4" t="s">
        <v>20</v>
      </c>
    </row>
    <row r="47" spans="2:4" ht="18" x14ac:dyDescent="0.35">
      <c r="B47" s="16" t="s">
        <v>45</v>
      </c>
      <c r="C47" s="74">
        <f>L8</f>
        <v>0.8498</v>
      </c>
      <c r="D47" s="4" t="s">
        <v>96</v>
      </c>
    </row>
    <row r="48" spans="2:4" ht="18" x14ac:dyDescent="0.35">
      <c r="B48" s="68" t="s">
        <v>97</v>
      </c>
      <c r="C48" s="72">
        <v>1</v>
      </c>
      <c r="D48" s="4" t="s">
        <v>98</v>
      </c>
    </row>
    <row r="49" spans="2:18" ht="18" x14ac:dyDescent="0.35">
      <c r="B49" s="9" t="s">
        <v>37</v>
      </c>
      <c r="C49" s="7">
        <v>0.5</v>
      </c>
      <c r="D49" s="4" t="s">
        <v>9</v>
      </c>
    </row>
    <row r="50" spans="2:18" ht="18" x14ac:dyDescent="0.35">
      <c r="B50" s="9" t="s">
        <v>29</v>
      </c>
      <c r="C50" s="7">
        <v>0.71</v>
      </c>
      <c r="D50" s="4" t="s">
        <v>30</v>
      </c>
    </row>
    <row r="51" spans="2:18" ht="18" x14ac:dyDescent="0.35">
      <c r="B51" s="68" t="s">
        <v>123</v>
      </c>
      <c r="C51" s="7">
        <f>C49</f>
        <v>0.5</v>
      </c>
      <c r="D51" s="4" t="s">
        <v>100</v>
      </c>
    </row>
    <row r="52" spans="2:18" ht="18" x14ac:dyDescent="0.35">
      <c r="B52" s="9" t="s">
        <v>15</v>
      </c>
      <c r="C52" s="13">
        <f>(2*(C33*C34))+(C32-(2*C34))*C34</f>
        <v>0.8822779999999999</v>
      </c>
      <c r="D52" s="4" t="s">
        <v>18</v>
      </c>
      <c r="H52" s="4" t="s">
        <v>11</v>
      </c>
    </row>
    <row r="53" spans="2:18" ht="18" x14ac:dyDescent="0.35">
      <c r="B53" s="9" t="s">
        <v>16</v>
      </c>
      <c r="C53" s="13">
        <f>(C32-(2*C34))*C35</f>
        <v>0.1563428</v>
      </c>
      <c r="D53" s="4" t="s">
        <v>17</v>
      </c>
      <c r="H53" s="4" t="s">
        <v>11</v>
      </c>
    </row>
    <row r="54" spans="2:18" ht="18" x14ac:dyDescent="0.35">
      <c r="B54" s="16" t="s">
        <v>46</v>
      </c>
      <c r="C54" s="14">
        <f>C40*C41</f>
        <v>0</v>
      </c>
      <c r="D54" s="4" t="s">
        <v>48</v>
      </c>
      <c r="H54" s="4" t="s">
        <v>11</v>
      </c>
    </row>
    <row r="55" spans="2:18" ht="18" x14ac:dyDescent="0.35">
      <c r="B55" s="68" t="s">
        <v>72</v>
      </c>
      <c r="C55" s="14">
        <f>(C42*C43)-C57</f>
        <v>0.41212800000000005</v>
      </c>
      <c r="D55" s="4" t="s">
        <v>99</v>
      </c>
      <c r="H55" s="4"/>
    </row>
    <row r="56" spans="2:18" ht="18" x14ac:dyDescent="0.35">
      <c r="B56" s="69" t="s">
        <v>110</v>
      </c>
      <c r="C56" s="14">
        <f>C37*C38*C39</f>
        <v>0</v>
      </c>
      <c r="D56" s="5" t="s">
        <v>106</v>
      </c>
      <c r="H56" s="4" t="s">
        <v>10</v>
      </c>
    </row>
    <row r="57" spans="2:18" ht="18" x14ac:dyDescent="0.35">
      <c r="B57" s="68" t="s">
        <v>124</v>
      </c>
      <c r="C57" s="14">
        <f>(C42-(2*C44))*(C43-(2*C44))</f>
        <v>1.2196169999999997</v>
      </c>
      <c r="D57" s="5" t="s">
        <v>111</v>
      </c>
      <c r="H57" s="4"/>
    </row>
    <row r="58" spans="2:18" ht="18" x14ac:dyDescent="0.35">
      <c r="B58" s="9" t="s">
        <v>105</v>
      </c>
      <c r="C58" s="13">
        <f>(C32*C33)-C52-C53-C54-C55-C56</f>
        <v>2.5540262000000005</v>
      </c>
      <c r="D58" s="4" t="s">
        <v>109</v>
      </c>
    </row>
    <row r="59" spans="2:18" ht="18" x14ac:dyDescent="0.35">
      <c r="B59" s="9" t="s">
        <v>34</v>
      </c>
      <c r="C59" s="6">
        <v>4.2999999999999997E-2</v>
      </c>
      <c r="D59" s="4" t="s">
        <v>7</v>
      </c>
    </row>
    <row r="60" spans="2:18" ht="18" x14ac:dyDescent="0.35">
      <c r="B60" s="9" t="s">
        <v>33</v>
      </c>
      <c r="C60" s="6">
        <v>0</v>
      </c>
      <c r="D60" s="4" t="s">
        <v>35</v>
      </c>
      <c r="Q60" t="s">
        <v>112</v>
      </c>
      <c r="R60" t="s">
        <v>113</v>
      </c>
    </row>
    <row r="61" spans="2:18" ht="18" x14ac:dyDescent="0.35">
      <c r="B61" s="9" t="s">
        <v>38</v>
      </c>
      <c r="C61" s="14">
        <f>((C37*2+C38*2)*C39)+((2*(C42-(2*C44)))*(2*(C43-(2*C44))))+(IF(C36="prosklená",C62))</f>
        <v>11.867267999999999</v>
      </c>
      <c r="D61" s="4" t="s">
        <v>8</v>
      </c>
      <c r="Q61" t="s">
        <v>114</v>
      </c>
      <c r="R61" s="5" t="s">
        <v>111</v>
      </c>
    </row>
    <row r="62" spans="2:18" ht="18" x14ac:dyDescent="0.35">
      <c r="B62" s="9" t="s">
        <v>28</v>
      </c>
      <c r="C62" s="13">
        <f>2*(C32-(2*C34))+2*(C33-C34-C35)+2*C41</f>
        <v>6.9887999999999995</v>
      </c>
      <c r="D62" s="4" t="s">
        <v>31</v>
      </c>
      <c r="Q62" t="s">
        <v>116</v>
      </c>
      <c r="R62" t="s">
        <v>115</v>
      </c>
    </row>
    <row r="63" spans="2:18" x14ac:dyDescent="0.25">
      <c r="Q63" t="s">
        <v>117</v>
      </c>
      <c r="R63" s="4" t="s">
        <v>18</v>
      </c>
    </row>
    <row r="64" spans="2:18" ht="18" x14ac:dyDescent="0.35">
      <c r="B64" s="10" t="s">
        <v>44</v>
      </c>
      <c r="C64" s="79">
        <f>((C52*C45)+(C53*C46)+(C54*C47)+(C55*C48)+(C56*C49)+(C57*C51)+(C58*(IF(C36="plná",C50,C49)))+(C61*C59)+(C62*C60))/(C52+C53+C54+C55+C56+C57+C58)</f>
        <v>0.82564923194890416</v>
      </c>
      <c r="D64" s="11" t="s">
        <v>12</v>
      </c>
      <c r="Q64" t="s">
        <v>118</v>
      </c>
      <c r="R64" s="4" t="s">
        <v>17</v>
      </c>
    </row>
    <row r="65" spans="2:23" x14ac:dyDescent="0.25">
      <c r="B65" s="10"/>
      <c r="C65" s="15"/>
      <c r="D65" s="11"/>
      <c r="Q65" t="s">
        <v>119</v>
      </c>
      <c r="R65" s="4" t="s">
        <v>48</v>
      </c>
    </row>
    <row r="66" spans="2:23" x14ac:dyDescent="0.25">
      <c r="B66" s="10"/>
      <c r="C66" s="15"/>
      <c r="D66" s="11"/>
      <c r="Q66" t="s">
        <v>120</v>
      </c>
      <c r="R66" s="4" t="s">
        <v>99</v>
      </c>
    </row>
    <row r="67" spans="2:23" ht="18.75" x14ac:dyDescent="0.3">
      <c r="B67" s="70" t="s">
        <v>77</v>
      </c>
      <c r="Q67" t="s">
        <v>121</v>
      </c>
      <c r="R67" s="4" t="s">
        <v>8</v>
      </c>
    </row>
    <row r="68" spans="2:23" x14ac:dyDescent="0.25">
      <c r="Q68" t="s">
        <v>122</v>
      </c>
      <c r="R68" s="4" t="s">
        <v>31</v>
      </c>
    </row>
    <row r="69" spans="2:23" x14ac:dyDescent="0.25">
      <c r="B69" s="5" t="s">
        <v>23</v>
      </c>
      <c r="C69" s="6">
        <v>1.51</v>
      </c>
      <c r="D69" s="3" t="s">
        <v>4</v>
      </c>
    </row>
    <row r="70" spans="2:23" x14ac:dyDescent="0.25">
      <c r="B70" s="5" t="s">
        <v>24</v>
      </c>
      <c r="C70" s="6">
        <v>2.06</v>
      </c>
      <c r="D70" s="3" t="s">
        <v>4</v>
      </c>
    </row>
    <row r="71" spans="2:23" x14ac:dyDescent="0.25">
      <c r="B71" s="5" t="s">
        <v>39</v>
      </c>
      <c r="C71" s="6">
        <v>0.22</v>
      </c>
      <c r="D71" s="3" t="s">
        <v>4</v>
      </c>
      <c r="I71" t="s">
        <v>79</v>
      </c>
    </row>
    <row r="72" spans="2:23" ht="18" x14ac:dyDescent="0.35">
      <c r="B72" s="5" t="s">
        <v>40</v>
      </c>
      <c r="C72" s="6">
        <v>1.52</v>
      </c>
      <c r="D72" s="3" t="s">
        <v>4</v>
      </c>
      <c r="J72" s="2" t="s">
        <v>81</v>
      </c>
      <c r="K72">
        <f>C84</f>
        <v>0.5</v>
      </c>
      <c r="L72" t="str">
        <f>$D$97</f>
        <v>W/m²K</v>
      </c>
    </row>
    <row r="73" spans="2:23" ht="18" x14ac:dyDescent="0.35">
      <c r="B73" s="5" t="s">
        <v>41</v>
      </c>
      <c r="C73" s="6">
        <v>1</v>
      </c>
      <c r="D73" s="3" t="s">
        <v>42</v>
      </c>
      <c r="G73" s="19"/>
      <c r="J73" s="2" t="s">
        <v>82</v>
      </c>
      <c r="K73">
        <f>C80</f>
        <v>1.4</v>
      </c>
      <c r="L73" t="str">
        <f t="shared" ref="L73:L79" si="0">$D$97</f>
        <v>W/m²K</v>
      </c>
    </row>
    <row r="74" spans="2:23" ht="18" x14ac:dyDescent="0.35">
      <c r="B74" s="5" t="s">
        <v>21</v>
      </c>
      <c r="C74" s="7">
        <v>0.14199999999999999</v>
      </c>
      <c r="D74" s="3" t="s">
        <v>4</v>
      </c>
      <c r="J74" s="2" t="s">
        <v>83</v>
      </c>
      <c r="K74">
        <f>C81</f>
        <v>1.8</v>
      </c>
      <c r="L74" t="str">
        <f t="shared" si="0"/>
        <v>W/m²K</v>
      </c>
    </row>
    <row r="75" spans="2:23" ht="18" x14ac:dyDescent="0.35">
      <c r="B75" s="5" t="s">
        <v>19</v>
      </c>
      <c r="C75" s="7">
        <v>0.10299999999999999</v>
      </c>
      <c r="D75" s="3" t="s">
        <v>4</v>
      </c>
      <c r="G75" s="34"/>
      <c r="J75" s="2" t="s">
        <v>84</v>
      </c>
      <c r="K75">
        <f>C82</f>
        <v>0.17907000000000001</v>
      </c>
      <c r="L75" t="str">
        <f t="shared" si="0"/>
        <v>W/m²K</v>
      </c>
    </row>
    <row r="76" spans="2:23" ht="18" x14ac:dyDescent="0.35">
      <c r="B76" s="5" t="s">
        <v>67</v>
      </c>
      <c r="C76" s="38">
        <f>K4</f>
        <v>0.17907000000000001</v>
      </c>
      <c r="D76" s="3" t="s">
        <v>4</v>
      </c>
      <c r="G76" s="34"/>
      <c r="J76" s="9" t="s">
        <v>85</v>
      </c>
      <c r="K76" s="39">
        <f>C83</f>
        <v>0.8498</v>
      </c>
      <c r="L76" t="str">
        <f t="shared" si="0"/>
        <v>W/m²K</v>
      </c>
    </row>
    <row r="77" spans="2:23" ht="18" x14ac:dyDescent="0.35">
      <c r="B77" s="17" t="s">
        <v>47</v>
      </c>
      <c r="C77" s="18">
        <f>I8</f>
        <v>0.09</v>
      </c>
      <c r="D77" s="3" t="s">
        <v>4</v>
      </c>
      <c r="J77" s="9" t="s">
        <v>86</v>
      </c>
      <c r="K77">
        <f>C92</f>
        <v>4.2999999999999997E-2</v>
      </c>
      <c r="L77" t="s">
        <v>80</v>
      </c>
      <c r="W77" s="27"/>
    </row>
    <row r="78" spans="2:23" x14ac:dyDescent="0.25">
      <c r="B78" s="17" t="s">
        <v>76</v>
      </c>
      <c r="C78" s="18">
        <f>C69-(2*C74)-C76</f>
        <v>1.0469299999999999</v>
      </c>
      <c r="D78" s="3" t="s">
        <v>4</v>
      </c>
      <c r="W78" s="27"/>
    </row>
    <row r="79" spans="2:23" ht="18" x14ac:dyDescent="0.35">
      <c r="B79" s="35" t="s">
        <v>78</v>
      </c>
      <c r="C79" s="7" t="s">
        <v>74</v>
      </c>
      <c r="D79" s="36" t="s">
        <v>75</v>
      </c>
      <c r="E79" s="37" t="s">
        <v>74</v>
      </c>
      <c r="J79" s="10" t="s">
        <v>87</v>
      </c>
      <c r="K79" s="40">
        <f>C97</f>
        <v>0.88382720673149873</v>
      </c>
      <c r="L79" s="8" t="str">
        <f t="shared" si="0"/>
        <v>W/m²K</v>
      </c>
      <c r="W79" s="27"/>
    </row>
    <row r="80" spans="2:23" ht="18" x14ac:dyDescent="0.35">
      <c r="B80" s="2" t="s">
        <v>13</v>
      </c>
      <c r="C80" s="7">
        <v>1.4</v>
      </c>
      <c r="D80" s="4" t="s">
        <v>22</v>
      </c>
      <c r="W80" s="27"/>
    </row>
    <row r="81" spans="2:23" ht="18" x14ac:dyDescent="0.35">
      <c r="B81" s="2" t="s">
        <v>14</v>
      </c>
      <c r="C81" s="7">
        <v>1.8</v>
      </c>
      <c r="D81" s="4" t="s">
        <v>20</v>
      </c>
      <c r="W81" s="27"/>
    </row>
    <row r="82" spans="2:23" ht="18" x14ac:dyDescent="0.35">
      <c r="B82" s="2" t="s">
        <v>68</v>
      </c>
      <c r="C82" s="38">
        <f>K4</f>
        <v>0.17907000000000001</v>
      </c>
      <c r="D82" s="4" t="s">
        <v>70</v>
      </c>
      <c r="W82" s="27"/>
    </row>
    <row r="83" spans="2:23" ht="18" x14ac:dyDescent="0.35">
      <c r="B83" s="16" t="s">
        <v>69</v>
      </c>
      <c r="C83" s="38">
        <v>0.8498</v>
      </c>
      <c r="D83" s="4" t="s">
        <v>49</v>
      </c>
      <c r="W83" s="27"/>
    </row>
    <row r="84" spans="2:23" ht="18" x14ac:dyDescent="0.35">
      <c r="B84" s="2" t="s">
        <v>37</v>
      </c>
      <c r="C84" s="7">
        <v>0.5</v>
      </c>
      <c r="D84" s="4" t="s">
        <v>9</v>
      </c>
      <c r="W84" s="27"/>
    </row>
    <row r="85" spans="2:23" ht="18" x14ac:dyDescent="0.35">
      <c r="B85" s="9" t="s">
        <v>29</v>
      </c>
      <c r="C85" s="7">
        <v>0.71</v>
      </c>
      <c r="D85" s="4" t="s">
        <v>30</v>
      </c>
    </row>
    <row r="86" spans="2:23" ht="18" x14ac:dyDescent="0.35">
      <c r="B86" s="9" t="s">
        <v>15</v>
      </c>
      <c r="C86" s="13">
        <f>(2*(C70*C74))+((C69-(2*C74)-C76)*C74)</f>
        <v>0.73370405999999999</v>
      </c>
      <c r="D86" s="4" t="s">
        <v>18</v>
      </c>
      <c r="H86" s="4" t="s">
        <v>11</v>
      </c>
    </row>
    <row r="87" spans="2:23" ht="18" x14ac:dyDescent="0.35">
      <c r="B87" s="9" t="s">
        <v>16</v>
      </c>
      <c r="C87" s="13">
        <f>(C69-(2*C74)-C76)*C75</f>
        <v>0.10783378999999998</v>
      </c>
      <c r="D87" s="4" t="s">
        <v>17</v>
      </c>
      <c r="H87" s="4" t="s">
        <v>11</v>
      </c>
    </row>
    <row r="88" spans="2:23" ht="18" x14ac:dyDescent="0.35">
      <c r="B88" s="9" t="s">
        <v>71</v>
      </c>
      <c r="C88" s="13">
        <f>C69*C76</f>
        <v>0.27039570000000002</v>
      </c>
      <c r="D88" s="4" t="s">
        <v>73</v>
      </c>
      <c r="H88" s="4"/>
    </row>
    <row r="89" spans="2:23" ht="18" x14ac:dyDescent="0.35">
      <c r="B89" s="16" t="s">
        <v>72</v>
      </c>
      <c r="C89" s="14">
        <f>C77*C78</f>
        <v>9.4223699999999994E-2</v>
      </c>
      <c r="D89" s="4" t="s">
        <v>48</v>
      </c>
      <c r="H89" s="4" t="s">
        <v>11</v>
      </c>
    </row>
    <row r="90" spans="2:23" ht="18" x14ac:dyDescent="0.35">
      <c r="B90" s="9" t="s">
        <v>36</v>
      </c>
      <c r="C90" s="13">
        <f>IF(C79="Ano",(C71*C72*C73),(C69*C70)-C86-C87-C88-C89)</f>
        <v>1.9044427500000005</v>
      </c>
      <c r="D90" s="5" t="s">
        <v>6</v>
      </c>
      <c r="H90" s="4" t="s">
        <v>10</v>
      </c>
    </row>
    <row r="91" spans="2:23" ht="18" x14ac:dyDescent="0.35">
      <c r="B91" s="9" t="s">
        <v>27</v>
      </c>
      <c r="C91" s="13">
        <f>IF(C79="Ano",(C69*C70)-C86-C87-C88-C89-C90,0)</f>
        <v>0</v>
      </c>
      <c r="D91" s="4" t="s">
        <v>32</v>
      </c>
    </row>
    <row r="92" spans="2:23" ht="18" x14ac:dyDescent="0.35">
      <c r="B92" s="9" t="s">
        <v>34</v>
      </c>
      <c r="C92" s="6">
        <v>4.2999999999999997E-2</v>
      </c>
      <c r="D92" s="4" t="s">
        <v>7</v>
      </c>
    </row>
    <row r="93" spans="2:23" ht="18" x14ac:dyDescent="0.35">
      <c r="B93" s="9" t="s">
        <v>33</v>
      </c>
      <c r="C93" s="6">
        <v>0</v>
      </c>
      <c r="D93" s="4" t="s">
        <v>35</v>
      </c>
    </row>
    <row r="94" spans="2:23" ht="18" x14ac:dyDescent="0.35">
      <c r="B94" s="9" t="s">
        <v>38</v>
      </c>
      <c r="C94" s="13">
        <f>IF(C79="Ne",2*(C69-(2*C74)-C76)+(4*(C70-C74-C75))+C78,0)</f>
        <v>10.400790000000001</v>
      </c>
      <c r="D94" s="4" t="s">
        <v>8</v>
      </c>
    </row>
    <row r="95" spans="2:23" ht="18" x14ac:dyDescent="0.35">
      <c r="B95" s="9" t="s">
        <v>28</v>
      </c>
      <c r="C95" s="13">
        <f>IF(C79="Ano",2*(C69-(2*C74)-C76)+(4*(C70-C74-C75))+C78,0)</f>
        <v>0</v>
      </c>
      <c r="D95" s="4" t="s">
        <v>31</v>
      </c>
    </row>
    <row r="97" spans="2:4" ht="18" x14ac:dyDescent="0.35">
      <c r="B97" s="10" t="s">
        <v>44</v>
      </c>
      <c r="C97" s="15">
        <f>((C86*C80)+(C87*C81)+(C88*C82)+(C89*C83)+(C90*C84)+(C91*C85)+(C94*C92)+(C95*C93))/(C86+C87+C88+C89+C90+C91)</f>
        <v>0.88382720673149873</v>
      </c>
      <c r="D97" s="11" t="s">
        <v>12</v>
      </c>
    </row>
  </sheetData>
  <dataConsolidate/>
  <mergeCells count="4">
    <mergeCell ref="H2:H3"/>
    <mergeCell ref="L2:N2"/>
    <mergeCell ref="I2:K2"/>
    <mergeCell ref="B2:F3"/>
  </mergeCells>
  <dataValidations count="8">
    <dataValidation type="list" allowBlank="1" showInputMessage="1" showErrorMessage="1" sqref="C79" xr:uid="{00000000-0002-0000-0000-000000000000}">
      <formula1>$D$79:$E$79</formula1>
    </dataValidation>
    <dataValidation type="list" allowBlank="1" showInputMessage="1" showErrorMessage="1" sqref="C80:C81" xr:uid="{00000000-0002-0000-0000-000001000000}">
      <formula1>#REF!</formula1>
    </dataValidation>
    <dataValidation type="list" allowBlank="1" showInputMessage="1" showErrorMessage="1" sqref="C16 C34 C74" xr:uid="{00000000-0002-0000-0000-000002000000}">
      <formula1>$I$5:$I$9</formula1>
    </dataValidation>
    <dataValidation type="list" allowBlank="1" showInputMessage="1" showErrorMessage="1" sqref="C17 C75 C35" xr:uid="{00000000-0002-0000-0000-000003000000}">
      <formula1>$J$4:$J$7</formula1>
    </dataValidation>
    <dataValidation type="list" allowBlank="1" showInputMessage="1" showErrorMessage="1" sqref="C18 C45" xr:uid="{00000000-0002-0000-0000-000004000000}">
      <formula1>$L$5:$L$9</formula1>
    </dataValidation>
    <dataValidation type="list" allowBlank="1" showInputMessage="1" showErrorMessage="1" sqref="C19 C46" xr:uid="{00000000-0002-0000-0000-000005000000}">
      <formula1>$M$4:$M$7</formula1>
    </dataValidation>
    <dataValidation type="list" allowBlank="1" showInputMessage="1" showErrorMessage="1" sqref="C85 C50" xr:uid="{00000000-0002-0000-0000-000006000000}">
      <formula1>$Q$5:$Q$8</formula1>
    </dataValidation>
    <dataValidation type="list" allowBlank="1" showInputMessage="1" showErrorMessage="1" sqref="C36" xr:uid="{00000000-0002-0000-0000-000007000000}">
      <formula1>$S$5:$S$6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A0900-D943-4F1D-85F9-37AF6C3EEEBE}">
  <sheetPr codeName="List3"/>
  <dimension ref="A1:G34"/>
  <sheetViews>
    <sheetView workbookViewId="0">
      <selection activeCell="E14" sqref="E14"/>
    </sheetView>
  </sheetViews>
  <sheetFormatPr defaultRowHeight="15" x14ac:dyDescent="0.25"/>
  <cols>
    <col min="3" max="3" width="17.85546875" customWidth="1"/>
    <col min="4" max="4" width="9.140625" style="85"/>
    <col min="5" max="5" width="32.7109375" style="86" customWidth="1"/>
    <col min="6" max="6" width="14.85546875" customWidth="1"/>
    <col min="7" max="7" width="16.42578125" customWidth="1"/>
  </cols>
  <sheetData>
    <row r="1" spans="1:7" x14ac:dyDescent="0.25">
      <c r="A1" t="s">
        <v>127</v>
      </c>
      <c r="B1" t="s">
        <v>143</v>
      </c>
      <c r="C1" t="s">
        <v>148</v>
      </c>
      <c r="D1" s="85" t="s">
        <v>165</v>
      </c>
      <c r="E1" s="86" t="s">
        <v>50</v>
      </c>
      <c r="F1" s="86" t="s">
        <v>199</v>
      </c>
      <c r="G1" s="86" t="s">
        <v>202</v>
      </c>
    </row>
    <row r="2" spans="1:7" x14ac:dyDescent="0.25">
      <c r="A2" t="s">
        <v>128</v>
      </c>
      <c r="B2" t="s">
        <v>144</v>
      </c>
      <c r="C2" t="s">
        <v>146</v>
      </c>
      <c r="D2" s="85" t="s">
        <v>166</v>
      </c>
      <c r="E2" s="86" t="s">
        <v>197</v>
      </c>
      <c r="F2" s="86" t="s">
        <v>200</v>
      </c>
      <c r="G2" s="86" t="s">
        <v>203</v>
      </c>
    </row>
    <row r="3" spans="1:7" x14ac:dyDescent="0.25">
      <c r="A3" t="s">
        <v>129</v>
      </c>
      <c r="C3" t="s">
        <v>147</v>
      </c>
      <c r="D3" s="85" t="s">
        <v>167</v>
      </c>
      <c r="E3" s="86" t="s">
        <v>198</v>
      </c>
    </row>
    <row r="4" spans="1:7" x14ac:dyDescent="0.25">
      <c r="A4" t="s">
        <v>130</v>
      </c>
      <c r="C4" t="s">
        <v>245</v>
      </c>
      <c r="D4" s="85" t="s">
        <v>168</v>
      </c>
    </row>
    <row r="5" spans="1:7" x14ac:dyDescent="0.25">
      <c r="A5" t="s">
        <v>131</v>
      </c>
      <c r="C5" t="s">
        <v>246</v>
      </c>
      <c r="D5" s="85" t="s">
        <v>169</v>
      </c>
    </row>
    <row r="6" spans="1:7" x14ac:dyDescent="0.25">
      <c r="A6" t="s">
        <v>132</v>
      </c>
      <c r="C6" t="s">
        <v>247</v>
      </c>
      <c r="D6" s="85" t="s">
        <v>170</v>
      </c>
    </row>
    <row r="7" spans="1:7" x14ac:dyDescent="0.25">
      <c r="A7" t="s">
        <v>133</v>
      </c>
      <c r="C7" t="s">
        <v>248</v>
      </c>
    </row>
    <row r="8" spans="1:7" x14ac:dyDescent="0.25">
      <c r="A8" t="s">
        <v>134</v>
      </c>
      <c r="C8" t="s">
        <v>249</v>
      </c>
      <c r="D8" s="85" t="s">
        <v>171</v>
      </c>
    </row>
    <row r="9" spans="1:7" x14ac:dyDescent="0.25">
      <c r="A9" t="s">
        <v>135</v>
      </c>
      <c r="C9" t="s">
        <v>250</v>
      </c>
      <c r="D9" s="85" t="s">
        <v>172</v>
      </c>
    </row>
    <row r="10" spans="1:7" x14ac:dyDescent="0.25">
      <c r="A10" t="s">
        <v>136</v>
      </c>
      <c r="C10" t="s">
        <v>251</v>
      </c>
      <c r="D10" s="85" t="s">
        <v>173</v>
      </c>
    </row>
    <row r="11" spans="1:7" x14ac:dyDescent="0.25">
      <c r="A11" t="s">
        <v>137</v>
      </c>
      <c r="C11" t="s">
        <v>252</v>
      </c>
    </row>
    <row r="12" spans="1:7" x14ac:dyDescent="0.25">
      <c r="A12" t="s">
        <v>138</v>
      </c>
      <c r="C12" t="s">
        <v>253</v>
      </c>
      <c r="D12" s="85" t="s">
        <v>174</v>
      </c>
    </row>
    <row r="13" spans="1:7" x14ac:dyDescent="0.25">
      <c r="A13" t="s">
        <v>152</v>
      </c>
      <c r="C13" t="s">
        <v>254</v>
      </c>
      <c r="D13" s="85" t="s">
        <v>175</v>
      </c>
    </row>
    <row r="14" spans="1:7" x14ac:dyDescent="0.25">
      <c r="A14" t="s">
        <v>153</v>
      </c>
      <c r="D14" s="85" t="s">
        <v>176</v>
      </c>
    </row>
    <row r="15" spans="1:7" x14ac:dyDescent="0.25">
      <c r="A15" t="s">
        <v>154</v>
      </c>
      <c r="D15" s="85" t="s">
        <v>177</v>
      </c>
    </row>
    <row r="16" spans="1:7" x14ac:dyDescent="0.25">
      <c r="A16" t="s">
        <v>155</v>
      </c>
    </row>
    <row r="17" spans="1:4" x14ac:dyDescent="0.25">
      <c r="A17" t="s">
        <v>156</v>
      </c>
      <c r="D17" s="85" t="s">
        <v>178</v>
      </c>
    </row>
    <row r="18" spans="1:4" x14ac:dyDescent="0.25">
      <c r="A18" t="s">
        <v>157</v>
      </c>
      <c r="D18" s="85" t="s">
        <v>179</v>
      </c>
    </row>
    <row r="19" spans="1:4" x14ac:dyDescent="0.25">
      <c r="A19" t="s">
        <v>158</v>
      </c>
      <c r="D19" s="85" t="s">
        <v>180</v>
      </c>
    </row>
    <row r="20" spans="1:4" x14ac:dyDescent="0.25">
      <c r="A20" t="s">
        <v>159</v>
      </c>
    </row>
    <row r="21" spans="1:4" x14ac:dyDescent="0.25">
      <c r="A21" t="s">
        <v>160</v>
      </c>
      <c r="D21" s="85" t="s">
        <v>182</v>
      </c>
    </row>
    <row r="22" spans="1:4" x14ac:dyDescent="0.25">
      <c r="A22" t="s">
        <v>161</v>
      </c>
      <c r="D22" s="85" t="s">
        <v>183</v>
      </c>
    </row>
    <row r="23" spans="1:4" x14ac:dyDescent="0.25">
      <c r="A23" t="s">
        <v>162</v>
      </c>
      <c r="D23" s="85" t="s">
        <v>184</v>
      </c>
    </row>
    <row r="24" spans="1:4" x14ac:dyDescent="0.25">
      <c r="A24" t="s">
        <v>163</v>
      </c>
      <c r="D24" s="85" t="s">
        <v>181</v>
      </c>
    </row>
    <row r="26" spans="1:4" x14ac:dyDescent="0.25">
      <c r="D26" s="85" t="s">
        <v>185</v>
      </c>
    </row>
    <row r="27" spans="1:4" x14ac:dyDescent="0.25">
      <c r="D27" s="85" t="s">
        <v>186</v>
      </c>
    </row>
    <row r="28" spans="1:4" x14ac:dyDescent="0.25">
      <c r="D28" s="85" t="s">
        <v>187</v>
      </c>
    </row>
    <row r="29" spans="1:4" x14ac:dyDescent="0.25">
      <c r="D29" s="85" t="s">
        <v>188</v>
      </c>
    </row>
    <row r="31" spans="1:4" x14ac:dyDescent="0.25">
      <c r="D31" s="85" t="s">
        <v>189</v>
      </c>
    </row>
    <row r="32" spans="1:4" x14ac:dyDescent="0.25">
      <c r="D32" s="85" t="s">
        <v>190</v>
      </c>
    </row>
    <row r="33" spans="4:4" x14ac:dyDescent="0.25">
      <c r="D33" s="85" t="s">
        <v>191</v>
      </c>
    </row>
    <row r="34" spans="4:4" x14ac:dyDescent="0.25">
      <c r="D34" s="85" t="s">
        <v>192</v>
      </c>
    </row>
  </sheetData>
  <sheetProtection algorithmName="SHA-512" hashValue="IeCJjaLOuowWpN981mQMezBYYFf2wqd+e7fHXCz+P455L1GoU+z//gwJl5JjN3S4T2iX1Y4iEtSl8xoRTwjBRw==" saltValue="M5lkhPSObId2OzZ+0MEvFw==" spinCount="100000" sheet="1" objects="1" scenarios="1" selectLockedCells="1" selectUnlockedCells="1"/>
  <phoneticPr fontId="20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</vt:i4>
      </vt:variant>
      <vt:variant>
        <vt:lpstr>Pojmenované oblasti</vt:lpstr>
      </vt:variant>
      <vt:variant>
        <vt:i4>25</vt:i4>
      </vt:variant>
    </vt:vector>
  </HeadingPairs>
  <TitlesOfParts>
    <vt:vector size="28" baseType="lpstr">
      <vt:lpstr>zadani</vt:lpstr>
      <vt:lpstr>vypocet</vt:lpstr>
      <vt:lpstr>List3</vt:lpstr>
      <vt:lpstr>kategorie</vt:lpstr>
      <vt:lpstr>licovani</vt:lpstr>
      <vt:lpstr>model</vt:lpstr>
      <vt:lpstr>okop</vt:lpstr>
      <vt:lpstr>prostupDvere</vt:lpstr>
      <vt:lpstr>prostupDveri</vt:lpstr>
      <vt:lpstr>prostupFixB</vt:lpstr>
      <vt:lpstr>prostupFixC</vt:lpstr>
      <vt:lpstr>prostupFixD</vt:lpstr>
      <vt:lpstr>provedeni</vt:lpstr>
      <vt:lpstr>sirkaDveri</vt:lpstr>
      <vt:lpstr>sirkaFixuB</vt:lpstr>
      <vt:lpstr>sirkaFixuC</vt:lpstr>
      <vt:lpstr>sirkaFixuD</vt:lpstr>
      <vt:lpstr>typ</vt:lpstr>
      <vt:lpstr>typ_2</vt:lpstr>
      <vt:lpstr>typJednokridle</vt:lpstr>
      <vt:lpstr>vyplnDveri</vt:lpstr>
      <vt:lpstr>vyplnFixuB</vt:lpstr>
      <vt:lpstr>vyplnFixuC</vt:lpstr>
      <vt:lpstr>vyplnFixuD</vt:lpstr>
      <vt:lpstr>vyskaDveri</vt:lpstr>
      <vt:lpstr>vyskaFixuB</vt:lpstr>
      <vt:lpstr>vyskaFixuC</vt:lpstr>
      <vt:lpstr>vyskaFixuD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Marek Palát;langer@lomax.cz</dc:creator>
  <cp:lastModifiedBy>Tomáš Langer</cp:lastModifiedBy>
  <dcterms:created xsi:type="dcterms:W3CDTF">2019-12-05T15:39:31Z</dcterms:created>
  <dcterms:modified xsi:type="dcterms:W3CDTF">2021-12-03T16:46:42Z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jekt">
    <vt:lpwstr>
    </vt:lpwstr>
  </property>
  <property fmtid="{D5CDD505-2E9C-101B-9397-08002B2CF9AE}" pid="3" name="Autor">
    <vt:lpwstr>Marek Palát</vt:lpwstr>
  </property>
  <property fmtid="{D5CDD505-2E9C-101B-9397-08002B2CF9AE}" pid="4" name="Datum">
    <vt:lpwstr>17.09.2020</vt:lpwstr>
  </property>
  <property fmtid="{D5CDD505-2E9C-101B-9397-08002B2CF9AE}" pid="5" name="Revize">
    <vt:lpwstr>0</vt:lpwstr>
  </property>
</Properties>
</file>