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0b4604e14a354f9/Dokumente/Studium/Bachelorarbeit/10_Tools/development_ba_v04/dev/"/>
    </mc:Choice>
  </mc:AlternateContent>
  <xr:revisionPtr revIDLastSave="0" documentId="8_{84137EEC-5D7D-48C8-BCED-3D851C046904}" xr6:coauthVersionLast="44" xr6:coauthVersionMax="44" xr10:uidLastSave="{00000000-0000-0000-0000-000000000000}"/>
  <bookViews>
    <workbookView xWindow="19840" yWindow="-17060" windowWidth="28800" windowHeight="15500" firstSheet="18" activeTab="22" xr2:uid="{AA3D038B-7DEE-49F0-8A59-E04BC2E86255}"/>
  </bookViews>
  <sheets>
    <sheet name="Start" sheetId="1" r:id="rId1"/>
    <sheet name="Übersicht" sheetId="2" r:id="rId2"/>
    <sheet name="Plots" sheetId="3" r:id="rId3"/>
    <sheet name="Technologiedaten_POD" sheetId="4" r:id="rId4"/>
    <sheet name="Technologiedatenbasis" sheetId="5" r:id="rId5"/>
    <sheet name="Verbesserungsfaktoren" sheetId="6" r:id="rId6"/>
    <sheet name="rf_pv_ver_basis" sheetId="7" r:id="rId7"/>
    <sheet name="rf_pv_ver_klassisch" sheetId="8" r:id="rId8"/>
    <sheet name="rf_pv_ver_Trend" sheetId="9" r:id="rId9"/>
    <sheet name="rf_pv_ver_Autonom" sheetId="10" r:id="rId10"/>
    <sheet name="rf_pv_ver_Optimiert" sheetId="11" r:id="rId11"/>
    <sheet name="rf_pv_ver_Pod" sheetId="26" r:id="rId12"/>
    <sheet name="rf_pv_strecken" sheetId="12" r:id="rId13"/>
    <sheet name="rf_pv_typen" sheetId="13" r:id="rId14"/>
    <sheet name="rf_pv_erg" sheetId="14" r:id="rId15"/>
    <sheet name="rf_pv_erg_styp" sheetId="15" r:id="rId16"/>
    <sheet name="Tabelle1" sheetId="27" r:id="rId17"/>
    <sheet name="rf_gv_ver_basis" sheetId="16" r:id="rId18"/>
    <sheet name="rf_gv_ver_Klassisch" sheetId="17" r:id="rId19"/>
    <sheet name="rf_gv_ver_Trend" sheetId="18" r:id="rId20"/>
    <sheet name="rf_gv_ver_Autonom" sheetId="19" r:id="rId21"/>
    <sheet name="rf_gv_ver_Optimiert" sheetId="20" r:id="rId22"/>
    <sheet name="rf_gv_ver_Pod" sheetId="21" r:id="rId23"/>
    <sheet name="Tabelle2" sheetId="28" r:id="rId24"/>
    <sheet name="rf_gv_erg" sheetId="22" r:id="rId25"/>
    <sheet name="rf_gv_strecken" sheetId="23" r:id="rId26"/>
    <sheet name="rf_städte" sheetId="24" r:id="rId27"/>
    <sheet name="Allgemeine Daten" sheetId="25" r:id="rId28"/>
  </sheets>
  <externalReferences>
    <externalReference r:id="rId29"/>
  </externalReferences>
  <definedNames>
    <definedName name="_FilterDatabase" localSheetId="14" hidden="1">rf_pv_erg!$A$2:$AO$87</definedName>
    <definedName name="_FilterDatabase" localSheetId="15" hidden="1">rf_pv_erg_styp!$A$2:$AO$11</definedName>
    <definedName name="_FilterDatabase" localSheetId="12" hidden="1">rf_pv_strecken!$A$1:$I$38</definedName>
    <definedName name="_FilterDatabase" localSheetId="7" hidden="1">rf_pv_ver_klassisch!$A$2:$X$177</definedName>
    <definedName name="_FilterDatabase" localSheetId="4" hidden="1">Technologiedatenbasis!$A$1:$F$108</definedName>
    <definedName name="_FilterDatabase" localSheetId="5" hidden="1">Verbesserungsfaktoren!$A$2:$F$109</definedName>
    <definedName name="_xlnm._FilterDatabase" localSheetId="14" hidden="1">rf_pv_erg!$A$2:$AV$202</definedName>
    <definedName name="_xlnm._FilterDatabase" localSheetId="15" hidden="1">rf_pv_erg_styp!$A$1:$H$221</definedName>
    <definedName name="_xlnm._FilterDatabase" localSheetId="6" hidden="1">rf_pv_ver_basis!$A$2:$Z$221</definedName>
    <definedName name="_xlnm._FilterDatabase" localSheetId="7" hidden="1">rf_pv_ver_klassisch!$A$2:$X$186</definedName>
    <definedName name="_xlnm._FilterDatabase" localSheetId="10" hidden="1">rf_pv_ver_Optimiert!$A$2:$Z$221</definedName>
    <definedName name="_xlnm._FilterDatabase" localSheetId="11" hidden="1">rf_pv_ver_Pod!$A$2:$Z$48</definedName>
    <definedName name="_xlnm._FilterDatabase" localSheetId="4" hidden="1">Technologiedatenbasis!$A$1:$F$215</definedName>
    <definedName name="_xlnm._FilterDatabase" localSheetId="5" hidden="1">Verbesserungsfaktoren!$A$2:$F$126</definedName>
    <definedName name="Autonom">Technologiedatenbasis!$E$2:$E$1048576</definedName>
    <definedName name="Bike_SharingAuslastung">Technologiedatenbasis!$D$117:$G$117</definedName>
    <definedName name="Bike_SharingEnergieverbrauch">Technologiedatenbasis!$D$113:$G$113</definedName>
    <definedName name="Bike_SharingKosten">Technologiedatenbasis!$D$116:$G$116</definedName>
    <definedName name="Bike_SharingNOx">Technologiedatenbasis!$D$111:$G$111</definedName>
    <definedName name="Bike_SharingPM">Technologiedatenbasis!$D$112:$G$112</definedName>
    <definedName name="Bike_SharingTHG">Technologiedatenbasis!$D$110:$G$110</definedName>
    <definedName name="Bike_SharingUnfallrisiko">Technologiedatenbasis!$D$115:$G$115</definedName>
    <definedName name="Bike_SharingVerfuegbarkeit">Technologiedatenbasis!$D$114:$G$114</definedName>
    <definedName name="BinnenschiffeAuslastung">Technologiedatenbasis!$D$109:$G$109</definedName>
    <definedName name="BinnenschiffeEnergieverbrauch">Technologiedatenbasis!$D$106:$G$106</definedName>
    <definedName name="BinnenschiffeKosten">Technologiedatenbasis!$D$108:$G$108</definedName>
    <definedName name="BinnenschiffeNOx">Technologiedatenbasis!$D$104:$G$104</definedName>
    <definedName name="BinnenschiffePM">Technologiedatenbasis!$D$105:$G$105</definedName>
    <definedName name="BinnenschiffeTHG">Technologiedatenbasis!$D$103:$G$103</definedName>
    <definedName name="BinnenschiffeUnfallrisiko">Technologiedatenbasis!$D$107:$G$107</definedName>
    <definedName name="BusAuslastung">Technologiedatenbasis!$D$33:$G$33</definedName>
    <definedName name="BusEnergieverbrauch">Technologiedatenbasis!$D$29:$G$29</definedName>
    <definedName name="BusKosten">Technologiedatenbasis!$D$32:$G$32</definedName>
    <definedName name="BusNOx">Technologiedatenbasis!$D$27:$G$27</definedName>
    <definedName name="BusPM">Technologiedatenbasis!$D$28:$G$28</definedName>
    <definedName name="BusTHG">Technologiedatenbasis!$D$26:$G$26</definedName>
    <definedName name="BusUnfallrisiko">Technologiedatenbasis!$D$31:$G$31</definedName>
    <definedName name="BusVerfuegbarkeit">Technologiedatenbasis!$D$30:$G$30</definedName>
    <definedName name="E_BikeAuslastung">Technologiedatenbasis!$D$25:$G$25</definedName>
    <definedName name="E_BikeEnergieverbrauch">Technologiedatenbasis!$D$21:$G$21</definedName>
    <definedName name="E_BikeKosten">Technologiedatenbasis!$D$24:$G$24</definedName>
    <definedName name="E_BikeNOx">Technologiedatenbasis!$D$19:$G$19</definedName>
    <definedName name="E_BikePM">Technologiedatenbasis!$D$20:$G$20</definedName>
    <definedName name="E_BikeTHG">Technologiedatenbasis!$D$18:$G$18</definedName>
    <definedName name="E_BikeUnfallrisiko">Technologiedatenbasis!$D$23:$G$23</definedName>
    <definedName name="E_BikeVerfuegbarkeit">Technologiedatenbasis!$D$22:$G$22</definedName>
    <definedName name="FahrradAuslastung">Technologiedatenbasis!$D$17:$G$17</definedName>
    <definedName name="FahrradEnergieverbrauch">Technologiedatenbasis!$D$13:$G$13</definedName>
    <definedName name="FahrradKosten">Technologiedatenbasis!$D$16:$G$16</definedName>
    <definedName name="FahrradNOx">Technologiedatenbasis!$D$11:$G$11</definedName>
    <definedName name="FahrradPM">Technologiedatenbasis!$D$12:$G$12</definedName>
    <definedName name="FahrradTHG">Technologiedatenbasis!$D$10:$G$10</definedName>
    <definedName name="FahrradUnfallrisiko">Technologiedatenbasis!$D$15:$G$15</definedName>
    <definedName name="FahrradVerfuegbarkeit">Technologiedatenbasis!$D$14:$G$14</definedName>
    <definedName name="FlugzeugAuslastung">Technologiedatenbasis!$D$81:$G$81</definedName>
    <definedName name="FlugzeugEnergieverbrauch">Technologiedatenbasis!$D$77:$G$77</definedName>
    <definedName name="FlugzeugKosten">Technologiedatenbasis!$D$80:$G$80</definedName>
    <definedName name="FlugzeugNOx">Technologiedatenbasis!$D$75:$G$75</definedName>
    <definedName name="FlugzeugPM">Technologiedatenbasis!$D$76:$G$76</definedName>
    <definedName name="FlugzeugTHG">Technologiedatenbasis!$D$74:$G$74</definedName>
    <definedName name="FlugzeugUnfallrisiko">Technologiedatenbasis!$D$79:$G$79</definedName>
    <definedName name="FlugzeugVerfuegbarkeit">Technologiedatenbasis!$D$78:$G$78</definedName>
    <definedName name="GüterzugAuslastung">Technologiedatenbasis!$D$102:$G$102</definedName>
    <definedName name="GüterzugEnergieverbrauch">Technologiedatenbasis!$D$99:$G$99</definedName>
    <definedName name="GüterzugKosten">Technologiedatenbasis!$D$101:$G$101</definedName>
    <definedName name="GüterzugNOx">Technologiedatenbasis!$D$97:$G$97</definedName>
    <definedName name="GüterzugPM">Technologiedatenbasis!$D$98:$G$98</definedName>
    <definedName name="GüterzugTHG">Technologiedatenbasis!$D$96:$G$96</definedName>
    <definedName name="GüterzugUnfallrisiko">Technologiedatenbasis!$D$100:$G$100</definedName>
    <definedName name="LkwAuslastung">Technologiedatenbasis!$D$95:$G$95</definedName>
    <definedName name="LkwEnergieverbrauch">Technologiedatenbasis!$D$92:$G$92</definedName>
    <definedName name="LkwKosten">Technologiedatenbasis!$D$94:$G$94</definedName>
    <definedName name="LkwNOx">Technologiedatenbasis!$D$90:$G$90</definedName>
    <definedName name="LkwPM">Technologiedatenbasis!$D$91:$G$91</definedName>
    <definedName name="LkwTHG">Technologiedatenbasis!$D$89:$G$89</definedName>
    <definedName name="LkwUnfallrisiko">Technologiedatenbasis!$D$93:$G$93</definedName>
    <definedName name="lNutzfahrzeugeAuslastung">Technologiedatenbasis!$D$88:$G$88</definedName>
    <definedName name="lNutzfahrzeugeEnergieverbrauch">Technologiedatenbasis!$D$85:$G$85</definedName>
    <definedName name="lNutzfahrzeugeKosten">Technologiedatenbasis!$D$87:$G$87</definedName>
    <definedName name="lNutzfahrzeugeNOx">Technologiedatenbasis!$D$83:$G$83</definedName>
    <definedName name="lNutzfahrzeugePM">Technologiedatenbasis!$D$84:$G$84</definedName>
    <definedName name="lNutzfahrzeugeTHG">Technologiedatenbasis!$D$82:$G$82</definedName>
    <definedName name="lNutzfahrzeugeUnfallrisiko">Technologiedatenbasis!$D$86:$G$86</definedName>
    <definedName name="MIVAuslastung">Technologiedatenbasis!$D$65:$G$65</definedName>
    <definedName name="MIVEnergieverbrauch">Technologiedatenbasis!$D$61:$G$61</definedName>
    <definedName name="MIVKosten">Technologiedatenbasis!$D$64:$G$64</definedName>
    <definedName name="MIVNOx">Technologiedatenbasis!$D$59:$G$59</definedName>
    <definedName name="MIVPM">Technologiedatenbasis!$D$60:$G$60</definedName>
    <definedName name="MIVTHG">Technologiedatenbasis!$D$58:$G$58</definedName>
    <definedName name="MIVUnfallrisiko">Technologiedatenbasis!$D$63:$G$63</definedName>
    <definedName name="MIVVerfuegbarkeit">Technologiedatenbasis!$D$62:$G$62</definedName>
    <definedName name="Optimiert">Technologiedatenbasis!$F$2:$F$1048576</definedName>
    <definedName name="Pod">Technologiedatenbasis!$G$2:$G$1048576</definedName>
    <definedName name="Pod_GüterverkehrAuslastung">Technologiedatenbasis!$D$180:$G$180</definedName>
    <definedName name="Pod_GüterverkehrEnergieverbrauch">Technologiedatenbasis!$D$177:$G$177</definedName>
    <definedName name="Pod_GüterverkehrKosten">Technologiedatenbasis!$D$179:$G$179</definedName>
    <definedName name="Pod_GüterverkehrNOx">Technologiedatenbasis!$D$175:$G$175</definedName>
    <definedName name="Pod_GüterverkehrPM">Technologiedatenbasis!$D$176:$G$176</definedName>
    <definedName name="Pod_GüterverkehrTHG">Technologiedatenbasis!$D$174:$G$174</definedName>
    <definedName name="Pod_GüterverkehrUnfallrisiko">Technologiedatenbasis!$D$178:$G$178</definedName>
    <definedName name="Pod_GüterverkehrVerfuegbarkeit">Technologiedatenbasis!#REF!</definedName>
    <definedName name="Pod_Schiene_CargoAuslastung">Technologiedatenbasis!$D$194:$G$194</definedName>
    <definedName name="Pod_Schiene_CargoEnergieverbrauch">Technologiedatenbasis!$D$191:$G$191</definedName>
    <definedName name="Pod_Schiene_CargoKosten">Technologiedatenbasis!$D$193:$G$193</definedName>
    <definedName name="Pod_Schiene_CargoNOx">Technologiedatenbasis!$D$189:$G$189</definedName>
    <definedName name="Pod_Schiene_CargoPM">Technologiedatenbasis!$D$190:$G$190</definedName>
    <definedName name="Pod_Schiene_CargoTHG">Technologiedatenbasis!$D$188:$G$188</definedName>
    <definedName name="Pod_Schiene_CargoUnfallrisiko">Technologiedatenbasis!$D$192:$G$192</definedName>
    <definedName name="Pod_Schiene_CargoVerfuegbarkeit">Technologiedatenbasis!#REF!</definedName>
    <definedName name="Pod_Schiene_Fern_BigAuslastung">Technologiedatenbasis!$D$173:$G$173</definedName>
    <definedName name="Pod_Schiene_Fern_BigEnergieverbrauch">Technologiedatenbasis!$D$169:$G$169</definedName>
    <definedName name="Pod_Schiene_Fern_BigKosten">Technologiedatenbasis!$D$172:$G$172</definedName>
    <definedName name="Pod_Schiene_Fern_BigNOx">Technologiedatenbasis!$D$167:$G$167</definedName>
    <definedName name="Pod_Schiene_Fern_BigPM">Technologiedatenbasis!$D$168:$G$168</definedName>
    <definedName name="Pod_Schiene_Fern_BigTHG">Technologiedatenbasis!$D$166:$G$166</definedName>
    <definedName name="Pod_Schiene_Fern_BigUnfallrisiko">Technologiedatenbasis!$D$171:$G$171</definedName>
    <definedName name="Pod_Schiene_Fern_BigVerfuegbarkeit">Technologiedatenbasis!$D$170:$G$170</definedName>
    <definedName name="Pod_Schiene_Fern_SmallAuslastung">Technologiedatenbasis!$D$165:$G$165</definedName>
    <definedName name="Pod_Schiene_Fern_SmallEnergieverbrauch">Technologiedatenbasis!$D$161:$G$161</definedName>
    <definedName name="Pod_Schiene_Fern_SmallKosten">Technologiedatenbasis!$D$164:$G$164</definedName>
    <definedName name="Pod_Schiene_Fern_SmallNOx">Technologiedatenbasis!$D$159:$G$159</definedName>
    <definedName name="Pod_Schiene_Fern_SmallPM">Technologiedatenbasis!$D$160:$G$160</definedName>
    <definedName name="Pod_Schiene_Fern_SmallTHG">Technologiedatenbasis!$D$158:$G$158</definedName>
    <definedName name="Pod_Schiene_Fern_SmallUnfallrisiko">Technologiedatenbasis!$D$163:$G$163</definedName>
    <definedName name="Pod_Schiene_Fern_SmallVerfuegbarkeit">Technologiedatenbasis!$D$162:$G$162</definedName>
    <definedName name="Pod_Schiene_Nah_BigAuslastung">Technologiedatenbasis!$D$157:$G$157</definedName>
    <definedName name="Pod_Schiene_Nah_BigEnergieverbrauch">Technologiedatenbasis!$D$153:$G$153</definedName>
    <definedName name="Pod_Schiene_Nah_BigKosten">Technologiedatenbasis!$D$156:$G$156</definedName>
    <definedName name="Pod_Schiene_Nah_BigNOx">Technologiedatenbasis!$D$151:$G$151</definedName>
    <definedName name="Pod_Schiene_Nah_BigPM">Technologiedatenbasis!$D$152:$G$152</definedName>
    <definedName name="Pod_Schiene_Nah_BigTHG">Technologiedatenbasis!$D$150:$G$150</definedName>
    <definedName name="Pod_Schiene_Nah_BigUnfallrisiko">Technologiedatenbasis!$D$155:$G$155</definedName>
    <definedName name="Pod_Schiene_Nah_BigVerfuegbarkeit">Technologiedatenbasis!$D$154:$G$154</definedName>
    <definedName name="Pod_Schiene_Nah_SmallAuslastung">Technologiedatenbasis!$D$149:$G$149</definedName>
    <definedName name="Pod_Schiene_Nah_SmallEnergieverbrauch">Technologiedatenbasis!$D$145:$G$145</definedName>
    <definedName name="Pod_Schiene_Nah_SmallKosten">Technologiedatenbasis!$D$148:$G$148</definedName>
    <definedName name="Pod_Schiene_Nah_SmallNOx">Technologiedatenbasis!$D$143:$G$143</definedName>
    <definedName name="Pod_Schiene_Nah_SmallPM">Technologiedatenbasis!$D$144:$G$144</definedName>
    <definedName name="Pod_Schiene_Nah_SmallTHG">Technologiedatenbasis!$D$142:$G$142</definedName>
    <definedName name="Pod_Schiene_Nah_SmallUnfallrisiko">Technologiedatenbasis!$D$147:$G$147</definedName>
    <definedName name="Pod_Schiene_Nah_SmallVerfuegbarkeit">Technologiedatenbasis!$D$146:$G$146</definedName>
    <definedName name="Pod_Straße_BigAuslastung">Technologiedatenbasis!$D$141:$G$141</definedName>
    <definedName name="Pod_Straße_BigEnergieverbrauch">Technologiedatenbasis!$D$137:$G$137</definedName>
    <definedName name="Pod_Straße_BigKosten">Technologiedatenbasis!$D$140:$G$140</definedName>
    <definedName name="Pod_Straße_BigNOx">Technologiedatenbasis!$D$135:$G$135</definedName>
    <definedName name="Pod_Straße_BigPM">Technologiedatenbasis!$D$136:$G$136</definedName>
    <definedName name="Pod_Straße_BigTHG">Technologiedatenbasis!$D$134:$G$134</definedName>
    <definedName name="Pod_Straße_BigUnfallrisiko">Technologiedatenbasis!$D$139:$G$139</definedName>
    <definedName name="Pod_Straße_BigVerfuegbarkeit">Technologiedatenbasis!$D$138:$G$138</definedName>
    <definedName name="Pod_Straße_SmallAuslastung">Technologiedatenbasis!$D$133:$G$133</definedName>
    <definedName name="Pod_Straße_SmallEnergieverbrauch">Technologiedatenbasis!$D$129:$G$129</definedName>
    <definedName name="Pod_Straße_SmallKosten">Technologiedatenbasis!$D$132:$G$132</definedName>
    <definedName name="Pod_Straße_SmallNOx">Technologiedatenbasis!$D$127:$G$127</definedName>
    <definedName name="Pod_Straße_SmallPM">Technologiedatenbasis!$D$128:$G$128</definedName>
    <definedName name="Pod_Straße_SmallTHG">Technologiedatenbasis!$D$126:$G$126</definedName>
    <definedName name="Pod_Straße_SmallUnfallrisiko">Technologiedatenbasis!$D$131:$G$131</definedName>
    <definedName name="Pod_Straße_SmallVerfuegbarkeit">Technologiedatenbasis!$D$130:$G$130</definedName>
    <definedName name="TaxiAuslastung">Technologiedatenbasis!$D$125:$G$125</definedName>
    <definedName name="TaxiEnergieverbrauch">Technologiedatenbasis!$D$121:$G$121</definedName>
    <definedName name="TaxiKosten">Technologiedatenbasis!$D$124:$G$124</definedName>
    <definedName name="TaxiNOx">Technologiedatenbasis!$D$119:$G$119</definedName>
    <definedName name="TaxiPM">Technologiedatenbasis!$D$120:$G$120</definedName>
    <definedName name="TaxiTHG">Technologiedatenbasis!$D$118:$G$118</definedName>
    <definedName name="TaxiUnfallrisiko">Technologiedatenbasis!$D$123:$G$123</definedName>
    <definedName name="TaxiVerfuegbarkeit">Technologiedatenbasis!$D$122:$G$122</definedName>
    <definedName name="TramAuslastung">Technologiedatenbasis!$D$41:$G$41</definedName>
    <definedName name="TramEnergieverbrauch">Technologiedatenbasis!$D$37:$G$37</definedName>
    <definedName name="TramKosten">Technologiedatenbasis!$D$40:$G$40</definedName>
    <definedName name="TramNOx">Technologiedatenbasis!$D$35:$G$35</definedName>
    <definedName name="TramPM">Technologiedatenbasis!$D$36:$G$36</definedName>
    <definedName name="TramTHG">Technologiedatenbasis!$D$34:$G$34</definedName>
    <definedName name="TramUnfallrisiko">Technologiedatenbasis!$D$39:$G$39</definedName>
    <definedName name="TramVerfuegbarkeit">Technologiedatenbasis!$D$38:$G$38</definedName>
    <definedName name="Trendszenario">Technologiedatenbasis!$D$2:$D$1048576</definedName>
    <definedName name="U_BahnAuslastung">Technologiedatenbasis!$D$49:$G$49</definedName>
    <definedName name="U_BahnEnergieverbrauch">Technologiedatenbasis!$D$45:$G$45</definedName>
    <definedName name="U_BahnKosten">Technologiedatenbasis!$D$48:$G$48</definedName>
    <definedName name="U_BahnNOx">Technologiedatenbasis!$D$43:$G$43</definedName>
    <definedName name="U_BahnPM">Technologiedatenbasis!$D$44:$G$44</definedName>
    <definedName name="U_BahnTHG">Technologiedatenbasis!$D$42:$G$42</definedName>
    <definedName name="U_BahnUnfallrisiko">Technologiedatenbasis!$D$47:$G$47</definedName>
    <definedName name="U_BahnVerfuegbarkeit">Technologiedatenbasis!$D$46:$G$46</definedName>
    <definedName name="zu_FussAuslastung">Technologiedatenbasis!$D$9:$G$9</definedName>
    <definedName name="zu_FussEnergieverbrauch">Technologiedatenbasis!$D$5:$G$5</definedName>
    <definedName name="zu_FussKosten">Technologiedatenbasis!$D$8:$G$8</definedName>
    <definedName name="zu_FussNOx">Technologiedatenbasis!$D$3:$G$3</definedName>
    <definedName name="zu_FussPM">Technologiedatenbasis!$D$4:$G$4</definedName>
    <definedName name="zu_FussTHG">Technologiedatenbasis!$D$2:$G$2</definedName>
    <definedName name="zu_FussUnfallrisiko">Technologiedatenbasis!$D$7:$G$7</definedName>
    <definedName name="zu_FussVerfuegbarkeit">Technologiedatenbasis!$D$6:$G$6</definedName>
    <definedName name="Zug_FernverkehrAuslastung">Technologiedatenbasis!$D$73:$G$73</definedName>
    <definedName name="Zug_FernverkehrEnergieverbrauch">Technologiedatenbasis!$D$69:$G$69</definedName>
    <definedName name="Zug_FernverkehrKosten">Technologiedatenbasis!$D$72:$G$72</definedName>
    <definedName name="Zug_FernverkehrNOx">Technologiedatenbasis!$D$67:$G$67</definedName>
    <definedName name="Zug_FernverkehrPM">Technologiedatenbasis!$D$68:$G$68</definedName>
    <definedName name="Zug_FernverkehrTHG">Technologiedatenbasis!$D$66:$G$66</definedName>
    <definedName name="Zug_FernverkehrUnfallrisiko">Technologiedatenbasis!$D$71:$G$71</definedName>
    <definedName name="Zug_FernverkehrVerfuegbarkeit">Technologiedatenbasis!$D$70:$G$70</definedName>
    <definedName name="Zug_NahverkehrAuslastung">Technologiedatenbasis!$D$57:$G$57</definedName>
    <definedName name="Zug_NahverkehrEnergieverbrauch">Technologiedatenbasis!$D$53:$G$53</definedName>
    <definedName name="Zug_NahverkehrKosten">Technologiedatenbasis!$D$56:$G$56</definedName>
    <definedName name="Zug_NahverkehrNOx">Technologiedatenbasis!$D$51:$G$51</definedName>
    <definedName name="Zug_NahverkehrPM">Technologiedatenbasis!$D$52:$G$52</definedName>
    <definedName name="Zug_NahverkehrTHG">Technologiedatenbasis!$D$50:$G$50</definedName>
    <definedName name="Zug_NahverkehrUnfallrisiko">Technologiedatenbasis!$D$55:$G$55</definedName>
    <definedName name="Zug_NahverkehrVerfuegbarkeit">Technologiedatenbasis!$D$54:$G$54</definedName>
  </definedNames>
  <calcPr calcId="191029"/>
  <pivotCaches>
    <pivotCache cacheId="0" r:id="rId30"/>
    <pivotCache cacheId="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30" i="5" l="1"/>
  <c r="M131" i="5"/>
  <c r="M133" i="5"/>
  <c r="M132" i="5"/>
  <c r="S127" i="5"/>
  <c r="P128" i="5"/>
  <c r="S132" i="5" s="1"/>
  <c r="P127" i="5"/>
  <c r="I191" i="5"/>
  <c r="I190" i="5"/>
  <c r="I189" i="5"/>
  <c r="I188" i="5"/>
  <c r="H83" i="5"/>
  <c r="H84" i="5"/>
  <c r="H85" i="5"/>
  <c r="H82" i="5"/>
  <c r="L50" i="5"/>
  <c r="K50" i="5"/>
  <c r="L67" i="5"/>
  <c r="L68" i="5"/>
  <c r="L69" i="5"/>
  <c r="L66" i="5"/>
  <c r="K67" i="5"/>
  <c r="K68" i="5"/>
  <c r="K69" i="5"/>
  <c r="K66" i="5"/>
  <c r="L51" i="5"/>
  <c r="L52" i="5"/>
  <c r="L53" i="5"/>
  <c r="K51" i="5"/>
  <c r="K52" i="5"/>
  <c r="K53" i="5"/>
  <c r="I67" i="5"/>
  <c r="I68" i="5"/>
  <c r="I69" i="5"/>
  <c r="J67" i="5"/>
  <c r="J68" i="5"/>
  <c r="J69" i="5"/>
  <c r="J66" i="5"/>
  <c r="I66" i="5"/>
  <c r="I51" i="5"/>
  <c r="I52" i="5"/>
  <c r="I53" i="5"/>
  <c r="I50" i="5"/>
  <c r="J51" i="5"/>
  <c r="J52" i="5"/>
  <c r="J53" i="5"/>
  <c r="J50" i="5"/>
  <c r="P133" i="5" l="1"/>
  <c r="P132" i="5"/>
  <c r="S133" i="5"/>
  <c r="S131" i="5"/>
  <c r="S130" i="5"/>
  <c r="P130" i="5"/>
  <c r="P131" i="5"/>
  <c r="I9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H10" i="4"/>
  <c r="Y9" i="4"/>
  <c r="Z9" i="4"/>
  <c r="AA9" i="4"/>
  <c r="AB9" i="4"/>
  <c r="AC9" i="4"/>
  <c r="AD9" i="4"/>
  <c r="AE9" i="4"/>
  <c r="AF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H9" i="4"/>
  <c r="H6" i="4"/>
  <c r="G44" i="26" l="1"/>
  <c r="G45" i="26"/>
  <c r="G46" i="26"/>
  <c r="G47" i="26"/>
  <c r="D47" i="26"/>
  <c r="D46" i="26"/>
  <c r="D45" i="26"/>
  <c r="D44" i="26"/>
  <c r="D43" i="26"/>
  <c r="G43" i="26"/>
  <c r="D42" i="26"/>
  <c r="D4" i="26"/>
  <c r="D5" i="26"/>
  <c r="D6" i="26"/>
  <c r="D7" i="26"/>
  <c r="D8" i="26"/>
  <c r="D9" i="26"/>
  <c r="D10" i="26"/>
  <c r="D11" i="26"/>
  <c r="D12" i="26"/>
  <c r="D13" i="26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3" i="26"/>
  <c r="C2" i="4" l="1"/>
  <c r="C3" i="4"/>
  <c r="C4" i="4"/>
  <c r="C1" i="4"/>
  <c r="E113" i="4"/>
  <c r="C26" i="4"/>
  <c r="C27" i="4"/>
  <c r="C28" i="4"/>
  <c r="C25" i="4"/>
  <c r="C22" i="4"/>
  <c r="C18" i="4"/>
  <c r="C19" i="4"/>
  <c r="C20" i="4"/>
  <c r="C17" i="4"/>
  <c r="C14" i="4"/>
  <c r="C10" i="4"/>
  <c r="C11" i="4"/>
  <c r="C12" i="4"/>
  <c r="C9" i="4"/>
  <c r="C6" i="4"/>
  <c r="B158" i="4" l="1"/>
  <c r="F25" i="26" l="1"/>
  <c r="G38" i="26"/>
  <c r="G37" i="26"/>
  <c r="F36" i="26"/>
  <c r="G36" i="26"/>
  <c r="F35" i="26"/>
  <c r="O35" i="26"/>
  <c r="G35" i="26" s="1"/>
  <c r="G34" i="26"/>
  <c r="F34" i="26"/>
  <c r="G33" i="26"/>
  <c r="F33" i="26"/>
  <c r="G32" i="26"/>
  <c r="F32" i="26"/>
  <c r="G31" i="26"/>
  <c r="F31" i="26"/>
  <c r="G30" i="26"/>
  <c r="F30" i="26"/>
  <c r="F29" i="26"/>
  <c r="O29" i="26"/>
  <c r="G29" i="26" s="1"/>
  <c r="G28" i="26"/>
  <c r="F28" i="26"/>
  <c r="F27" i="26"/>
  <c r="G27" i="26"/>
  <c r="G26" i="26"/>
  <c r="F26" i="26"/>
  <c r="F24" i="26"/>
  <c r="G24" i="26"/>
  <c r="G23" i="26"/>
  <c r="F23" i="26"/>
  <c r="G22" i="26"/>
  <c r="F20" i="26"/>
  <c r="L20" i="26"/>
  <c r="G20" i="26" s="1"/>
  <c r="F19" i="26"/>
  <c r="G18" i="26"/>
  <c r="F18" i="26"/>
  <c r="G17" i="26"/>
  <c r="F17" i="26"/>
  <c r="F16" i="26"/>
  <c r="O16" i="26"/>
  <c r="G16" i="26" s="1"/>
  <c r="F15" i="26"/>
  <c r="L15" i="26"/>
  <c r="G15" i="26" s="1"/>
  <c r="F14" i="26"/>
  <c r="L14" i="26"/>
  <c r="G14" i="26" s="1"/>
  <c r="G13" i="26"/>
  <c r="F13" i="26"/>
  <c r="F42" i="26"/>
  <c r="G41" i="26"/>
  <c r="F41" i="26"/>
  <c r="F40" i="26"/>
  <c r="G40" i="26"/>
  <c r="F39" i="26"/>
  <c r="F4" i="26" l="1"/>
  <c r="G4" i="26"/>
  <c r="G3" i="26"/>
  <c r="F3" i="26"/>
  <c r="E32" i="25" l="1"/>
  <c r="D162" i="4"/>
  <c r="D164" i="4" s="1"/>
  <c r="C162" i="4"/>
  <c r="C164" i="4" s="1"/>
  <c r="B162" i="4"/>
  <c r="B164" i="4" s="1"/>
  <c r="D161" i="4"/>
  <c r="D163" i="4" s="1"/>
  <c r="C161" i="4"/>
  <c r="C163" i="4" s="1"/>
  <c r="B161" i="4"/>
  <c r="B163" i="4" s="1"/>
  <c r="B100" i="4"/>
  <c r="B101" i="4" s="1"/>
  <c r="B83" i="4"/>
  <c r="B87" i="4" s="1"/>
  <c r="B88" i="4" l="1"/>
  <c r="B89" i="4"/>
  <c r="B90" i="4" l="1"/>
  <c r="B91" i="4" s="1"/>
  <c r="B112" i="4" s="1"/>
  <c r="B113" i="4" s="1"/>
  <c r="M96" i="4" s="1"/>
  <c r="H99" i="4" l="1"/>
  <c r="S96" i="4"/>
  <c r="R96" i="4"/>
  <c r="O96" i="4"/>
  <c r="K96" i="4"/>
  <c r="H96" i="4"/>
  <c r="H104" i="4"/>
  <c r="B115" i="4"/>
  <c r="E115" i="4" s="1"/>
  <c r="H105" i="4"/>
  <c r="N96" i="4"/>
  <c r="H97" i="4"/>
  <c r="P96" i="4"/>
  <c r="Q96" i="4"/>
  <c r="H102" i="4"/>
  <c r="H101" i="4"/>
  <c r="B114" i="4"/>
  <c r="E114" i="4" s="1"/>
  <c r="H106" i="4"/>
  <c r="H103" i="4"/>
  <c r="H98" i="4"/>
  <c r="J96" i="4"/>
  <c r="L96" i="4"/>
  <c r="H100" i="4"/>
  <c r="G115" i="4" l="1"/>
</calcChain>
</file>

<file path=xl/sharedStrings.xml><?xml version="1.0" encoding="utf-8"?>
<sst xmlns="http://schemas.openxmlformats.org/spreadsheetml/2006/main" count="10645" uniqueCount="454">
  <si>
    <t>Berechnung der Verbesserungen der spezifischen Verkehrsmitteldaten</t>
  </si>
  <si>
    <t>Wenn Verbesserungsfaktoren verwendet wurden, sollte die komplette Funktion neu ausgeführt werden. Dies verändert alle spezifischen Werte und erzeugt neu Plots.</t>
  </si>
  <si>
    <t>Veranschaulichen der spezfischen Verkehrsmitteldaten</t>
  </si>
  <si>
    <t xml:space="preserve">Die Verbesserungsfaktoren werden im Tabellenblatt "Plots" grafisch dargestellt. </t>
  </si>
  <si>
    <t>Berechnung der Referenzstrecken und Verbesserungen</t>
  </si>
  <si>
    <t xml:space="preserve">Die Emissionen der Referenzstrecken und die Verbesserungen werden berechnet. </t>
  </si>
  <si>
    <t>Erklärung</t>
  </si>
  <si>
    <t>Auf der Übersichtsseite finden Sie alle Hyperlinks zu den jeweiligen Tabellenblättern. Zusätzlich werden diese kurz beschrieben und die Änderungsmöglichkeiten aufgezeigt.</t>
  </si>
  <si>
    <t>Name des Tabellenblatts</t>
  </si>
  <si>
    <t>Beschreibung</t>
  </si>
  <si>
    <t>Start</t>
  </si>
  <si>
    <t>Von Tabellenblatt "Start" werden die einzelnen Funktionen aufgerufen. Auf allen anderen Tabellenblättern befindet sich ein Button um zum Startblatt zurück zukehren.</t>
  </si>
  <si>
    <t>Daten</t>
  </si>
  <si>
    <t>Plots</t>
  </si>
  <si>
    <t>Hier werden die Plots zu den fertigen Tabellenblättern dargestellt. Im Tabellenblatt "Start können diese neu erzeugt werden.</t>
  </si>
  <si>
    <t>Technologiedatenbasis</t>
  </si>
  <si>
    <t>Verbesserungsfaktoren</t>
  </si>
  <si>
    <t>rf_pv_verbindungen</t>
  </si>
  <si>
    <t>rf_pv_erg</t>
  </si>
  <si>
    <t>rf_pv_erg_styp</t>
  </si>
  <si>
    <t>rf_pv_erg_styp_Trendszenario</t>
  </si>
  <si>
    <t>rf_pv_erg_ver_Trendszenario</t>
  </si>
  <si>
    <t>rf_pv_erg_styp_Klassisch</t>
  </si>
  <si>
    <t>rf_pv_erg_ver_Klassisch</t>
  </si>
  <si>
    <t>rf_pv_strecken</t>
  </si>
  <si>
    <t>rf_pv_städte</t>
  </si>
  <si>
    <t>rf_pv_typen</t>
  </si>
  <si>
    <t>rf_gv</t>
  </si>
  <si>
    <t>Allgemeine Daten</t>
  </si>
  <si>
    <t>THG</t>
  </si>
  <si>
    <t>PM</t>
  </si>
  <si>
    <t>Energieverbrauch</t>
  </si>
  <si>
    <t>Unfallrisiko</t>
  </si>
  <si>
    <t>Auslastung</t>
  </si>
  <si>
    <t>Pod_Straße_Small</t>
  </si>
  <si>
    <t>Pod_Straße_Big</t>
  </si>
  <si>
    <t>Pod_Schiene_Nah</t>
  </si>
  <si>
    <t>Pod_Schiene_Fern</t>
  </si>
  <si>
    <t>Times</t>
  </si>
  <si>
    <t>Peak-Hours</t>
  </si>
  <si>
    <t>h</t>
  </si>
  <si>
    <t>Cost-based analysis of autonomus vehicle</t>
  </si>
  <si>
    <t>rel. Peak rides</t>
  </si>
  <si>
    <t>Off-Peak-Hours</t>
  </si>
  <si>
    <t>rel. Off-peak rides</t>
  </si>
  <si>
    <t>Night Hours</t>
  </si>
  <si>
    <t>rel. Night rides</t>
  </si>
  <si>
    <t>Operation Hours</t>
  </si>
  <si>
    <t>Verkehrsbewegungen AC</t>
  </si>
  <si>
    <t>Tagesbevölkerung</t>
  </si>
  <si>
    <t>Personen</t>
  </si>
  <si>
    <t>Pendleratlas</t>
  </si>
  <si>
    <t>Fahrten pro Tag</t>
  </si>
  <si>
    <t>Fahrten/Tag</t>
  </si>
  <si>
    <t>MID</t>
  </si>
  <si>
    <t># Fahrten</t>
  </si>
  <si>
    <t>Fahrten</t>
  </si>
  <si>
    <t>av. Trip length</t>
  </si>
  <si>
    <t>km</t>
  </si>
  <si>
    <t>Aufteilung auf Peaks</t>
  </si>
  <si>
    <t># Fahrten Peak</t>
  </si>
  <si>
    <t># Fahrten Off-Peak</t>
  </si>
  <si>
    <t># Fahrten Night</t>
  </si>
  <si>
    <t>max. Fahrten pro Stunde</t>
  </si>
  <si>
    <t>Fahrten/h</t>
  </si>
  <si>
    <t>max. Fahrten pro Stunde Pod</t>
  </si>
  <si>
    <t>Modal Split</t>
  </si>
  <si>
    <t>NMIV</t>
  </si>
  <si>
    <t>Pod</t>
  </si>
  <si>
    <t>MIV</t>
  </si>
  <si>
    <t>Daten zum Pod</t>
  </si>
  <si>
    <t>av. Auslastung</t>
  </si>
  <si>
    <t>av. Speed</t>
  </si>
  <si>
    <t>km/h</t>
  </si>
  <si>
    <t>rides per hour</t>
  </si>
  <si>
    <t>Plätze small Pod</t>
  </si>
  <si>
    <t>Plätze big Pod</t>
  </si>
  <si>
    <t>rel road</t>
  </si>
  <si>
    <t>rel track</t>
  </si>
  <si>
    <t>rel small Pod</t>
  </si>
  <si>
    <t>rel big Pod</t>
  </si>
  <si>
    <t>rel Empty Rides</t>
  </si>
  <si>
    <t>rel Maintance Rides</t>
  </si>
  <si>
    <t>Ergebnis Pod</t>
  </si>
  <si>
    <t># all rides (incl. Maintance, empty)</t>
  </si>
  <si>
    <t>per hour</t>
  </si>
  <si>
    <t># required pods</t>
  </si>
  <si>
    <t>Pods</t>
  </si>
  <si>
    <t># required road carrier</t>
  </si>
  <si>
    <t>Carrier Road</t>
  </si>
  <si>
    <t># required train carrier</t>
  </si>
  <si>
    <t>Carrier Train</t>
  </si>
  <si>
    <t>Verteilung Small</t>
  </si>
  <si>
    <t>Urban</t>
  </si>
  <si>
    <t>Intercity</t>
  </si>
  <si>
    <t>Langstrecke</t>
  </si>
  <si>
    <t>rel. Road</t>
  </si>
  <si>
    <t>rel. Train</t>
  </si>
  <si>
    <t>rel. Air</t>
  </si>
  <si>
    <t>Verteilung Big</t>
  </si>
  <si>
    <t>Fahrleistung</t>
  </si>
  <si>
    <t>Fahrleistung road small</t>
  </si>
  <si>
    <t>Pods verschleißen ähnlich schnell wie die Carrier</t>
  </si>
  <si>
    <t>Fahrleistung road big</t>
  </si>
  <si>
    <t>Lebenserwartung</t>
  </si>
  <si>
    <t>Fahrleistung carrier train</t>
  </si>
  <si>
    <t>https://www.handelsblatt.com/technik/das-technologie-update/weisheit-der-woche/schienenverkehr-welche-strecke-legt-ein-zug-insgesamt-zurueck/8896436.html?ticket=ST-2281540-OIq7uafKHBymdleO2znV-ap4</t>
  </si>
  <si>
    <t>Herstellungskosten</t>
  </si>
  <si>
    <t>Schnittstelle</t>
  </si>
  <si>
    <t>Eur.</t>
  </si>
  <si>
    <t>Pod small</t>
  </si>
  <si>
    <t>Pod big</t>
  </si>
  <si>
    <t>Carrier Road small</t>
  </si>
  <si>
    <t>Carrier Road big</t>
  </si>
  <si>
    <t>Carrier train</t>
  </si>
  <si>
    <t>Kosten für einen kompletten Zug (Statista) um 2/3 reduziert da nur Antriebstechnik notwendig.</t>
  </si>
  <si>
    <t>Sonstiges</t>
  </si>
  <si>
    <t># Pod small auf carrier train</t>
  </si>
  <si>
    <t># Pod big auf carrier train</t>
  </si>
  <si>
    <t># Schnittstellen je Carrier</t>
  </si>
  <si>
    <t># Schnittstellen je Pod</t>
  </si>
  <si>
    <t>av. Energieverbrauch Carrier small</t>
  </si>
  <si>
    <t>GJ/km</t>
  </si>
  <si>
    <t>s. Arbeit</t>
  </si>
  <si>
    <t>av. Energieverbrauch Carrier big</t>
  </si>
  <si>
    <t>av. Energieverbrauch Carrier train</t>
  </si>
  <si>
    <t>Wert für den Fernverkehr wird angenommen um der geringeren Anzahl an Halten gerecht zu werden</t>
  </si>
  <si>
    <t>Betriebskosten</t>
  </si>
  <si>
    <t>Versicherung</t>
  </si>
  <si>
    <t>Eur./a</t>
  </si>
  <si>
    <t>Wartung</t>
  </si>
  <si>
    <t>Eur./km</t>
  </si>
  <si>
    <t>Reinigung</t>
  </si>
  <si>
    <t>Reifen</t>
  </si>
  <si>
    <t>Profit Margin</t>
  </si>
  <si>
    <t>Energiekosten</t>
  </si>
  <si>
    <t>Eur./GJ</t>
  </si>
  <si>
    <t>Haushaltsstrom -&gt; Annahme gleich Spritkosten</t>
  </si>
  <si>
    <t>ges. Kosten</t>
  </si>
  <si>
    <t>Pod Small</t>
  </si>
  <si>
    <t>Eur. pro km</t>
  </si>
  <si>
    <t>Pod Big</t>
  </si>
  <si>
    <t>Eur. pro Pkm</t>
  </si>
  <si>
    <t>Verkehrsmittel</t>
  </si>
  <si>
    <t>Kategorien</t>
  </si>
  <si>
    <t>Klassisch</t>
  </si>
  <si>
    <t>Trendszenario</t>
  </si>
  <si>
    <t>Autonom</t>
  </si>
  <si>
    <t>Optimiert</t>
  </si>
  <si>
    <t>zu Fuss</t>
  </si>
  <si>
    <t>NOx</t>
  </si>
  <si>
    <t>Verfuegbarkeit</t>
  </si>
  <si>
    <t>Kosten</t>
  </si>
  <si>
    <t>Fahrrad</t>
  </si>
  <si>
    <t>E-Bike</t>
  </si>
  <si>
    <t>Bus</t>
  </si>
  <si>
    <t>Tram</t>
  </si>
  <si>
    <t>Preis pro Ticket</t>
  </si>
  <si>
    <t>U-Bahn</t>
  </si>
  <si>
    <t>Zug-Nahverkehr</t>
  </si>
  <si>
    <t>Zug-Fernverkehr</t>
  </si>
  <si>
    <t>Preis pro Pkm in Peak Zeiten - eine Woche im Voraus gekauft (Achtungs aus 2016)</t>
  </si>
  <si>
    <t>Quelle: https://ec.europa.eu/transport/sites/transport/files/modes/rail/studies/doc/2016-04-price-quality-rail-pax-services-final-report.pdf - S.73</t>
  </si>
  <si>
    <t>Flugzeug</t>
  </si>
  <si>
    <t>lNutzfahrzeuge</t>
  </si>
  <si>
    <t>Lkw</t>
  </si>
  <si>
    <t>Güterzug</t>
  </si>
  <si>
    <t>Binnenschiffe</t>
  </si>
  <si>
    <t>Bike-Sharing</t>
  </si>
  <si>
    <t>Taxi</t>
  </si>
  <si>
    <t>Faktor</t>
  </si>
  <si>
    <t>ist_Strom</t>
  </si>
  <si>
    <t>ja</t>
  </si>
  <si>
    <t>Im Trendszenario leichter Anstieg durch Anstieg der Gehälter</t>
  </si>
  <si>
    <t>Allgemein</t>
  </si>
  <si>
    <t>index</t>
  </si>
  <si>
    <t>Strecken_Typ</t>
  </si>
  <si>
    <t>Name_Verbindung</t>
  </si>
  <si>
    <t>Transferzeit</t>
  </si>
  <si>
    <t>Wartezeit</t>
  </si>
  <si>
    <t>Fahrtzeit</t>
  </si>
  <si>
    <t>Length</t>
  </si>
  <si>
    <t>mode_1</t>
  </si>
  <si>
    <t>mode_length_1</t>
  </si>
  <si>
    <t>mode_costs_1</t>
  </si>
  <si>
    <t>mode_2</t>
  </si>
  <si>
    <t>mode_length_2</t>
  </si>
  <si>
    <t>mode_costs_2</t>
  </si>
  <si>
    <t>mode_3</t>
  </si>
  <si>
    <t>mode_length_3</t>
  </si>
  <si>
    <t>mode_costs_3</t>
  </si>
  <si>
    <t>mode_4</t>
  </si>
  <si>
    <t>mode_length_4</t>
  </si>
  <si>
    <t>mode_costs_4</t>
  </si>
  <si>
    <t>mode_5</t>
  </si>
  <si>
    <t>mode_length_5</t>
  </si>
  <si>
    <t>mode_costs_5</t>
  </si>
  <si>
    <t>mode_6</t>
  </si>
  <si>
    <t>mode_length_6</t>
  </si>
  <si>
    <t>mode_costs_6</t>
  </si>
  <si>
    <t>UK</t>
  </si>
  <si>
    <t xml:space="preserve"> </t>
  </si>
  <si>
    <t>I</t>
  </si>
  <si>
    <t>UL</t>
  </si>
  <si>
    <t>L</t>
  </si>
  <si>
    <t>Stadt_ID_Start</t>
  </si>
  <si>
    <t>Stadt_Start</t>
  </si>
  <si>
    <t>Stadt_ID_Ende</t>
  </si>
  <si>
    <t>Stadt_Ende</t>
  </si>
  <si>
    <t>Luftlinie</t>
  </si>
  <si>
    <t>Startpunkt</t>
  </si>
  <si>
    <t>Endpunkt</t>
  </si>
  <si>
    <t>München, Landeshauptstadt</t>
  </si>
  <si>
    <t>Hilton am Englischen Garten</t>
  </si>
  <si>
    <t>Werner von Simens Straße 1</t>
  </si>
  <si>
    <t>Aachen, Stadt</t>
  </si>
  <si>
    <t>Aachen HBF</t>
  </si>
  <si>
    <t>Peliserkerstraße 69</t>
  </si>
  <si>
    <t>Emden</t>
  </si>
  <si>
    <t>Dat Otto Hus</t>
  </si>
  <si>
    <t>Dithmarscher Str. 29</t>
  </si>
  <si>
    <t>Mülheim an der Ruhr, Stadt</t>
  </si>
  <si>
    <t>Mülheim Hauptbahnhof</t>
  </si>
  <si>
    <t>Westerstede, Stadt</t>
  </si>
  <si>
    <t>Landessparkasse zu Oldenburg</t>
  </si>
  <si>
    <t>Flöha, Stadt</t>
  </si>
  <si>
    <t>Bahnhof Flöha-Plaue</t>
  </si>
  <si>
    <t>TSV Flöha 1848 e.V., T</t>
  </si>
  <si>
    <t>Hessisch Lichtenau, Stadt</t>
  </si>
  <si>
    <t>Sudetenstraße (Wohnsiedlung)</t>
  </si>
  <si>
    <t>Richterinstdustrie (Industriestraße)</t>
  </si>
  <si>
    <t>Berlin, Stadt</t>
  </si>
  <si>
    <t>Potsdamer Platz</t>
  </si>
  <si>
    <t>Pergamonmuseum</t>
  </si>
  <si>
    <t>Eickendorf</t>
  </si>
  <si>
    <t>Grossmühlingen</t>
  </si>
  <si>
    <t>Bahnhof Eicklingen</t>
  </si>
  <si>
    <t>Lebensmittelmarkt Padberg</t>
  </si>
  <si>
    <t>Ramberg</t>
  </si>
  <si>
    <t>Dernbach</t>
  </si>
  <si>
    <t>Grundschule Ramberg</t>
  </si>
  <si>
    <t>Dernbacher Haus</t>
  </si>
  <si>
    <t>Hamburg</t>
  </si>
  <si>
    <t>Kösterbergstraße 82</t>
  </si>
  <si>
    <t>Zirkusweg 1</t>
  </si>
  <si>
    <t>Daiserstraße 27</t>
  </si>
  <si>
    <t xml:space="preserve">Gewerbegebiet Südost </t>
  </si>
  <si>
    <t>Essen</t>
  </si>
  <si>
    <t>Langenfeldstraße 153</t>
  </si>
  <si>
    <t>Museum Folkwang</t>
  </si>
  <si>
    <t>Hannover</t>
  </si>
  <si>
    <t>Reuterdamm 33</t>
  </si>
  <si>
    <t>KRH Klinikum Siloah</t>
  </si>
  <si>
    <t>Ansbach</t>
  </si>
  <si>
    <t>Scharnhorststraße 24</t>
  </si>
  <si>
    <t>Georg-Oberer-Weg 2</t>
  </si>
  <si>
    <t>Herrieden</t>
  </si>
  <si>
    <t>Bayernring 86</t>
  </si>
  <si>
    <t>Böttingen</t>
  </si>
  <si>
    <t>Hardtstraße 41</t>
  </si>
  <si>
    <t>Gardelegen</t>
  </si>
  <si>
    <t>Marie-Curie-Allee 40</t>
  </si>
  <si>
    <t>Kurze Str. 1</t>
  </si>
  <si>
    <t>Halbendorf</t>
  </si>
  <si>
    <t>Edelstraße 63</t>
  </si>
  <si>
    <t>Garmisch-Partenkirchen</t>
  </si>
  <si>
    <t>Oberau</t>
  </si>
  <si>
    <t>Amerikanische Kaserne</t>
  </si>
  <si>
    <t>Schwimbad oberau</t>
  </si>
  <si>
    <t>Frankfurt (Oder)</t>
  </si>
  <si>
    <t>Elektro Jahn GmbH</t>
  </si>
  <si>
    <t>Mittelweg</t>
  </si>
  <si>
    <t>Fulda</t>
  </si>
  <si>
    <t>Neuhof</t>
  </si>
  <si>
    <t>Hochschule Fulda</t>
  </si>
  <si>
    <t>Dorfgemeinschaftshaus Dorfborn</t>
  </si>
  <si>
    <t>Schleswig</t>
  </si>
  <si>
    <t>toom Baumarkt</t>
  </si>
  <si>
    <t>Fliegerhorst Schleswig</t>
  </si>
  <si>
    <t>Appen</t>
  </si>
  <si>
    <t>Tabea Klinik</t>
  </si>
  <si>
    <t>Spielplatz Appen</t>
  </si>
  <si>
    <t>Borgsdorf</t>
  </si>
  <si>
    <t>Kinder und Jugenreitverein Blankenfelde</t>
  </si>
  <si>
    <t>Drachen Splielplatz</t>
  </si>
  <si>
    <t>Leipzig</t>
  </si>
  <si>
    <t>Taucha</t>
  </si>
  <si>
    <t>Völkerschlachtdenkmal</t>
  </si>
  <si>
    <t>AC Taucha Sportplatz</t>
  </si>
  <si>
    <t>Stendal</t>
  </si>
  <si>
    <t>Goldbeck</t>
  </si>
  <si>
    <t>Altstadt-Hotel</t>
  </si>
  <si>
    <t>Feldstraße</t>
  </si>
  <si>
    <t>Potsdam</t>
  </si>
  <si>
    <t>Museumsverband des Landes Brandenburg</t>
  </si>
  <si>
    <t>Kinder-Kunst-Museum e.V.</t>
  </si>
  <si>
    <t>Roetgen</t>
  </si>
  <si>
    <t>Max Plank Institut</t>
  </si>
  <si>
    <t>FC Roetgen</t>
  </si>
  <si>
    <t>Frankfurt am Main</t>
  </si>
  <si>
    <t>Bad Hersfeld</t>
  </si>
  <si>
    <t>Zoo</t>
  </si>
  <si>
    <t>Museum der Stadt</t>
  </si>
  <si>
    <t>Stuttgart</t>
  </si>
  <si>
    <t>Dinkelscherben</t>
  </si>
  <si>
    <t>Universität</t>
  </si>
  <si>
    <t>Von-Rauhenberg 3</t>
  </si>
  <si>
    <t>Augsburg</t>
  </si>
  <si>
    <t>Bodman-Ludwigshafen</t>
  </si>
  <si>
    <t>Universitätsklinikum</t>
  </si>
  <si>
    <t>BeRie Tech GmbH</t>
  </si>
  <si>
    <t>Kraiburg am Inn</t>
  </si>
  <si>
    <t>Olympiaschanze</t>
  </si>
  <si>
    <t>Apotheke am Inn</t>
  </si>
  <si>
    <t>Rostock</t>
  </si>
  <si>
    <t>Neustrelitz</t>
  </si>
  <si>
    <t>Zoo Rostock</t>
  </si>
  <si>
    <t>Hirschportal</t>
  </si>
  <si>
    <t>Mitwitz</t>
  </si>
  <si>
    <t>Gemünden am Main</t>
  </si>
  <si>
    <t>Wasserschloss</t>
  </si>
  <si>
    <t>Amtsgericht</t>
  </si>
  <si>
    <t>Varite Theater</t>
  </si>
  <si>
    <t>KIK München Giesing</t>
  </si>
  <si>
    <t>Lüneburg</t>
  </si>
  <si>
    <t>Köln</t>
  </si>
  <si>
    <t>Siegburger Straße 57</t>
  </si>
  <si>
    <t>Wolfsburg</t>
  </si>
  <si>
    <t>Emmering</t>
  </si>
  <si>
    <t>Suhlgarten 20</t>
  </si>
  <si>
    <t>KfH Med. Versorgungszentrum</t>
  </si>
  <si>
    <t>Strecken_Typ_ID</t>
  </si>
  <si>
    <t>Strecken Name</t>
  </si>
  <si>
    <t>Urban-Kurzstrecke</t>
  </si>
  <si>
    <t>Urban-Langstrecke</t>
  </si>
  <si>
    <t>N</t>
  </si>
  <si>
    <t>F</t>
  </si>
  <si>
    <t xml:space="preserve">Köln </t>
  </si>
  <si>
    <t>Aachen</t>
  </si>
  <si>
    <t>Ferdinand-Porsche Str. 1</t>
  </si>
  <si>
    <t>Campus Boulevard 30</t>
  </si>
  <si>
    <t>Bremen</t>
  </si>
  <si>
    <t>Passau</t>
  </si>
  <si>
    <t>Klinikum</t>
  </si>
  <si>
    <t>Index</t>
  </si>
  <si>
    <t>Stadt_ID</t>
  </si>
  <si>
    <t>Stadt_Name</t>
  </si>
  <si>
    <t>Stadt_Typ</t>
  </si>
  <si>
    <t>Stadt_Größe</t>
  </si>
  <si>
    <t>Megastadt</t>
  </si>
  <si>
    <t>Großstadt</t>
  </si>
  <si>
    <t>Mittelstadt</t>
  </si>
  <si>
    <t>Kleinstadt</t>
  </si>
  <si>
    <t>Landgemeinde</t>
  </si>
  <si>
    <t>Nürnberg</t>
  </si>
  <si>
    <t>Magdeburg</t>
  </si>
  <si>
    <t>Nienburg</t>
  </si>
  <si>
    <t xml:space="preserve">Allgemeine Daten zur Bevölkerung - den Emissionsfaktoren und dem Bruttoinlandsprodukt </t>
  </si>
  <si>
    <t>Bevölkerung</t>
  </si>
  <si>
    <t>BIP pro Kopf</t>
  </si>
  <si>
    <t>€/Person</t>
  </si>
  <si>
    <t>spez_Emissionsfaktor_THG</t>
  </si>
  <si>
    <t>g - mj</t>
  </si>
  <si>
    <t>spez_Emissionsfaktor_NOx</t>
  </si>
  <si>
    <t>spez_Emissionsfaktor_PM</t>
  </si>
  <si>
    <t>Daten zum Fahrrad/ E-Bike</t>
  </si>
  <si>
    <t>Gesamt</t>
  </si>
  <si>
    <t>Anzahl</t>
  </si>
  <si>
    <t>Energieverbrauch in Wh</t>
  </si>
  <si>
    <t>Geschwindigkeit</t>
  </si>
  <si>
    <t>Einheit</t>
  </si>
  <si>
    <t>Rad_insgesamt</t>
  </si>
  <si>
    <t>Daten zur Bevölkerungsverteilung</t>
  </si>
  <si>
    <t>Preise ÖPNV (gilt für Bus, U-Bahn, Tram und in Ausnahmen S-Bahn)</t>
  </si>
  <si>
    <t>Monatskarte Erw.</t>
  </si>
  <si>
    <t>av. Preis pro Fahrt</t>
  </si>
  <si>
    <t>use Monatskarte</t>
  </si>
  <si>
    <t>Einzelfahrt EW</t>
  </si>
  <si>
    <t>JA</t>
  </si>
  <si>
    <t xml:space="preserve">Quelle: ADAC - Preisunterschiede 2019 </t>
  </si>
  <si>
    <t>Anpassungen der Fahrzeiten je Verkehrsmittel</t>
  </si>
  <si>
    <t xml:space="preserve">Besetzungsgrade </t>
  </si>
  <si>
    <t>Besetzungsgrad (pooling)</t>
  </si>
  <si>
    <t>Besetzungsgrad (autonomes Carsharing)</t>
  </si>
  <si>
    <t>Verkehrsleistung MIV (OMM)</t>
  </si>
  <si>
    <t>Anteil von Gesamt</t>
  </si>
  <si>
    <t>pooling</t>
  </si>
  <si>
    <t>autonomes Carsharing</t>
  </si>
  <si>
    <t>Kosten ride-pooling /autonomes Carsharing</t>
  </si>
  <si>
    <t>Pod_Straße</t>
  </si>
  <si>
    <t>HRW</t>
  </si>
  <si>
    <t>Hagebaumarkt westerstede</t>
  </si>
  <si>
    <t>Oranienburg</t>
  </si>
  <si>
    <t>Holste</t>
  </si>
  <si>
    <t>Schloss Oranienburg</t>
  </si>
  <si>
    <t>Flugplatz Hellingst</t>
  </si>
  <si>
    <t>Eberdingen</t>
  </si>
  <si>
    <t>Dohma</t>
  </si>
  <si>
    <t>Rathausstraße 6</t>
  </si>
  <si>
    <t>Zum Heideberg 13</t>
  </si>
  <si>
    <t>Modal_Choice</t>
  </si>
  <si>
    <t>Stadttypen</t>
  </si>
  <si>
    <t>ÖV</t>
  </si>
  <si>
    <t>Megastadt - Mittelstadt</t>
  </si>
  <si>
    <t>Megastadt - Kleinstadt</t>
  </si>
  <si>
    <t>Megastadt - Landgemeinde</t>
  </si>
  <si>
    <t>Mittelstadt - Landgemeinde</t>
  </si>
  <si>
    <t>Großstadt - Kleinstadt</t>
  </si>
  <si>
    <t>Megastadt - Großstadt</t>
  </si>
  <si>
    <t>Großstadt - Mittelstadt</t>
  </si>
  <si>
    <t>Großstadt - Landgemeinde</t>
  </si>
  <si>
    <t>Landgemeinde - Kleinstadt</t>
  </si>
  <si>
    <t>Großstadt - Megastadt</t>
  </si>
  <si>
    <t>Mittelstadt - Megastadt</t>
  </si>
  <si>
    <t>Kleinstadt - Landgemeinde</t>
  </si>
  <si>
    <t>Streckentyp</t>
  </si>
  <si>
    <t>Pod_Big</t>
  </si>
  <si>
    <t>Pod_Small</t>
  </si>
  <si>
    <t>Zeilenbeschriftungen</t>
  </si>
  <si>
    <t>Gesamtergebnis</t>
  </si>
  <si>
    <t>Summe von Klassisch</t>
  </si>
  <si>
    <t>Summe von Trendszenario</t>
  </si>
  <si>
    <t>Summe von Autonom</t>
  </si>
  <si>
    <t>Summe von Optimiert</t>
  </si>
  <si>
    <t>Summe von Pod</t>
  </si>
  <si>
    <t>Zug</t>
  </si>
  <si>
    <t>Acchtung für dem Pod wird das Szenario OMM als Ausgang gewählt</t>
  </si>
  <si>
    <t>Pod_Schiene_Nah_Small</t>
  </si>
  <si>
    <t>Pod_Schiene_Nah_Big</t>
  </si>
  <si>
    <t>Pod_Schiene_Fern_Small</t>
  </si>
  <si>
    <t>Pod_Schiene_Fern_Big</t>
  </si>
  <si>
    <t>Pod_Schiene_Cargo</t>
  </si>
  <si>
    <t>Pod_Cargo</t>
  </si>
  <si>
    <t>Nutzlast</t>
  </si>
  <si>
    <t>Koste pro Tkm</t>
  </si>
  <si>
    <t>2 Einheiten</t>
  </si>
  <si>
    <t>1 Einheit</t>
  </si>
  <si>
    <t>Pod_Schiene_Cargo_Small_Nah</t>
  </si>
  <si>
    <t>Pod_Schiene_Cargo_Big_Nah</t>
  </si>
  <si>
    <t>Pod_Schiene_Cargo_Small_Fern</t>
  </si>
  <si>
    <t>Pod_Schiene_Cargo_Big_Fern</t>
  </si>
  <si>
    <t>Kosten Zug-km</t>
  </si>
  <si>
    <t>Kosten Einheit</t>
  </si>
  <si>
    <t>Nah</t>
  </si>
  <si>
    <t>Fern</t>
  </si>
  <si>
    <t>Small</t>
  </si>
  <si>
    <t>Big</t>
  </si>
  <si>
    <t>Cargo Big</t>
  </si>
  <si>
    <t>Cargo Small</t>
  </si>
  <si>
    <t>Anteil an Vollkosten</t>
  </si>
  <si>
    <t>Pod_Straße_Cargo_Small</t>
  </si>
  <si>
    <t>Pod_Straße_Cargo_Big</t>
  </si>
  <si>
    <t>Kombiniert</t>
  </si>
  <si>
    <t>Direktlauf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</si>
</sst>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* #,##0\ &quot;€&quot;_-;\-* #,##0\ &quot;€&quot;_-;_-* &quot;-&quot;??\ &quot;€&quot;_-;_-@_-"/>
    <numFmt numFmtId="165" formatCode="0.000"/>
  </numFmts>
  <fonts count="2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color rgb="FF000000"/>
      <name val="Calibri"/>
      <family val="2"/>
      <charset val="1"/>
    </font>
    <font>
      <sz val="10"/>
      <name val="Arial"/>
      <family val="2"/>
    </font>
    <font>
      <sz val="11"/>
      <color rgb="FF0061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theme="9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19" fillId="0" borderId="0" applyNumberFormat="0" applyFont="0" applyFill="0" applyBorder="0" applyAlignment="0" applyProtection="0"/>
    <xf numFmtId="0" fontId="14" fillId="0" borderId="0"/>
    <xf numFmtId="0" fontId="20" fillId="10" borderId="0" applyNumberFormat="0" applyBorder="0" applyAlignment="0" applyProtection="0"/>
  </cellStyleXfs>
  <cellXfs count="149">
    <xf numFmtId="0" fontId="0" fillId="0" borderId="0" xfId="0"/>
    <xf numFmtId="0" fontId="11" fillId="2" borderId="1" xfId="3" applyFont="1" applyFill="1" applyBorder="1"/>
    <xf numFmtId="0" fontId="9" fillId="2" borderId="2" xfId="3" applyFill="1" applyBorder="1"/>
    <xf numFmtId="0" fontId="9" fillId="2" borderId="3" xfId="3" applyFill="1" applyBorder="1"/>
    <xf numFmtId="0" fontId="9" fillId="2" borderId="4" xfId="3" applyFill="1" applyBorder="1"/>
    <xf numFmtId="0" fontId="9" fillId="2" borderId="0" xfId="3" applyFill="1"/>
    <xf numFmtId="0" fontId="9" fillId="2" borderId="6" xfId="3" applyFill="1" applyBorder="1"/>
    <xf numFmtId="0" fontId="9" fillId="2" borderId="7" xfId="3" applyFill="1" applyBorder="1"/>
    <xf numFmtId="0" fontId="9" fillId="2" borderId="9" xfId="3" applyFill="1" applyBorder="1"/>
    <xf numFmtId="0" fontId="9" fillId="2" borderId="10" xfId="3" applyFill="1" applyBorder="1"/>
    <xf numFmtId="0" fontId="9" fillId="2" borderId="11" xfId="3" applyFill="1" applyBorder="1"/>
    <xf numFmtId="0" fontId="9" fillId="2" borderId="0" xfId="3" applyFill="1" applyAlignment="1">
      <alignment horizontal="center" vertical="center"/>
    </xf>
    <xf numFmtId="0" fontId="11" fillId="2" borderId="12" xfId="3" applyFont="1" applyFill="1" applyBorder="1"/>
    <xf numFmtId="0" fontId="13" fillId="2" borderId="12" xfId="4" applyFill="1" applyBorder="1" applyAlignment="1">
      <alignment horizontal="left" vertical="center"/>
    </xf>
    <xf numFmtId="0" fontId="9" fillId="2" borderId="12" xfId="3" applyFill="1" applyBorder="1" applyAlignment="1">
      <alignment horizontal="center" vertical="center" wrapText="1"/>
    </xf>
    <xf numFmtId="0" fontId="9" fillId="2" borderId="12" xfId="3" applyFill="1" applyBorder="1" applyAlignment="1">
      <alignment horizontal="center" wrapText="1"/>
    </xf>
    <xf numFmtId="0" fontId="13" fillId="2" borderId="0" xfId="4" applyFill="1"/>
    <xf numFmtId="2" fontId="0" fillId="0" borderId="0" xfId="0" applyNumberFormat="1"/>
    <xf numFmtId="0" fontId="11" fillId="0" borderId="0" xfId="0" applyFont="1"/>
    <xf numFmtId="9" fontId="0" fillId="0" borderId="0" xfId="0" applyNumberFormat="1"/>
    <xf numFmtId="49" fontId="0" fillId="0" borderId="0" xfId="0" applyNumberFormat="1"/>
    <xf numFmtId="1" fontId="0" fillId="0" borderId="0" xfId="0" applyNumberFormat="1"/>
    <xf numFmtId="15" fontId="0" fillId="0" borderId="0" xfId="0" applyNumberFormat="1"/>
    <xf numFmtId="9" fontId="0" fillId="0" borderId="0" xfId="2" applyFont="1"/>
    <xf numFmtId="164" fontId="0" fillId="0" borderId="0" xfId="1" applyNumberFormat="1" applyFont="1"/>
    <xf numFmtId="2" fontId="0" fillId="0" borderId="0" xfId="1" applyNumberFormat="1" applyFont="1"/>
    <xf numFmtId="0" fontId="0" fillId="0" borderId="0" xfId="0" applyAlignment="1">
      <alignment horizontal="center" vertical="center" wrapText="1"/>
    </xf>
    <xf numFmtId="0" fontId="13" fillId="0" borderId="0" xfId="4"/>
    <xf numFmtId="0" fontId="11" fillId="0" borderId="0" xfId="3" applyFont="1"/>
    <xf numFmtId="0" fontId="11" fillId="0" borderId="0" xfId="3" applyFont="1" applyAlignment="1">
      <alignment horizontal="left" vertical="center"/>
    </xf>
    <xf numFmtId="0" fontId="11" fillId="0" borderId="0" xfId="3" applyFont="1" applyAlignment="1">
      <alignment horizontal="right"/>
    </xf>
    <xf numFmtId="0" fontId="11" fillId="0" borderId="0" xfId="3" applyFont="1" applyAlignment="1">
      <alignment horizontal="center" vertical="top"/>
    </xf>
    <xf numFmtId="0" fontId="11" fillId="0" borderId="0" xfId="3" applyFont="1" applyAlignment="1">
      <alignment vertical="top"/>
    </xf>
    <xf numFmtId="0" fontId="9" fillId="0" borderId="0" xfId="3"/>
    <xf numFmtId="0" fontId="9" fillId="0" borderId="0" xfId="3" applyAlignment="1">
      <alignment vertical="top"/>
    </xf>
    <xf numFmtId="0" fontId="9" fillId="0" borderId="0" xfId="3" applyAlignment="1">
      <alignment horizontal="left" vertical="center"/>
    </xf>
    <xf numFmtId="0" fontId="9" fillId="0" borderId="0" xfId="3" applyAlignment="1">
      <alignment horizontal="right"/>
    </xf>
    <xf numFmtId="15" fontId="9" fillId="0" borderId="0" xfId="3" applyNumberFormat="1" applyAlignment="1">
      <alignment vertical="top"/>
    </xf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/>
    </xf>
    <xf numFmtId="165" fontId="9" fillId="0" borderId="0" xfId="3" applyNumberFormat="1"/>
    <xf numFmtId="0" fontId="9" fillId="3" borderId="0" xfId="3" applyFill="1"/>
    <xf numFmtId="0" fontId="9" fillId="3" borderId="0" xfId="3" applyFill="1" applyAlignment="1">
      <alignment horizontal="right"/>
    </xf>
    <xf numFmtId="0" fontId="10" fillId="0" borderId="0" xfId="3" applyFont="1"/>
    <xf numFmtId="0" fontId="10" fillId="4" borderId="0" xfId="3" applyFont="1" applyFill="1"/>
    <xf numFmtId="0" fontId="10" fillId="4" borderId="0" xfId="3" applyFont="1" applyFill="1" applyAlignment="1">
      <alignment horizontal="right"/>
    </xf>
    <xf numFmtId="0" fontId="15" fillId="4" borderId="0" xfId="0" applyFont="1" applyFill="1"/>
    <xf numFmtId="0" fontId="9" fillId="4" borderId="0" xfId="3" applyFill="1"/>
    <xf numFmtId="0" fontId="9" fillId="4" borderId="0" xfId="3" applyFill="1" applyAlignment="1">
      <alignment horizontal="right"/>
    </xf>
    <xf numFmtId="0" fontId="9" fillId="4" borderId="0" xfId="0" applyFont="1" applyFill="1"/>
    <xf numFmtId="0" fontId="9" fillId="4" borderId="0" xfId="0" applyFont="1" applyFill="1" applyAlignment="1">
      <alignment horizontal="right"/>
    </xf>
    <xf numFmtId="0" fontId="9" fillId="0" borderId="0" xfId="0" applyFont="1"/>
    <xf numFmtId="0" fontId="9" fillId="5" borderId="0" xfId="3" applyFill="1"/>
    <xf numFmtId="0" fontId="9" fillId="5" borderId="0" xfId="3" applyFill="1" applyAlignment="1">
      <alignment horizontal="right"/>
    </xf>
    <xf numFmtId="0" fontId="9" fillId="5" borderId="0" xfId="0" applyFont="1" applyFill="1"/>
    <xf numFmtId="0" fontId="9" fillId="5" borderId="0" xfId="0" applyFont="1" applyFill="1" applyAlignment="1">
      <alignment horizontal="right"/>
    </xf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9" fillId="7" borderId="0" xfId="3" applyFill="1"/>
    <xf numFmtId="0" fontId="9" fillId="7" borderId="0" xfId="0" applyFont="1" applyFill="1"/>
    <xf numFmtId="0" fontId="9" fillId="7" borderId="0" xfId="0" applyFont="1" applyFill="1" applyAlignment="1">
      <alignment horizontal="right"/>
    </xf>
    <xf numFmtId="0" fontId="9" fillId="7" borderId="0" xfId="3" applyFill="1" applyAlignment="1">
      <alignment horizontal="right"/>
    </xf>
    <xf numFmtId="0" fontId="9" fillId="8" borderId="0" xfId="0" applyFont="1" applyFill="1"/>
    <xf numFmtId="0" fontId="9" fillId="8" borderId="0" xfId="0" applyFont="1" applyFill="1" applyAlignment="1">
      <alignment horizontal="right"/>
    </xf>
    <xf numFmtId="0" fontId="9" fillId="9" borderId="0" xfId="3" applyFill="1"/>
    <xf numFmtId="0" fontId="9" fillId="9" borderId="0" xfId="3" applyFill="1" applyAlignment="1">
      <alignment horizontal="right"/>
    </xf>
    <xf numFmtId="0" fontId="0" fillId="0" borderId="0" xfId="0" applyAlignment="1">
      <alignment horizontal="left"/>
    </xf>
    <xf numFmtId="3" fontId="9" fillId="0" borderId="0" xfId="3" applyNumberFormat="1"/>
    <xf numFmtId="3" fontId="16" fillId="0" borderId="0" xfId="0" applyNumberFormat="1" applyFont="1"/>
    <xf numFmtId="0" fontId="9" fillId="0" borderId="6" xfId="3" applyBorder="1"/>
    <xf numFmtId="0" fontId="9" fillId="0" borderId="7" xfId="3" applyBorder="1"/>
    <xf numFmtId="0" fontId="9" fillId="0" borderId="2" xfId="3" applyBorder="1"/>
    <xf numFmtId="0" fontId="9" fillId="0" borderId="3" xfId="3" applyBorder="1"/>
    <xf numFmtId="0" fontId="12" fillId="0" borderId="0" xfId="3" applyFont="1" applyAlignment="1">
      <alignment horizontal="center" vertical="top"/>
    </xf>
    <xf numFmtId="0" fontId="17" fillId="0" borderId="0" xfId="3" applyFont="1" applyAlignment="1">
      <alignment vertical="top"/>
    </xf>
    <xf numFmtId="0" fontId="17" fillId="0" borderId="0" xfId="3" applyFont="1"/>
    <xf numFmtId="0" fontId="17" fillId="0" borderId="0" xfId="3" applyFont="1" applyAlignment="1">
      <alignment horizontal="center" vertical="top"/>
    </xf>
    <xf numFmtId="0" fontId="12" fillId="0" borderId="0" xfId="3" applyFont="1"/>
    <xf numFmtId="0" fontId="9" fillId="0" borderId="9" xfId="3" applyBorder="1"/>
    <xf numFmtId="0" fontId="9" fillId="0" borderId="10" xfId="3" applyBorder="1"/>
    <xf numFmtId="0" fontId="9" fillId="0" borderId="11" xfId="3" applyBorder="1"/>
    <xf numFmtId="0" fontId="18" fillId="0" borderId="0" xfId="3" applyFont="1" applyAlignment="1">
      <alignment horizontal="center" vertical="top"/>
    </xf>
    <xf numFmtId="0" fontId="9" fillId="0" borderId="6" xfId="3" applyBorder="1" applyAlignment="1">
      <alignment horizontal="center"/>
    </xf>
    <xf numFmtId="0" fontId="9" fillId="0" borderId="0" xfId="3" applyAlignment="1">
      <alignment horizontal="center"/>
    </xf>
    <xf numFmtId="0" fontId="9" fillId="0" borderId="7" xfId="3" applyBorder="1" applyAlignment="1">
      <alignment horizontal="center"/>
    </xf>
    <xf numFmtId="15" fontId="9" fillId="0" borderId="9" xfId="3" applyNumberFormat="1" applyBorder="1"/>
    <xf numFmtId="15" fontId="9" fillId="0" borderId="10" xfId="3" applyNumberFormat="1" applyBorder="1"/>
    <xf numFmtId="15" fontId="9" fillId="0" borderId="11" xfId="3" applyNumberFormat="1" applyBorder="1"/>
    <xf numFmtId="15" fontId="9" fillId="0" borderId="0" xfId="3" applyNumberFormat="1"/>
    <xf numFmtId="15" fontId="9" fillId="0" borderId="6" xfId="3" applyNumberFormat="1" applyBorder="1"/>
    <xf numFmtId="15" fontId="9" fillId="0" borderId="7" xfId="3" applyNumberFormat="1" applyBorder="1"/>
    <xf numFmtId="14" fontId="9" fillId="0" borderId="0" xfId="3" applyNumberFormat="1"/>
    <xf numFmtId="2" fontId="9" fillId="0" borderId="0" xfId="3" applyNumberFormat="1"/>
    <xf numFmtId="2" fontId="9" fillId="0" borderId="0" xfId="3" applyNumberFormat="1" applyAlignment="1">
      <alignment horizontal="right"/>
    </xf>
    <xf numFmtId="2" fontId="9" fillId="4" borderId="0" xfId="3" applyNumberFormat="1" applyFill="1"/>
    <xf numFmtId="0" fontId="9" fillId="0" borderId="7" xfId="3" applyBorder="1" applyAlignment="1">
      <alignment horizontal="right"/>
    </xf>
    <xf numFmtId="15" fontId="11" fillId="0" borderId="0" xfId="3" applyNumberFormat="1" applyFont="1" applyAlignment="1">
      <alignment vertical="top"/>
    </xf>
    <xf numFmtId="15" fontId="9" fillId="0" borderId="7" xfId="3" applyNumberFormat="1" applyBorder="1" applyAlignment="1">
      <alignment horizontal="right"/>
    </xf>
    <xf numFmtId="15" fontId="9" fillId="0" borderId="0" xfId="3" applyNumberFormat="1" applyAlignment="1">
      <alignment horizontal="right"/>
    </xf>
    <xf numFmtId="15" fontId="11" fillId="4" borderId="0" xfId="3" applyNumberFormat="1" applyFont="1" applyFill="1" applyAlignment="1">
      <alignment vertical="top"/>
    </xf>
    <xf numFmtId="0" fontId="11" fillId="4" borderId="0" xfId="3" applyFont="1" applyFill="1" applyAlignment="1">
      <alignment vertical="top"/>
    </xf>
    <xf numFmtId="0" fontId="11" fillId="4" borderId="0" xfId="3" applyFont="1" applyFill="1"/>
    <xf numFmtId="0" fontId="11" fillId="0" borderId="7" xfId="3" applyFont="1" applyBorder="1" applyAlignment="1">
      <alignment horizontal="left" vertical="top"/>
    </xf>
    <xf numFmtId="0" fontId="8" fillId="0" borderId="0" xfId="3" applyFont="1" applyAlignment="1">
      <alignment horizontal="right"/>
    </xf>
    <xf numFmtId="0" fontId="8" fillId="0" borderId="0" xfId="3" applyFont="1"/>
    <xf numFmtId="0" fontId="7" fillId="0" borderId="0" xfId="3" applyFont="1" applyAlignment="1">
      <alignment horizontal="right"/>
    </xf>
    <xf numFmtId="0" fontId="7" fillId="0" borderId="0" xfId="3" applyFont="1"/>
    <xf numFmtId="0" fontId="0" fillId="0" borderId="0" xfId="0" applyAlignment="1">
      <alignment horizontal="right"/>
    </xf>
    <xf numFmtId="0" fontId="6" fillId="0" borderId="0" xfId="3" applyFont="1"/>
    <xf numFmtId="0" fontId="6" fillId="0" borderId="0" xfId="3" applyFont="1" applyAlignment="1">
      <alignment horizontal="right"/>
    </xf>
    <xf numFmtId="0" fontId="6" fillId="4" borderId="0" xfId="3" applyFont="1" applyFill="1" applyAlignment="1">
      <alignment horizontal="right"/>
    </xf>
    <xf numFmtId="0" fontId="6" fillId="5" borderId="0" xfId="3" applyFont="1" applyFill="1"/>
    <xf numFmtId="0" fontId="5" fillId="0" borderId="0" xfId="3" applyFont="1" applyAlignment="1">
      <alignment horizontal="right"/>
    </xf>
    <xf numFmtId="0" fontId="9" fillId="0" borderId="0" xfId="3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2" applyNumberFormat="1" applyFont="1"/>
    <xf numFmtId="0" fontId="4" fillId="0" borderId="0" xfId="3" applyFont="1"/>
    <xf numFmtId="0" fontId="3" fillId="0" borderId="0" xfId="3" applyFont="1"/>
    <xf numFmtId="0" fontId="2" fillId="4" borderId="0" xfId="3" applyFont="1" applyFill="1"/>
    <xf numFmtId="0" fontId="2" fillId="0" borderId="0" xfId="3" applyFont="1" applyFill="1"/>
    <xf numFmtId="2" fontId="20" fillId="10" borderId="0" xfId="7" applyNumberFormat="1"/>
    <xf numFmtId="0" fontId="1" fillId="0" borderId="0" xfId="3" applyFont="1"/>
    <xf numFmtId="0" fontId="1" fillId="0" borderId="0" xfId="3" applyFont="1" applyAlignment="1">
      <alignment vertical="top"/>
    </xf>
    <xf numFmtId="0" fontId="1" fillId="0" borderId="0" xfId="0" applyFont="1"/>
    <xf numFmtId="0" fontId="0" fillId="0" borderId="0" xfId="0" applyAlignment="1">
      <alignment horizontal="left" indent="2"/>
    </xf>
    <xf numFmtId="0" fontId="9" fillId="2" borderId="5" xfId="3" applyFill="1" applyBorder="1" applyAlignment="1">
      <alignment horizontal="center" vertical="center" wrapText="1"/>
    </xf>
    <xf numFmtId="0" fontId="9" fillId="2" borderId="8" xfId="3" applyFill="1" applyBorder="1" applyAlignment="1">
      <alignment horizontal="center" vertical="center" wrapText="1"/>
    </xf>
    <xf numFmtId="0" fontId="9" fillId="2" borderId="6" xfId="3" applyFill="1" applyBorder="1" applyAlignment="1">
      <alignment horizontal="center"/>
    </xf>
    <xf numFmtId="0" fontId="9" fillId="2" borderId="0" xfId="3" applyFill="1" applyAlignment="1">
      <alignment horizontal="center"/>
    </xf>
    <xf numFmtId="0" fontId="9" fillId="2" borderId="7" xfId="3" applyFill="1" applyBorder="1" applyAlignment="1">
      <alignment horizontal="center"/>
    </xf>
    <xf numFmtId="0" fontId="9" fillId="2" borderId="9" xfId="3" applyFill="1" applyBorder="1" applyAlignment="1">
      <alignment horizontal="center"/>
    </xf>
    <xf numFmtId="0" fontId="9" fillId="2" borderId="10" xfId="3" applyFill="1" applyBorder="1" applyAlignment="1">
      <alignment horizontal="center"/>
    </xf>
    <xf numFmtId="0" fontId="9" fillId="2" borderId="11" xfId="3" applyFill="1" applyBorder="1" applyAlignment="1">
      <alignment horizontal="center"/>
    </xf>
    <xf numFmtId="0" fontId="9" fillId="2" borderId="5" xfId="3" applyFill="1" applyBorder="1" applyAlignment="1">
      <alignment horizontal="center" vertical="center"/>
    </xf>
    <xf numFmtId="0" fontId="9" fillId="2" borderId="8" xfId="3" applyFill="1" applyBorder="1" applyAlignment="1">
      <alignment horizontal="center" vertical="center"/>
    </xf>
    <xf numFmtId="0" fontId="11" fillId="2" borderId="2" xfId="3" applyFont="1" applyFill="1" applyBorder="1" applyAlignment="1">
      <alignment horizontal="left"/>
    </xf>
    <xf numFmtId="0" fontId="11" fillId="2" borderId="4" xfId="3" applyFont="1" applyFill="1" applyBorder="1" applyAlignment="1">
      <alignment horizontal="left"/>
    </xf>
    <xf numFmtId="0" fontId="9" fillId="2" borderId="6" xfId="3" applyFill="1" applyBorder="1" applyAlignment="1">
      <alignment horizontal="center" vertical="center" wrapText="1"/>
    </xf>
    <xf numFmtId="0" fontId="9" fillId="2" borderId="7" xfId="3" applyFill="1" applyBorder="1" applyAlignment="1">
      <alignment horizontal="center" vertical="center" wrapText="1"/>
    </xf>
    <xf numFmtId="0" fontId="9" fillId="2" borderId="9" xfId="3" applyFill="1" applyBorder="1" applyAlignment="1">
      <alignment horizontal="center" vertical="center" wrapText="1"/>
    </xf>
    <xf numFmtId="0" fontId="9" fillId="2" borderId="11" xfId="3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9" fillId="0" borderId="0" xfId="3" applyAlignment="1">
      <alignment horizontal="center" vertical="center"/>
    </xf>
    <xf numFmtId="0" fontId="9" fillId="0" borderId="0" xfId="3" applyAlignment="1">
      <alignment horizontal="center"/>
    </xf>
    <xf numFmtId="0" fontId="11" fillId="0" borderId="2" xfId="3" applyFont="1" applyBorder="1" applyAlignment="1">
      <alignment horizontal="center"/>
    </xf>
    <xf numFmtId="0" fontId="11" fillId="0" borderId="3" xfId="3" applyFont="1" applyBorder="1" applyAlignment="1">
      <alignment horizontal="center"/>
    </xf>
    <xf numFmtId="0" fontId="11" fillId="0" borderId="4" xfId="3" applyFont="1" applyBorder="1" applyAlignment="1">
      <alignment horizontal="center"/>
    </xf>
  </cellXfs>
  <cellStyles count="8">
    <cellStyle name="Gut" xfId="7" builtinId="26"/>
    <cellStyle name="Link" xfId="4" builtinId="8"/>
    <cellStyle name="Prozent" xfId="2" builtinId="5"/>
    <cellStyle name="Standard" xfId="0" builtinId="0"/>
    <cellStyle name="Standard 2" xfId="3" xr:uid="{30875ACC-4AC0-4DBD-B00D-C7538F0C89AA}"/>
    <cellStyle name="Standard 3" xfId="6" xr:uid="{5552C95D-F79A-47E5-BAE9-EC3044A6FA67}"/>
    <cellStyle name="Standard 4" xfId="5" xr:uid="{E2A987FE-AC6B-451C-96D3-00C7EE92043A}"/>
    <cellStyle name="Währung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[190910_Bewertungstool_v03_repariert.xlsm]Tabelle1!PivotTable1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Kosten pro Weg: Urban-Kurzstrecke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Tabelle1!$B$3</c:f>
              <c:strCache>
                <c:ptCount val="1"/>
                <c:pt idx="0">
                  <c:v>Summe von Klassisch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Tabelle1!$A$4:$A$10</c:f>
              <c:multiLvlStrCache>
                <c:ptCount val="5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</c:lvl>
                <c:lvl>
                  <c:pt idx="0">
                    <c:v>UL</c:v>
                  </c:pt>
                </c:lvl>
              </c:multiLvlStrCache>
            </c:multiLvlStrRef>
          </c:cat>
          <c:val>
            <c:numRef>
              <c:f>Tabelle1!$B$4:$B$10</c:f>
              <c:numCache>
                <c:formatCode>General</c:formatCode>
                <c:ptCount val="5"/>
                <c:pt idx="0">
                  <c:v>1.1045320025575942E-2</c:v>
                </c:pt>
                <c:pt idx="1">
                  <c:v>37.286216041585391</c:v>
                </c:pt>
                <c:pt idx="2">
                  <c:v>15.673058030079792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454-44F3-9AF8-2DF8EEB81223}"/>
            </c:ext>
          </c:extLst>
        </c:ser>
        <c:ser>
          <c:idx val="1"/>
          <c:order val="1"/>
          <c:tx>
            <c:strRef>
              <c:f>Tabelle1!$C$3</c:f>
              <c:strCache>
                <c:ptCount val="1"/>
                <c:pt idx="0">
                  <c:v>Summe von Trendszenario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Tabelle1!$A$4:$A$10</c:f>
              <c:multiLvlStrCache>
                <c:ptCount val="5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</c:lvl>
                <c:lvl>
                  <c:pt idx="0">
                    <c:v>UL</c:v>
                  </c:pt>
                </c:lvl>
              </c:multiLvlStrCache>
            </c:multiLvlStrRef>
          </c:cat>
          <c:val>
            <c:numRef>
              <c:f>Tabelle1!$C$4:$C$10</c:f>
              <c:numCache>
                <c:formatCode>General</c:formatCode>
                <c:ptCount val="5"/>
                <c:pt idx="0">
                  <c:v>0.10579629642689897</c:v>
                </c:pt>
                <c:pt idx="1">
                  <c:v>26.006899167521848</c:v>
                </c:pt>
                <c:pt idx="2">
                  <c:v>11.988189401243812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454-44F3-9AF8-2DF8EEB81223}"/>
            </c:ext>
          </c:extLst>
        </c:ser>
        <c:ser>
          <c:idx val="2"/>
          <c:order val="2"/>
          <c:tx>
            <c:strRef>
              <c:f>Tabelle1!$D$3</c:f>
              <c:strCache>
                <c:ptCount val="1"/>
                <c:pt idx="0">
                  <c:v>Summe von Autonom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Tabelle1!$A$4:$A$10</c:f>
              <c:multiLvlStrCache>
                <c:ptCount val="5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</c:lvl>
                <c:lvl>
                  <c:pt idx="0">
                    <c:v>UL</c:v>
                  </c:pt>
                </c:lvl>
              </c:multiLvlStrCache>
            </c:multiLvlStrRef>
          </c:cat>
          <c:val>
            <c:numRef>
              <c:f>Tabelle1!$D$4:$D$10</c:f>
              <c:numCache>
                <c:formatCode>General</c:formatCode>
                <c:ptCount val="5"/>
                <c:pt idx="0">
                  <c:v>0.10579629642689897</c:v>
                </c:pt>
                <c:pt idx="1">
                  <c:v>23.346440422045404</c:v>
                </c:pt>
                <c:pt idx="2">
                  <c:v>10.894033583430897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7454-44F3-9AF8-2DF8EEB81223}"/>
            </c:ext>
          </c:extLst>
        </c:ser>
        <c:ser>
          <c:idx val="3"/>
          <c:order val="3"/>
          <c:tx>
            <c:strRef>
              <c:f>Tabelle1!$E$3</c:f>
              <c:strCache>
                <c:ptCount val="1"/>
                <c:pt idx="0">
                  <c:v>Summe von Optimiert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Tabelle1!$A$4:$A$10</c:f>
              <c:multiLvlStrCache>
                <c:ptCount val="5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</c:lvl>
                <c:lvl>
                  <c:pt idx="0">
                    <c:v>UL</c:v>
                  </c:pt>
                </c:lvl>
              </c:multiLvlStrCache>
            </c:multiLvlStrRef>
          </c:cat>
          <c:val>
            <c:numRef>
              <c:f>Tabelle1!$E$4:$E$10</c:f>
              <c:numCache>
                <c:formatCode>General</c:formatCode>
                <c:ptCount val="5"/>
                <c:pt idx="0">
                  <c:v>0.10579629642689897</c:v>
                </c:pt>
                <c:pt idx="1">
                  <c:v>22.799362663246981</c:v>
                </c:pt>
                <c:pt idx="2">
                  <c:v>10.894033583430897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54-44F3-9AF8-2DF8EEB81223}"/>
            </c:ext>
          </c:extLst>
        </c:ser>
        <c:ser>
          <c:idx val="4"/>
          <c:order val="4"/>
          <c:tx>
            <c:strRef>
              <c:f>Tabelle1!$F$3</c:f>
              <c:strCache>
                <c:ptCount val="1"/>
                <c:pt idx="0">
                  <c:v>Summe von Pod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Tabelle1!$A$4:$A$10</c:f>
              <c:multiLvlStrCache>
                <c:ptCount val="5"/>
                <c:lvl>
                  <c:pt idx="0">
                    <c:v>Fahrrad</c:v>
                  </c:pt>
                  <c:pt idx="1">
                    <c:v>MIV</c:v>
                  </c:pt>
                  <c:pt idx="2">
                    <c:v>ÖV</c:v>
                  </c:pt>
                  <c:pt idx="3">
                    <c:v>Pod_Big</c:v>
                  </c:pt>
                  <c:pt idx="4">
                    <c:v>Pod_Small</c:v>
                  </c:pt>
                </c:lvl>
                <c:lvl>
                  <c:pt idx="0">
                    <c:v>UL</c:v>
                  </c:pt>
                </c:lvl>
              </c:multiLvlStrCache>
            </c:multiLvlStrRef>
          </c:cat>
          <c:val>
            <c:numRef>
              <c:f>Tabelle1!$F$4:$F$10</c:f>
              <c:numCache>
                <c:formatCode>General</c:formatCode>
                <c:ptCount val="5"/>
                <c:pt idx="0">
                  <c:v>0.10579629642689897</c:v>
                </c:pt>
                <c:pt idx="1">
                  <c:v>22.799362663246981</c:v>
                </c:pt>
                <c:pt idx="3">
                  <c:v>10.221006019902795</c:v>
                </c:pt>
                <c:pt idx="4">
                  <c:v>32.944210884798444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54-44F3-9AF8-2DF8EEB81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47250911"/>
        <c:axId val="2038552063"/>
      </c:barChart>
      <c:catAx>
        <c:axId val="2047250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38552063"/>
        <c:crosses val="autoZero"/>
        <c:auto val="1"/>
        <c:lblAlgn val="ctr"/>
        <c:lblOffset val="100"/>
        <c:noMultiLvlLbl val="0"/>
      </c:catAx>
      <c:valAx>
        <c:axId val="203855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Kostne pro Weg [Euro]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472509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[190910_Bewertungstool_v03_repariert.xlsm]Tabelle2!PivotTable2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508148038633407E-2"/>
          <c:y val="0.10522981530121124"/>
          <c:w val="0.71845091676586725"/>
          <c:h val="0.6158638011117246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Tabelle2!$B$1</c:f>
              <c:strCache>
                <c:ptCount val="1"/>
                <c:pt idx="0">
                  <c:v>Summe von Klassisch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Tabelle2!$B$2:$B$7</c:f>
              <c:numCache>
                <c:formatCode>General</c:formatCode>
                <c:ptCount val="2"/>
                <c:pt idx="0">
                  <c:v>1114.3999999999999</c:v>
                </c:pt>
                <c:pt idx="1">
                  <c:v>1795.4194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2-4215-A29F-C3745B0DD6F3}"/>
            </c:ext>
          </c:extLst>
        </c:ser>
        <c:ser>
          <c:idx val="1"/>
          <c:order val="1"/>
          <c:tx>
            <c:strRef>
              <c:f>Tabelle2!$C$1</c:f>
              <c:strCache>
                <c:ptCount val="1"/>
                <c:pt idx="0">
                  <c:v>Summe von Trendszenario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Tabelle2!$C$2:$C$7</c:f>
              <c:numCache>
                <c:formatCode>General</c:formatCode>
                <c:ptCount val="2"/>
                <c:pt idx="0">
                  <c:v>704.85799999999995</c:v>
                </c:pt>
                <c:pt idx="1">
                  <c:v>1148.2443955000001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F2-4215-A29F-C3745B0DD6F3}"/>
            </c:ext>
          </c:extLst>
        </c:ser>
        <c:ser>
          <c:idx val="2"/>
          <c:order val="2"/>
          <c:tx>
            <c:strRef>
              <c:f>Tabelle2!$D$1</c:f>
              <c:strCache>
                <c:ptCount val="1"/>
                <c:pt idx="0">
                  <c:v>Summe von Autonom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Tabelle2!$D$2:$D$7</c:f>
              <c:numCache>
                <c:formatCode>General</c:formatCode>
                <c:ptCount val="2"/>
                <c:pt idx="0">
                  <c:v>557.45074</c:v>
                </c:pt>
                <c:pt idx="1">
                  <c:v>991.46236980500021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F2-4215-A29F-C3745B0DD6F3}"/>
            </c:ext>
          </c:extLst>
        </c:ser>
        <c:ser>
          <c:idx val="3"/>
          <c:order val="3"/>
          <c:tx>
            <c:strRef>
              <c:f>Tabelle2!$E$1</c:f>
              <c:strCache>
                <c:ptCount val="1"/>
                <c:pt idx="0">
                  <c:v>Summe von Optimiert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Tabelle2!$E$2:$E$7</c:f>
              <c:numCache>
                <c:formatCode>General</c:formatCode>
                <c:ptCount val="2"/>
                <c:pt idx="0">
                  <c:v>543.51447150000001</c:v>
                </c:pt>
                <c:pt idx="1">
                  <c:v>952.34426546542704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5F2-4215-A29F-C3745B0DD6F3}"/>
            </c:ext>
          </c:extLst>
        </c:ser>
        <c:ser>
          <c:idx val="4"/>
          <c:order val="4"/>
          <c:tx>
            <c:strRef>
              <c:f>Tabelle2!$F$1</c:f>
              <c:strCache>
                <c:ptCount val="1"/>
                <c:pt idx="0">
                  <c:v>Summe von Pod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Tabelle2!$A$2:$A$7</c:f>
              <c:multiLvlStrCache>
                <c:ptCount val="2"/>
                <c:lvl>
                  <c:pt idx="0">
                    <c:v>Energieverbrauch</c:v>
                  </c:pt>
                  <c:pt idx="1">
                    <c:v>Energieverbrauch</c:v>
                  </c:pt>
                </c:lvl>
                <c:lvl>
                  <c:pt idx="0">
                    <c:v>Direktlauf</c:v>
                  </c:pt>
                  <c:pt idx="1">
                    <c:v>Kombiniert</c:v>
                  </c:pt>
                </c:lvl>
                <c:lvl>
                  <c:pt idx="0">
                    <c:v>F</c:v>
                  </c:pt>
                </c:lvl>
              </c:multiLvlStrCache>
            </c:multiLvlStrRef>
          </c:cat>
          <c:val>
            <c:numRef>
              <c:f>Tabelle2!$F$2:$F$7</c:f>
              <c:numCache>
                <c:formatCode>General</c:formatCode>
                <c:ptCount val="2"/>
                <c:pt idx="0">
                  <c:v>434.66763648582696</c:v>
                </c:pt>
                <c:pt idx="1">
                  <c:v>816.39399994606913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5F2-4215-A29F-C3745B0DD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5931215"/>
        <c:axId val="276428223"/>
      </c:barChart>
      <c:catAx>
        <c:axId val="255931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76428223"/>
        <c:crosses val="autoZero"/>
        <c:auto val="1"/>
        <c:lblAlgn val="ctr"/>
        <c:lblOffset val="100"/>
        <c:noMultiLvlLbl val="0"/>
      </c:catAx>
      <c:valAx>
        <c:axId val="276428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55931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373380</xdr:colOff>
          <xdr:row>2</xdr:row>
          <xdr:rowOff>60960</xdr:rowOff>
        </xdr:from>
        <xdr:to>
          <xdr:col>4</xdr:col>
          <xdr:colOff>487680</xdr:colOff>
          <xdr:row>4</xdr:row>
          <xdr:rowOff>99060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365760</xdr:colOff>
          <xdr:row>8</xdr:row>
          <xdr:rowOff>76200</xdr:rowOff>
        </xdr:from>
        <xdr:to>
          <xdr:col>4</xdr:col>
          <xdr:colOff>480060</xdr:colOff>
          <xdr:row>10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350520</xdr:colOff>
          <xdr:row>14</xdr:row>
          <xdr:rowOff>30480</xdr:rowOff>
        </xdr:from>
        <xdr:to>
          <xdr:col>4</xdr:col>
          <xdr:colOff>464820</xdr:colOff>
          <xdr:row>16</xdr:row>
          <xdr:rowOff>68580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754" name="IntercityAuslastung">
          <a:extLst>
            <a:ext uri="{FF2B5EF4-FFF2-40B4-BE49-F238E27FC236}">
              <a16:creationId xmlns:a16="http://schemas.microsoft.com/office/drawing/2014/main" id="{00000000-0008-0000-0200-0000F202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776" name="LangstreckeAuslastung">
          <a:extLst>
            <a:ext uri="{FF2B5EF4-FFF2-40B4-BE49-F238E27FC236}">
              <a16:creationId xmlns:a16="http://schemas.microsoft.com/office/drawing/2014/main" id="{00000000-0008-0000-0200-00000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476250</xdr:colOff>
      <xdr:row>0</xdr:row>
      <xdr:rowOff>0</xdr:rowOff>
    </xdr:from>
    <xdr:to>
      <xdr:col>39</xdr:col>
      <xdr:colOff>111125</xdr:colOff>
      <xdr:row>33</xdr:row>
      <xdr:rowOff>34290</xdr:rowOff>
    </xdr:to>
    <xdr:pic>
      <xdr:nvPicPr>
        <xdr:cNvPr id="798" name="Urban-KurzstreckeAuslastung">
          <a:extLst>
            <a:ext uri="{FF2B5EF4-FFF2-40B4-BE49-F238E27FC236}">
              <a16:creationId xmlns:a16="http://schemas.microsoft.com/office/drawing/2014/main" id="{00000000-0008-0000-0200-00001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0" y="0"/>
          <a:ext cx="11391900" cy="63119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361</xdr:row>
      <xdr:rowOff>187507</xdr:rowOff>
    </xdr:from>
    <xdr:to>
      <xdr:col>12</xdr:col>
      <xdr:colOff>533400</xdr:colOff>
      <xdr:row>395</xdr:row>
      <xdr:rowOff>3357</xdr:rowOff>
    </xdr:to>
    <xdr:pic>
      <xdr:nvPicPr>
        <xdr:cNvPr id="820" name="Urban-LangstreckeAuslastung">
          <a:extLst>
            <a:ext uri="{FF2B5EF4-FFF2-40B4-BE49-F238E27FC236}">
              <a16:creationId xmlns:a16="http://schemas.microsoft.com/office/drawing/2014/main" id="{00000000-0008-0000-0200-00003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8958007"/>
          <a:ext cx="11391900" cy="63017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19" name="IntercityUnfallrisiko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391900" cy="63207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251</xdr:row>
      <xdr:rowOff>34292</xdr:rowOff>
    </xdr:from>
    <xdr:to>
      <xdr:col>12</xdr:col>
      <xdr:colOff>533400</xdr:colOff>
      <xdr:row>284</xdr:row>
      <xdr:rowOff>72392</xdr:rowOff>
    </xdr:to>
    <xdr:pic>
      <xdr:nvPicPr>
        <xdr:cNvPr id="33" name="Grafik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849792"/>
          <a:ext cx="11391900" cy="63246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327</xdr:row>
      <xdr:rowOff>72392</xdr:rowOff>
    </xdr:from>
    <xdr:to>
      <xdr:col>12</xdr:col>
      <xdr:colOff>533400</xdr:colOff>
      <xdr:row>360</xdr:row>
      <xdr:rowOff>77472</xdr:rowOff>
    </xdr:to>
    <xdr:pic>
      <xdr:nvPicPr>
        <xdr:cNvPr id="39" name="LangstreckeUnfallrisiko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2365892"/>
          <a:ext cx="11391900" cy="6291580"/>
        </a:xfrm>
        <a:prstGeom prst="rect">
          <a:avLst/>
        </a:prstGeom>
      </xdr:spPr>
    </xdr:pic>
    <xdr:clientData/>
  </xdr:twoCellAnchor>
  <xdr:twoCellAnchor editAs="oneCell">
    <xdr:from>
      <xdr:col>12</xdr:col>
      <xdr:colOff>758825</xdr:colOff>
      <xdr:row>326</xdr:row>
      <xdr:rowOff>181887</xdr:rowOff>
    </xdr:from>
    <xdr:to>
      <xdr:col>25</xdr:col>
      <xdr:colOff>378460</xdr:colOff>
      <xdr:row>360</xdr:row>
      <xdr:rowOff>34567</xdr:rowOff>
    </xdr:to>
    <xdr:pic>
      <xdr:nvPicPr>
        <xdr:cNvPr id="911" name="Urban-LangstreckeUnfallrisiko">
          <a:extLst>
            <a:ext uri="{FF2B5EF4-FFF2-40B4-BE49-F238E27FC236}">
              <a16:creationId xmlns:a16="http://schemas.microsoft.com/office/drawing/2014/main" id="{00000000-0008-0000-0200-00008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7325" y="62284887"/>
          <a:ext cx="11383010" cy="6329680"/>
        </a:xfrm>
        <a:prstGeom prst="rect">
          <a:avLst/>
        </a:prstGeom>
      </xdr:spPr>
    </xdr:pic>
    <xdr:clientData/>
  </xdr:twoCellAnchor>
  <xdr:twoCellAnchor editAs="oneCell">
    <xdr:from>
      <xdr:col>26</xdr:col>
      <xdr:colOff>803278</xdr:colOff>
      <xdr:row>0</xdr:row>
      <xdr:rowOff>0</xdr:rowOff>
    </xdr:from>
    <xdr:to>
      <xdr:col>39</xdr:col>
      <xdr:colOff>453393</xdr:colOff>
      <xdr:row>33</xdr:row>
      <xdr:rowOff>34291</xdr:rowOff>
    </xdr:to>
    <xdr:pic>
      <xdr:nvPicPr>
        <xdr:cNvPr id="951" name="Urban-KurzstreckeUnfallrisiko">
          <a:extLst>
            <a:ext uri="{FF2B5EF4-FFF2-40B4-BE49-F238E27FC236}">
              <a16:creationId xmlns:a16="http://schemas.microsoft.com/office/drawing/2014/main" id="{00000000-0008-0000-0200-0000B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2578" y="0"/>
          <a:ext cx="11454765" cy="611124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73" name="NEnergieverbrauch">
          <a:extLst>
            <a:ext uri="{FF2B5EF4-FFF2-40B4-BE49-F238E27FC236}">
              <a16:creationId xmlns:a16="http://schemas.microsoft.com/office/drawing/2014/main" id="{00000000-0008-0000-0200-00000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75" name="NFahrtzeit">
          <a:extLst>
            <a:ext uri="{FF2B5EF4-FFF2-40B4-BE49-F238E27FC236}">
              <a16:creationId xmlns:a16="http://schemas.microsoft.com/office/drawing/2014/main" id="{00000000-0008-0000-0200-00000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78" name="NKosten">
          <a:extLst>
            <a:ext uri="{FF2B5EF4-FFF2-40B4-BE49-F238E27FC236}">
              <a16:creationId xmlns:a16="http://schemas.microsoft.com/office/drawing/2014/main" id="{00000000-0008-0000-0200-00000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80" name="NLength">
          <a:extLst>
            <a:ext uri="{FF2B5EF4-FFF2-40B4-BE49-F238E27FC236}">
              <a16:creationId xmlns:a16="http://schemas.microsoft.com/office/drawing/2014/main" id="{00000000-0008-0000-0200-00000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82" name="NNOx">
          <a:extLst>
            <a:ext uri="{FF2B5EF4-FFF2-40B4-BE49-F238E27FC236}">
              <a16:creationId xmlns:a16="http://schemas.microsoft.com/office/drawing/2014/main" id="{00000000-0008-0000-0200-00000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84" name="NPM">
          <a:extLst>
            <a:ext uri="{FF2B5EF4-FFF2-40B4-BE49-F238E27FC236}">
              <a16:creationId xmlns:a16="http://schemas.microsoft.com/office/drawing/2014/main" id="{00000000-0008-0000-0200-00001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86" name="NTHG">
          <a:extLst>
            <a:ext uri="{FF2B5EF4-FFF2-40B4-BE49-F238E27FC236}">
              <a16:creationId xmlns:a16="http://schemas.microsoft.com/office/drawing/2014/main" id="{00000000-0008-0000-0200-00001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88" name="NTransferzeit">
          <a:extLst>
            <a:ext uri="{FF2B5EF4-FFF2-40B4-BE49-F238E27FC236}">
              <a16:creationId xmlns:a16="http://schemas.microsoft.com/office/drawing/2014/main" id="{00000000-0008-0000-0200-00001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90" name="NWartezeit">
          <a:extLst>
            <a:ext uri="{FF2B5EF4-FFF2-40B4-BE49-F238E27FC236}">
              <a16:creationId xmlns:a16="http://schemas.microsoft.com/office/drawing/2014/main" id="{00000000-0008-0000-0200-00001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92" name="FEnergieverbrauch">
          <a:extLst>
            <a:ext uri="{FF2B5EF4-FFF2-40B4-BE49-F238E27FC236}">
              <a16:creationId xmlns:a16="http://schemas.microsoft.com/office/drawing/2014/main" id="{00000000-0008-0000-0200-00001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94" name="FFahrtzeit">
          <a:extLst>
            <a:ext uri="{FF2B5EF4-FFF2-40B4-BE49-F238E27FC236}">
              <a16:creationId xmlns:a16="http://schemas.microsoft.com/office/drawing/2014/main" id="{00000000-0008-0000-0200-00001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96" name="FKosten">
          <a:extLst>
            <a:ext uri="{FF2B5EF4-FFF2-40B4-BE49-F238E27FC236}">
              <a16:creationId xmlns:a16="http://schemas.microsoft.com/office/drawing/2014/main" id="{00000000-0008-0000-0200-00001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799" name="FLength">
          <a:extLst>
            <a:ext uri="{FF2B5EF4-FFF2-40B4-BE49-F238E27FC236}">
              <a16:creationId xmlns:a16="http://schemas.microsoft.com/office/drawing/2014/main" id="{00000000-0008-0000-0200-00001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801" name="FNOx">
          <a:extLst>
            <a:ext uri="{FF2B5EF4-FFF2-40B4-BE49-F238E27FC236}">
              <a16:creationId xmlns:a16="http://schemas.microsoft.com/office/drawing/2014/main" id="{00000000-0008-0000-0200-00002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803" name="FPM">
          <a:extLst>
            <a:ext uri="{FF2B5EF4-FFF2-40B4-BE49-F238E27FC236}">
              <a16:creationId xmlns:a16="http://schemas.microsoft.com/office/drawing/2014/main" id="{00000000-0008-0000-0200-00002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805" name="FTHG">
          <a:extLst>
            <a:ext uri="{FF2B5EF4-FFF2-40B4-BE49-F238E27FC236}">
              <a16:creationId xmlns:a16="http://schemas.microsoft.com/office/drawing/2014/main" id="{00000000-0008-0000-0200-000025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807" name="FTransferzeit">
          <a:extLst>
            <a:ext uri="{FF2B5EF4-FFF2-40B4-BE49-F238E27FC236}">
              <a16:creationId xmlns:a16="http://schemas.microsoft.com/office/drawing/2014/main" id="{00000000-0008-0000-0200-000027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19050</xdr:rowOff>
    </xdr:to>
    <xdr:pic>
      <xdr:nvPicPr>
        <xdr:cNvPr id="809" name="FWartezeit">
          <a:extLst>
            <a:ext uri="{FF2B5EF4-FFF2-40B4-BE49-F238E27FC236}">
              <a16:creationId xmlns:a16="http://schemas.microsoft.com/office/drawing/2014/main" id="{00000000-0008-0000-0200-000029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096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1" name="IntercityEnergieverbrauch">
          <a:extLst>
            <a:ext uri="{FF2B5EF4-FFF2-40B4-BE49-F238E27FC236}">
              <a16:creationId xmlns:a16="http://schemas.microsoft.com/office/drawing/2014/main" id="{00000000-0008-0000-0200-00002B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3" name="IntercityFahrtzeit">
          <a:extLst>
            <a:ext uri="{FF2B5EF4-FFF2-40B4-BE49-F238E27FC236}">
              <a16:creationId xmlns:a16="http://schemas.microsoft.com/office/drawing/2014/main" id="{00000000-0008-0000-0200-00002D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5" name="IntercityKosten">
          <a:extLst>
            <a:ext uri="{FF2B5EF4-FFF2-40B4-BE49-F238E27FC236}">
              <a16:creationId xmlns:a16="http://schemas.microsoft.com/office/drawing/2014/main" id="{00000000-0008-0000-0200-00002F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7" name="IntercityLength">
          <a:extLst>
            <a:ext uri="{FF2B5EF4-FFF2-40B4-BE49-F238E27FC236}">
              <a16:creationId xmlns:a16="http://schemas.microsoft.com/office/drawing/2014/main" id="{00000000-0008-0000-0200-000031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19" name="IntercityNOx">
          <a:extLst>
            <a:ext uri="{FF2B5EF4-FFF2-40B4-BE49-F238E27FC236}">
              <a16:creationId xmlns:a16="http://schemas.microsoft.com/office/drawing/2014/main" id="{00000000-0008-0000-0200-000033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2" name="IntercityPM">
          <a:extLst>
            <a:ext uri="{FF2B5EF4-FFF2-40B4-BE49-F238E27FC236}">
              <a16:creationId xmlns:a16="http://schemas.microsoft.com/office/drawing/2014/main" id="{00000000-0008-0000-0200-00003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4" name="IntercityTHG">
          <a:extLst>
            <a:ext uri="{FF2B5EF4-FFF2-40B4-BE49-F238E27FC236}">
              <a16:creationId xmlns:a16="http://schemas.microsoft.com/office/drawing/2014/main" id="{00000000-0008-0000-0200-00003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6" name="IntercityTransferzeit">
          <a:extLst>
            <a:ext uri="{FF2B5EF4-FFF2-40B4-BE49-F238E27FC236}">
              <a16:creationId xmlns:a16="http://schemas.microsoft.com/office/drawing/2014/main" id="{00000000-0008-0000-0200-00003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28" name="IntercityWartezeit">
          <a:extLst>
            <a:ext uri="{FF2B5EF4-FFF2-40B4-BE49-F238E27FC236}">
              <a16:creationId xmlns:a16="http://schemas.microsoft.com/office/drawing/2014/main" id="{00000000-0008-0000-0200-00003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830" name="LangstreckeEnergieverbrauch">
          <a:extLst>
            <a:ext uri="{FF2B5EF4-FFF2-40B4-BE49-F238E27FC236}">
              <a16:creationId xmlns:a16="http://schemas.microsoft.com/office/drawing/2014/main" id="{00000000-0008-0000-0200-00003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12</xdr:col>
      <xdr:colOff>533400</xdr:colOff>
      <xdr:row>33</xdr:row>
      <xdr:rowOff>34290</xdr:rowOff>
    </xdr:to>
    <xdr:pic>
      <xdr:nvPicPr>
        <xdr:cNvPr id="960" name="LangstreckeFahrtzeit">
          <a:extLst>
            <a:ext uri="{FF2B5EF4-FFF2-40B4-BE49-F238E27FC236}">
              <a16:creationId xmlns:a16="http://schemas.microsoft.com/office/drawing/2014/main" id="{00000000-0008-0000-0200-0000C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</xdr:row>
      <xdr:rowOff>112396</xdr:rowOff>
    </xdr:from>
    <xdr:to>
      <xdr:col>12</xdr:col>
      <xdr:colOff>533400</xdr:colOff>
      <xdr:row>177</xdr:row>
      <xdr:rowOff>117476</xdr:rowOff>
    </xdr:to>
    <xdr:pic>
      <xdr:nvPicPr>
        <xdr:cNvPr id="962" name="LangstreckeKosten">
          <a:extLst>
            <a:ext uri="{FF2B5EF4-FFF2-40B4-BE49-F238E27FC236}">
              <a16:creationId xmlns:a16="http://schemas.microsoft.com/office/drawing/2014/main" id="{00000000-0008-0000-0200-0000C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629996"/>
          <a:ext cx="11430000" cy="608203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</xdr:row>
      <xdr:rowOff>3170</xdr:rowOff>
    </xdr:from>
    <xdr:to>
      <xdr:col>12</xdr:col>
      <xdr:colOff>533400</xdr:colOff>
      <xdr:row>142</xdr:row>
      <xdr:rowOff>34920</xdr:rowOff>
    </xdr:to>
    <xdr:pic>
      <xdr:nvPicPr>
        <xdr:cNvPr id="964" name="LangstreckeLength">
          <a:extLst>
            <a:ext uri="{FF2B5EF4-FFF2-40B4-BE49-F238E27FC236}">
              <a16:creationId xmlns:a16="http://schemas.microsoft.com/office/drawing/2014/main" id="{00000000-0008-0000-0200-0000C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75520"/>
          <a:ext cx="11430000" cy="6108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216</xdr:row>
      <xdr:rowOff>73651</xdr:rowOff>
    </xdr:from>
    <xdr:to>
      <xdr:col>12</xdr:col>
      <xdr:colOff>533400</xdr:colOff>
      <xdr:row>249</xdr:row>
      <xdr:rowOff>80001</xdr:rowOff>
    </xdr:to>
    <xdr:pic>
      <xdr:nvPicPr>
        <xdr:cNvPr id="966" name="LangstreckeNOx">
          <a:extLst>
            <a:ext uri="{FF2B5EF4-FFF2-40B4-BE49-F238E27FC236}">
              <a16:creationId xmlns:a16="http://schemas.microsoft.com/office/drawing/2014/main" id="{00000000-0008-0000-0200-0000C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850051"/>
          <a:ext cx="11430000" cy="6083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251</xdr:row>
      <xdr:rowOff>34292</xdr:rowOff>
    </xdr:from>
    <xdr:to>
      <xdr:col>12</xdr:col>
      <xdr:colOff>533400</xdr:colOff>
      <xdr:row>284</xdr:row>
      <xdr:rowOff>72392</xdr:rowOff>
    </xdr:to>
    <xdr:pic>
      <xdr:nvPicPr>
        <xdr:cNvPr id="968" name="LangstreckePM">
          <a:extLst>
            <a:ext uri="{FF2B5EF4-FFF2-40B4-BE49-F238E27FC236}">
              <a16:creationId xmlns:a16="http://schemas.microsoft.com/office/drawing/2014/main" id="{00000000-0008-0000-0200-0000C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6255942"/>
          <a:ext cx="11430000" cy="61150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180</xdr:row>
      <xdr:rowOff>41272</xdr:rowOff>
    </xdr:from>
    <xdr:to>
      <xdr:col>12</xdr:col>
      <xdr:colOff>533400</xdr:colOff>
      <xdr:row>213</xdr:row>
      <xdr:rowOff>73022</xdr:rowOff>
    </xdr:to>
    <xdr:pic>
      <xdr:nvPicPr>
        <xdr:cNvPr id="970" name="LangstreckeTHG">
          <a:extLst>
            <a:ext uri="{FF2B5EF4-FFF2-40B4-BE49-F238E27FC236}">
              <a16:creationId xmlns:a16="http://schemas.microsoft.com/office/drawing/2014/main" id="{00000000-0008-0000-0200-0000C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188272"/>
          <a:ext cx="11430000" cy="6108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32</xdr:row>
      <xdr:rowOff>154940</xdr:rowOff>
    </xdr:from>
    <xdr:to>
      <xdr:col>12</xdr:col>
      <xdr:colOff>533400</xdr:colOff>
      <xdr:row>66</xdr:row>
      <xdr:rowOff>0</xdr:rowOff>
    </xdr:to>
    <xdr:pic>
      <xdr:nvPicPr>
        <xdr:cNvPr id="972" name="LangstreckeTransferzeit">
          <a:extLst>
            <a:ext uri="{FF2B5EF4-FFF2-40B4-BE49-F238E27FC236}">
              <a16:creationId xmlns:a16="http://schemas.microsoft.com/office/drawing/2014/main" id="{00000000-0008-0000-0200-0000C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047740"/>
          <a:ext cx="11430000" cy="6106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2722</xdr:rowOff>
    </xdr:from>
    <xdr:to>
      <xdr:col>12</xdr:col>
      <xdr:colOff>533400</xdr:colOff>
      <xdr:row>101</xdr:row>
      <xdr:rowOff>34472</xdr:rowOff>
    </xdr:to>
    <xdr:pic>
      <xdr:nvPicPr>
        <xdr:cNvPr id="974" name="LangstreckeWartezeit">
          <a:extLst>
            <a:ext uri="{FF2B5EF4-FFF2-40B4-BE49-F238E27FC236}">
              <a16:creationId xmlns:a16="http://schemas.microsoft.com/office/drawing/2014/main" id="{00000000-0008-0000-0200-0000C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524922"/>
          <a:ext cx="11430000" cy="6108700"/>
        </a:xfrm>
        <a:prstGeom prst="rect">
          <a:avLst/>
        </a:prstGeom>
      </xdr:spPr>
    </xdr:pic>
    <xdr:clientData/>
  </xdr:twoCellAnchor>
  <xdr:twoCellAnchor editAs="oneCell">
    <xdr:from>
      <xdr:col>27</xdr:col>
      <xdr:colOff>269870</xdr:colOff>
      <xdr:row>0</xdr:row>
      <xdr:rowOff>0</xdr:rowOff>
    </xdr:from>
    <xdr:to>
      <xdr:col>39</xdr:col>
      <xdr:colOff>803270</xdr:colOff>
      <xdr:row>33</xdr:row>
      <xdr:rowOff>34472</xdr:rowOff>
    </xdr:to>
    <xdr:pic>
      <xdr:nvPicPr>
        <xdr:cNvPr id="976" name="Urban-KurzstreckeEnergieverbrauch">
          <a:extLst>
            <a:ext uri="{FF2B5EF4-FFF2-40B4-BE49-F238E27FC236}">
              <a16:creationId xmlns:a16="http://schemas.microsoft.com/office/drawing/2014/main" id="{00000000-0008-0000-0200-0000D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87220" y="0"/>
          <a:ext cx="11430000" cy="6111422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41270</xdr:colOff>
      <xdr:row>0</xdr:row>
      <xdr:rowOff>0</xdr:rowOff>
    </xdr:from>
    <xdr:to>
      <xdr:col>39</xdr:col>
      <xdr:colOff>574670</xdr:colOff>
      <xdr:row>33</xdr:row>
      <xdr:rowOff>2540</xdr:rowOff>
    </xdr:to>
    <xdr:pic>
      <xdr:nvPicPr>
        <xdr:cNvPr id="978" name="Urban-KurzstreckeFahrtzeit">
          <a:extLst>
            <a:ext uri="{FF2B5EF4-FFF2-40B4-BE49-F238E27FC236}">
              <a16:creationId xmlns:a16="http://schemas.microsoft.com/office/drawing/2014/main" id="{00000000-0008-0000-0200-0000D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558620" y="0"/>
          <a:ext cx="11430000" cy="6079490"/>
        </a:xfrm>
        <a:prstGeom prst="rect">
          <a:avLst/>
        </a:prstGeom>
      </xdr:spPr>
    </xdr:pic>
    <xdr:clientData/>
  </xdr:twoCellAnchor>
  <xdr:twoCellAnchor editAs="oneCell">
    <xdr:from>
      <xdr:col>26</xdr:col>
      <xdr:colOff>607058</xdr:colOff>
      <xdr:row>0</xdr:row>
      <xdr:rowOff>0</xdr:rowOff>
    </xdr:from>
    <xdr:to>
      <xdr:col>39</xdr:col>
      <xdr:colOff>231773</xdr:colOff>
      <xdr:row>33</xdr:row>
      <xdr:rowOff>34290</xdr:rowOff>
    </xdr:to>
    <xdr:pic>
      <xdr:nvPicPr>
        <xdr:cNvPr id="980" name="Urban-KurzstreckeKosten">
          <a:extLst>
            <a:ext uri="{FF2B5EF4-FFF2-40B4-BE49-F238E27FC236}">
              <a16:creationId xmlns:a16="http://schemas.microsoft.com/office/drawing/2014/main" id="{00000000-0008-0000-0200-0000D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16358" y="0"/>
          <a:ext cx="11429365" cy="6111240"/>
        </a:xfrm>
        <a:prstGeom prst="rect">
          <a:avLst/>
        </a:prstGeom>
      </xdr:spPr>
    </xdr:pic>
    <xdr:clientData/>
  </xdr:twoCellAnchor>
  <xdr:twoCellAnchor editAs="oneCell">
    <xdr:from>
      <xdr:col>26</xdr:col>
      <xdr:colOff>492122</xdr:colOff>
      <xdr:row>0</xdr:row>
      <xdr:rowOff>0</xdr:rowOff>
    </xdr:from>
    <xdr:to>
      <xdr:col>39</xdr:col>
      <xdr:colOff>118107</xdr:colOff>
      <xdr:row>33</xdr:row>
      <xdr:rowOff>2540</xdr:rowOff>
    </xdr:to>
    <xdr:pic>
      <xdr:nvPicPr>
        <xdr:cNvPr id="982" name="Urban-KurzstreckeLength">
          <a:extLst>
            <a:ext uri="{FF2B5EF4-FFF2-40B4-BE49-F238E27FC236}">
              <a16:creationId xmlns:a16="http://schemas.microsoft.com/office/drawing/2014/main" id="{00000000-0008-0000-0200-0000D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101422" y="0"/>
          <a:ext cx="11430635" cy="6079490"/>
        </a:xfrm>
        <a:prstGeom prst="rect">
          <a:avLst/>
        </a:prstGeom>
      </xdr:spPr>
    </xdr:pic>
    <xdr:clientData/>
  </xdr:twoCellAnchor>
  <xdr:twoCellAnchor editAs="oneCell">
    <xdr:from>
      <xdr:col>26</xdr:col>
      <xdr:colOff>416558</xdr:colOff>
      <xdr:row>0</xdr:row>
      <xdr:rowOff>0</xdr:rowOff>
    </xdr:from>
    <xdr:to>
      <xdr:col>39</xdr:col>
      <xdr:colOff>41273</xdr:colOff>
      <xdr:row>33</xdr:row>
      <xdr:rowOff>34472</xdr:rowOff>
    </xdr:to>
    <xdr:pic>
      <xdr:nvPicPr>
        <xdr:cNvPr id="984" name="Urban-KurzstreckeNOx">
          <a:extLst>
            <a:ext uri="{FF2B5EF4-FFF2-40B4-BE49-F238E27FC236}">
              <a16:creationId xmlns:a16="http://schemas.microsoft.com/office/drawing/2014/main" id="{00000000-0008-0000-0200-0000D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25858" y="0"/>
          <a:ext cx="11429365" cy="6111422"/>
        </a:xfrm>
        <a:prstGeom prst="rect">
          <a:avLst/>
        </a:prstGeom>
      </xdr:spPr>
    </xdr:pic>
    <xdr:clientData/>
  </xdr:twoCellAnchor>
  <xdr:twoCellAnchor editAs="oneCell">
    <xdr:from>
      <xdr:col>26</xdr:col>
      <xdr:colOff>422278</xdr:colOff>
      <xdr:row>0</xdr:row>
      <xdr:rowOff>0</xdr:rowOff>
    </xdr:from>
    <xdr:to>
      <xdr:col>39</xdr:col>
      <xdr:colOff>72393</xdr:colOff>
      <xdr:row>33</xdr:row>
      <xdr:rowOff>2541</xdr:rowOff>
    </xdr:to>
    <xdr:pic>
      <xdr:nvPicPr>
        <xdr:cNvPr id="986" name="Urban-KurzstreckePM">
          <a:extLst>
            <a:ext uri="{FF2B5EF4-FFF2-40B4-BE49-F238E27FC236}">
              <a16:creationId xmlns:a16="http://schemas.microsoft.com/office/drawing/2014/main" id="{00000000-0008-0000-0200-0000D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31578" y="0"/>
          <a:ext cx="11454765" cy="6079491"/>
        </a:xfrm>
        <a:prstGeom prst="rect">
          <a:avLst/>
        </a:prstGeom>
      </xdr:spPr>
    </xdr:pic>
    <xdr:clientData/>
  </xdr:twoCellAnchor>
  <xdr:twoCellAnchor editAs="oneCell">
    <xdr:from>
      <xdr:col>26</xdr:col>
      <xdr:colOff>301622</xdr:colOff>
      <xdr:row>0</xdr:row>
      <xdr:rowOff>0</xdr:rowOff>
    </xdr:from>
    <xdr:to>
      <xdr:col>38</xdr:col>
      <xdr:colOff>835022</xdr:colOff>
      <xdr:row>33</xdr:row>
      <xdr:rowOff>2540</xdr:rowOff>
    </xdr:to>
    <xdr:pic>
      <xdr:nvPicPr>
        <xdr:cNvPr id="988" name="Urban-KurzstreckeTHG">
          <a:extLst>
            <a:ext uri="{FF2B5EF4-FFF2-40B4-BE49-F238E27FC236}">
              <a16:creationId xmlns:a16="http://schemas.microsoft.com/office/drawing/2014/main" id="{00000000-0008-0000-0200-0000D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910922" y="0"/>
          <a:ext cx="11430000" cy="6079490"/>
        </a:xfrm>
        <a:prstGeom prst="rect">
          <a:avLst/>
        </a:prstGeom>
      </xdr:spPr>
    </xdr:pic>
    <xdr:clientData/>
  </xdr:twoCellAnchor>
  <xdr:twoCellAnchor editAs="oneCell">
    <xdr:from>
      <xdr:col>26</xdr:col>
      <xdr:colOff>111761</xdr:colOff>
      <xdr:row>0</xdr:row>
      <xdr:rowOff>0</xdr:rowOff>
    </xdr:from>
    <xdr:to>
      <xdr:col>38</xdr:col>
      <xdr:colOff>645161</xdr:colOff>
      <xdr:row>33</xdr:row>
      <xdr:rowOff>34290</xdr:rowOff>
    </xdr:to>
    <xdr:pic>
      <xdr:nvPicPr>
        <xdr:cNvPr id="990" name="Urban-KurzstreckeTransferzeit">
          <a:extLst>
            <a:ext uri="{FF2B5EF4-FFF2-40B4-BE49-F238E27FC236}">
              <a16:creationId xmlns:a16="http://schemas.microsoft.com/office/drawing/2014/main" id="{00000000-0008-0000-0200-0000D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21061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26</xdr:col>
      <xdr:colOff>416558</xdr:colOff>
      <xdr:row>0</xdr:row>
      <xdr:rowOff>0</xdr:rowOff>
    </xdr:from>
    <xdr:to>
      <xdr:col>39</xdr:col>
      <xdr:colOff>41273</xdr:colOff>
      <xdr:row>33</xdr:row>
      <xdr:rowOff>2540</xdr:rowOff>
    </xdr:to>
    <xdr:pic>
      <xdr:nvPicPr>
        <xdr:cNvPr id="992" name="Urban-KurzstreckeWartezeit">
          <a:extLst>
            <a:ext uri="{FF2B5EF4-FFF2-40B4-BE49-F238E27FC236}">
              <a16:creationId xmlns:a16="http://schemas.microsoft.com/office/drawing/2014/main" id="{00000000-0008-0000-0200-0000E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25858" y="0"/>
          <a:ext cx="11429365" cy="6079490"/>
        </a:xfrm>
        <a:prstGeom prst="rect">
          <a:avLst/>
        </a:prstGeom>
      </xdr:spPr>
    </xdr:pic>
    <xdr:clientData/>
  </xdr:twoCellAnchor>
  <xdr:twoCellAnchor editAs="oneCell">
    <xdr:from>
      <xdr:col>12</xdr:col>
      <xdr:colOff>345440</xdr:colOff>
      <xdr:row>284</xdr:row>
      <xdr:rowOff>73118</xdr:rowOff>
    </xdr:from>
    <xdr:to>
      <xdr:col>24</xdr:col>
      <xdr:colOff>878840</xdr:colOff>
      <xdr:row>317</xdr:row>
      <xdr:rowOff>79468</xdr:rowOff>
    </xdr:to>
    <xdr:pic>
      <xdr:nvPicPr>
        <xdr:cNvPr id="994" name="Urban-LangstreckeEnergieverbrauch">
          <a:extLst>
            <a:ext uri="{FF2B5EF4-FFF2-40B4-BE49-F238E27FC236}">
              <a16:creationId xmlns:a16="http://schemas.microsoft.com/office/drawing/2014/main" id="{00000000-0008-0000-0200-0000E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42040" y="52371718"/>
          <a:ext cx="11430000" cy="6083300"/>
        </a:xfrm>
        <a:prstGeom prst="rect">
          <a:avLst/>
        </a:prstGeom>
      </xdr:spPr>
    </xdr:pic>
    <xdr:clientData/>
  </xdr:twoCellAnchor>
  <xdr:twoCellAnchor editAs="oneCell">
    <xdr:from>
      <xdr:col>12</xdr:col>
      <xdr:colOff>758825</xdr:colOff>
      <xdr:row>69</xdr:row>
      <xdr:rowOff>2722</xdr:rowOff>
    </xdr:from>
    <xdr:to>
      <xdr:col>25</xdr:col>
      <xdr:colOff>377190</xdr:colOff>
      <xdr:row>102</xdr:row>
      <xdr:rowOff>34472</xdr:rowOff>
    </xdr:to>
    <xdr:pic>
      <xdr:nvPicPr>
        <xdr:cNvPr id="996" name="Urban-LangstreckeFahrtzeit">
          <a:extLst>
            <a:ext uri="{FF2B5EF4-FFF2-40B4-BE49-F238E27FC236}">
              <a16:creationId xmlns:a16="http://schemas.microsoft.com/office/drawing/2014/main" id="{00000000-0008-0000-0200-0000E4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5425" y="12709072"/>
          <a:ext cx="11423015" cy="6108700"/>
        </a:xfrm>
        <a:prstGeom prst="rect">
          <a:avLst/>
        </a:prstGeom>
      </xdr:spPr>
    </xdr:pic>
    <xdr:clientData/>
  </xdr:twoCellAnchor>
  <xdr:twoCellAnchor editAs="oneCell">
    <xdr:from>
      <xdr:col>12</xdr:col>
      <xdr:colOff>834390</xdr:colOff>
      <xdr:row>145</xdr:row>
      <xdr:rowOff>153941</xdr:rowOff>
    </xdr:from>
    <xdr:to>
      <xdr:col>25</xdr:col>
      <xdr:colOff>456565</xdr:colOff>
      <xdr:row>179</xdr:row>
      <xdr:rowOff>2811</xdr:rowOff>
    </xdr:to>
    <xdr:pic>
      <xdr:nvPicPr>
        <xdr:cNvPr id="998" name="Urban-LangstreckeKosten">
          <a:extLst>
            <a:ext uri="{FF2B5EF4-FFF2-40B4-BE49-F238E27FC236}">
              <a16:creationId xmlns:a16="http://schemas.microsoft.com/office/drawing/2014/main" id="{00000000-0008-0000-0200-0000E6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30990" y="26855691"/>
          <a:ext cx="11426825" cy="6109970"/>
        </a:xfrm>
        <a:prstGeom prst="rect">
          <a:avLst/>
        </a:prstGeom>
      </xdr:spPr>
    </xdr:pic>
    <xdr:clientData/>
  </xdr:twoCellAnchor>
  <xdr:twoCellAnchor editAs="oneCell">
    <xdr:from>
      <xdr:col>12</xdr:col>
      <xdr:colOff>720725</xdr:colOff>
      <xdr:row>109</xdr:row>
      <xdr:rowOff>3716</xdr:rowOff>
    </xdr:from>
    <xdr:to>
      <xdr:col>25</xdr:col>
      <xdr:colOff>341630</xdr:colOff>
      <xdr:row>142</xdr:row>
      <xdr:rowOff>35466</xdr:rowOff>
    </xdr:to>
    <xdr:pic>
      <xdr:nvPicPr>
        <xdr:cNvPr id="1000" name="Urban-LangstreckeLength">
          <a:extLst>
            <a:ext uri="{FF2B5EF4-FFF2-40B4-BE49-F238E27FC236}">
              <a16:creationId xmlns:a16="http://schemas.microsoft.com/office/drawing/2014/main" id="{00000000-0008-0000-0200-0000E8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17325" y="20076066"/>
          <a:ext cx="11425555" cy="6108700"/>
        </a:xfrm>
        <a:prstGeom prst="rect">
          <a:avLst/>
        </a:prstGeom>
      </xdr:spPr>
    </xdr:pic>
    <xdr:clientData/>
  </xdr:twoCellAnchor>
  <xdr:twoCellAnchor editAs="oneCell">
    <xdr:from>
      <xdr:col>13</xdr:col>
      <xdr:colOff>269240</xdr:colOff>
      <xdr:row>216</xdr:row>
      <xdr:rowOff>34379</xdr:rowOff>
    </xdr:from>
    <xdr:to>
      <xdr:col>25</xdr:col>
      <xdr:colOff>834390</xdr:colOff>
      <xdr:row>249</xdr:row>
      <xdr:rowOff>40911</xdr:rowOff>
    </xdr:to>
    <xdr:pic>
      <xdr:nvPicPr>
        <xdr:cNvPr id="1002" name="Urban-LangstreckeNOx">
          <a:extLst>
            <a:ext uri="{FF2B5EF4-FFF2-40B4-BE49-F238E27FC236}">
              <a16:creationId xmlns:a16="http://schemas.microsoft.com/office/drawing/2014/main" id="{00000000-0008-0000-0200-0000EA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73890" y="39810779"/>
          <a:ext cx="11461750" cy="6083482"/>
        </a:xfrm>
        <a:prstGeom prst="rect">
          <a:avLst/>
        </a:prstGeom>
      </xdr:spPr>
    </xdr:pic>
    <xdr:clientData/>
  </xdr:twoCellAnchor>
  <xdr:twoCellAnchor editAs="oneCell">
    <xdr:from>
      <xdr:col>12</xdr:col>
      <xdr:colOff>460375</xdr:colOff>
      <xdr:row>248</xdr:row>
      <xdr:rowOff>155485</xdr:rowOff>
    </xdr:from>
    <xdr:to>
      <xdr:col>25</xdr:col>
      <xdr:colOff>78740</xdr:colOff>
      <xdr:row>282</xdr:row>
      <xdr:rowOff>545</xdr:rowOff>
    </xdr:to>
    <xdr:pic>
      <xdr:nvPicPr>
        <xdr:cNvPr id="1004" name="Urban-LangstreckePM">
          <a:extLst>
            <a:ext uri="{FF2B5EF4-FFF2-40B4-BE49-F238E27FC236}">
              <a16:creationId xmlns:a16="http://schemas.microsoft.com/office/drawing/2014/main" id="{00000000-0008-0000-0200-0000EC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56975" y="45824685"/>
          <a:ext cx="11423015" cy="6106160"/>
        </a:xfrm>
        <a:prstGeom prst="rect">
          <a:avLst/>
        </a:prstGeom>
      </xdr:spPr>
    </xdr:pic>
    <xdr:clientData/>
  </xdr:twoCellAnchor>
  <xdr:twoCellAnchor editAs="oneCell">
    <xdr:from>
      <xdr:col>13</xdr:col>
      <xdr:colOff>189230</xdr:colOff>
      <xdr:row>181</xdr:row>
      <xdr:rowOff>149039</xdr:rowOff>
    </xdr:from>
    <xdr:to>
      <xdr:col>25</xdr:col>
      <xdr:colOff>722630</xdr:colOff>
      <xdr:row>214</xdr:row>
      <xdr:rowOff>150309</xdr:rowOff>
    </xdr:to>
    <xdr:pic>
      <xdr:nvPicPr>
        <xdr:cNvPr id="1006" name="Urban-LangstreckeTHG">
          <a:extLst>
            <a:ext uri="{FF2B5EF4-FFF2-40B4-BE49-F238E27FC236}">
              <a16:creationId xmlns:a16="http://schemas.microsoft.com/office/drawing/2014/main" id="{00000000-0008-0000-0200-0000EE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93880" y="33480189"/>
          <a:ext cx="11430000" cy="6078220"/>
        </a:xfrm>
        <a:prstGeom prst="rect">
          <a:avLst/>
        </a:prstGeom>
      </xdr:spPr>
    </xdr:pic>
    <xdr:clientData/>
  </xdr:twoCellAnchor>
  <xdr:twoCellAnchor editAs="oneCell">
    <xdr:from>
      <xdr:col>13</xdr:col>
      <xdr:colOff>78740</xdr:colOff>
      <xdr:row>0</xdr:row>
      <xdr:rowOff>0</xdr:rowOff>
    </xdr:from>
    <xdr:to>
      <xdr:col>25</xdr:col>
      <xdr:colOff>612140</xdr:colOff>
      <xdr:row>33</xdr:row>
      <xdr:rowOff>34290</xdr:rowOff>
    </xdr:to>
    <xdr:pic>
      <xdr:nvPicPr>
        <xdr:cNvPr id="1008" name="Urban-LangstreckeTransferzeit">
          <a:extLst>
            <a:ext uri="{FF2B5EF4-FFF2-40B4-BE49-F238E27FC236}">
              <a16:creationId xmlns:a16="http://schemas.microsoft.com/office/drawing/2014/main" id="{00000000-0008-0000-0200-0000F0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83390" y="0"/>
          <a:ext cx="11430000" cy="6111240"/>
        </a:xfrm>
        <a:prstGeom prst="rect">
          <a:avLst/>
        </a:prstGeom>
      </xdr:spPr>
    </xdr:pic>
    <xdr:clientData/>
  </xdr:twoCellAnchor>
  <xdr:twoCellAnchor editAs="oneCell">
    <xdr:from>
      <xdr:col>12</xdr:col>
      <xdr:colOff>872490</xdr:colOff>
      <xdr:row>34</xdr:row>
      <xdr:rowOff>3175</xdr:rowOff>
    </xdr:from>
    <xdr:to>
      <xdr:col>25</xdr:col>
      <xdr:colOff>492125</xdr:colOff>
      <xdr:row>67</xdr:row>
      <xdr:rowOff>41275</xdr:rowOff>
    </xdr:to>
    <xdr:pic>
      <xdr:nvPicPr>
        <xdr:cNvPr id="1010" name="Urban-LangstreckeWartezeit">
          <a:extLst>
            <a:ext uri="{FF2B5EF4-FFF2-40B4-BE49-F238E27FC236}">
              <a16:creationId xmlns:a16="http://schemas.microsoft.com/office/drawing/2014/main" id="{00000000-0008-0000-0200-0000F20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69090" y="6264275"/>
          <a:ext cx="11424285" cy="61150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1170940</xdr:colOff>
      <xdr:row>17</xdr:row>
      <xdr:rowOff>40640</xdr:rowOff>
    </xdr:from>
    <xdr:to>
      <xdr:col>5</xdr:col>
      <xdr:colOff>45720</xdr:colOff>
      <xdr:row>34</xdr:row>
      <xdr:rowOff>104140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654050</xdr:colOff>
      <xdr:row>18</xdr:row>
      <xdr:rowOff>38100</xdr:rowOff>
    </xdr:from>
    <xdr:to>
      <xdr:col>5</xdr:col>
      <xdr:colOff>782320</xdr:colOff>
      <xdr:row>36</xdr:row>
      <xdr:rowOff>64770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Übersicht"/>
      <sheetName val="Daten"/>
      <sheetName val="Plots"/>
      <sheetName val="Technologiedaten_POD"/>
      <sheetName val="Technologiedatenbasis"/>
      <sheetName val="Verbesserungsfaktoren"/>
      <sheetName val="rf_pv_ver_basis"/>
      <sheetName val="rf_pv_ver_klassisch"/>
      <sheetName val="rf_pv_ver_Trend"/>
      <sheetName val="rf_pv_ver_Autonom"/>
      <sheetName val="rf_pv_ver_Optimiert"/>
      <sheetName val="rf_pv_ver_Pod"/>
      <sheetName val="rf_pv_strecken"/>
      <sheetName val="rf_pv_typen"/>
      <sheetName val="rf_pv_erg"/>
      <sheetName val="rf_pv_erg_styp"/>
      <sheetName val="rf_gv_ver_basis"/>
      <sheetName val="rf_gv_ver_Klassisch"/>
      <sheetName val="rf_gv_ver_Trend"/>
      <sheetName val="rf_gv_ver_Autonom"/>
      <sheetName val="rf_gv_ver_Optimiert"/>
      <sheetName val="rf_gv_ver_Pod"/>
      <sheetName val="rf_gv_erg"/>
      <sheetName val="rf_gv_strecken"/>
      <sheetName val="rf_städte"/>
      <sheetName val="Allgemeine Daten"/>
      <sheetName val="dev"/>
    </sheetNames>
    <definedNames>
      <definedName name="create_plots"/>
      <definedName name="improvement"/>
      <definedName name="referenzstrecke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Meyer-Hollatz" refreshedDate="43718.123680324075" createdVersion="6" refreshedVersion="6" minRefreshableVersion="3" recordCount="44" xr:uid="{B3A36923-EC55-40EA-9E43-AED193CDEC42}">
  <cacheSource type="worksheet">
    <worksheetSource ref="A1:H45" sheet="rf_gv_erg"/>
  </cacheSource>
  <cacheFields count="8">
    <cacheField name="Streckentyp" numFmtId="0">
      <sharedItems count="2">
        <s v="N"/>
        <s v="F"/>
      </sharedItems>
    </cacheField>
    <cacheField name="Modal_Choice" numFmtId="0">
      <sharedItems count="2">
        <s v="Kombiniert"/>
        <s v="Direktlauf"/>
      </sharedItems>
    </cacheField>
    <cacheField name="Kategorien" numFmtId="0">
      <sharedItems count="11">
        <s v="Auslastung"/>
        <s v="Energieverbrauch"/>
        <s v="Fahrtzeit"/>
        <s v="Kosten"/>
        <s v="Length"/>
        <s v="NOx"/>
        <s v="PM"/>
        <s v="THG"/>
        <s v="Transferzeit"/>
        <s v="Unfallrisiko"/>
        <s v="Wartezeit"/>
      </sharedItems>
    </cacheField>
    <cacheField name="Klassisch" numFmtId="0">
      <sharedItems containsSemiMixedTypes="0" containsString="0" containsNumber="1" minValue="0" maxValue="810700"/>
    </cacheField>
    <cacheField name="Trendszenario" numFmtId="0">
      <sharedItems containsString="0" containsBlank="1" containsNumber="1" minValue="0" maxValue="915399.99999999988"/>
    </cacheField>
    <cacheField name="Autonom" numFmtId="0">
      <sharedItems containsString="0" containsBlank="1" containsNumber="1" minValue="0" maxValue="851720"/>
    </cacheField>
    <cacheField name="Optimiert" numFmtId="0">
      <sharedItems containsString="0" containsBlank="1" containsNumber="1" minValue="0" maxValue="851720"/>
    </cacheField>
    <cacheField name="Pod" numFmtId="0">
      <sharedItems containsSemiMixedTypes="0" containsString="0" containsNumber="1" minValue="0" maxValue="7926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m Meyer-Hollatz" refreshedDate="43718.133929745367" createdVersion="6" refreshedVersion="6" minRefreshableVersion="3" recordCount="220" xr:uid="{CF6634A0-AEE0-41AF-92C4-3143397785C0}">
  <cacheSource type="worksheet">
    <worksheetSource ref="A1:H221" sheet="rf_pv_erg_styp"/>
  </cacheSource>
  <cacheFields count="8">
    <cacheField name="Streckentyp" numFmtId="0">
      <sharedItems count="4">
        <s v="I"/>
        <s v="L"/>
        <s v="UK"/>
        <s v="UL"/>
      </sharedItems>
    </cacheField>
    <cacheField name="Modal_Choice" numFmtId="0">
      <sharedItems count="7">
        <s v="MIV"/>
        <s v="Pod_Big"/>
        <s v="Pod_Small"/>
        <s v="ÖV"/>
        <s v="Flugzeug"/>
        <s v="Fahrrad"/>
        <s v="zu Fuss"/>
      </sharedItems>
    </cacheField>
    <cacheField name="Kategorien" numFmtId="0">
      <sharedItems count="11">
        <s v="Auslastung"/>
        <s v="Energieverbrauch"/>
        <s v="Fahrtzeit"/>
        <s v="Kosten"/>
        <s v="Length"/>
        <s v="NOx"/>
        <s v="PM"/>
        <s v="THG"/>
        <s v="Transferzeit"/>
        <s v="Unfallrisiko"/>
        <s v="Wartezeit"/>
      </sharedItems>
    </cacheField>
    <cacheField name="Klassisch" numFmtId="0">
      <sharedItems containsString="0" containsBlank="1" containsNumber="1" minValue="0" maxValue="594409.30822851427"/>
    </cacheField>
    <cacheField name="Trendszenario" numFmtId="0">
      <sharedItems containsString="0" containsBlank="1" containsNumber="1" minValue="0" maxValue="604807.68292442593"/>
    </cacheField>
    <cacheField name="Autonom" numFmtId="0">
      <sharedItems containsString="0" containsBlank="1" containsNumber="1" minValue="0" maxValue="601861.52574877697"/>
    </cacheField>
    <cacheField name="Optimiert" numFmtId="0">
      <sharedItems containsString="0" containsBlank="1" containsNumber="1" minValue="0" maxValue="602702.78222273488"/>
    </cacheField>
    <cacheField name="Pod" numFmtId="0">
      <sharedItems containsString="0" containsBlank="1" containsNumber="1" minValue="0" maxValue="563141.143216383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x v="0"/>
    <n v="95.181000000000012"/>
    <m/>
    <m/>
    <m/>
    <n v="0"/>
  </r>
  <r>
    <x v="0"/>
    <x v="0"/>
    <x v="1"/>
    <n v="348.68140000000005"/>
    <n v="222.16661050000005"/>
    <n v="193.51065295500004"/>
    <n v="185.22877825399394"/>
    <n v="134.31144280051123"/>
  </r>
  <r>
    <x v="0"/>
    <x v="0"/>
    <x v="2"/>
    <n v="154"/>
    <n v="168.73437188243417"/>
    <n v="152.20627282593307"/>
    <n v="152.20627282593307"/>
    <n v="119.55714285714285"/>
  </r>
  <r>
    <x v="0"/>
    <x v="0"/>
    <x v="3"/>
    <n v="33.014200000000002"/>
    <n v="40.509901499999998"/>
    <n v="29.764403903999998"/>
    <n v="31.154754413999996"/>
    <n v="27.780182417582417"/>
  </r>
  <r>
    <x v="0"/>
    <x v="0"/>
    <x v="4"/>
    <n v="115750"/>
    <n v="126737.5"/>
    <n v="120877.5"/>
    <n v="120877.5"/>
    <n v="108080"/>
  </r>
  <r>
    <x v="0"/>
    <x v="0"/>
    <x v="5"/>
    <n v="54.75385"/>
    <n v="32.886968375000002"/>
    <n v="28.529551878749999"/>
    <n v="27.81764787928125"/>
    <n v="1.5247807641490385"/>
  </r>
  <r>
    <x v="0"/>
    <x v="0"/>
    <x v="6"/>
    <n v="0.78415000000000001"/>
    <n v="0.47006262500000001"/>
    <n v="0.40804632125000001"/>
    <n v="0.39786817696874999"/>
    <n v="2.3979817701923083E-2"/>
  </r>
  <r>
    <x v="0"/>
    <x v="0"/>
    <x v="7"/>
    <n v="25571.4"/>
    <n v="15885.318500000001"/>
    <n v="13799.779102500002"/>
    <n v="13460.699158687501"/>
    <n v="3694.1530645348562"/>
  </r>
  <r>
    <x v="0"/>
    <x v="0"/>
    <x v="8"/>
    <n v="154"/>
    <n v="168.73437188243417"/>
    <n v="152.20627282593307"/>
    <n v="152.20627282593307"/>
    <n v="119.55714285714285"/>
  </r>
  <r>
    <x v="0"/>
    <x v="0"/>
    <x v="9"/>
    <n v="5.5974999999999997E-8"/>
    <n v="3.8344621250000006E-8"/>
    <n v="2.927386865E-8"/>
    <n v="2.927386865E-8"/>
    <n v="6.4692358000000009E-8"/>
  </r>
  <r>
    <x v="0"/>
    <x v="0"/>
    <x v="10"/>
    <n v="0"/>
    <n v="0"/>
    <n v="0"/>
    <n v="0"/>
    <n v="0"/>
  </r>
  <r>
    <x v="0"/>
    <x v="1"/>
    <x v="0"/>
    <n v="84.4"/>
    <m/>
    <m/>
    <m/>
    <n v="0"/>
  </r>
  <r>
    <x v="0"/>
    <x v="1"/>
    <x v="1"/>
    <n v="118.16"/>
    <n v="74.736199999999997"/>
    <n v="59.106586"/>
    <n v="57.628921350000006"/>
    <n v="57.787347283269234"/>
  </r>
  <r>
    <x v="0"/>
    <x v="1"/>
    <x v="2"/>
    <n v="82"/>
    <n v="94.3"/>
    <n v="87.740000000000009"/>
    <n v="87.740000000000009"/>
    <n v="79.25"/>
  </r>
  <r>
    <x v="0"/>
    <x v="1"/>
    <x v="3"/>
    <n v="10.128"/>
    <n v="14.55885"/>
    <n v="11.175614999999999"/>
    <n v="11.107884"/>
    <n v="10.48956043956044"/>
  </r>
  <r>
    <x v="0"/>
    <x v="1"/>
    <x v="4"/>
    <n v="84400"/>
    <n v="97059.999999999985"/>
    <n v="90308"/>
    <n v="90308"/>
    <n v="90300"/>
  </r>
  <r>
    <x v="0"/>
    <x v="1"/>
    <x v="5"/>
    <n v="18.314800000000002"/>
    <n v="11.584111"/>
    <n v="9.1615208300000024"/>
    <n v="8.9324828092500024"/>
    <n v="0.4768436596759616"/>
  </r>
  <r>
    <x v="0"/>
    <x v="1"/>
    <x v="6"/>
    <n v="0.25320000000000004"/>
    <n v="0.16014900000000001"/>
    <n v="0.12665697000000001"/>
    <n v="0.12349054575000003"/>
    <n v="7.7185870355769241E-3"/>
  </r>
  <r>
    <x v="0"/>
    <x v="1"/>
    <x v="7"/>
    <n v="8693.2000000000007"/>
    <n v="5498.4489999999996"/>
    <n v="4348.5559700000003"/>
    <n v="4239.8420707500009"/>
    <n v="1530.5924830932695"/>
  </r>
  <r>
    <x v="0"/>
    <x v="1"/>
    <x v="8"/>
    <n v="82"/>
    <n v="94.3"/>
    <n v="87.740000000000009"/>
    <n v="87.740000000000009"/>
    <n v="79.25"/>
  </r>
  <r>
    <x v="0"/>
    <x v="1"/>
    <x v="9"/>
    <n v="2.5320000000000001E-8"/>
    <n v="1.2841037999999998E-8"/>
    <n v="2.3895496800000001E-9"/>
    <n v="2.3895496800000001E-9"/>
    <n v="5.5767318000000001E-8"/>
  </r>
  <r>
    <x v="0"/>
    <x v="1"/>
    <x v="10"/>
    <n v="0"/>
    <n v="0"/>
    <n v="0"/>
    <n v="0"/>
    <n v="0"/>
  </r>
  <r>
    <x v="1"/>
    <x v="0"/>
    <x v="0"/>
    <n v="720.45100000000002"/>
    <m/>
    <m/>
    <m/>
    <n v="0"/>
  </r>
  <r>
    <x v="1"/>
    <x v="0"/>
    <x v="1"/>
    <n v="1795.4194"/>
    <n v="1148.2443955000001"/>
    <n v="991.46236980500021"/>
    <n v="952.34426546542704"/>
    <n v="816.39399994606913"/>
  </r>
  <r>
    <x v="1"/>
    <x v="0"/>
    <x v="2"/>
    <n v="724.49999999999989"/>
    <n v="784.27175118811465"/>
    <n v="702.43859042090662"/>
    <n v="702.43859042090662"/>
    <n v="632"/>
  </r>
  <r>
    <x v="1"/>
    <x v="0"/>
    <x v="3"/>
    <n v="172.5522"/>
    <n v="213.77691419999996"/>
    <n v="159.05469165899999"/>
    <n v="165.027581994"/>
    <n v="147.60356691086693"/>
  </r>
  <r>
    <x v="1"/>
    <x v="0"/>
    <x v="4"/>
    <n v="810700"/>
    <n v="882730"/>
    <n v="844314"/>
    <n v="844314"/>
    <n v="792640"/>
  </r>
  <r>
    <x v="1"/>
    <x v="0"/>
    <x v="5"/>
    <n v="284.34999999999997"/>
    <n v="166.28266444999997"/>
    <n v="142.5961090525"/>
    <n v="139.04158633968751"/>
    <n v="6.2362989198581724"/>
  </r>
  <r>
    <x v="1"/>
    <x v="0"/>
    <x v="6"/>
    <n v="4.0609999999999999"/>
    <n v="2.3670766500000004"/>
    <n v="2.0317898925"/>
    <n v="1.9811741109375001"/>
    <n v="0.10307667903365386"/>
  </r>
  <r>
    <x v="1"/>
    <x v="0"/>
    <x v="7"/>
    <n v="131435.25"/>
    <n v="80888.568425000005"/>
    <n v="69532.179028750004"/>
    <n v="67839.868750781257"/>
    <n v="21471.009763734979"/>
  </r>
  <r>
    <x v="1"/>
    <x v="0"/>
    <x v="8"/>
    <n v="724.49999999999989"/>
    <n v="784.27175118811465"/>
    <n v="702.43859042090662"/>
    <n v="702.43859042090662"/>
    <n v="632"/>
  </r>
  <r>
    <x v="1"/>
    <x v="0"/>
    <x v="9"/>
    <n v="4.0846000000000005E-7"/>
    <n v="2.8458002899999997E-7"/>
    <n v="2.2511551844000004E-7"/>
    <n v="2.2511551844000004E-7"/>
    <n v="5.0199474979999999E-7"/>
  </r>
  <r>
    <x v="1"/>
    <x v="0"/>
    <x v="10"/>
    <n v="0"/>
    <n v="0"/>
    <n v="0"/>
    <n v="0"/>
    <n v="0"/>
  </r>
  <r>
    <x v="1"/>
    <x v="1"/>
    <x v="0"/>
    <n v="796"/>
    <m/>
    <m/>
    <m/>
    <n v="0"/>
  </r>
  <r>
    <x v="1"/>
    <x v="1"/>
    <x v="1"/>
    <n v="1114.3999999999999"/>
    <n v="704.85799999999995"/>
    <n v="557.45074"/>
    <n v="543.51447150000001"/>
    <n v="434.66763648582696"/>
  </r>
  <r>
    <x v="1"/>
    <x v="1"/>
    <x v="2"/>
    <n v="587"/>
    <n v="675.05"/>
    <n v="628.09"/>
    <n v="628.09"/>
    <n v="569.9999999999975"/>
  </r>
  <r>
    <x v="1"/>
    <x v="1"/>
    <x v="3"/>
    <n v="95.52"/>
    <n v="137.30984999999998"/>
    <n v="105.40034999999999"/>
    <n v="104.76155999999999"/>
    <n v="78.399820512820511"/>
  </r>
  <r>
    <x v="1"/>
    <x v="1"/>
    <x v="4"/>
    <n v="796000"/>
    <n v="915399.99999999988"/>
    <n v="851720"/>
    <n v="851720"/>
    <n v="667930"/>
  </r>
  <r>
    <x v="1"/>
    <x v="1"/>
    <x v="5"/>
    <n v="172.732"/>
    <n v="109.25299"/>
    <n v="86.404864700000005"/>
    <n v="84.244743082500008"/>
    <n v="2.6168116283800962"/>
  </r>
  <r>
    <x v="1"/>
    <x v="1"/>
    <x v="6"/>
    <n v="2.3879999999999999"/>
    <n v="1.51041"/>
    <n v="1.1945373000000001"/>
    <n v="1.1646738675000001"/>
    <n v="4.4777633541057696E-2"/>
  </r>
  <r>
    <x v="1"/>
    <x v="1"/>
    <x v="7"/>
    <n v="81988"/>
    <n v="51857.409999999996"/>
    <n v="41012.447300000007"/>
    <n v="39987.136117500006"/>
    <n v="11257.94849420452"/>
  </r>
  <r>
    <x v="1"/>
    <x v="1"/>
    <x v="8"/>
    <n v="587"/>
    <n v="675.05"/>
    <n v="628.09"/>
    <n v="628.09"/>
    <n v="569.9999999999975"/>
  </r>
  <r>
    <x v="1"/>
    <x v="1"/>
    <x v="9"/>
    <n v="2.3879999999999999E-7"/>
    <n v="1.2110741999999999E-7"/>
    <n v="2.2536511200000002E-8"/>
    <n v="2.2536511200000002E-8"/>
    <n v="4.2610700580000005E-7"/>
  </r>
  <r>
    <x v="1"/>
    <x v="1"/>
    <x v="1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0">
  <r>
    <x v="0"/>
    <x v="0"/>
    <x v="0"/>
    <n v="0"/>
    <n v="0"/>
    <n v="0"/>
    <n v="0"/>
    <n v="0"/>
  </r>
  <r>
    <x v="0"/>
    <x v="0"/>
    <x v="1"/>
    <n v="376.34720744611832"/>
    <n v="261.48079597071717"/>
    <n v="234.73178349009072"/>
    <n v="229.23130737000278"/>
    <n v="229.23130737000278"/>
  </r>
  <r>
    <x v="0"/>
    <x v="0"/>
    <x v="2"/>
    <n v="189.58916397676802"/>
    <n v="220.21653679714481"/>
    <n v="204.91723146161485"/>
    <n v="204.91723146161485"/>
    <n v="204.91723146161485"/>
  </r>
  <r>
    <x v="0"/>
    <x v="0"/>
    <x v="3"/>
    <n v="59.443051028726366"/>
    <n v="76.270133792480635"/>
    <n v="73.803176556415423"/>
    <n v="70.722585827037562"/>
    <n v="70.722585827037562"/>
  </r>
  <r>
    <x v="0"/>
    <x v="0"/>
    <x v="4"/>
    <n v="198446.65849419782"/>
    <n v="230509.67716477945"/>
    <n v="214500.19959449762"/>
    <n v="214500.19959449762"/>
    <n v="214500.19959449762"/>
  </r>
  <r>
    <x v="0"/>
    <x v="0"/>
    <x v="5"/>
    <n v="67.346342385094871"/>
    <n v="49.92115319659213"/>
    <n v="44.735994747961925"/>
    <n v="43.764174612481092"/>
    <n v="43.764174612481092"/>
  </r>
  <r>
    <x v="0"/>
    <x v="0"/>
    <x v="6"/>
    <n v="79.230991041288064"/>
    <n v="58.638713970549858"/>
    <n v="52.633869706148793"/>
    <n v="51.406563208833582"/>
    <n v="51.406563208833582"/>
  </r>
  <r>
    <x v="0"/>
    <x v="0"/>
    <x v="7"/>
    <n v="27532.769386847605"/>
    <n v="20376.953104766075"/>
    <n v="18294.971573582778"/>
    <n v="17863.780715069668"/>
    <n v="17863.780715069668"/>
  </r>
  <r>
    <x v="0"/>
    <x v="0"/>
    <x v="8"/>
    <n v="189.58916397676802"/>
    <n v="220.21653679714481"/>
    <n v="204.91723146161485"/>
    <n v="204.91723146161485"/>
    <n v="204.91723146161485"/>
  </r>
  <r>
    <x v="0"/>
    <x v="0"/>
    <x v="9"/>
    <n v="4.4101281937896732E-7"/>
    <n v="2.256167178760158E-7"/>
    <n v="4.2016864547465671E-8"/>
    <n v="4.2016864547465671E-8"/>
    <n v="4.2016864547465671E-8"/>
  </r>
  <r>
    <x v="0"/>
    <x v="0"/>
    <x v="10"/>
    <n v="0"/>
    <n v="0"/>
    <n v="0"/>
    <n v="0"/>
    <n v="0"/>
  </r>
  <r>
    <x v="0"/>
    <x v="1"/>
    <x v="0"/>
    <m/>
    <m/>
    <m/>
    <m/>
    <n v="0"/>
  </r>
  <r>
    <x v="0"/>
    <x v="1"/>
    <x v="1"/>
    <m/>
    <m/>
    <m/>
    <m/>
    <n v="89.733582381556801"/>
  </r>
  <r>
    <x v="0"/>
    <x v="1"/>
    <x v="2"/>
    <m/>
    <m/>
    <m/>
    <m/>
    <n v="175.51772821475819"/>
  </r>
  <r>
    <x v="0"/>
    <x v="1"/>
    <x v="3"/>
    <m/>
    <m/>
    <m/>
    <m/>
    <n v="19.796586303548509"/>
  </r>
  <r>
    <x v="0"/>
    <x v="1"/>
    <x v="4"/>
    <m/>
    <m/>
    <m/>
    <m/>
    <n v="240631.05696556024"/>
  </r>
  <r>
    <x v="0"/>
    <x v="1"/>
    <x v="5"/>
    <m/>
    <m/>
    <m/>
    <m/>
    <n v="3.177827416343165"/>
  </r>
  <r>
    <x v="0"/>
    <x v="1"/>
    <x v="6"/>
    <m/>
    <m/>
    <m/>
    <m/>
    <n v="0.2167097265032342"/>
  </r>
  <r>
    <x v="0"/>
    <x v="1"/>
    <x v="7"/>
    <m/>
    <m/>
    <m/>
    <m/>
    <n v="2775.2607712307672"/>
  </r>
  <r>
    <x v="0"/>
    <x v="1"/>
    <x v="8"/>
    <m/>
    <m/>
    <m/>
    <m/>
    <n v="184.82297182338505"/>
  </r>
  <r>
    <x v="0"/>
    <x v="1"/>
    <x v="9"/>
    <m/>
    <m/>
    <m/>
    <m/>
    <n v="1.4531165792291534E-7"/>
  </r>
  <r>
    <x v="0"/>
    <x v="1"/>
    <x v="10"/>
    <m/>
    <m/>
    <m/>
    <m/>
    <n v="9.3052436086268457"/>
  </r>
  <r>
    <x v="0"/>
    <x v="2"/>
    <x v="0"/>
    <m/>
    <m/>
    <m/>
    <m/>
    <n v="0"/>
  </r>
  <r>
    <x v="0"/>
    <x v="2"/>
    <x v="1"/>
    <m/>
    <m/>
    <m/>
    <m/>
    <n v="346.62026737077548"/>
  </r>
  <r>
    <x v="0"/>
    <x v="2"/>
    <x v="2"/>
    <m/>
    <m/>
    <m/>
    <m/>
    <n v="170.75596490948902"/>
  </r>
  <r>
    <x v="0"/>
    <x v="2"/>
    <x v="3"/>
    <m/>
    <m/>
    <m/>
    <m/>
    <n v="68.640629096193535"/>
  </r>
  <r>
    <x v="0"/>
    <x v="2"/>
    <x v="4"/>
    <m/>
    <m/>
    <m/>
    <m/>
    <n v="240631.05696556024"/>
  </r>
  <r>
    <x v="0"/>
    <x v="2"/>
    <x v="5"/>
    <m/>
    <m/>
    <m/>
    <m/>
    <n v="4.4409172333793467"/>
  </r>
  <r>
    <x v="0"/>
    <x v="2"/>
    <x v="6"/>
    <m/>
    <m/>
    <m/>
    <m/>
    <n v="2.9551381809109594"/>
  </r>
  <r>
    <x v="0"/>
    <x v="2"/>
    <x v="7"/>
    <m/>
    <m/>
    <m/>
    <m/>
    <n v="9567.8927108868302"/>
  </r>
  <r>
    <x v="0"/>
    <x v="2"/>
    <x v="8"/>
    <m/>
    <m/>
    <m/>
    <m/>
    <n v="179.90826618216511"/>
  </r>
  <r>
    <x v="0"/>
    <x v="2"/>
    <x v="9"/>
    <m/>
    <m/>
    <m/>
    <m/>
    <n v="1.4497857851388276E-7"/>
  </r>
  <r>
    <x v="0"/>
    <x v="2"/>
    <x v="10"/>
    <m/>
    <m/>
    <m/>
    <m/>
    <n v="9.1523012726760857"/>
  </r>
  <r>
    <x v="0"/>
    <x v="3"/>
    <x v="0"/>
    <n v="0"/>
    <n v="0"/>
    <n v="0"/>
    <n v="0"/>
    <m/>
  </r>
  <r>
    <x v="0"/>
    <x v="3"/>
    <x v="1"/>
    <n v="165.25605339603973"/>
    <n v="126.31809796558878"/>
    <n v="113.83019149911698"/>
    <n v="113.83019149911698"/>
    <m/>
  </r>
  <r>
    <x v="0"/>
    <x v="3"/>
    <x v="2"/>
    <n v="188.92384141864352"/>
    <n v="192.45005719596548"/>
    <n v="182.67852032992198"/>
    <n v="182.67852032992198"/>
    <m/>
  </r>
  <r>
    <x v="0"/>
    <x v="3"/>
    <x v="3"/>
    <n v="41.984319615605742"/>
    <n v="42.566270884479195"/>
    <n v="36.54655117635982"/>
    <n v="36.526403914929055"/>
    <m/>
  </r>
  <r>
    <x v="0"/>
    <x v="3"/>
    <x v="4"/>
    <n v="236166.55970953326"/>
    <n v="238373.42913000309"/>
    <n v="238373.42913000309"/>
    <n v="238373.42913000309"/>
    <m/>
  </r>
  <r>
    <x v="0"/>
    <x v="3"/>
    <x v="5"/>
    <n v="24.695747947575079"/>
    <n v="3.3116901063851198"/>
    <n v="3.0226204572720681"/>
    <n v="3.0226204572720681"/>
    <m/>
  </r>
  <r>
    <x v="0"/>
    <x v="3"/>
    <x v="6"/>
    <n v="0.66974274164506298"/>
    <n v="3.0502655028327441E-2"/>
    <n v="2.7752713382211705E-2"/>
    <n v="2.7752713382211705E-2"/>
    <m/>
  </r>
  <r>
    <x v="0"/>
    <x v="3"/>
    <x v="7"/>
    <n v="11795.246286965647"/>
    <n v="3710.0765229399417"/>
    <n v="3350.1864087127751"/>
    <n v="3350.1864087127751"/>
    <m/>
  </r>
  <r>
    <x v="0"/>
    <x v="3"/>
    <x v="8"/>
    <n v="251.40087858529563"/>
    <n v="255.40141660489601"/>
    <n v="244.95200770731753"/>
    <n v="238.93405717541049"/>
    <m/>
  </r>
  <r>
    <x v="0"/>
    <x v="3"/>
    <x v="9"/>
    <n v="1.7998067264995925E-7"/>
    <n v="1.313150618379312E-7"/>
    <n v="1.1728784884761127E-7"/>
    <n v="1.1728784884761127E-7"/>
    <m/>
  </r>
  <r>
    <x v="0"/>
    <x v="3"/>
    <x v="10"/>
    <n v="62.477037166652138"/>
    <n v="62.951359408930514"/>
    <n v="62.273487377395526"/>
    <n v="56.255536845488493"/>
    <m/>
  </r>
  <r>
    <x v="1"/>
    <x v="4"/>
    <x v="0"/>
    <n v="214.92918012440106"/>
    <n v="225.1515542237147"/>
    <n v="221.76287039757034"/>
    <n v="239.84493558239143"/>
    <n v="239.84493558239143"/>
  </r>
  <r>
    <x v="1"/>
    <x v="4"/>
    <x v="1"/>
    <n v="728.19268623857772"/>
    <n v="456.51058184907339"/>
    <n v="450.53244646413395"/>
    <n v="452.30397298095858"/>
    <n v="452.30397298095858"/>
  </r>
  <r>
    <x v="1"/>
    <x v="4"/>
    <x v="2"/>
    <n v="224.94162561958709"/>
    <n v="229.00879325764237"/>
    <n v="227.11149167144902"/>
    <n v="228.57379097530105"/>
    <n v="228.57379097530105"/>
  </r>
  <r>
    <x v="1"/>
    <x v="4"/>
    <x v="3"/>
    <n v="95.132890123834017"/>
    <n v="104.0414458498778"/>
    <n v="66.701293892722944"/>
    <n v="66.021017800270442"/>
    <n v="66.021017800270442"/>
  </r>
  <r>
    <x v="1"/>
    <x v="4"/>
    <x v="4"/>
    <n v="498822.49782973382"/>
    <n v="508327.44436218881"/>
    <n v="506329.2779394674"/>
    <n v="509602.7402317613"/>
    <n v="509602.7402317613"/>
  </r>
  <r>
    <x v="1"/>
    <x v="4"/>
    <x v="5"/>
    <n v="235.44256055729838"/>
    <n v="141.91983140729764"/>
    <n v="141.21174322436337"/>
    <n v="141.55196226835392"/>
    <n v="141.55196226835392"/>
  </r>
  <r>
    <x v="1"/>
    <x v="4"/>
    <x v="6"/>
    <n v="27.189181051319053"/>
    <n v="17.912714026521002"/>
    <n v="17.162660580431748"/>
    <n v="17.560095482914903"/>
    <n v="17.560095482914903"/>
  </r>
  <r>
    <x v="1"/>
    <x v="4"/>
    <x v="7"/>
    <n v="92513.789262438964"/>
    <n v="56532.902743157931"/>
    <n v="56197.010325371077"/>
    <n v="56334.998616939141"/>
    <n v="56334.998616939141"/>
  </r>
  <r>
    <x v="1"/>
    <x v="4"/>
    <x v="8"/>
    <n v="327.8833188965898"/>
    <n v="333.01039537131004"/>
    <n v="330.63433287285795"/>
    <n v="331.72000803139355"/>
    <n v="331.72000803139355"/>
  </r>
  <r>
    <x v="1"/>
    <x v="4"/>
    <x v="9"/>
    <n v="2.4624230791231316E-7"/>
    <n v="1.4563450052474713E-7"/>
    <n v="1.0944000922136162E-7"/>
    <n v="1.1023699524103637E-7"/>
    <n v="1.1023699524103637E-7"/>
  </r>
  <r>
    <x v="1"/>
    <x v="4"/>
    <x v="10"/>
    <n v="102.94169327700274"/>
    <n v="104.00160211366764"/>
    <n v="103.52284120140892"/>
    <n v="103.1462170560925"/>
    <n v="103.1462170560925"/>
  </r>
  <r>
    <x v="1"/>
    <x v="0"/>
    <x v="0"/>
    <n v="0"/>
    <n v="0"/>
    <n v="0"/>
    <n v="0"/>
    <n v="0"/>
  </r>
  <r>
    <x v="1"/>
    <x v="0"/>
    <x v="1"/>
    <n v="982.51048852639883"/>
    <n v="684.14024739308593"/>
    <n v="614.17414373476197"/>
    <n v="599.8585106565024"/>
    <n v="599.8585106565024"/>
  </r>
  <r>
    <x v="1"/>
    <x v="0"/>
    <x v="2"/>
    <n v="413.34275219125885"/>
    <n v="481.00650649754982"/>
    <n v="447.59406864999812"/>
    <n v="447.59406864999812"/>
    <n v="447.59406864999812"/>
  </r>
  <r>
    <x v="1"/>
    <x v="0"/>
    <x v="3"/>
    <n v="155.69739364852833"/>
    <n v="199.82507687312426"/>
    <n v="193.20315469548021"/>
    <n v="185.18030133358099"/>
    <n v="185.18030133358099"/>
  </r>
  <r>
    <x v="1"/>
    <x v="0"/>
    <x v="4"/>
    <n v="520400.69927331695"/>
    <n v="604807.68292442593"/>
    <n v="563141.14321638341"/>
    <n v="563141.14321638341"/>
    <n v="563141.14321638341"/>
  </r>
  <r>
    <x v="1"/>
    <x v="0"/>
    <x v="5"/>
    <n v="176.04104304783607"/>
    <n v="130.15082619654996"/>
    <n v="116.63666362729279"/>
    <n v="114.10738794753838"/>
    <n v="114.10738794753838"/>
  </r>
  <r>
    <x v="1"/>
    <x v="0"/>
    <x v="6"/>
    <n v="205.86181930662141"/>
    <n v="152.61589431467357"/>
    <n v="136.98743032987861"/>
    <n v="133.79322148203659"/>
    <n v="133.79322148203659"/>
  </r>
  <r>
    <x v="1"/>
    <x v="0"/>
    <x v="7"/>
    <n v="71870.707505951796"/>
    <n v="53162.803021754822"/>
    <n v="47732.156590230945"/>
    <n v="46609.931898693743"/>
    <n v="46609.931898693743"/>
  </r>
  <r>
    <x v="1"/>
    <x v="0"/>
    <x v="8"/>
    <n v="413.34275219125885"/>
    <n v="481.00650649754982"/>
    <n v="447.59406864999812"/>
    <n v="447.59406864999812"/>
    <n v="447.59406864999812"/>
  </r>
  <r>
    <x v="1"/>
    <x v="0"/>
    <x v="9"/>
    <n v="1.14215710448723E-6"/>
    <n v="5.8683197976970445E-7"/>
    <n v="1.1154888991773734E-7"/>
    <n v="1.1154888991773734E-7"/>
    <n v="1.1154888991773734E-7"/>
  </r>
  <r>
    <x v="1"/>
    <x v="0"/>
    <x v="10"/>
    <n v="0"/>
    <n v="0"/>
    <n v="0"/>
    <n v="0"/>
    <n v="0"/>
  </r>
  <r>
    <x v="1"/>
    <x v="1"/>
    <x v="0"/>
    <m/>
    <m/>
    <m/>
    <m/>
    <n v="0"/>
  </r>
  <r>
    <x v="1"/>
    <x v="1"/>
    <x v="1"/>
    <m/>
    <m/>
    <m/>
    <m/>
    <n v="317.26938387482494"/>
  </r>
  <r>
    <x v="1"/>
    <x v="1"/>
    <x v="2"/>
    <m/>
    <m/>
    <m/>
    <m/>
    <n v="248.87767476827736"/>
  </r>
  <r>
    <x v="1"/>
    <x v="1"/>
    <x v="3"/>
    <m/>
    <m/>
    <m/>
    <m/>
    <n v="11140.555298949788"/>
  </r>
  <r>
    <x v="1"/>
    <x v="1"/>
    <x v="4"/>
    <m/>
    <m/>
    <m/>
    <m/>
    <n v="547752.90531719488"/>
  </r>
  <r>
    <x v="1"/>
    <x v="1"/>
    <x v="5"/>
    <m/>
    <m/>
    <m/>
    <m/>
    <n v="72.963921718346015"/>
  </r>
  <r>
    <x v="1"/>
    <x v="1"/>
    <x v="6"/>
    <m/>
    <m/>
    <m/>
    <m/>
    <n v="5.6792823022516741"/>
  </r>
  <r>
    <x v="1"/>
    <x v="1"/>
    <x v="7"/>
    <m/>
    <m/>
    <m/>
    <m/>
    <n v="30496.837417562052"/>
  </r>
  <r>
    <x v="1"/>
    <x v="1"/>
    <x v="8"/>
    <m/>
    <m/>
    <m/>
    <m/>
    <n v="305.66855739533293"/>
  </r>
  <r>
    <x v="1"/>
    <x v="1"/>
    <x v="9"/>
    <m/>
    <m/>
    <m/>
    <m/>
    <n v="2.3496122294883021E-7"/>
  </r>
  <r>
    <x v="1"/>
    <x v="1"/>
    <x v="10"/>
    <m/>
    <m/>
    <m/>
    <m/>
    <n v="56.790882627055609"/>
  </r>
  <r>
    <x v="1"/>
    <x v="2"/>
    <x v="0"/>
    <m/>
    <m/>
    <m/>
    <m/>
    <n v="0"/>
  </r>
  <r>
    <x v="1"/>
    <x v="2"/>
    <x v="1"/>
    <m/>
    <m/>
    <m/>
    <m/>
    <n v="644.27271574321196"/>
  </r>
  <r>
    <x v="1"/>
    <x v="2"/>
    <x v="2"/>
    <m/>
    <m/>
    <m/>
    <m/>
    <n v="244.63411248365014"/>
  </r>
  <r>
    <x v="1"/>
    <x v="2"/>
    <x v="3"/>
    <m/>
    <m/>
    <m/>
    <m/>
    <n v="11200.78279741291"/>
  </r>
  <r>
    <x v="1"/>
    <x v="2"/>
    <x v="4"/>
    <m/>
    <m/>
    <m/>
    <m/>
    <n v="547752.90531719488"/>
  </r>
  <r>
    <x v="1"/>
    <x v="2"/>
    <x v="5"/>
    <m/>
    <m/>
    <m/>
    <m/>
    <n v="74.452489723952908"/>
  </r>
  <r>
    <x v="1"/>
    <x v="2"/>
    <x v="6"/>
    <m/>
    <m/>
    <m/>
    <m/>
    <n v="10.591518121186333"/>
  </r>
  <r>
    <x v="1"/>
    <x v="2"/>
    <x v="7"/>
    <m/>
    <m/>
    <m/>
    <m/>
    <n v="39243.743819455747"/>
  </r>
  <r>
    <x v="1"/>
    <x v="2"/>
    <x v="8"/>
    <m/>
    <m/>
    <m/>
    <m/>
    <n v="300.2021412627127"/>
  </r>
  <r>
    <x v="1"/>
    <x v="2"/>
    <x v="9"/>
    <m/>
    <m/>
    <m/>
    <m/>
    <n v="2.3436209700081672E-7"/>
  </r>
  <r>
    <x v="1"/>
    <x v="2"/>
    <x v="10"/>
    <m/>
    <m/>
    <m/>
    <m/>
    <n v="55.568028779062601"/>
  </r>
  <r>
    <x v="1"/>
    <x v="3"/>
    <x v="0"/>
    <n v="247.83488812651959"/>
    <n v="252.89124700928011"/>
    <n v="252.46028125765702"/>
    <n v="254.55102531509976"/>
    <m/>
  </r>
  <r>
    <x v="1"/>
    <x v="3"/>
    <x v="1"/>
    <n v="320.1077270569408"/>
    <n v="244.80485181111479"/>
    <n v="220.33685327120224"/>
    <n v="220.75422447824067"/>
    <m/>
  </r>
  <r>
    <x v="1"/>
    <x v="3"/>
    <x v="2"/>
    <n v="336.85299556005907"/>
    <n v="341.57034353902361"/>
    <n v="324.39043888012816"/>
    <n v="325.0449992803828"/>
    <m/>
  </r>
  <r>
    <x v="1"/>
    <x v="3"/>
    <x v="3"/>
    <n v="115.78798434113131"/>
    <n v="119.2502009161847"/>
    <n v="94.990748526294624"/>
    <n v="94.790305196004454"/>
    <m/>
  </r>
  <r>
    <x v="1"/>
    <x v="3"/>
    <x v="4"/>
    <n v="594409.30822851427"/>
    <n v="602485.3461544984"/>
    <n v="601861.52574877697"/>
    <n v="602702.78222273488"/>
    <m/>
  </r>
  <r>
    <x v="1"/>
    <x v="3"/>
    <x v="5"/>
    <n v="9.3184788925369002"/>
    <n v="3.990788616587718"/>
    <n v="3.5953527776972596"/>
    <n v="3.6760907708578938"/>
    <m/>
  </r>
  <r>
    <x v="1"/>
    <x v="3"/>
    <x v="6"/>
    <n v="5.3689583893874824"/>
    <n v="2.3131049686156659"/>
    <n v="2.0763808790965408"/>
    <n v="2.1700626297529197"/>
    <m/>
  </r>
  <r>
    <x v="1"/>
    <x v="3"/>
    <x v="7"/>
    <n v="23039.804914188844"/>
    <n v="6946.7598345802835"/>
    <n v="6253.2508946557173"/>
    <n v="6285.7419813248598"/>
    <m/>
  </r>
  <r>
    <x v="1"/>
    <x v="3"/>
    <x v="8"/>
    <n v="397.29368132508449"/>
    <n v="402.34130546240198"/>
    <n v="384.99483904800377"/>
    <n v="379.84249051108969"/>
    <m/>
  </r>
  <r>
    <x v="1"/>
    <x v="3"/>
    <x v="9"/>
    <n v="5.2603660932679023E-7"/>
    <n v="4.0478741682217143E-7"/>
    <n v="3.8190402980727523E-7"/>
    <n v="3.8207070739909101E-7"/>
    <m/>
  </r>
  <r>
    <x v="1"/>
    <x v="3"/>
    <x v="10"/>
    <n v="60.440685765025421"/>
    <n v="60.770961923378387"/>
    <n v="60.604400167875674"/>
    <n v="54.797491230706989"/>
    <m/>
  </r>
  <r>
    <x v="2"/>
    <x v="5"/>
    <x v="0"/>
    <n v="2.7572439335347823"/>
    <n v="2.7010727932185992"/>
    <n v="2.7010727932185992"/>
    <n v="2.7010727932185992"/>
    <n v="2.7010727932185992"/>
  </r>
  <r>
    <x v="2"/>
    <x v="5"/>
    <x v="1"/>
    <n v="2.1160340151047995E-3"/>
    <n v="2.0258045949139498E-2"/>
    <n v="2.0258045949139498E-2"/>
    <n v="2.0258045949139498E-2"/>
    <n v="2.0258045949139498E-2"/>
  </r>
  <r>
    <x v="2"/>
    <x v="5"/>
    <x v="2"/>
    <n v="9.4975133170409638"/>
    <n v="8.7585118355337102"/>
    <n v="8.7585118355337102"/>
    <n v="8.7585118355337102"/>
    <n v="8.7585118355337102"/>
  </r>
  <r>
    <x v="2"/>
    <x v="5"/>
    <x v="3"/>
    <n v="1.4812238105733596E-4"/>
    <n v="1.4180632164397646E-3"/>
    <n v="1.4180632164397646E-3"/>
    <n v="1.4180632164397646E-3"/>
    <n v="1.4180632164397646E-3"/>
  </r>
  <r>
    <x v="2"/>
    <x v="5"/>
    <x v="4"/>
    <n v="2757.2439335347817"/>
    <n v="2701.0727932185991"/>
    <n v="2701.0727932185991"/>
    <n v="2701.0727932185991"/>
    <n v="2701.0727932185991"/>
  </r>
  <r>
    <x v="2"/>
    <x v="5"/>
    <x v="5"/>
    <n v="2.5392408181257591E-4"/>
    <n v="1.1749666650500908E-4"/>
    <n v="1.1749666650500908E-4"/>
    <n v="1.1749666650500908E-4"/>
    <n v="1.1749666650500908E-4"/>
  </r>
  <r>
    <x v="2"/>
    <x v="5"/>
    <x v="6"/>
    <n v="0"/>
    <n v="2.0258045949139499E-6"/>
    <n v="2.0258045949139499E-6"/>
    <n v="2.0258045949139499E-6"/>
    <n v="2.0258045949139499E-6"/>
  </r>
  <r>
    <x v="2"/>
    <x v="5"/>
    <x v="7"/>
    <n v="0.30987202117194684"/>
    <n v="0.52063178089288509"/>
    <n v="0.52063178089288509"/>
    <n v="0.52063178089288509"/>
    <n v="0.52063178089288509"/>
  </r>
  <r>
    <x v="2"/>
    <x v="5"/>
    <x v="8"/>
    <n v="9.4975133170409638"/>
    <n v="8.7585118355337102"/>
    <n v="8.7585118355337102"/>
    <n v="8.7585118355337102"/>
    <n v="8.7585118355337102"/>
  </r>
  <r>
    <x v="2"/>
    <x v="5"/>
    <x v="9"/>
    <n v="2.5642368581873476E-8"/>
    <n v="1.1077909846827442E-8"/>
    <n v="2.2155819693654882E-9"/>
    <n v="2.2155819693654882E-9"/>
    <n v="2.2155819693654882E-9"/>
  </r>
  <r>
    <x v="2"/>
    <x v="5"/>
    <x v="10"/>
    <n v="0"/>
    <n v="0"/>
    <n v="0"/>
    <n v="0"/>
    <n v="0"/>
  </r>
  <r>
    <x v="2"/>
    <x v="0"/>
    <x v="0"/>
    <n v="0"/>
    <n v="0"/>
    <n v="0"/>
    <n v="0"/>
    <n v="0"/>
  </r>
  <r>
    <x v="2"/>
    <x v="0"/>
    <x v="1"/>
    <n v="6.1370631739938322"/>
    <n v="4.2679413528238399"/>
    <n v="3.8313386719674929"/>
    <n v="3.7415588110565139"/>
    <n v="3.7415588110565139"/>
  </r>
  <r>
    <x v="2"/>
    <x v="0"/>
    <x v="2"/>
    <n v="10.280555779556842"/>
    <n v="11.90611313791276"/>
    <n v="11.11388906292748"/>
    <n v="11.11388906292748"/>
    <n v="11.11388906292748"/>
  </r>
  <r>
    <x v="2"/>
    <x v="0"/>
    <x v="3"/>
    <n v="0.96933297816607844"/>
    <n v="1.2447873659960915"/>
    <n v="1.2046300686271407"/>
    <n v="1.1543480564578417"/>
    <n v="1.1543480564578417"/>
  </r>
  <r>
    <x v="2"/>
    <x v="0"/>
    <x v="4"/>
    <n v="3408.8971870531022"/>
    <n v="3938.0595595406767"/>
    <n v="3676.7496950603663"/>
    <n v="3676.7496950603663"/>
    <n v="3676.7496950603663"/>
  </r>
  <r>
    <x v="2"/>
    <x v="0"/>
    <x v="5"/>
    <n v="1.0982113048199489"/>
    <n v="0.81482295216911438"/>
    <n v="0.73018976875808062"/>
    <n v="0.71432752798308319"/>
    <n v="0.71432752798308319"/>
  </r>
  <r>
    <x v="2"/>
    <x v="0"/>
    <x v="6"/>
    <n v="1.2920132997881753"/>
    <n v="0.95711270612525512"/>
    <n v="0.85910044844429545"/>
    <n v="0.83906810865798254"/>
    <n v="0.83906810865798254"/>
  </r>
  <r>
    <x v="2"/>
    <x v="0"/>
    <x v="7"/>
    <n v="448.97462167639094"/>
    <n v="332.59666537852615"/>
    <n v="298.61415037292011"/>
    <n v="291.57616775864892"/>
    <n v="291.57616775864892"/>
  </r>
  <r>
    <x v="2"/>
    <x v="0"/>
    <x v="8"/>
    <n v="10.280555779556842"/>
    <n v="11.90611313791276"/>
    <n v="11.11388906292748"/>
    <n v="11.11388906292748"/>
    <n v="11.11388906292748"/>
  </r>
  <r>
    <x v="2"/>
    <x v="0"/>
    <x v="9"/>
    <n v="9.6459410625087934E-9"/>
    <n v="4.7824219080772531E-9"/>
    <n v="9.0577981551169119E-10"/>
    <n v="9.0577981551169119E-10"/>
    <n v="9.0577981551169119E-10"/>
  </r>
  <r>
    <x v="2"/>
    <x v="0"/>
    <x v="10"/>
    <n v="0"/>
    <n v="0"/>
    <n v="0"/>
    <n v="0"/>
    <n v="0"/>
  </r>
  <r>
    <x v="2"/>
    <x v="1"/>
    <x v="0"/>
    <m/>
    <m/>
    <m/>
    <m/>
    <n v="0"/>
  </r>
  <r>
    <x v="2"/>
    <x v="1"/>
    <x v="1"/>
    <m/>
    <m/>
    <m/>
    <m/>
    <n v="1.5556836378069063"/>
  </r>
  <r>
    <x v="2"/>
    <x v="1"/>
    <x v="2"/>
    <m/>
    <m/>
    <m/>
    <m/>
    <n v="16.957689453308063"/>
  </r>
  <r>
    <x v="2"/>
    <x v="1"/>
    <x v="3"/>
    <m/>
    <m/>
    <m/>
    <m/>
    <n v="0.59335466624244371"/>
  </r>
  <r>
    <x v="2"/>
    <x v="1"/>
    <x v="4"/>
    <m/>
    <m/>
    <m/>
    <m/>
    <n v="3761.2799205148749"/>
  </r>
  <r>
    <x v="2"/>
    <x v="1"/>
    <x v="5"/>
    <m/>
    <m/>
    <m/>
    <m/>
    <n v="0.34983266219563625"/>
  </r>
  <r>
    <x v="2"/>
    <x v="1"/>
    <x v="6"/>
    <m/>
    <m/>
    <m/>
    <m/>
    <n v="2.6797887065262871E-2"/>
  </r>
  <r>
    <x v="2"/>
    <x v="1"/>
    <x v="7"/>
    <m/>
    <m/>
    <m/>
    <m/>
    <n v="100.14442490372474"/>
  </r>
  <r>
    <x v="2"/>
    <x v="1"/>
    <x v="8"/>
    <m/>
    <m/>
    <m/>
    <m/>
    <n v="19.846597720805505"/>
  </r>
  <r>
    <x v="2"/>
    <x v="1"/>
    <x v="9"/>
    <m/>
    <m/>
    <m/>
    <m/>
    <n v="1.5104851035271042E-9"/>
  </r>
  <r>
    <x v="2"/>
    <x v="1"/>
    <x v="10"/>
    <m/>
    <m/>
    <m/>
    <m/>
    <n v="2.888908267497444"/>
  </r>
  <r>
    <x v="2"/>
    <x v="2"/>
    <x v="0"/>
    <m/>
    <m/>
    <m/>
    <m/>
    <n v="0"/>
  </r>
  <r>
    <x v="2"/>
    <x v="2"/>
    <x v="1"/>
    <m/>
    <m/>
    <m/>
    <m/>
    <n v="2.9846643668982029"/>
  </r>
  <r>
    <x v="2"/>
    <x v="2"/>
    <x v="2"/>
    <m/>
    <m/>
    <m/>
    <m/>
    <n v="13.925206627128697"/>
  </r>
  <r>
    <x v="2"/>
    <x v="2"/>
    <x v="3"/>
    <m/>
    <m/>
    <m/>
    <m/>
    <n v="1.0078218019270986"/>
  </r>
  <r>
    <x v="2"/>
    <x v="2"/>
    <x v="4"/>
    <m/>
    <m/>
    <m/>
    <m/>
    <n v="3761.2799205148749"/>
  </r>
  <r>
    <x v="2"/>
    <x v="2"/>
    <x v="5"/>
    <m/>
    <m/>
    <m/>
    <m/>
    <n v="0.32902671744414558"/>
  </r>
  <r>
    <x v="2"/>
    <x v="2"/>
    <x v="6"/>
    <m/>
    <m/>
    <m/>
    <m/>
    <n v="0.37485135339336206"/>
  </r>
  <r>
    <x v="2"/>
    <x v="2"/>
    <x v="7"/>
    <m/>
    <m/>
    <m/>
    <m/>
    <n v="161.31945882944015"/>
  </r>
  <r>
    <x v="2"/>
    <x v="2"/>
    <x v="8"/>
    <m/>
    <m/>
    <m/>
    <m/>
    <n v="16.451026117086087"/>
  </r>
  <r>
    <x v="2"/>
    <x v="2"/>
    <x v="9"/>
    <m/>
    <m/>
    <m/>
    <m/>
    <n v="1.4677674617272595E-9"/>
  </r>
  <r>
    <x v="2"/>
    <x v="2"/>
    <x v="10"/>
    <m/>
    <m/>
    <m/>
    <m/>
    <n v="2.5258194899573914"/>
  </r>
  <r>
    <x v="2"/>
    <x v="6"/>
    <x v="0"/>
    <n v="0"/>
    <n v="0"/>
    <n v="0"/>
    <n v="0"/>
    <n v="0"/>
  </r>
  <r>
    <x v="2"/>
    <x v="6"/>
    <x v="1"/>
    <n v="0"/>
    <n v="0"/>
    <n v="0"/>
    <n v="0"/>
    <n v="0"/>
  </r>
  <r>
    <x v="2"/>
    <x v="6"/>
    <x v="2"/>
    <n v="31.460886999584382"/>
    <n v="31.788590252563644"/>
    <n v="31.788590252563644"/>
    <n v="31.788590252563644"/>
    <n v="31.788590252563644"/>
  </r>
  <r>
    <x v="2"/>
    <x v="6"/>
    <x v="3"/>
    <n v="0"/>
    <n v="0"/>
    <n v="0"/>
    <n v="0"/>
    <n v="0"/>
  </r>
  <r>
    <x v="2"/>
    <x v="6"/>
    <x v="4"/>
    <n v="2553.1615969094755"/>
    <n v="2579.7277400360563"/>
    <n v="2579.7277400360563"/>
    <n v="2579.7277400360563"/>
    <n v="2579.7277400360563"/>
  </r>
  <r>
    <x v="2"/>
    <x v="6"/>
    <x v="5"/>
    <n v="0"/>
    <n v="0"/>
    <n v="0"/>
    <n v="0"/>
    <n v="0"/>
  </r>
  <r>
    <x v="2"/>
    <x v="6"/>
    <x v="6"/>
    <n v="0"/>
    <n v="0"/>
    <n v="0"/>
    <n v="0"/>
    <n v="0"/>
  </r>
  <r>
    <x v="2"/>
    <x v="6"/>
    <x v="7"/>
    <n v="0"/>
    <n v="0"/>
    <n v="0"/>
    <n v="0"/>
    <n v="0"/>
  </r>
  <r>
    <x v="2"/>
    <x v="6"/>
    <x v="8"/>
    <n v="31.460886999584382"/>
    <n v="31.788590252563644"/>
    <n v="31.788590252563644"/>
    <n v="31.788590252563644"/>
    <n v="31.788590252563644"/>
  </r>
  <r>
    <x v="2"/>
    <x v="6"/>
    <x v="9"/>
    <n v="3.6254894676114545E-8"/>
    <n v="1.6154771053653791E-8"/>
    <n v="3.2309542107307589E-9"/>
    <n v="3.2309542107307589E-9"/>
    <n v="3.2309542107307589E-9"/>
  </r>
  <r>
    <x v="2"/>
    <x v="6"/>
    <x v="10"/>
    <n v="0"/>
    <n v="0"/>
    <n v="0"/>
    <n v="0"/>
    <n v="0"/>
  </r>
  <r>
    <x v="2"/>
    <x v="3"/>
    <x v="0"/>
    <n v="0"/>
    <n v="0"/>
    <n v="0"/>
    <n v="0"/>
    <m/>
  </r>
  <r>
    <x v="2"/>
    <x v="3"/>
    <x v="1"/>
    <n v="1.5068257796662017"/>
    <n v="1.1464812791441419"/>
    <n v="1.0585235098075561"/>
    <n v="1.0585235098075561"/>
    <m/>
  </r>
  <r>
    <x v="2"/>
    <x v="3"/>
    <x v="2"/>
    <n v="19.259209583245188"/>
    <n v="20.127803378644018"/>
    <n v="19.455781060534964"/>
    <n v="19.455781060534964"/>
    <m/>
  </r>
  <r>
    <x v="2"/>
    <x v="3"/>
    <x v="3"/>
    <n v="1.3645733784590592"/>
    <n v="1.4667273368508065"/>
    <n v="1.2338978784673527"/>
    <n v="1.2247353347259056"/>
    <m/>
  </r>
  <r>
    <x v="2"/>
    <x v="3"/>
    <x v="4"/>
    <n v="2871.5194142206719"/>
    <n v="2908.408024794624"/>
    <n v="2908.408024794624"/>
    <n v="2908.408024794624"/>
    <m/>
  </r>
  <r>
    <x v="2"/>
    <x v="3"/>
    <x v="5"/>
    <n v="0.29859952724135991"/>
    <n v="0.11903099573763432"/>
    <n v="0.10908080271271987"/>
    <n v="0.10908080271271987"/>
    <m/>
  </r>
  <r>
    <x v="2"/>
    <x v="3"/>
    <x v="6"/>
    <n v="2.402694062003362E-3"/>
    <n v="8.9336683034087943E-4"/>
    <n v="8.1915868240339785E-4"/>
    <n v="8.1915868240339785E-4"/>
    <m/>
  </r>
  <r>
    <x v="2"/>
    <x v="3"/>
    <x v="7"/>
    <n v="109.02448801700672"/>
    <n v="49.670269942227989"/>
    <n v="45.71247638054696"/>
    <n v="45.71247638054696"/>
    <m/>
  </r>
  <r>
    <x v="2"/>
    <x v="3"/>
    <x v="8"/>
    <n v="24.6605372543609"/>
    <n v="25.56279280289904"/>
    <n v="24.669351643775297"/>
    <n v="24.477446135981406"/>
    <m/>
  </r>
  <r>
    <x v="2"/>
    <x v="3"/>
    <x v="9"/>
    <n v="1.8795850450221699E-8"/>
    <n v="8.8025275296754993E-9"/>
    <n v="2.4324792641602742E-9"/>
    <n v="2.4324792641602742E-9"/>
    <m/>
  </r>
  <r>
    <x v="2"/>
    <x v="3"/>
    <x v="10"/>
    <n v="5.4013276711157161"/>
    <n v="5.4349894242550221"/>
    <n v="5.2135705832403332"/>
    <n v="5.0216650754464434"/>
    <m/>
  </r>
  <r>
    <x v="3"/>
    <x v="5"/>
    <x v="0"/>
    <n v="17.650647800983691"/>
    <n v="15.742667292822965"/>
    <n v="15.742667292822965"/>
    <n v="15.742667292822965"/>
    <n v="15.742667292822965"/>
  </r>
  <r>
    <x v="3"/>
    <x v="5"/>
    <x v="1"/>
    <n v="1.1045320025575942E-2"/>
    <n v="0.10579629642689897"/>
    <n v="0.10579629642689897"/>
    <n v="0.10579629642689897"/>
    <n v="0.10579629642689897"/>
  </r>
  <r>
    <x v="3"/>
    <x v="5"/>
    <x v="2"/>
    <n v="59.968608197579748"/>
    <n v="50.77979585730526"/>
    <n v="50.77979585730526"/>
    <n v="50.77979585730526"/>
    <n v="50.77979585730526"/>
  </r>
  <r>
    <x v="3"/>
    <x v="5"/>
    <x v="3"/>
    <n v="7.7317240179031578E-4"/>
    <n v="7.4057407498829267E-3"/>
    <n v="7.4057407498829267E-3"/>
    <n v="7.4057407498829267E-3"/>
    <n v="7.4057407498829267E-3"/>
  </r>
  <r>
    <x v="3"/>
    <x v="5"/>
    <x v="4"/>
    <n v="17650.64780098369"/>
    <n v="15742.667292822964"/>
    <n v="15742.667292822964"/>
    <n v="15742.667292822964"/>
    <n v="15742.667292822964"/>
  </r>
  <r>
    <x v="3"/>
    <x v="5"/>
    <x v="5"/>
    <n v="1.3254384030691128E-3"/>
    <n v="6.1361851927601392E-4"/>
    <n v="6.1361851927601392E-4"/>
    <n v="6.1361851927601392E-4"/>
    <n v="6.1361851927601392E-4"/>
  </r>
  <r>
    <x v="3"/>
    <x v="5"/>
    <x v="6"/>
    <n v="0"/>
    <n v="1.0579629642689895E-5"/>
    <n v="1.0579629642689895E-5"/>
    <n v="1.0579629642689895E-5"/>
    <n v="1.0579629642689895E-5"/>
  </r>
  <r>
    <x v="3"/>
    <x v="5"/>
    <x v="7"/>
    <n v="1.6174766645453404"/>
    <n v="2.7189648181713038"/>
    <n v="2.7189648181713038"/>
    <n v="2.7189648181713038"/>
    <n v="2.7189648181713038"/>
  </r>
  <r>
    <x v="3"/>
    <x v="5"/>
    <x v="8"/>
    <n v="59.968608197579748"/>
    <n v="50.77979585730526"/>
    <n v="50.77979585730526"/>
    <n v="50.77979585730526"/>
    <n v="50.77979585730526"/>
  </r>
  <r>
    <x v="3"/>
    <x v="5"/>
    <x v="9"/>
    <n v="1.6415102454914835E-7"/>
    <n v="6.4565401368054829E-8"/>
    <n v="1.2913080273610965E-8"/>
    <n v="1.2913080273610965E-8"/>
    <n v="1.2913080273610965E-8"/>
  </r>
  <r>
    <x v="3"/>
    <x v="5"/>
    <x v="10"/>
    <n v="0"/>
    <n v="0"/>
    <n v="0"/>
    <n v="0"/>
    <n v="0"/>
  </r>
  <r>
    <x v="3"/>
    <x v="0"/>
    <x v="0"/>
    <n v="0"/>
    <n v="0"/>
    <n v="0"/>
    <n v="0"/>
    <n v="0"/>
  </r>
  <r>
    <x v="3"/>
    <x v="0"/>
    <x v="1"/>
    <n v="37.286216041585391"/>
    <n v="26.006899167521848"/>
    <n v="23.346440422045404"/>
    <n v="22.799362663246981"/>
    <n v="22.799362663246981"/>
  </r>
  <r>
    <x v="3"/>
    <x v="0"/>
    <x v="2"/>
    <n v="36.784329803598965"/>
    <n v="42.859470563853172"/>
    <n v="39.912083945356514"/>
    <n v="39.912083945356514"/>
    <n v="39.912083945356514"/>
  </r>
  <r>
    <x v="3"/>
    <x v="0"/>
    <x v="3"/>
    <n v="5.8892597021472497"/>
    <n v="7.5856598842592078"/>
    <n v="7.3404693595947981"/>
    <n v="7.0340735794461668"/>
    <n v="7.0340735794461668"/>
  </r>
  <r>
    <x v="3"/>
    <x v="0"/>
    <x v="4"/>
    <n v="19936.83730102616"/>
    <n v="23206.769641005369"/>
    <n v="21614.46582630515"/>
    <n v="21614.46582630515"/>
    <n v="21614.46582630515"/>
  </r>
  <r>
    <x v="3"/>
    <x v="0"/>
    <x v="5"/>
    <n v="6.6722702390205439"/>
    <n v="4.9651615625935932"/>
    <n v="4.4494453225518136"/>
    <n v="4.3527880205171066"/>
    <n v="4.3527880205171066"/>
  </r>
  <r>
    <x v="3"/>
    <x v="0"/>
    <x v="6"/>
    <n v="7.8497296929653455"/>
    <n v="5.8322107972932304"/>
    <n v="5.2349685458261686"/>
    <n v="5.112900551483305"/>
    <n v="5.112900551483305"/>
  </r>
  <r>
    <x v="3"/>
    <x v="0"/>
    <x v="7"/>
    <n v="2727.7810683054577"/>
    <n v="2026.6932520593975"/>
    <n v="1819.6192160900771"/>
    <n v="1776.7329416404484"/>
    <n v="1776.7329416404484"/>
  </r>
  <r>
    <x v="3"/>
    <x v="0"/>
    <x v="8"/>
    <n v="36.784329803598965"/>
    <n v="42.859470563853172"/>
    <n v="39.912083945356514"/>
    <n v="39.912083945356514"/>
    <n v="39.912083945356514"/>
  </r>
  <r>
    <x v="3"/>
    <x v="0"/>
    <x v="9"/>
    <n v="4.7611198885611108E-8"/>
    <n v="2.4194900902121357E-8"/>
    <n v="4.5300095482198416E-9"/>
    <n v="4.5300095482198416E-9"/>
    <n v="4.5300095482198416E-9"/>
  </r>
  <r>
    <x v="3"/>
    <x v="0"/>
    <x v="10"/>
    <n v="0"/>
    <n v="0"/>
    <n v="0"/>
    <n v="0"/>
    <n v="0"/>
  </r>
  <r>
    <x v="3"/>
    <x v="1"/>
    <x v="0"/>
    <m/>
    <m/>
    <m/>
    <m/>
    <n v="0"/>
  </r>
  <r>
    <x v="3"/>
    <x v="1"/>
    <x v="1"/>
    <m/>
    <m/>
    <m/>
    <m/>
    <n v="10.221006019902795"/>
  </r>
  <r>
    <x v="3"/>
    <x v="1"/>
    <x v="2"/>
    <m/>
    <m/>
    <m/>
    <m/>
    <n v="46.362039386200443"/>
  </r>
  <r>
    <x v="3"/>
    <x v="1"/>
    <x v="3"/>
    <m/>
    <m/>
    <m/>
    <m/>
    <n v="3.0421879529772076"/>
  </r>
  <r>
    <x v="3"/>
    <x v="1"/>
    <x v="4"/>
    <m/>
    <m/>
    <m/>
    <m/>
    <n v="22209.412764836037"/>
  </r>
  <r>
    <x v="3"/>
    <x v="1"/>
    <x v="5"/>
    <m/>
    <m/>
    <m/>
    <m/>
    <n v="0.99900312329013485"/>
  </r>
  <r>
    <x v="3"/>
    <x v="1"/>
    <x v="6"/>
    <m/>
    <m/>
    <m/>
    <m/>
    <n v="7.4483490547029629E-2"/>
  </r>
  <r>
    <x v="3"/>
    <x v="1"/>
    <x v="7"/>
    <m/>
    <m/>
    <m/>
    <m/>
    <n v="428.56945921065739"/>
  </r>
  <r>
    <x v="3"/>
    <x v="1"/>
    <x v="8"/>
    <m/>
    <m/>
    <m/>
    <m/>
    <n v="52.882424373539926"/>
  </r>
  <r>
    <x v="3"/>
    <x v="1"/>
    <x v="9"/>
    <m/>
    <m/>
    <m/>
    <m/>
    <n v="1.1266519785407816E-8"/>
  </r>
  <r>
    <x v="3"/>
    <x v="1"/>
    <x v="10"/>
    <m/>
    <m/>
    <m/>
    <m/>
    <n v="6.5203849873394795"/>
  </r>
  <r>
    <x v="3"/>
    <x v="2"/>
    <x v="0"/>
    <m/>
    <m/>
    <m/>
    <m/>
    <n v="0"/>
  </r>
  <r>
    <x v="3"/>
    <x v="2"/>
    <x v="1"/>
    <m/>
    <m/>
    <m/>
    <m/>
    <n v="32.944210884798444"/>
  </r>
  <r>
    <x v="3"/>
    <x v="2"/>
    <x v="2"/>
    <m/>
    <m/>
    <m/>
    <m/>
    <n v="41.552600536247517"/>
  </r>
  <r>
    <x v="3"/>
    <x v="2"/>
    <x v="3"/>
    <m/>
    <m/>
    <m/>
    <m/>
    <n v="8.384152060841215"/>
  </r>
  <r>
    <x v="3"/>
    <x v="2"/>
    <x v="4"/>
    <m/>
    <m/>
    <m/>
    <m/>
    <n v="22209.412764836037"/>
  </r>
  <r>
    <x v="3"/>
    <x v="2"/>
    <x v="5"/>
    <m/>
    <m/>
    <m/>
    <m/>
    <n v="1.0505761615062705"/>
  </r>
  <r>
    <x v="3"/>
    <x v="2"/>
    <x v="6"/>
    <m/>
    <m/>
    <m/>
    <m/>
    <n v="1.0360564712712068"/>
  </r>
  <r>
    <x v="3"/>
    <x v="2"/>
    <x v="7"/>
    <m/>
    <m/>
    <m/>
    <m/>
    <n v="1079.9729226057589"/>
  </r>
  <r>
    <x v="3"/>
    <x v="2"/>
    <x v="8"/>
    <m/>
    <m/>
    <m/>
    <m/>
    <n v="47.63427714734263"/>
  </r>
  <r>
    <x v="3"/>
    <x v="2"/>
    <x v="9"/>
    <m/>
    <m/>
    <m/>
    <m/>
    <n v="1.1148733590559231E-8"/>
  </r>
  <r>
    <x v="3"/>
    <x v="2"/>
    <x v="10"/>
    <m/>
    <m/>
    <m/>
    <m/>
    <n v="6.0816766110951184"/>
  </r>
  <r>
    <x v="3"/>
    <x v="3"/>
    <x v="0"/>
    <n v="0"/>
    <n v="0"/>
    <n v="0"/>
    <n v="0"/>
    <m/>
  </r>
  <r>
    <x v="3"/>
    <x v="3"/>
    <x v="1"/>
    <n v="15.673058030079792"/>
    <n v="11.988189401243812"/>
    <n v="10.894033583430897"/>
    <n v="10.894033583430897"/>
    <m/>
  </r>
  <r>
    <x v="3"/>
    <x v="3"/>
    <x v="2"/>
    <n v="62.249688914027594"/>
    <n v="65.304302979034205"/>
    <n v="62.000349514300936"/>
    <n v="62.000349514300936"/>
    <m/>
  </r>
  <r>
    <x v="3"/>
    <x v="3"/>
    <x v="3"/>
    <n v="4.7394790119550576"/>
    <n v="4.9977841444308622"/>
    <n v="4.2387033664711851"/>
    <n v="4.2189063672247338"/>
    <m/>
  </r>
  <r>
    <x v="3"/>
    <x v="3"/>
    <x v="4"/>
    <n v="19070.352475115462"/>
    <n v="19369.556325345486"/>
    <n v="19369.556325345486"/>
    <n v="19369.556325345486"/>
    <m/>
  </r>
  <r>
    <x v="3"/>
    <x v="3"/>
    <x v="5"/>
    <n v="3.1634155308289276"/>
    <n v="0.89086728099376222"/>
    <n v="0.81552897152325732"/>
    <n v="0.81552897152325732"/>
    <m/>
  </r>
  <r>
    <x v="3"/>
    <x v="3"/>
    <x v="6"/>
    <n v="2.8478116531606937E-2"/>
    <n v="6.8900588623944086E-3"/>
    <n v="6.3025791271424355E-3"/>
    <n v="6.3025791271424355E-3"/>
    <m/>
  </r>
  <r>
    <x v="3"/>
    <x v="3"/>
    <x v="7"/>
    <n v="1125.6487236080404"/>
    <n v="455.76916664770931"/>
    <n v="415.24485541091497"/>
    <n v="415.24485541091497"/>
    <m/>
  </r>
  <r>
    <x v="3"/>
    <x v="3"/>
    <x v="8"/>
    <n v="85.233063708721403"/>
    <n v="88.542273759104589"/>
    <n v="84.609234802710418"/>
    <n v="82.74194967902018"/>
    <m/>
  </r>
  <r>
    <x v="3"/>
    <x v="3"/>
    <x v="9"/>
    <n v="3.3702548918964999E-8"/>
    <n v="1.9128336208950308E-8"/>
    <n v="1.0689302749128865E-8"/>
    <n v="1.0689302749128865E-8"/>
    <m/>
  </r>
  <r>
    <x v="3"/>
    <x v="3"/>
    <x v="10"/>
    <n v="22.983374794693809"/>
    <n v="23.237970780070391"/>
    <n v="22.608885288409482"/>
    <n v="20.74160016471923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221081-AD73-40D7-B67A-493FFF2625A6}" name="PivotTable1" cacheId="1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 chartFormat="1">
  <location ref="A3:F10" firstHeaderRow="0" firstDataRow="1" firstDataCol="1" rowPageCount="1" colPageCount="1"/>
  <pivotFields count="8">
    <pivotField axis="axisRow" showAll="0">
      <items count="5">
        <item h="1" x="0"/>
        <item h="1" x="1"/>
        <item h="1" x="2"/>
        <item x="3"/>
        <item t="default"/>
      </items>
    </pivotField>
    <pivotField axis="axisRow" showAll="0">
      <items count="8">
        <item x="5"/>
        <item x="4"/>
        <item x="0"/>
        <item x="3"/>
        <item x="1"/>
        <item x="2"/>
        <item x="6"/>
        <item t="default"/>
      </items>
    </pivotField>
    <pivotField axis="axisPage" multipleItemSelectionAllowed="1" showAll="0">
      <items count="12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1"/>
  </rowFields>
  <rowItems count="7">
    <i>
      <x v="3"/>
    </i>
    <i r="1">
      <x/>
    </i>
    <i r="1">
      <x v="2"/>
    </i>
    <i r="1">
      <x v="3"/>
    </i>
    <i r="1">
      <x v="4"/>
    </i>
    <i r="1"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2" hier="-1"/>
  </pageFields>
  <dataFields count="5">
    <dataField name="Summe von Klassisch" fld="3" baseField="0" baseItem="0"/>
    <dataField name="Summe von Trendszenario" fld="4" baseField="0" baseItem="0"/>
    <dataField name="Summe von Autonom" fld="5" baseField="0" baseItem="0"/>
    <dataField name="Summe von Optimiert" fld="6" baseField="0" baseItem="0"/>
    <dataField name="Summe von Pod" fld="7" baseField="0" baseItem="0"/>
  </dataFields>
  <chartFormats count="5">
    <chartFormat chart="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6450D2-F65C-4416-AB86-8981B32EAE51}" name="PivotTable2" cacheId="0" applyNumberFormats="0" applyBorderFormats="0" applyFontFormats="0" applyPatternFormats="0" applyAlignmentFormats="0" applyWidthHeightFormats="1" dataCaption="Werte" updatedVersion="6" minRefreshableVersion="3" useAutoFormatting="1" itemPrintTitles="1" createdVersion="6" indent="0" outline="1" outlineData="1" multipleFieldFilters="0" chartFormat="1">
  <location ref="A1:F7" firstHeaderRow="0" firstDataRow="1" firstDataCol="1"/>
  <pivotFields count="8">
    <pivotField axis="axisRow" showAll="0">
      <items count="3">
        <item x="1"/>
        <item h="1" x="0"/>
        <item t="default"/>
      </items>
    </pivotField>
    <pivotField axis="axisRow" showAll="0">
      <items count="3">
        <item x="1"/>
        <item x="0"/>
        <item t="default"/>
      </items>
    </pivotField>
    <pivotField axis="axisRow" showAll="0">
      <items count="12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</pivotFields>
  <rowFields count="3">
    <field x="0"/>
    <field x="1"/>
    <field x="2"/>
  </rowFields>
  <rowItems count="6">
    <i>
      <x/>
    </i>
    <i r="1">
      <x/>
    </i>
    <i r="2">
      <x v="1"/>
    </i>
    <i r="1">
      <x v="1"/>
    </i>
    <i r="2"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me von Klassisch" fld="3" baseField="0" baseItem="0"/>
    <dataField name="Summe von Trendszenario" fld="4" baseField="0" baseItem="0"/>
    <dataField name="Summe von Autonom" fld="5" baseField="0" baseItem="0"/>
    <dataField name="Summe von Optimiert" fld="6" baseField="0" baseItem="0"/>
    <dataField name="Summe von Pod" fld="7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handelsblatt.com/technik/das-technologie-update/weisheit-der-woche/schienenverkehr-welche-strecke-legt-ein-zug-insgesamt-zurueck/8896436.html?ticket=ST-2281540-OIq7uafKHBymdleO2znV-ap4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14F5AF-C560-40DA-8E3F-9D4407155D17}">
  <sheetPr codeName="Tabelle1"/>
  <dimension ref="B2:E18"/>
  <sheetViews>
    <sheetView workbookViewId="0"/>
  </sheetViews>
  <sheetFormatPr baseColWidth="10" defaultColWidth="11.8984375" defaultRowHeight="14.4" x14ac:dyDescent="0.3"/>
  <cols>
    <col min="1" max="1" width="11.8984375" style="5"/>
    <col min="2" max="2" width="83.19921875" style="5" customWidth="1"/>
    <col min="3" max="16384" width="11.8984375" style="5"/>
  </cols>
  <sheetData>
    <row r="2" spans="2:5" x14ac:dyDescent="0.3">
      <c r="B2" s="1" t="s">
        <v>0</v>
      </c>
      <c r="C2" s="2"/>
      <c r="D2" s="3"/>
      <c r="E2" s="4"/>
    </row>
    <row r="3" spans="2:5" x14ac:dyDescent="0.3">
      <c r="B3" s="127" t="s">
        <v>1</v>
      </c>
      <c r="C3" s="129"/>
      <c r="D3" s="130"/>
      <c r="E3" s="131"/>
    </row>
    <row r="4" spans="2:5" x14ac:dyDescent="0.3">
      <c r="B4" s="127"/>
      <c r="C4" s="129"/>
      <c r="D4" s="130"/>
      <c r="E4" s="131"/>
    </row>
    <row r="5" spans="2:5" x14ac:dyDescent="0.3">
      <c r="B5" s="127"/>
      <c r="C5" s="129"/>
      <c r="D5" s="130"/>
      <c r="E5" s="131"/>
    </row>
    <row r="6" spans="2:5" x14ac:dyDescent="0.3">
      <c r="B6" s="128"/>
      <c r="C6" s="132"/>
      <c r="D6" s="133"/>
      <c r="E6" s="134"/>
    </row>
    <row r="8" spans="2:5" x14ac:dyDescent="0.3">
      <c r="B8" s="1" t="s">
        <v>2</v>
      </c>
      <c r="C8" s="2"/>
      <c r="D8" s="3"/>
      <c r="E8" s="4"/>
    </row>
    <row r="9" spans="2:5" x14ac:dyDescent="0.3">
      <c r="B9" s="135" t="s">
        <v>3</v>
      </c>
      <c r="C9" s="129"/>
      <c r="D9" s="130"/>
      <c r="E9" s="131"/>
    </row>
    <row r="10" spans="2:5" x14ac:dyDescent="0.3">
      <c r="B10" s="135"/>
      <c r="C10" s="129"/>
      <c r="D10" s="130"/>
      <c r="E10" s="131"/>
    </row>
    <row r="11" spans="2:5" x14ac:dyDescent="0.3">
      <c r="B11" s="135"/>
      <c r="C11" s="129"/>
      <c r="D11" s="130"/>
      <c r="E11" s="131"/>
    </row>
    <row r="12" spans="2:5" x14ac:dyDescent="0.3">
      <c r="B12" s="136"/>
      <c r="C12" s="132"/>
      <c r="D12" s="133"/>
      <c r="E12" s="134"/>
    </row>
    <row r="14" spans="2:5" x14ac:dyDescent="0.3">
      <c r="B14" s="1" t="s">
        <v>4</v>
      </c>
      <c r="C14" s="2"/>
      <c r="D14" s="3"/>
      <c r="E14" s="4"/>
    </row>
    <row r="15" spans="2:5" x14ac:dyDescent="0.3">
      <c r="B15" s="127" t="s">
        <v>5</v>
      </c>
      <c r="C15" s="6"/>
      <c r="E15" s="7"/>
    </row>
    <row r="16" spans="2:5" x14ac:dyDescent="0.3">
      <c r="B16" s="127"/>
      <c r="C16" s="6"/>
      <c r="E16" s="7"/>
    </row>
    <row r="17" spans="2:5" x14ac:dyDescent="0.3">
      <c r="B17" s="127"/>
      <c r="C17" s="6"/>
      <c r="E17" s="7"/>
    </row>
    <row r="18" spans="2:5" x14ac:dyDescent="0.3">
      <c r="B18" s="128"/>
      <c r="C18" s="8"/>
      <c r="D18" s="9"/>
      <c r="E18" s="10"/>
    </row>
  </sheetData>
  <mergeCells count="5">
    <mergeCell ref="B3:B6"/>
    <mergeCell ref="C3:E6"/>
    <mergeCell ref="B9:B12"/>
    <mergeCell ref="C9:E12"/>
    <mergeCell ref="B15:B18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improvement">
                <anchor moveWithCells="1" sizeWithCells="1">
                  <from>
                    <xdr:col>2</xdr:col>
                    <xdr:colOff>373380</xdr:colOff>
                    <xdr:row>2</xdr:row>
                    <xdr:rowOff>60960</xdr:rowOff>
                  </from>
                  <to>
                    <xdr:col>4</xdr:col>
                    <xdr:colOff>487680</xdr:colOff>
                    <xdr:row>4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create_plots">
                <anchor moveWithCells="1" sizeWithCells="1">
                  <from>
                    <xdr:col>2</xdr:col>
                    <xdr:colOff>365760</xdr:colOff>
                    <xdr:row>8</xdr:row>
                    <xdr:rowOff>76200</xdr:rowOff>
                  </from>
                  <to>
                    <xdr:col>4</xdr:col>
                    <xdr:colOff>480060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referenzstrecken">
                <anchor moveWithCells="1" sizeWithCells="1">
                  <from>
                    <xdr:col>2</xdr:col>
                    <xdr:colOff>350520</xdr:colOff>
                    <xdr:row>14</xdr:row>
                    <xdr:rowOff>30480</xdr:rowOff>
                  </from>
                  <to>
                    <xdr:col>4</xdr:col>
                    <xdr:colOff>464820</xdr:colOff>
                    <xdr:row>16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735D3-32B9-40F3-98D9-855CC6004599}">
  <sheetPr codeName="Tabelle4"/>
  <dimension ref="A2:C26"/>
  <sheetViews>
    <sheetView workbookViewId="0"/>
  </sheetViews>
  <sheetFormatPr baseColWidth="10" defaultColWidth="11.8984375" defaultRowHeight="14.4" x14ac:dyDescent="0.3"/>
  <cols>
    <col min="1" max="1" width="11.8984375" style="5"/>
    <col min="2" max="2" width="33.8984375" style="5" customWidth="1"/>
    <col min="3" max="3" width="89.5" style="5" customWidth="1"/>
    <col min="4" max="16384" width="11.8984375" style="5"/>
  </cols>
  <sheetData>
    <row r="2" spans="2:3" x14ac:dyDescent="0.3">
      <c r="B2" s="137" t="s">
        <v>6</v>
      </c>
      <c r="C2" s="138"/>
    </row>
    <row r="3" spans="2:3" x14ac:dyDescent="0.3">
      <c r="B3" s="139" t="s">
        <v>7</v>
      </c>
      <c r="C3" s="140"/>
    </row>
    <row r="4" spans="2:3" x14ac:dyDescent="0.3">
      <c r="B4" s="139"/>
      <c r="C4" s="140"/>
    </row>
    <row r="5" spans="2:3" x14ac:dyDescent="0.3">
      <c r="B5" s="141"/>
      <c r="C5" s="142"/>
    </row>
    <row r="6" spans="2:3" x14ac:dyDescent="0.3">
      <c r="C6" s="11"/>
    </row>
    <row r="7" spans="2:3" x14ac:dyDescent="0.3">
      <c r="B7" s="12" t="s">
        <v>8</v>
      </c>
      <c r="C7" s="12" t="s">
        <v>9</v>
      </c>
    </row>
    <row r="8" spans="2:3" ht="39.9" customHeight="1" x14ac:dyDescent="0.3">
      <c r="B8" s="13" t="s">
        <v>10</v>
      </c>
      <c r="C8" s="14" t="s">
        <v>11</v>
      </c>
    </row>
    <row r="9" spans="2:3" ht="39.9" customHeight="1" x14ac:dyDescent="0.3">
      <c r="B9" s="13" t="s">
        <v>12</v>
      </c>
      <c r="C9" s="15"/>
    </row>
    <row r="10" spans="2:3" ht="39.9" customHeight="1" x14ac:dyDescent="0.3">
      <c r="B10" s="13" t="s">
        <v>13</v>
      </c>
      <c r="C10" s="14" t="s">
        <v>14</v>
      </c>
    </row>
    <row r="11" spans="2:3" ht="39.9" customHeight="1" x14ac:dyDescent="0.3">
      <c r="B11" s="13" t="s">
        <v>15</v>
      </c>
      <c r="C11" s="15"/>
    </row>
    <row r="12" spans="2:3" ht="39.9" customHeight="1" x14ac:dyDescent="0.3">
      <c r="B12" s="13" t="s">
        <v>16</v>
      </c>
      <c r="C12" s="15"/>
    </row>
    <row r="13" spans="2:3" ht="39.9" customHeight="1" x14ac:dyDescent="0.3">
      <c r="B13" s="13" t="s">
        <v>17</v>
      </c>
      <c r="C13" s="15"/>
    </row>
    <row r="14" spans="2:3" ht="39.9" customHeight="1" x14ac:dyDescent="0.3">
      <c r="B14" s="13" t="s">
        <v>18</v>
      </c>
      <c r="C14" s="15"/>
    </row>
    <row r="15" spans="2:3" ht="39.9" customHeight="1" x14ac:dyDescent="0.3">
      <c r="B15" s="13" t="s">
        <v>19</v>
      </c>
      <c r="C15" s="15"/>
    </row>
    <row r="16" spans="2:3" ht="39.9" customHeight="1" x14ac:dyDescent="0.3">
      <c r="B16" s="13" t="s">
        <v>20</v>
      </c>
      <c r="C16" s="15"/>
    </row>
    <row r="17" spans="1:3" ht="39.9" customHeight="1" x14ac:dyDescent="0.3">
      <c r="B17" s="13" t="s">
        <v>21</v>
      </c>
      <c r="C17" s="15"/>
    </row>
    <row r="18" spans="1:3" ht="39.9" customHeight="1" x14ac:dyDescent="0.3">
      <c r="B18" s="13" t="s">
        <v>22</v>
      </c>
      <c r="C18" s="15"/>
    </row>
    <row r="19" spans="1:3" ht="39.9" customHeight="1" x14ac:dyDescent="0.3">
      <c r="B19" s="13" t="s">
        <v>23</v>
      </c>
      <c r="C19" s="15"/>
    </row>
    <row r="20" spans="1:3" ht="39.9" customHeight="1" x14ac:dyDescent="0.3">
      <c r="B20" s="13" t="s">
        <v>24</v>
      </c>
      <c r="C20" s="15"/>
    </row>
    <row r="21" spans="1:3" ht="39.9" customHeight="1" x14ac:dyDescent="0.3">
      <c r="B21" s="13" t="s">
        <v>25</v>
      </c>
      <c r="C21" s="15"/>
    </row>
    <row r="22" spans="1:3" ht="39.9" customHeight="1" x14ac:dyDescent="0.3">
      <c r="B22" s="13" t="s">
        <v>26</v>
      </c>
      <c r="C22" s="15"/>
    </row>
    <row r="23" spans="1:3" ht="39.9" customHeight="1" x14ac:dyDescent="0.3">
      <c r="B23" s="13" t="s">
        <v>27</v>
      </c>
      <c r="C23" s="15"/>
    </row>
    <row r="24" spans="1:3" ht="39.9" customHeight="1" x14ac:dyDescent="0.3">
      <c r="B24" s="13" t="s">
        <v>28</v>
      </c>
      <c r="C24" s="15"/>
    </row>
    <row r="25" spans="1:3" x14ac:dyDescent="0.3">
      <c r="A25" s="16"/>
    </row>
    <row r="26" spans="1:3" x14ac:dyDescent="0.3">
      <c r="A26" s="16"/>
    </row>
  </sheetData>
  <mergeCells count="2">
    <mergeCell ref="B2:C2"/>
    <mergeCell ref="B3:C5"/>
  </mergeCells>
  <hyperlinks>
    <hyperlink ref="B8" location="'Start'!A1" display="Start" xr:uid="{23D02E41-FBF2-45B2-A34B-5D3A1D2C47E2}"/>
    <hyperlink ref="B9" location="'Daten'!A1" display="Daten" xr:uid="{03D1A405-7AFC-4860-85D8-BE8482F4B43E}"/>
    <hyperlink ref="B10" location="'Plots'!A1" display="Plots" xr:uid="{655EF09E-AE88-4696-8901-9BFE6E7BFFA6}"/>
    <hyperlink ref="B11" location="'Technologiedatenbasis'!A1" display="Technologiedatenbasis" xr:uid="{DFE66252-7853-4864-A117-AB38F2B814BD}"/>
    <hyperlink ref="B12" location="'Verbesserungsfaktoren'!A1" display="Verbesserungsfaktoren" xr:uid="{60731E74-CE6E-412F-AD1B-22E1BA9B6F7E}"/>
    <hyperlink ref="B13" location="'rf_pv_verbindungen'!A1" display="rf_pv_verbindungen" xr:uid="{0CBF0E3C-FEA5-42E2-8A70-643C62709CB7}"/>
    <hyperlink ref="B14" location="'rf_pv_erg'!A1" display="rf_pv_erg" xr:uid="{9EBC84BC-499C-48CC-9CCC-96D48F253051}"/>
    <hyperlink ref="B15" location="'rf_pv_erg_styp'!A1" display="rf_pv_erg_styp" xr:uid="{C6E255D2-1190-4A1B-9BC8-681D3CBC0284}"/>
    <hyperlink ref="B16" location="'rf_pv_erg_styp_Trendszenario'!A1" display="rf_pv_erg_styp_Trendszenario" xr:uid="{5602C0E5-B04E-400C-A755-D0DB52B4DF97}"/>
    <hyperlink ref="B17" location="'rf_pv_erg_ver_Trendszenario'!A1" display="rf_pv_erg_ver_Trendszenario" xr:uid="{D34DF2E2-B948-4A06-AB0D-201B3088942F}"/>
    <hyperlink ref="B18" location="'rf_pv_erg_styp_Klassisch'!A1" display="rf_pv_erg_styp_Klassisch" xr:uid="{C0EADA2A-5C88-4BF7-A43F-F5182292C601}"/>
    <hyperlink ref="B19" location="'rf_pv_erg_ver_Klassisch'!A1" display="rf_pv_erg_ver_Klassisch" xr:uid="{AA032379-69E1-4483-80FA-99394AD5C2E8}"/>
    <hyperlink ref="B20" location="'rf_pv_strecken'!A1" display="rf_pv_strecken" xr:uid="{C261EE78-B8A6-4E0A-8941-7E0707C9DA99}"/>
    <hyperlink ref="B21" location="'rf_pv_städte'!A1" display="rf_pv_städte" xr:uid="{D0CE4B06-E3A1-4A2A-89B7-3C859DCF5C62}"/>
    <hyperlink ref="B22" location="'rf_pv_typen'!A1" display="rf_pv_typen" xr:uid="{3DF567D1-34AE-49C1-B731-8257313CF96E}"/>
    <hyperlink ref="B23" location="'rf_gv'!A1" display="rf_gv" xr:uid="{4E236C22-77FE-4FCB-B108-844CCB4C287F}"/>
    <hyperlink ref="B24" location="'Allgemeine Daten'!A1" display="Allgemeine Daten" xr:uid="{3DB34482-0116-4481-B8EE-ADE7AA00A76A}"/>
  </hyperlink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06EAE-7E8F-44A8-A0D3-F49A1393710D}">
  <sheetPr codeName="Tabelle9"/>
  <dimension ref="A1"/>
  <sheetViews>
    <sheetView workbookViewId="0"/>
  </sheetViews>
  <sheetFormatPr baseColWidth="10" defaultColWidth="11.8984375" defaultRowHeight="14.4" x14ac:dyDescent="0.3"/>
  <cols>
    <col min="1" max="16384" width="11.8984375" style="5"/>
  </cols>
  <sheetData/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6C25-1AB7-46B6-9E88-4C52C96B4D8F}">
  <dimension ref="A1:AF164"/>
  <sheetViews>
    <sheetView topLeftCell="E1" workbookViewId="0">
      <selection activeCell="M14" sqref="M14"/>
    </sheetView>
  </sheetViews>
  <sheetFormatPr baseColWidth="10" defaultRowHeight="15.6" x14ac:dyDescent="0.3"/>
  <cols>
    <col min="1" max="1" width="30.09765625" bestFit="1" customWidth="1"/>
    <col min="2" max="2" width="14.19921875" bestFit="1" customWidth="1"/>
    <col min="3" max="3" width="11.8984375" bestFit="1" customWidth="1"/>
    <col min="4" max="4" width="165.8984375" bestFit="1" customWidth="1"/>
    <col min="5" max="5" width="13.59765625" bestFit="1" customWidth="1"/>
    <col min="6" max="6" width="10.3984375" bestFit="1" customWidth="1"/>
    <col min="7" max="7" width="15.09765625" bestFit="1" customWidth="1"/>
    <col min="8" max="8" width="11.8984375" bestFit="1" customWidth="1"/>
    <col min="9" max="9" width="4.3984375" bestFit="1" customWidth="1"/>
    <col min="10" max="17" width="11.8984375" bestFit="1" customWidth="1"/>
    <col min="18" max="18" width="10.8984375" bestFit="1" customWidth="1"/>
    <col min="19" max="19" width="11.8984375" bestFit="1" customWidth="1"/>
    <col min="20" max="32" width="5.3984375" bestFit="1" customWidth="1"/>
  </cols>
  <sheetData>
    <row r="1" spans="1:32" x14ac:dyDescent="0.3">
      <c r="A1" t="s">
        <v>34</v>
      </c>
      <c r="B1" s="35" t="s">
        <v>29</v>
      </c>
      <c r="C1" s="17">
        <f>Technologiedatenbasis!F58*(1/(1-Technologiedatenbasis!$G$65))*Technologiedaten_POD!$D$8/3</f>
        <v>47.286449638826383</v>
      </c>
      <c r="D1" s="17"/>
      <c r="E1" s="17"/>
      <c r="F1" s="17"/>
      <c r="G1" s="17"/>
      <c r="H1" s="17"/>
      <c r="I1" s="17"/>
    </row>
    <row r="2" spans="1:32" x14ac:dyDescent="0.3">
      <c r="A2" t="s">
        <v>34</v>
      </c>
      <c r="B2" s="35" t="s">
        <v>150</v>
      </c>
      <c r="C2" s="17">
        <f>Technologiedatenbasis!F59*(1/(1-Technologiedatenbasis!$G$65))*Technologiedaten_POD!$D$8/3</f>
        <v>0.11584627419055397</v>
      </c>
      <c r="D2" s="17"/>
      <c r="E2" s="17"/>
      <c r="F2" s="17"/>
      <c r="G2" s="17"/>
      <c r="H2" s="17"/>
      <c r="I2" s="17"/>
    </row>
    <row r="3" spans="1:32" x14ac:dyDescent="0.3">
      <c r="A3" t="s">
        <v>34</v>
      </c>
      <c r="B3" s="35" t="s">
        <v>30</v>
      </c>
      <c r="C3" s="17">
        <f>Technologiedatenbasis!F60*(1/(1-Technologiedatenbasis!$G$65))*Technologiedaten_POD!$D$8/3</f>
        <v>0.13607611406856512</v>
      </c>
      <c r="D3" s="17"/>
      <c r="E3" s="17"/>
      <c r="F3" s="17"/>
      <c r="G3" s="17"/>
      <c r="H3" s="17"/>
      <c r="I3" s="17"/>
    </row>
    <row r="4" spans="1:32" x14ac:dyDescent="0.3">
      <c r="A4" t="s">
        <v>34</v>
      </c>
      <c r="B4" s="35" t="s">
        <v>31</v>
      </c>
      <c r="C4" s="17">
        <f>Technologiedatenbasis!F61*(1/(1-Technologiedatenbasis!$G$65))*Technologiedaten_POD!$D$8/3</f>
        <v>0.60678838620370368</v>
      </c>
      <c r="D4" s="17"/>
      <c r="E4" s="17"/>
      <c r="F4" s="17"/>
      <c r="G4" s="17"/>
      <c r="H4" s="17"/>
      <c r="I4" s="17"/>
    </row>
    <row r="5" spans="1:32" x14ac:dyDescent="0.3">
      <c r="A5" t="s">
        <v>34</v>
      </c>
      <c r="B5" s="35" t="s">
        <v>151</v>
      </c>
      <c r="C5" s="17">
        <v>0</v>
      </c>
      <c r="D5" s="17"/>
      <c r="E5" s="17"/>
      <c r="F5" s="17"/>
      <c r="G5" s="17"/>
      <c r="H5" s="17"/>
      <c r="I5" s="17"/>
    </row>
    <row r="6" spans="1:32" x14ac:dyDescent="0.3">
      <c r="A6" t="s">
        <v>34</v>
      </c>
      <c r="B6" s="35" t="s">
        <v>32</v>
      </c>
      <c r="C6" s="17">
        <f>Technologiedatenbasis!G63</f>
        <v>0.19404000000000002</v>
      </c>
      <c r="D6" s="17"/>
      <c r="E6" s="17"/>
      <c r="F6" s="17"/>
      <c r="G6" s="17">
        <v>14.56</v>
      </c>
      <c r="H6" s="17">
        <f>G6/12</f>
        <v>1.2133333333333334</v>
      </c>
      <c r="I6" s="17"/>
    </row>
    <row r="7" spans="1:32" x14ac:dyDescent="0.3">
      <c r="A7" t="s">
        <v>34</v>
      </c>
      <c r="B7" s="35" t="s">
        <v>152</v>
      </c>
      <c r="C7" s="17"/>
      <c r="D7" s="17"/>
      <c r="E7" s="17"/>
      <c r="F7" s="17"/>
      <c r="G7" s="17"/>
      <c r="H7" s="17"/>
      <c r="I7" s="17"/>
    </row>
    <row r="8" spans="1:32" x14ac:dyDescent="0.3">
      <c r="A8" t="s">
        <v>34</v>
      </c>
      <c r="B8" s="35" t="s">
        <v>33</v>
      </c>
      <c r="C8" s="17">
        <v>0.5</v>
      </c>
      <c r="D8" s="17">
        <v>1.1000000000000001</v>
      </c>
      <c r="E8" s="17"/>
      <c r="F8" s="17"/>
      <c r="G8" s="17" t="s">
        <v>433</v>
      </c>
      <c r="H8" s="17">
        <v>1</v>
      </c>
      <c r="I8" s="17">
        <v>1.5</v>
      </c>
      <c r="J8" s="17">
        <v>2</v>
      </c>
      <c r="K8" s="17">
        <v>3</v>
      </c>
      <c r="L8" s="17">
        <v>4</v>
      </c>
      <c r="M8" s="17">
        <v>5</v>
      </c>
      <c r="N8" s="17">
        <v>6</v>
      </c>
      <c r="O8" s="17">
        <v>7</v>
      </c>
      <c r="P8" s="17">
        <v>8</v>
      </c>
      <c r="Q8" s="17">
        <v>9</v>
      </c>
      <c r="R8" s="17">
        <v>10</v>
      </c>
      <c r="S8" s="17">
        <v>11</v>
      </c>
      <c r="T8" s="17">
        <v>12</v>
      </c>
      <c r="U8" s="17">
        <v>13</v>
      </c>
      <c r="V8" s="17">
        <v>14</v>
      </c>
      <c r="W8" s="17">
        <v>15</v>
      </c>
      <c r="X8" s="17">
        <v>16</v>
      </c>
      <c r="Y8" s="17">
        <v>17</v>
      </c>
      <c r="Z8" s="17">
        <v>18</v>
      </c>
      <c r="AA8" s="17">
        <v>19</v>
      </c>
      <c r="AB8" s="17">
        <v>20</v>
      </c>
      <c r="AC8" s="17">
        <v>21</v>
      </c>
      <c r="AD8" s="17">
        <v>22</v>
      </c>
      <c r="AE8" s="17">
        <v>23</v>
      </c>
      <c r="AF8" s="17">
        <v>24</v>
      </c>
    </row>
    <row r="9" spans="1:32" x14ac:dyDescent="0.3">
      <c r="A9" t="s">
        <v>35</v>
      </c>
      <c r="B9" s="35" t="s">
        <v>29</v>
      </c>
      <c r="C9" s="17">
        <f>Technologiedatenbasis!G26*((1-$C$16)/(1-Technologiedatenbasis!$G$33))*$D$16</f>
        <v>34.986996835443044</v>
      </c>
      <c r="D9" s="17"/>
      <c r="E9" s="17"/>
      <c r="F9" s="17" t="s">
        <v>435</v>
      </c>
      <c r="G9" s="17" t="s">
        <v>434</v>
      </c>
      <c r="H9" s="17">
        <f>$H$6*2/H8</f>
        <v>2.4266666666666667</v>
      </c>
      <c r="I9" s="17">
        <f>$H$6*2/I8</f>
        <v>1.6177777777777778</v>
      </c>
      <c r="J9" s="17">
        <f t="shared" ref="J9:X9" si="0">$H$6*2/J8</f>
        <v>1.2133333333333334</v>
      </c>
      <c r="K9" s="17">
        <f t="shared" si="0"/>
        <v>0.80888888888888888</v>
      </c>
      <c r="L9" s="17">
        <f t="shared" si="0"/>
        <v>0.60666666666666669</v>
      </c>
      <c r="M9" s="17">
        <f t="shared" si="0"/>
        <v>0.48533333333333334</v>
      </c>
      <c r="N9" s="17">
        <f t="shared" si="0"/>
        <v>0.40444444444444444</v>
      </c>
      <c r="O9" s="17">
        <f t="shared" si="0"/>
        <v>0.34666666666666668</v>
      </c>
      <c r="P9" s="17">
        <f t="shared" si="0"/>
        <v>0.30333333333333334</v>
      </c>
      <c r="Q9" s="17">
        <f t="shared" si="0"/>
        <v>0.26962962962962966</v>
      </c>
      <c r="R9" s="17">
        <f t="shared" si="0"/>
        <v>0.24266666666666667</v>
      </c>
      <c r="S9" s="17">
        <f t="shared" si="0"/>
        <v>0.22060606060606061</v>
      </c>
      <c r="T9" s="17">
        <f t="shared" si="0"/>
        <v>0.20222222222222222</v>
      </c>
      <c r="U9" s="122">
        <f t="shared" si="0"/>
        <v>0.18666666666666668</v>
      </c>
      <c r="V9" s="17">
        <f t="shared" si="0"/>
        <v>0.17333333333333334</v>
      </c>
      <c r="W9" s="17">
        <f t="shared" si="0"/>
        <v>0.16177777777777777</v>
      </c>
      <c r="X9" s="122">
        <f t="shared" si="0"/>
        <v>0.15166666666666667</v>
      </c>
      <c r="Y9" s="17">
        <f t="shared" ref="Y9" si="1">$H$6*2/Y8</f>
        <v>0.1427450980392157</v>
      </c>
      <c r="Z9" s="17">
        <f t="shared" ref="Z9" si="2">$H$6*2/Z8</f>
        <v>0.13481481481481483</v>
      </c>
      <c r="AA9" s="17">
        <f t="shared" ref="AA9" si="3">$H$6*2/AA8</f>
        <v>0.12771929824561404</v>
      </c>
      <c r="AB9" s="17">
        <f t="shared" ref="AB9" si="4">$H$6*2/AB8</f>
        <v>0.12133333333333333</v>
      </c>
      <c r="AC9" s="17">
        <f t="shared" ref="AC9" si="5">$H$6*2/AC8</f>
        <v>0.11555555555555556</v>
      </c>
      <c r="AD9" s="17">
        <f t="shared" ref="AD9" si="6">$H$6*2/AD8</f>
        <v>0.11030303030303031</v>
      </c>
      <c r="AE9" s="17">
        <f t="shared" ref="AE9" si="7">$H$6*2/AE8</f>
        <v>0.10550724637681159</v>
      </c>
      <c r="AF9" s="17">
        <f t="shared" ref="AF9" si="8">$H$6*2/AF8</f>
        <v>0.10111111111111111</v>
      </c>
    </row>
    <row r="10" spans="1:32" x14ac:dyDescent="0.3">
      <c r="A10" t="s">
        <v>35</v>
      </c>
      <c r="B10" s="35" t="s">
        <v>150</v>
      </c>
      <c r="C10" s="17">
        <f>Technologiedatenbasis!G27*((1-$C$16)/(1-Technologiedatenbasis!$G$33))*$D$16</f>
        <v>0.13061812151898736</v>
      </c>
      <c r="D10" s="17"/>
      <c r="E10" s="17"/>
      <c r="F10" s="17" t="s">
        <v>436</v>
      </c>
      <c r="G10" s="17" t="s">
        <v>434</v>
      </c>
      <c r="H10" s="17">
        <f>$H$6/H8</f>
        <v>1.2133333333333334</v>
      </c>
      <c r="I10" s="122">
        <f>$H$6/I8</f>
        <v>0.80888888888888888</v>
      </c>
      <c r="J10" s="17">
        <f t="shared" ref="J10:AF10" si="9">$H$6/J8</f>
        <v>0.60666666666666669</v>
      </c>
      <c r="K10" s="17">
        <f t="shared" si="9"/>
        <v>0.40444444444444444</v>
      </c>
      <c r="L10" s="17">
        <f t="shared" si="9"/>
        <v>0.30333333333333334</v>
      </c>
      <c r="M10" s="17">
        <f t="shared" si="9"/>
        <v>0.24266666666666667</v>
      </c>
      <c r="N10" s="17">
        <f t="shared" si="9"/>
        <v>0.20222222222222222</v>
      </c>
      <c r="O10" s="17">
        <f t="shared" si="9"/>
        <v>0.17333333333333334</v>
      </c>
      <c r="P10" s="17">
        <f t="shared" si="9"/>
        <v>0.15166666666666667</v>
      </c>
      <c r="Q10" s="17">
        <f t="shared" si="9"/>
        <v>0.13481481481481483</v>
      </c>
      <c r="R10" s="17">
        <f t="shared" si="9"/>
        <v>0.12133333333333333</v>
      </c>
      <c r="S10" s="17">
        <f t="shared" si="9"/>
        <v>0.11030303030303031</v>
      </c>
      <c r="T10" s="17">
        <f t="shared" si="9"/>
        <v>0.10111111111111111</v>
      </c>
      <c r="U10" s="17">
        <f t="shared" si="9"/>
        <v>9.3333333333333338E-2</v>
      </c>
      <c r="V10" s="17">
        <f t="shared" si="9"/>
        <v>8.666666666666667E-2</v>
      </c>
      <c r="W10" s="17">
        <f t="shared" si="9"/>
        <v>8.0888888888888885E-2</v>
      </c>
      <c r="X10" s="17">
        <f t="shared" si="9"/>
        <v>7.5833333333333336E-2</v>
      </c>
      <c r="Y10" s="17">
        <f t="shared" si="9"/>
        <v>7.137254901960785E-2</v>
      </c>
      <c r="Z10" s="17">
        <f t="shared" si="9"/>
        <v>6.7407407407407416E-2</v>
      </c>
      <c r="AA10" s="17">
        <f t="shared" si="9"/>
        <v>6.3859649122807019E-2</v>
      </c>
      <c r="AB10" s="17">
        <f t="shared" si="9"/>
        <v>6.0666666666666667E-2</v>
      </c>
      <c r="AC10" s="17">
        <f t="shared" si="9"/>
        <v>5.7777777777777782E-2</v>
      </c>
      <c r="AD10" s="17">
        <f t="shared" si="9"/>
        <v>5.5151515151515153E-2</v>
      </c>
      <c r="AE10" s="17">
        <f t="shared" si="9"/>
        <v>5.2753623188405797E-2</v>
      </c>
      <c r="AF10" s="17">
        <f t="shared" si="9"/>
        <v>5.0555555555555555E-2</v>
      </c>
    </row>
    <row r="11" spans="1:32" x14ac:dyDescent="0.3">
      <c r="A11" t="s">
        <v>35</v>
      </c>
      <c r="B11" s="35" t="s">
        <v>30</v>
      </c>
      <c r="C11" s="17">
        <f>Technologiedatenbasis!G28*((1-$C$16)/(1-Technologiedatenbasis!$G$33))*$D$16</f>
        <v>9.329865822784812E-4</v>
      </c>
      <c r="D11" s="17"/>
      <c r="E11" s="17"/>
      <c r="F11" s="17"/>
      <c r="G11" s="17"/>
      <c r="H11" s="17"/>
      <c r="I11" s="17"/>
    </row>
    <row r="12" spans="1:32" x14ac:dyDescent="0.3">
      <c r="A12" t="s">
        <v>35</v>
      </c>
      <c r="B12" s="35" t="s">
        <v>31</v>
      </c>
      <c r="C12" s="17">
        <f>Technologiedatenbasis!G29*((1-$C$16)/(1-Technologiedatenbasis!$G$33))*$D$16</f>
        <v>0.46649329113924054</v>
      </c>
      <c r="D12" s="17"/>
      <c r="E12" s="17"/>
      <c r="F12" s="17"/>
      <c r="G12" s="17"/>
      <c r="H12" s="17"/>
      <c r="I12" s="17"/>
    </row>
    <row r="13" spans="1:32" x14ac:dyDescent="0.3">
      <c r="A13" t="s">
        <v>35</v>
      </c>
      <c r="B13" s="35" t="s">
        <v>151</v>
      </c>
      <c r="C13" s="17">
        <v>0</v>
      </c>
      <c r="D13" s="17"/>
      <c r="E13" s="17"/>
      <c r="F13" s="17"/>
      <c r="G13" s="17"/>
      <c r="H13" s="17"/>
      <c r="I13" s="17"/>
    </row>
    <row r="14" spans="1:32" x14ac:dyDescent="0.3">
      <c r="A14" t="s">
        <v>35</v>
      </c>
      <c r="B14" s="35" t="s">
        <v>32</v>
      </c>
      <c r="C14" s="17">
        <f>Technologiedatenbasis!G31</f>
        <v>7.0559999999999998E-2</v>
      </c>
      <c r="D14" s="17"/>
      <c r="E14" s="17"/>
      <c r="F14" s="17"/>
      <c r="G14" s="17"/>
      <c r="H14" s="17"/>
      <c r="I14" s="17"/>
    </row>
    <row r="15" spans="1:32" x14ac:dyDescent="0.3">
      <c r="A15" t="s">
        <v>35</v>
      </c>
      <c r="B15" s="35" t="s">
        <v>152</v>
      </c>
      <c r="C15" s="17"/>
      <c r="D15" s="17"/>
      <c r="E15" s="17"/>
      <c r="F15" s="17"/>
      <c r="G15" s="17"/>
      <c r="H15" s="17"/>
      <c r="I15" s="17"/>
    </row>
    <row r="16" spans="1:32" x14ac:dyDescent="0.3">
      <c r="A16" t="s">
        <v>35</v>
      </c>
      <c r="B16" s="35" t="s">
        <v>33</v>
      </c>
      <c r="C16" s="17">
        <v>0.5</v>
      </c>
      <c r="D16" s="17">
        <v>1.1000000000000001</v>
      </c>
      <c r="E16" s="17"/>
      <c r="F16" s="17"/>
      <c r="G16" s="17"/>
      <c r="H16" s="17"/>
      <c r="I16" s="17"/>
    </row>
    <row r="17" spans="1:9" x14ac:dyDescent="0.3">
      <c r="A17" t="s">
        <v>427</v>
      </c>
      <c r="B17" s="35" t="s">
        <v>29</v>
      </c>
      <c r="C17" s="17">
        <f>Technologiedatenbasis!F50*((1-$C$24)/(1-Technologiedatenbasis!$F$57))*$D$24</f>
        <v>12.833728027397264</v>
      </c>
      <c r="D17" s="17"/>
      <c r="E17" s="17"/>
      <c r="F17" s="17"/>
      <c r="G17" s="17"/>
      <c r="H17" s="17"/>
      <c r="I17" s="17"/>
    </row>
    <row r="18" spans="1:9" x14ac:dyDescent="0.3">
      <c r="A18" t="s">
        <v>427</v>
      </c>
      <c r="B18" s="35" t="s">
        <v>150</v>
      </c>
      <c r="C18" s="17">
        <f>Technologiedatenbasis!F51*((1-$C$24)/(1-Technologiedatenbasis!$F$57))*$D$24</f>
        <v>2.8963277260273977E-3</v>
      </c>
      <c r="D18" s="17"/>
      <c r="E18" s="17"/>
      <c r="F18" s="17"/>
      <c r="G18" s="17"/>
      <c r="H18" s="17"/>
      <c r="I18" s="17"/>
    </row>
    <row r="19" spans="1:9" x14ac:dyDescent="0.3">
      <c r="A19" t="s">
        <v>427</v>
      </c>
      <c r="B19" s="35" t="s">
        <v>30</v>
      </c>
      <c r="C19" s="17">
        <f>Technologiedatenbasis!F52*((1-$C$24)/(1-Technologiedatenbasis!$F$57))*$D$24</f>
        <v>4.9936684931506868E-5</v>
      </c>
      <c r="D19" s="17"/>
      <c r="E19" s="17"/>
      <c r="F19" s="17"/>
      <c r="G19" s="17"/>
      <c r="H19" s="17"/>
      <c r="I19" s="17"/>
    </row>
    <row r="20" spans="1:9" x14ac:dyDescent="0.3">
      <c r="A20" t="s">
        <v>427</v>
      </c>
      <c r="B20" s="35" t="s">
        <v>31</v>
      </c>
      <c r="C20" s="17">
        <f>Technologiedatenbasis!F53*((1-$C$24)/(1-Technologiedatenbasis!$F$57))*$D$24</f>
        <v>0.49936684931506864</v>
      </c>
      <c r="D20" s="17"/>
      <c r="E20" s="17"/>
      <c r="F20" s="17"/>
      <c r="G20" s="17"/>
      <c r="H20" s="17"/>
      <c r="I20" s="17"/>
    </row>
    <row r="21" spans="1:9" x14ac:dyDescent="0.3">
      <c r="A21" t="s">
        <v>427</v>
      </c>
      <c r="B21" s="35" t="s">
        <v>151</v>
      </c>
      <c r="C21" s="17">
        <v>0</v>
      </c>
      <c r="D21" s="17"/>
      <c r="E21" s="17"/>
      <c r="F21" s="17"/>
      <c r="G21" s="17"/>
      <c r="H21" s="17"/>
      <c r="I21" s="17"/>
    </row>
    <row r="22" spans="1:9" x14ac:dyDescent="0.3">
      <c r="A22" t="s">
        <v>427</v>
      </c>
      <c r="B22" s="35" t="s">
        <v>32</v>
      </c>
      <c r="C22" s="17">
        <f>Technologiedatenbasis!F55</f>
        <v>0.64000000000000012</v>
      </c>
      <c r="D22" s="17"/>
      <c r="E22" s="17"/>
      <c r="F22" s="17"/>
      <c r="G22" s="17"/>
      <c r="H22" s="17"/>
      <c r="I22" s="17"/>
    </row>
    <row r="23" spans="1:9" x14ac:dyDescent="0.3">
      <c r="A23" t="s">
        <v>427</v>
      </c>
      <c r="B23" s="35" t="s">
        <v>152</v>
      </c>
      <c r="C23" s="17"/>
      <c r="D23" s="17"/>
      <c r="E23" s="17"/>
      <c r="F23" s="17"/>
      <c r="G23" s="17"/>
      <c r="H23" s="17"/>
      <c r="I23" s="17"/>
    </row>
    <row r="24" spans="1:9" x14ac:dyDescent="0.3">
      <c r="A24" t="s">
        <v>427</v>
      </c>
      <c r="B24" s="35" t="s">
        <v>33</v>
      </c>
      <c r="C24" s="17">
        <v>0.43</v>
      </c>
      <c r="D24" s="17">
        <v>1.1000000000000001</v>
      </c>
      <c r="E24" s="17"/>
      <c r="F24" s="17"/>
      <c r="G24" s="17"/>
      <c r="H24" s="17"/>
      <c r="I24" s="17"/>
    </row>
    <row r="25" spans="1:9" x14ac:dyDescent="0.3">
      <c r="A25" t="s">
        <v>428</v>
      </c>
      <c r="B25" s="35" t="s">
        <v>29</v>
      </c>
      <c r="C25" s="17">
        <f>Technologiedatenbasis!F50*((1-$C$32)/(1-Technologiedatenbasis!$F$57))*$D$32</f>
        <v>11.257656164383562</v>
      </c>
      <c r="D25" s="17"/>
      <c r="E25" s="17"/>
      <c r="F25" s="17"/>
      <c r="G25" s="17"/>
      <c r="H25" s="17"/>
      <c r="I25" s="17"/>
    </row>
    <row r="26" spans="1:9" x14ac:dyDescent="0.3">
      <c r="A26" t="s">
        <v>428</v>
      </c>
      <c r="B26" s="35" t="s">
        <v>150</v>
      </c>
      <c r="C26" s="17">
        <f>Technologiedatenbasis!F51*((1-$C$32)/(1-Technologiedatenbasis!$F$57))*$D$32</f>
        <v>2.5406383561643832E-3</v>
      </c>
      <c r="D26" s="17"/>
      <c r="E26" s="17"/>
      <c r="F26" s="17"/>
      <c r="G26" s="17"/>
      <c r="H26" s="17"/>
      <c r="I26" s="17"/>
    </row>
    <row r="27" spans="1:9" x14ac:dyDescent="0.3">
      <c r="A27" t="s">
        <v>428</v>
      </c>
      <c r="B27" s="35" t="s">
        <v>30</v>
      </c>
      <c r="C27" s="17">
        <f>Technologiedatenbasis!F52*((1-$C$32)/(1-Technologiedatenbasis!$F$57))*$D$32</f>
        <v>4.3804109589041098E-5</v>
      </c>
      <c r="D27" s="17"/>
      <c r="E27" s="17"/>
      <c r="F27" s="17"/>
      <c r="G27" s="17"/>
      <c r="H27" s="17"/>
      <c r="I27" s="17"/>
    </row>
    <row r="28" spans="1:9" x14ac:dyDescent="0.3">
      <c r="A28" t="s">
        <v>428</v>
      </c>
      <c r="B28" s="35" t="s">
        <v>31</v>
      </c>
      <c r="C28" s="17">
        <f>Technologiedatenbasis!F53*((1-$C$32)/(1-Technologiedatenbasis!$F$57))*$D$32</f>
        <v>0.43804109589041096</v>
      </c>
      <c r="D28" s="17"/>
      <c r="E28" s="17"/>
      <c r="F28" s="17"/>
      <c r="G28" s="17"/>
      <c r="H28" s="17"/>
      <c r="I28" s="17"/>
    </row>
    <row r="29" spans="1:9" x14ac:dyDescent="0.3">
      <c r="A29" t="s">
        <v>428</v>
      </c>
      <c r="B29" s="35" t="s">
        <v>151</v>
      </c>
      <c r="C29" s="17"/>
      <c r="D29" s="17"/>
      <c r="E29" s="17"/>
      <c r="F29" s="17"/>
      <c r="G29" s="17"/>
      <c r="H29" s="17"/>
      <c r="I29" s="17"/>
    </row>
    <row r="30" spans="1:9" x14ac:dyDescent="0.3">
      <c r="A30" t="s">
        <v>428</v>
      </c>
      <c r="B30" s="35" t="s">
        <v>32</v>
      </c>
      <c r="C30" s="17"/>
      <c r="D30" s="17"/>
      <c r="E30" s="17"/>
      <c r="F30" s="17"/>
      <c r="G30" s="17"/>
      <c r="H30" s="17"/>
      <c r="I30" s="17"/>
    </row>
    <row r="31" spans="1:9" x14ac:dyDescent="0.3">
      <c r="A31" t="s">
        <v>428</v>
      </c>
      <c r="B31" s="35" t="s">
        <v>152</v>
      </c>
      <c r="C31" s="17"/>
      <c r="D31" s="17"/>
      <c r="E31" s="17"/>
      <c r="F31" s="17"/>
      <c r="G31" s="17"/>
      <c r="H31" s="17"/>
      <c r="I31" s="17"/>
    </row>
    <row r="32" spans="1:9" x14ac:dyDescent="0.3">
      <c r="A32" t="s">
        <v>428</v>
      </c>
      <c r="B32" s="35" t="s">
        <v>33</v>
      </c>
      <c r="C32" s="17">
        <v>0.5</v>
      </c>
      <c r="D32" s="17">
        <v>1.1000000000000001</v>
      </c>
      <c r="E32" s="17"/>
      <c r="F32" s="17"/>
      <c r="G32" s="17"/>
      <c r="H32" s="17"/>
      <c r="I32" s="17"/>
    </row>
    <row r="33" spans="1:9" x14ac:dyDescent="0.3">
      <c r="A33" t="s">
        <v>429</v>
      </c>
      <c r="B33" s="35" t="s">
        <v>29</v>
      </c>
      <c r="C33" s="17"/>
      <c r="D33" s="17"/>
      <c r="E33" s="17"/>
      <c r="F33" s="17"/>
      <c r="G33" s="17"/>
      <c r="H33" s="17"/>
      <c r="I33" s="17"/>
    </row>
    <row r="34" spans="1:9" x14ac:dyDescent="0.3">
      <c r="A34" t="s">
        <v>429</v>
      </c>
      <c r="B34" s="35" t="s">
        <v>150</v>
      </c>
      <c r="C34" s="17"/>
      <c r="D34" s="17"/>
      <c r="E34" s="17"/>
      <c r="F34" s="17"/>
      <c r="G34" s="17"/>
      <c r="H34" s="17"/>
      <c r="I34" s="17"/>
    </row>
    <row r="35" spans="1:9" x14ac:dyDescent="0.3">
      <c r="A35" t="s">
        <v>429</v>
      </c>
      <c r="B35" s="35" t="s">
        <v>30</v>
      </c>
      <c r="C35" s="17"/>
      <c r="D35" s="17"/>
      <c r="E35" s="17"/>
      <c r="F35" s="17"/>
      <c r="G35" s="17"/>
      <c r="H35" s="17"/>
      <c r="I35" s="17"/>
    </row>
    <row r="36" spans="1:9" x14ac:dyDescent="0.3">
      <c r="A36" t="s">
        <v>429</v>
      </c>
      <c r="B36" s="35" t="s">
        <v>31</v>
      </c>
      <c r="C36" s="17"/>
      <c r="D36" s="17"/>
      <c r="E36" s="17"/>
      <c r="F36" s="17"/>
      <c r="G36" s="17"/>
      <c r="H36" s="17"/>
      <c r="I36" s="17"/>
    </row>
    <row r="37" spans="1:9" x14ac:dyDescent="0.3">
      <c r="A37" t="s">
        <v>429</v>
      </c>
      <c r="B37" s="35" t="s">
        <v>151</v>
      </c>
      <c r="C37" s="17"/>
      <c r="D37" s="17"/>
      <c r="E37" s="17"/>
      <c r="F37" s="17"/>
      <c r="G37" s="17"/>
      <c r="H37" s="17"/>
      <c r="I37" s="17"/>
    </row>
    <row r="38" spans="1:9" x14ac:dyDescent="0.3">
      <c r="A38" t="s">
        <v>429</v>
      </c>
      <c r="B38" s="35" t="s">
        <v>32</v>
      </c>
      <c r="C38" s="17"/>
      <c r="D38" s="17"/>
      <c r="E38" s="17"/>
      <c r="F38" s="17"/>
      <c r="G38" s="17"/>
      <c r="H38" s="17"/>
      <c r="I38" s="17"/>
    </row>
    <row r="39" spans="1:9" x14ac:dyDescent="0.3">
      <c r="A39" t="s">
        <v>429</v>
      </c>
      <c r="B39" s="35" t="s">
        <v>152</v>
      </c>
      <c r="C39" s="17"/>
      <c r="D39" s="17"/>
      <c r="E39" s="17"/>
      <c r="F39" s="17"/>
      <c r="G39" s="17"/>
      <c r="H39" s="17"/>
      <c r="I39" s="17"/>
    </row>
    <row r="40" spans="1:9" x14ac:dyDescent="0.3">
      <c r="A40" t="s">
        <v>429</v>
      </c>
      <c r="B40" s="35" t="s">
        <v>33</v>
      </c>
      <c r="C40" s="17"/>
      <c r="D40" s="17"/>
      <c r="E40" s="17"/>
      <c r="F40" s="17"/>
      <c r="G40" s="17"/>
      <c r="H40" s="17"/>
      <c r="I40" s="17"/>
    </row>
    <row r="41" spans="1:9" x14ac:dyDescent="0.3">
      <c r="A41" t="s">
        <v>430</v>
      </c>
      <c r="B41" s="35" t="s">
        <v>29</v>
      </c>
      <c r="C41" s="17"/>
      <c r="D41" s="17"/>
      <c r="E41" s="17"/>
      <c r="F41" s="17"/>
      <c r="G41" s="17"/>
      <c r="H41" s="17"/>
      <c r="I41" s="17"/>
    </row>
    <row r="42" spans="1:9" x14ac:dyDescent="0.3">
      <c r="A42" t="s">
        <v>430</v>
      </c>
      <c r="B42" s="35" t="s">
        <v>150</v>
      </c>
      <c r="C42" s="17"/>
      <c r="D42" s="17"/>
      <c r="E42" s="17"/>
      <c r="F42" s="17"/>
      <c r="G42" s="17"/>
      <c r="H42" s="17"/>
      <c r="I42" s="17"/>
    </row>
    <row r="43" spans="1:9" x14ac:dyDescent="0.3">
      <c r="A43" t="s">
        <v>430</v>
      </c>
      <c r="B43" s="35" t="s">
        <v>30</v>
      </c>
      <c r="C43" s="17"/>
      <c r="D43" s="17"/>
      <c r="E43" s="17"/>
      <c r="F43" s="17"/>
      <c r="G43" s="17"/>
      <c r="H43" s="17"/>
      <c r="I43" s="17"/>
    </row>
    <row r="44" spans="1:9" x14ac:dyDescent="0.3">
      <c r="A44" t="s">
        <v>430</v>
      </c>
      <c r="B44" s="35" t="s">
        <v>31</v>
      </c>
      <c r="C44" s="17"/>
      <c r="D44" s="17"/>
      <c r="E44" s="17"/>
      <c r="F44" s="17"/>
      <c r="G44" s="17"/>
      <c r="H44" s="17"/>
      <c r="I44" s="17"/>
    </row>
    <row r="45" spans="1:9" x14ac:dyDescent="0.3">
      <c r="A45" t="s">
        <v>430</v>
      </c>
      <c r="B45" s="35" t="s">
        <v>151</v>
      </c>
      <c r="C45" s="17"/>
      <c r="D45" s="17"/>
      <c r="E45" s="17"/>
      <c r="F45" s="17"/>
      <c r="G45" s="17"/>
      <c r="H45" s="17"/>
      <c r="I45" s="17"/>
    </row>
    <row r="46" spans="1:9" x14ac:dyDescent="0.3">
      <c r="A46" t="s">
        <v>430</v>
      </c>
      <c r="B46" s="35" t="s">
        <v>32</v>
      </c>
      <c r="C46" s="17"/>
      <c r="D46" s="17"/>
      <c r="E46" s="17"/>
      <c r="F46" s="17"/>
      <c r="G46" s="17"/>
      <c r="H46" s="17"/>
      <c r="I46" s="17"/>
    </row>
    <row r="47" spans="1:9" x14ac:dyDescent="0.3">
      <c r="A47" t="s">
        <v>430</v>
      </c>
      <c r="B47" s="35" t="s">
        <v>152</v>
      </c>
      <c r="C47" s="17"/>
      <c r="D47" s="17"/>
      <c r="E47" s="17"/>
      <c r="F47" s="17"/>
      <c r="G47" s="17"/>
      <c r="H47" s="17"/>
      <c r="I47" s="17"/>
    </row>
    <row r="48" spans="1:9" x14ac:dyDescent="0.3">
      <c r="A48" t="s">
        <v>430</v>
      </c>
      <c r="B48" s="35" t="s">
        <v>33</v>
      </c>
    </row>
    <row r="49" spans="1:2" x14ac:dyDescent="0.3">
      <c r="A49" t="s">
        <v>432</v>
      </c>
      <c r="B49" s="35" t="s">
        <v>29</v>
      </c>
    </row>
    <row r="50" spans="1:2" x14ac:dyDescent="0.3">
      <c r="A50" t="s">
        <v>432</v>
      </c>
      <c r="B50" s="35" t="s">
        <v>150</v>
      </c>
    </row>
    <row r="51" spans="1:2" x14ac:dyDescent="0.3">
      <c r="A51" t="s">
        <v>432</v>
      </c>
      <c r="B51" s="35" t="s">
        <v>30</v>
      </c>
    </row>
    <row r="52" spans="1:2" x14ac:dyDescent="0.3">
      <c r="A52" t="s">
        <v>432</v>
      </c>
      <c r="B52" s="35" t="s">
        <v>31</v>
      </c>
    </row>
    <row r="53" spans="1:2" x14ac:dyDescent="0.3">
      <c r="A53" t="s">
        <v>432</v>
      </c>
      <c r="B53" s="35" t="s">
        <v>151</v>
      </c>
    </row>
    <row r="54" spans="1:2" x14ac:dyDescent="0.3">
      <c r="A54" t="s">
        <v>432</v>
      </c>
      <c r="B54" s="35" t="s">
        <v>32</v>
      </c>
    </row>
    <row r="55" spans="1:2" x14ac:dyDescent="0.3">
      <c r="A55" t="s">
        <v>432</v>
      </c>
      <c r="B55" s="35" t="s">
        <v>152</v>
      </c>
    </row>
    <row r="56" spans="1:2" x14ac:dyDescent="0.3">
      <c r="A56" t="s">
        <v>432</v>
      </c>
      <c r="B56" s="35" t="s">
        <v>33</v>
      </c>
    </row>
    <row r="57" spans="1:2" x14ac:dyDescent="0.3">
      <c r="A57" s="119" t="s">
        <v>431</v>
      </c>
      <c r="B57" s="35" t="s">
        <v>29</v>
      </c>
    </row>
    <row r="58" spans="1:2" x14ac:dyDescent="0.3">
      <c r="A58" s="119" t="s">
        <v>431</v>
      </c>
      <c r="B58" s="35" t="s">
        <v>150</v>
      </c>
    </row>
    <row r="59" spans="1:2" x14ac:dyDescent="0.3">
      <c r="A59" s="119" t="s">
        <v>431</v>
      </c>
      <c r="B59" s="35" t="s">
        <v>30</v>
      </c>
    </row>
    <row r="60" spans="1:2" x14ac:dyDescent="0.3">
      <c r="A60" s="119" t="s">
        <v>431</v>
      </c>
      <c r="B60" s="35" t="s">
        <v>31</v>
      </c>
    </row>
    <row r="61" spans="1:2" x14ac:dyDescent="0.3">
      <c r="A61" s="119" t="s">
        <v>431</v>
      </c>
      <c r="B61" s="35" t="s">
        <v>151</v>
      </c>
    </row>
    <row r="62" spans="1:2" x14ac:dyDescent="0.3">
      <c r="A62" s="119" t="s">
        <v>431</v>
      </c>
      <c r="B62" s="35" t="s">
        <v>32</v>
      </c>
    </row>
    <row r="63" spans="1:2" x14ac:dyDescent="0.3">
      <c r="A63" s="119" t="s">
        <v>431</v>
      </c>
      <c r="B63" s="35" t="s">
        <v>152</v>
      </c>
    </row>
    <row r="64" spans="1:2" x14ac:dyDescent="0.3">
      <c r="A64" s="119" t="s">
        <v>431</v>
      </c>
      <c r="B64" s="35" t="s">
        <v>33</v>
      </c>
    </row>
    <row r="71" spans="1:4" x14ac:dyDescent="0.3">
      <c r="A71" s="18" t="s">
        <v>38</v>
      </c>
    </row>
    <row r="72" spans="1:4" x14ac:dyDescent="0.3">
      <c r="A72" t="s">
        <v>39</v>
      </c>
      <c r="B72">
        <v>3.8</v>
      </c>
      <c r="C72" t="s">
        <v>40</v>
      </c>
      <c r="D72" t="s">
        <v>41</v>
      </c>
    </row>
    <row r="73" spans="1:4" x14ac:dyDescent="0.3">
      <c r="A73" t="s">
        <v>42</v>
      </c>
      <c r="B73" s="19">
        <v>0.5</v>
      </c>
    </row>
    <row r="74" spans="1:4" x14ac:dyDescent="0.3">
      <c r="A74" t="s">
        <v>43</v>
      </c>
      <c r="B74">
        <v>7.6</v>
      </c>
      <c r="C74" t="s">
        <v>40</v>
      </c>
      <c r="D74" t="s">
        <v>41</v>
      </c>
    </row>
    <row r="75" spans="1:4" x14ac:dyDescent="0.3">
      <c r="A75" t="s">
        <v>44</v>
      </c>
      <c r="B75" s="19">
        <v>0.3</v>
      </c>
    </row>
    <row r="76" spans="1:4" x14ac:dyDescent="0.3">
      <c r="A76" t="s">
        <v>45</v>
      </c>
      <c r="B76">
        <v>9.6</v>
      </c>
      <c r="C76" t="s">
        <v>40</v>
      </c>
      <c r="D76" t="s">
        <v>41</v>
      </c>
    </row>
    <row r="77" spans="1:4" x14ac:dyDescent="0.3">
      <c r="A77" t="s">
        <v>46</v>
      </c>
      <c r="B77" s="19">
        <v>0.2</v>
      </c>
    </row>
    <row r="78" spans="1:4" x14ac:dyDescent="0.3">
      <c r="A78" t="s">
        <v>47</v>
      </c>
      <c r="B78">
        <v>21</v>
      </c>
      <c r="C78" t="s">
        <v>40</v>
      </c>
      <c r="D78" t="s">
        <v>41</v>
      </c>
    </row>
    <row r="79" spans="1:4" x14ac:dyDescent="0.3">
      <c r="D79" s="20"/>
    </row>
    <row r="80" spans="1:4" x14ac:dyDescent="0.3">
      <c r="A80" s="18" t="s">
        <v>48</v>
      </c>
    </row>
    <row r="81" spans="1:19" x14ac:dyDescent="0.3">
      <c r="A81" t="s">
        <v>49</v>
      </c>
      <c r="B81">
        <v>270000</v>
      </c>
      <c r="C81" t="s">
        <v>50</v>
      </c>
      <c r="D81" s="20" t="s">
        <v>51</v>
      </c>
    </row>
    <row r="82" spans="1:19" x14ac:dyDescent="0.3">
      <c r="A82" t="s">
        <v>52</v>
      </c>
      <c r="B82">
        <v>3.1</v>
      </c>
      <c r="C82" t="s">
        <v>53</v>
      </c>
      <c r="D82" s="20" t="s">
        <v>54</v>
      </c>
    </row>
    <row r="83" spans="1:19" x14ac:dyDescent="0.3">
      <c r="A83" t="s">
        <v>55</v>
      </c>
      <c r="B83">
        <f>B82*B81</f>
        <v>837000</v>
      </c>
      <c r="C83" t="s">
        <v>56</v>
      </c>
    </row>
    <row r="84" spans="1:19" x14ac:dyDescent="0.3">
      <c r="A84" t="s">
        <v>57</v>
      </c>
      <c r="B84">
        <v>12</v>
      </c>
      <c r="C84" t="s">
        <v>58</v>
      </c>
      <c r="D84" t="s">
        <v>41</v>
      </c>
    </row>
    <row r="86" spans="1:19" x14ac:dyDescent="0.3">
      <c r="A86" s="18" t="s">
        <v>59</v>
      </c>
    </row>
    <row r="87" spans="1:19" x14ac:dyDescent="0.3">
      <c r="A87" t="s">
        <v>60</v>
      </c>
      <c r="B87" s="21">
        <f>$B$83*B73</f>
        <v>418500</v>
      </c>
      <c r="C87" t="s">
        <v>56</v>
      </c>
    </row>
    <row r="88" spans="1:19" x14ac:dyDescent="0.3">
      <c r="A88" t="s">
        <v>61</v>
      </c>
      <c r="B88" s="21">
        <f>$B$83*B75</f>
        <v>251100</v>
      </c>
      <c r="C88" t="s">
        <v>56</v>
      </c>
    </row>
    <row r="89" spans="1:19" x14ac:dyDescent="0.3">
      <c r="A89" t="s">
        <v>62</v>
      </c>
      <c r="B89" s="21">
        <f>$B$83*B77</f>
        <v>167400</v>
      </c>
      <c r="C89" t="s">
        <v>56</v>
      </c>
    </row>
    <row r="90" spans="1:19" x14ac:dyDescent="0.3">
      <c r="A90" t="s">
        <v>63</v>
      </c>
      <c r="B90" s="21">
        <f>MAX((B87/B72),(B88/B74),(B89/B76))</f>
        <v>110131.57894736843</v>
      </c>
      <c r="C90" t="s">
        <v>64</v>
      </c>
    </row>
    <row r="91" spans="1:19" x14ac:dyDescent="0.3">
      <c r="A91" t="s">
        <v>65</v>
      </c>
      <c r="B91" s="21">
        <f>B90*B95</f>
        <v>88105.263157894748</v>
      </c>
      <c r="C91" t="s">
        <v>64</v>
      </c>
    </row>
    <row r="92" spans="1:19" x14ac:dyDescent="0.3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</row>
    <row r="93" spans="1:19" x14ac:dyDescent="0.3">
      <c r="A93" s="18" t="s">
        <v>66</v>
      </c>
    </row>
    <row r="94" spans="1:19" x14ac:dyDescent="0.3">
      <c r="A94" t="s">
        <v>67</v>
      </c>
      <c r="B94" s="19">
        <v>0.1</v>
      </c>
      <c r="C94" s="19"/>
      <c r="O94" s="22"/>
    </row>
    <row r="95" spans="1:19" x14ac:dyDescent="0.3">
      <c r="A95" t="s">
        <v>68</v>
      </c>
      <c r="B95" s="19">
        <v>0.8</v>
      </c>
      <c r="C95" s="19"/>
      <c r="H95" s="23">
        <v>0</v>
      </c>
      <c r="I95" s="23"/>
      <c r="J95" s="23">
        <v>0.1</v>
      </c>
      <c r="K95" s="23">
        <v>0.2</v>
      </c>
      <c r="L95" s="23">
        <v>0.3</v>
      </c>
      <c r="M95" s="23">
        <v>0.4</v>
      </c>
      <c r="N95" s="23">
        <v>0.5</v>
      </c>
      <c r="O95" s="23">
        <v>0.6</v>
      </c>
      <c r="P95" s="23">
        <v>0.7</v>
      </c>
      <c r="Q95" s="23">
        <v>0.8</v>
      </c>
      <c r="R95" s="23">
        <v>0.9</v>
      </c>
      <c r="S95" s="23">
        <v>1</v>
      </c>
    </row>
    <row r="96" spans="1:19" x14ac:dyDescent="0.3">
      <c r="A96" t="s">
        <v>69</v>
      </c>
      <c r="B96" s="19">
        <v>0.1</v>
      </c>
      <c r="C96" s="19"/>
      <c r="G96" s="23">
        <v>0</v>
      </c>
      <c r="H96">
        <f>$B$113*G96</f>
        <v>0</v>
      </c>
      <c r="J96">
        <f t="shared" ref="J96:S96" si="10">$B$113*J95</f>
        <v>154.07707113476033</v>
      </c>
      <c r="K96">
        <f t="shared" si="10"/>
        <v>308.15414226952066</v>
      </c>
      <c r="L96">
        <f t="shared" si="10"/>
        <v>462.23121340428099</v>
      </c>
      <c r="M96">
        <f t="shared" si="10"/>
        <v>616.30828453904132</v>
      </c>
      <c r="N96">
        <f t="shared" si="10"/>
        <v>770.38535567380166</v>
      </c>
      <c r="O96">
        <f t="shared" si="10"/>
        <v>924.46242680856199</v>
      </c>
      <c r="P96">
        <f t="shared" si="10"/>
        <v>1078.5394979433222</v>
      </c>
      <c r="Q96">
        <f t="shared" si="10"/>
        <v>1232.6165690780826</v>
      </c>
      <c r="R96">
        <f t="shared" si="10"/>
        <v>1386.6936402128431</v>
      </c>
      <c r="S96">
        <f t="shared" si="10"/>
        <v>1540.7707113476033</v>
      </c>
    </row>
    <row r="97" spans="1:9" s="22" customFormat="1" x14ac:dyDescent="0.3">
      <c r="G97" s="23">
        <v>0.1</v>
      </c>
      <c r="H97">
        <f>$B$113*G97</f>
        <v>154.07707113476033</v>
      </c>
      <c r="I97"/>
    </row>
    <row r="98" spans="1:9" x14ac:dyDescent="0.3">
      <c r="A98" s="18" t="s">
        <v>70</v>
      </c>
      <c r="G98" s="23">
        <v>0.2</v>
      </c>
      <c r="H98">
        <f t="shared" ref="H98:H106" si="11">$B$113*G98</f>
        <v>308.15414226952066</v>
      </c>
    </row>
    <row r="99" spans="1:9" x14ac:dyDescent="0.3">
      <c r="A99" t="s">
        <v>71</v>
      </c>
      <c r="B99" s="19">
        <v>0.5</v>
      </c>
      <c r="C99" s="19"/>
      <c r="G99" s="23">
        <v>0.3</v>
      </c>
      <c r="H99">
        <f t="shared" si="11"/>
        <v>462.23121340428099</v>
      </c>
    </row>
    <row r="100" spans="1:9" x14ac:dyDescent="0.3">
      <c r="A100" t="s">
        <v>72</v>
      </c>
      <c r="B100">
        <f>(20.6*B72+21.9*B74+23.7*B76)/B78</f>
        <v>22.487619047619045</v>
      </c>
      <c r="C100" t="s">
        <v>73</v>
      </c>
      <c r="D100" t="s">
        <v>41</v>
      </c>
      <c r="G100" s="23">
        <v>0.4</v>
      </c>
      <c r="H100">
        <f t="shared" si="11"/>
        <v>616.30828453904132</v>
      </c>
    </row>
    <row r="101" spans="1:9" x14ac:dyDescent="0.3">
      <c r="A101" t="s">
        <v>74</v>
      </c>
      <c r="B101">
        <f>B100/B84</f>
        <v>1.8739682539682538</v>
      </c>
      <c r="G101" s="23">
        <v>0.5</v>
      </c>
      <c r="H101">
        <f t="shared" si="11"/>
        <v>770.38535567380166</v>
      </c>
    </row>
    <row r="102" spans="1:9" x14ac:dyDescent="0.3">
      <c r="A102" t="s">
        <v>75</v>
      </c>
      <c r="B102">
        <v>6</v>
      </c>
      <c r="G102" s="23">
        <v>0.6</v>
      </c>
      <c r="H102">
        <f t="shared" si="11"/>
        <v>924.46242680856199</v>
      </c>
    </row>
    <row r="103" spans="1:9" x14ac:dyDescent="0.3">
      <c r="A103" t="s">
        <v>76</v>
      </c>
      <c r="B103">
        <v>50</v>
      </c>
      <c r="G103" s="23">
        <v>0.7</v>
      </c>
      <c r="H103">
        <f t="shared" si="11"/>
        <v>1078.5394979433222</v>
      </c>
    </row>
    <row r="104" spans="1:9" x14ac:dyDescent="0.3">
      <c r="A104" t="s">
        <v>77</v>
      </c>
      <c r="B104" s="19">
        <v>0.7</v>
      </c>
      <c r="G104" s="23">
        <v>0.8</v>
      </c>
      <c r="H104">
        <f t="shared" si="11"/>
        <v>1232.6165690780826</v>
      </c>
    </row>
    <row r="105" spans="1:9" x14ac:dyDescent="0.3">
      <c r="A105" t="s">
        <v>78</v>
      </c>
      <c r="B105" s="19">
        <v>0.3</v>
      </c>
      <c r="G105" s="23">
        <v>0.9</v>
      </c>
      <c r="H105">
        <f t="shared" si="11"/>
        <v>1386.6936402128431</v>
      </c>
    </row>
    <row r="106" spans="1:9" x14ac:dyDescent="0.3">
      <c r="A106" t="s">
        <v>79</v>
      </c>
      <c r="B106" s="19">
        <v>0.3</v>
      </c>
      <c r="G106" s="23">
        <v>1</v>
      </c>
      <c r="H106">
        <f t="shared" si="11"/>
        <v>1540.7707113476033</v>
      </c>
    </row>
    <row r="107" spans="1:9" x14ac:dyDescent="0.3">
      <c r="A107" t="s">
        <v>80</v>
      </c>
      <c r="B107" s="19">
        <v>0.7</v>
      </c>
    </row>
    <row r="108" spans="1:9" x14ac:dyDescent="0.3">
      <c r="A108" t="s">
        <v>81</v>
      </c>
      <c r="B108" s="19">
        <v>0.08</v>
      </c>
      <c r="C108" s="19"/>
      <c r="D108" t="s">
        <v>41</v>
      </c>
    </row>
    <row r="109" spans="1:9" x14ac:dyDescent="0.3">
      <c r="A109" t="s">
        <v>82</v>
      </c>
      <c r="B109" s="19">
        <v>0.05</v>
      </c>
      <c r="C109" s="19"/>
      <c r="D109" t="s">
        <v>41</v>
      </c>
    </row>
    <row r="111" spans="1:9" x14ac:dyDescent="0.3">
      <c r="A111" s="18" t="s">
        <v>83</v>
      </c>
    </row>
    <row r="112" spans="1:9" x14ac:dyDescent="0.3">
      <c r="A112" t="s">
        <v>84</v>
      </c>
      <c r="B112" s="21">
        <f>(B91*B84)*(1+B108+B109)</f>
        <v>1194707.368421053</v>
      </c>
      <c r="C112" t="s">
        <v>85</v>
      </c>
    </row>
    <row r="113" spans="1:7" x14ac:dyDescent="0.3">
      <c r="A113" t="s">
        <v>86</v>
      </c>
      <c r="B113" s="21">
        <f>B112/(B100*(B106*B102*B99+B107*B99*B103)*B101)</f>
        <v>1540.7707113476033</v>
      </c>
      <c r="C113" t="s">
        <v>87</v>
      </c>
      <c r="E113" s="24">
        <f>B113*(B106*(B136+B146*B135)+B107*(B137+B135*B146))</f>
        <v>347443795.40888453</v>
      </c>
    </row>
    <row r="114" spans="1:7" x14ac:dyDescent="0.3">
      <c r="A114" t="s">
        <v>88</v>
      </c>
      <c r="B114" s="21">
        <f>B113*B104</f>
        <v>1078.5394979433222</v>
      </c>
      <c r="C114" t="s">
        <v>89</v>
      </c>
      <c r="E114" s="24">
        <f>B114*(B106*(B138+B135*B145)+B107*(B138+B135*B145))</f>
        <v>64712369.876599334</v>
      </c>
    </row>
    <row r="115" spans="1:7" x14ac:dyDescent="0.3">
      <c r="A115" t="s">
        <v>90</v>
      </c>
      <c r="B115" s="21">
        <f>(B113*B105)/(B106*9+B107*3)</f>
        <v>96.298169459225235</v>
      </c>
      <c r="C115" t="s">
        <v>91</v>
      </c>
      <c r="E115" s="24">
        <f>B115*(B106*(B140+B135*B143*B145)+B107*(B140+B135*B143*B145))</f>
        <v>649049662.15517807</v>
      </c>
      <c r="G115" s="24">
        <f>SUM(E113:E115)</f>
        <v>1061205827.4406619</v>
      </c>
    </row>
    <row r="117" spans="1:7" x14ac:dyDescent="0.3">
      <c r="A117" s="18" t="s">
        <v>92</v>
      </c>
      <c r="B117" t="s">
        <v>93</v>
      </c>
      <c r="C117" t="s">
        <v>94</v>
      </c>
      <c r="D117" t="s">
        <v>95</v>
      </c>
    </row>
    <row r="118" spans="1:7" x14ac:dyDescent="0.3">
      <c r="A118" t="s">
        <v>96</v>
      </c>
      <c r="B118" s="19">
        <v>0.7</v>
      </c>
      <c r="C118" s="19">
        <v>0.3</v>
      </c>
      <c r="D118" s="19">
        <v>0.1</v>
      </c>
    </row>
    <row r="119" spans="1:7" x14ac:dyDescent="0.3">
      <c r="A119" t="s">
        <v>97</v>
      </c>
      <c r="B119" s="19">
        <v>0.3</v>
      </c>
      <c r="C119" s="19">
        <v>0.7</v>
      </c>
      <c r="D119" s="19">
        <v>0.9</v>
      </c>
    </row>
    <row r="120" spans="1:7" x14ac:dyDescent="0.3">
      <c r="A120" t="s">
        <v>98</v>
      </c>
      <c r="B120" s="19">
        <v>0</v>
      </c>
      <c r="C120" s="19">
        <v>0</v>
      </c>
      <c r="D120" s="19">
        <v>0</v>
      </c>
    </row>
    <row r="122" spans="1:7" x14ac:dyDescent="0.3">
      <c r="A122" s="18" t="s">
        <v>99</v>
      </c>
      <c r="B122" t="s">
        <v>93</v>
      </c>
      <c r="C122" t="s">
        <v>94</v>
      </c>
      <c r="D122" t="s">
        <v>95</v>
      </c>
    </row>
    <row r="123" spans="1:7" x14ac:dyDescent="0.3">
      <c r="A123" t="s">
        <v>96</v>
      </c>
      <c r="B123" s="19">
        <v>0.7</v>
      </c>
      <c r="C123" s="19">
        <v>0.3</v>
      </c>
      <c r="D123" s="19">
        <v>0.1</v>
      </c>
    </row>
    <row r="124" spans="1:7" x14ac:dyDescent="0.3">
      <c r="A124" t="s">
        <v>97</v>
      </c>
      <c r="B124" s="19">
        <v>0.3</v>
      </c>
      <c r="C124" s="19">
        <v>0.7</v>
      </c>
      <c r="D124" s="19">
        <v>0.9</v>
      </c>
    </row>
    <row r="125" spans="1:7" x14ac:dyDescent="0.3">
      <c r="A125" t="s">
        <v>98</v>
      </c>
      <c r="B125" s="19">
        <v>0</v>
      </c>
      <c r="C125" s="19">
        <v>0</v>
      </c>
      <c r="D125" s="19">
        <v>0</v>
      </c>
    </row>
    <row r="127" spans="1:7" x14ac:dyDescent="0.3">
      <c r="A127" s="18" t="s">
        <v>100</v>
      </c>
    </row>
    <row r="128" spans="1:7" x14ac:dyDescent="0.3">
      <c r="A128" t="s">
        <v>101</v>
      </c>
      <c r="B128" s="25">
        <v>300000</v>
      </c>
      <c r="C128" t="s">
        <v>58</v>
      </c>
      <c r="D128" s="26" t="s">
        <v>102</v>
      </c>
      <c r="E128" s="26"/>
      <c r="F128" s="26"/>
      <c r="G128" s="26"/>
    </row>
    <row r="129" spans="1:7" x14ac:dyDescent="0.3">
      <c r="A129" t="s">
        <v>103</v>
      </c>
      <c r="B129" s="25">
        <v>300000</v>
      </c>
      <c r="C129" t="s">
        <v>58</v>
      </c>
      <c r="D129" s="26">
        <v>495000</v>
      </c>
      <c r="E129" s="26"/>
      <c r="F129" s="26"/>
      <c r="G129" s="26"/>
    </row>
    <row r="130" spans="1:7" x14ac:dyDescent="0.3">
      <c r="A130" t="s">
        <v>104</v>
      </c>
      <c r="B130" s="25">
        <v>9</v>
      </c>
      <c r="D130" s="26"/>
      <c r="E130" s="26"/>
      <c r="F130" s="26"/>
      <c r="G130" s="26"/>
    </row>
    <row r="131" spans="1:7" x14ac:dyDescent="0.3">
      <c r="A131" t="s">
        <v>105</v>
      </c>
      <c r="B131" s="25">
        <v>12000000</v>
      </c>
      <c r="C131" t="s">
        <v>58</v>
      </c>
      <c r="D131" s="27" t="s">
        <v>106</v>
      </c>
    </row>
    <row r="132" spans="1:7" x14ac:dyDescent="0.3">
      <c r="A132" t="s">
        <v>104</v>
      </c>
      <c r="B132" s="25">
        <v>12</v>
      </c>
    </row>
    <row r="134" spans="1:7" x14ac:dyDescent="0.3">
      <c r="A134" s="18" t="s">
        <v>107</v>
      </c>
    </row>
    <row r="135" spans="1:7" x14ac:dyDescent="0.3">
      <c r="A135" t="s">
        <v>108</v>
      </c>
      <c r="B135">
        <v>5000</v>
      </c>
      <c r="C135" t="s">
        <v>109</v>
      </c>
    </row>
    <row r="136" spans="1:7" x14ac:dyDescent="0.3">
      <c r="A136" t="s">
        <v>110</v>
      </c>
      <c r="B136">
        <v>35000</v>
      </c>
      <c r="C136" t="s">
        <v>109</v>
      </c>
    </row>
    <row r="137" spans="1:7" x14ac:dyDescent="0.3">
      <c r="A137" t="s">
        <v>111</v>
      </c>
      <c r="B137">
        <v>250000</v>
      </c>
      <c r="C137" t="s">
        <v>109</v>
      </c>
    </row>
    <row r="138" spans="1:7" x14ac:dyDescent="0.3">
      <c r="A138" t="s">
        <v>112</v>
      </c>
      <c r="B138">
        <v>40000</v>
      </c>
      <c r="C138" t="s">
        <v>109</v>
      </c>
    </row>
    <row r="139" spans="1:7" x14ac:dyDescent="0.3">
      <c r="A139" t="s">
        <v>113</v>
      </c>
      <c r="B139">
        <v>250000</v>
      </c>
      <c r="C139" t="s">
        <v>109</v>
      </c>
    </row>
    <row r="140" spans="1:7" x14ac:dyDescent="0.3">
      <c r="A140" t="s">
        <v>114</v>
      </c>
      <c r="B140">
        <v>6500000</v>
      </c>
      <c r="C140" t="s">
        <v>109</v>
      </c>
      <c r="D140" s="143" t="s">
        <v>115</v>
      </c>
      <c r="E140" s="143"/>
      <c r="F140" s="143"/>
      <c r="G140" s="143"/>
    </row>
    <row r="142" spans="1:7" x14ac:dyDescent="0.3">
      <c r="A142" s="18" t="s">
        <v>116</v>
      </c>
    </row>
    <row r="143" spans="1:7" x14ac:dyDescent="0.3">
      <c r="A143" t="s">
        <v>117</v>
      </c>
      <c r="B143">
        <v>12</v>
      </c>
    </row>
    <row r="144" spans="1:7" x14ac:dyDescent="0.3">
      <c r="A144" t="s">
        <v>118</v>
      </c>
      <c r="B144">
        <v>4</v>
      </c>
    </row>
    <row r="145" spans="1:4" x14ac:dyDescent="0.3">
      <c r="A145" t="s">
        <v>119</v>
      </c>
      <c r="B145">
        <v>4</v>
      </c>
    </row>
    <row r="146" spans="1:4" x14ac:dyDescent="0.3">
      <c r="A146" t="s">
        <v>120</v>
      </c>
      <c r="B146">
        <v>8</v>
      </c>
    </row>
    <row r="147" spans="1:4" x14ac:dyDescent="0.3">
      <c r="A147" t="s">
        <v>121</v>
      </c>
      <c r="B147">
        <v>1.74E-3</v>
      </c>
      <c r="C147" t="s">
        <v>122</v>
      </c>
      <c r="D147" t="s">
        <v>123</v>
      </c>
    </row>
    <row r="148" spans="1:4" x14ac:dyDescent="0.3">
      <c r="A148" t="s">
        <v>124</v>
      </c>
      <c r="B148">
        <v>9.1399999999999999E-4</v>
      </c>
      <c r="C148" t="s">
        <v>122</v>
      </c>
      <c r="D148" t="s">
        <v>123</v>
      </c>
    </row>
    <row r="149" spans="1:4" x14ac:dyDescent="0.3">
      <c r="A149" t="s">
        <v>125</v>
      </c>
      <c r="B149">
        <v>7.2000000000000005E-4</v>
      </c>
      <c r="C149" t="s">
        <v>122</v>
      </c>
      <c r="D149" t="s">
        <v>126</v>
      </c>
    </row>
    <row r="151" spans="1:4" x14ac:dyDescent="0.3">
      <c r="A151" s="18" t="s">
        <v>127</v>
      </c>
    </row>
    <row r="152" spans="1:4" x14ac:dyDescent="0.3">
      <c r="A152" t="s">
        <v>128</v>
      </c>
      <c r="B152">
        <v>925</v>
      </c>
      <c r="C152" t="s">
        <v>129</v>
      </c>
      <c r="D152" t="s">
        <v>41</v>
      </c>
    </row>
    <row r="153" spans="1:4" x14ac:dyDescent="0.3">
      <c r="A153" t="s">
        <v>130</v>
      </c>
      <c r="B153">
        <v>2.5000000000000001E-2</v>
      </c>
      <c r="C153" t="s">
        <v>131</v>
      </c>
      <c r="D153" t="s">
        <v>41</v>
      </c>
    </row>
    <row r="154" spans="1:4" x14ac:dyDescent="0.3">
      <c r="A154" t="s">
        <v>132</v>
      </c>
      <c r="B154">
        <v>0.04</v>
      </c>
      <c r="C154" t="s">
        <v>131</v>
      </c>
      <c r="D154" t="s">
        <v>41</v>
      </c>
    </row>
    <row r="155" spans="1:4" x14ac:dyDescent="0.3">
      <c r="A155" t="s">
        <v>133</v>
      </c>
      <c r="B155">
        <v>0.02</v>
      </c>
      <c r="C155" t="s">
        <v>131</v>
      </c>
      <c r="D155" t="s">
        <v>41</v>
      </c>
    </row>
    <row r="156" spans="1:4" x14ac:dyDescent="0.3">
      <c r="A156" t="s">
        <v>134</v>
      </c>
      <c r="B156" s="19">
        <v>0.05</v>
      </c>
      <c r="D156" t="s">
        <v>41</v>
      </c>
    </row>
    <row r="157" spans="1:4" x14ac:dyDescent="0.3">
      <c r="A157" t="s">
        <v>135</v>
      </c>
      <c r="B157" s="17">
        <v>0.84199999999999997</v>
      </c>
      <c r="C157" t="s">
        <v>136</v>
      </c>
      <c r="D157" t="s">
        <v>137</v>
      </c>
    </row>
    <row r="158" spans="1:4" x14ac:dyDescent="0.3">
      <c r="A158" t="s">
        <v>425</v>
      </c>
      <c r="B158" s="117">
        <f>1.2+4.86+1.94+1.51+0.91+3.33</f>
        <v>13.75</v>
      </c>
      <c r="C158" t="s">
        <v>131</v>
      </c>
    </row>
    <row r="160" spans="1:4" x14ac:dyDescent="0.3">
      <c r="A160" s="18" t="s">
        <v>138</v>
      </c>
      <c r="B160" t="s">
        <v>93</v>
      </c>
      <c r="C160" t="s">
        <v>94</v>
      </c>
      <c r="D160" t="s">
        <v>95</v>
      </c>
    </row>
    <row r="161" spans="1:5" x14ac:dyDescent="0.3">
      <c r="A161" t="s">
        <v>139</v>
      </c>
      <c r="B161">
        <f>(($B$136+$B$146*$B$135)/$B$128+B118*($B$138+$B$145*$B$135)/$B$128+B119*(($B$140+$B$145*$B$135)/($B$143*$B$131))+B118*$B$152*$B$130/$B$128+B119*$B$132*$B$152/$B$131+$B$153+$B$154+$B$155+(B119*$B$157*$B$149)+($B$147*$B$157*B118))*(1+$B$156)</f>
        <v>0.53496792439999996</v>
      </c>
      <c r="C161">
        <f>(($B$136+$B$146*$B$135)/$B$128+C118*($B$138+$B$145*$B$135)/$B$128+C119*(($B$140+$B$145*$B$135)/($B$143*$B$131))+$B$152*$B$130/$B$128+$B$153+$B$154+$B$155)*(1+$B$156)+(C119*$B$157*$B$149)+($B$147*$B$157*C118)</f>
        <v>0.47803055866666672</v>
      </c>
      <c r="D161">
        <f>(($B$136+$B$146*$B$135)/$B$128+D118*($B$138+$B$145*$B$135)/$B$128+D119*(($B$140+$B$145*$B$135)/($B$143*$B$131))+$B$152*$B$130/$B$128+$B$153+$B$154+$B$155)*(1+$B$156)+(D119*$B$157*$B$149)+($B$147*$B$157*D118)</f>
        <v>0.44536712400000006</v>
      </c>
      <c r="E161" t="s">
        <v>140</v>
      </c>
    </row>
    <row r="162" spans="1:5" x14ac:dyDescent="0.3">
      <c r="A162" t="s">
        <v>141</v>
      </c>
      <c r="B162">
        <f>(($B$137+$B$146*$B$135)/$B$129+B123*($B$139+$B$145*$B$135)/$B$129+B124*(($B$140+$B$145*$B$135)/($B$144*$B$131))+B123*$B$152*$B$130/$B$129+B124*$B$132*$B$152/$B$131+$B$153+$B$154+$B$155+(B124*$B$157*$B$149)+($B$148*$B$157*B123))*(1+$B$156)</f>
        <v>1.8299817377800001</v>
      </c>
      <c r="C162">
        <f>(($B$137+$B$146*$B$135)/$B$129+C123*($B$139+$B$145*$B$135)/$B$129+C124*(($B$140+$B$145*$B$135)/($B$144*$B$131))+C123*$B$152*$B$130/$B$129+C124*$B$132*$B$152/$B$131+$B$153+$B$154+$B$155+(C124*$B$157*$B$149)+($B$148*$B$157*C123))*(1+$B$156)</f>
        <v>1.4976966316200002</v>
      </c>
      <c r="D162">
        <f>(($B$137+$B$146*$B$135)/$B$129+D123*($B$139+$B$145*$B$135)/$B$129+D124*(($B$140+$B$145*$B$135)/($B$144*$B$131))+D123*$B$152*$B$130/$B$129+D124*$B$132*$B$152/$B$131+$B$153+$B$154+$B$155+(D124*$B$157*$B$149)+($B$148*$B$157*D123))*(1+$B$156)</f>
        <v>1.33155407854</v>
      </c>
      <c r="E162" t="s">
        <v>140</v>
      </c>
    </row>
    <row r="163" spans="1:5" x14ac:dyDescent="0.3">
      <c r="A163" t="s">
        <v>139</v>
      </c>
      <c r="B163">
        <f>B161/2.5</f>
        <v>0.21398716975999998</v>
      </c>
      <c r="C163">
        <f>C161/2.5</f>
        <v>0.19121222346666669</v>
      </c>
      <c r="D163">
        <f>D161/2.5</f>
        <v>0.17814684960000002</v>
      </c>
      <c r="E163" t="s">
        <v>142</v>
      </c>
    </row>
    <row r="164" spans="1:5" x14ac:dyDescent="0.3">
      <c r="A164" t="s">
        <v>141</v>
      </c>
      <c r="B164">
        <f>B162/15</f>
        <v>0.12199878251866667</v>
      </c>
      <c r="C164">
        <f>C162/25</f>
        <v>5.9907865264800006E-2</v>
      </c>
      <c r="D164">
        <f>D162/25</f>
        <v>5.3262163141599997E-2</v>
      </c>
      <c r="E164" t="s">
        <v>142</v>
      </c>
    </row>
  </sheetData>
  <mergeCells count="1">
    <mergeCell ref="D140:G140"/>
  </mergeCells>
  <hyperlinks>
    <hyperlink ref="D131" r:id="rId1" xr:uid="{45CB7690-E796-49B4-9EE0-638D78AC0C40}"/>
  </hyperlinks>
  <pageMargins left="0.7" right="0.7" top="0.78740157499999996" bottom="0.78740157499999996" header="0.3" footer="0.3"/>
  <pageSetup paperSize="9" orientation="portrait" horizontalDpi="4294967293" verticalDpi="4294967293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4C46-EDBB-4595-A073-F0E5A0BF9076}">
  <sheetPr codeName="Tabelle6"/>
  <dimension ref="A1:S21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82" sqref="F182"/>
    </sheetView>
  </sheetViews>
  <sheetFormatPr baseColWidth="10" defaultColWidth="10.5" defaultRowHeight="14.4" x14ac:dyDescent="0.3"/>
  <cols>
    <col min="1" max="1" width="25.296875" style="33" bestFit="1" customWidth="1"/>
    <col min="2" max="2" width="14.19921875" style="35" bestFit="1" customWidth="1"/>
    <col min="3" max="3" width="7.5" style="36" bestFit="1" customWidth="1"/>
    <col min="4" max="4" width="15.69921875" style="33" bestFit="1" customWidth="1"/>
    <col min="5" max="5" width="12.09765625" style="33" bestFit="1" customWidth="1"/>
    <col min="6" max="7" width="10.8984375" style="33" bestFit="1" customWidth="1"/>
    <col min="8" max="8" width="63.296875" style="33" bestFit="1" customWidth="1"/>
    <col min="9" max="9" width="113.69921875" style="33" bestFit="1" customWidth="1"/>
    <col min="10" max="10" width="10.8984375" style="33" bestFit="1" customWidth="1"/>
    <col min="11" max="11" width="9.8984375" style="33" bestFit="1" customWidth="1"/>
    <col min="12" max="13" width="10.8984375" style="33" bestFit="1" customWidth="1"/>
    <col min="14" max="14" width="4.19921875" style="33" bestFit="1" customWidth="1"/>
    <col min="15" max="15" width="11.8984375" style="33" bestFit="1" customWidth="1"/>
    <col min="16" max="16" width="10.8984375" style="33" bestFit="1" customWidth="1"/>
    <col min="17" max="17" width="4.19921875" style="33" bestFit="1" customWidth="1"/>
    <col min="18" max="18" width="15.8984375" style="33" bestFit="1" customWidth="1"/>
    <col min="19" max="19" width="10.8984375" style="33" bestFit="1" customWidth="1"/>
    <col min="20" max="16384" width="10.5" style="33"/>
  </cols>
  <sheetData>
    <row r="1" spans="1:7" x14ac:dyDescent="0.3">
      <c r="A1" s="28" t="s">
        <v>143</v>
      </c>
      <c r="B1" s="29" t="s">
        <v>144</v>
      </c>
      <c r="C1" s="30" t="s">
        <v>145</v>
      </c>
      <c r="D1" s="31" t="s">
        <v>146</v>
      </c>
      <c r="E1" s="31" t="s">
        <v>147</v>
      </c>
      <c r="F1" s="32" t="s">
        <v>148</v>
      </c>
      <c r="G1" s="32" t="s">
        <v>68</v>
      </c>
    </row>
    <row r="2" spans="1:7" x14ac:dyDescent="0.3">
      <c r="A2" s="34" t="s">
        <v>149</v>
      </c>
      <c r="B2" s="35" t="s">
        <v>29</v>
      </c>
      <c r="C2" s="36">
        <v>0</v>
      </c>
      <c r="D2" s="33">
        <v>0</v>
      </c>
      <c r="E2" s="33">
        <v>0</v>
      </c>
      <c r="F2" s="33">
        <v>0</v>
      </c>
      <c r="G2" s="33">
        <v>0</v>
      </c>
    </row>
    <row r="3" spans="1:7" x14ac:dyDescent="0.3">
      <c r="A3" s="34" t="s">
        <v>149</v>
      </c>
      <c r="B3" s="35" t="s">
        <v>150</v>
      </c>
      <c r="C3" s="36">
        <v>0</v>
      </c>
      <c r="D3" s="33">
        <v>0</v>
      </c>
      <c r="E3" s="33">
        <v>0</v>
      </c>
      <c r="F3" s="33">
        <v>0</v>
      </c>
      <c r="G3" s="33">
        <v>0</v>
      </c>
    </row>
    <row r="4" spans="1:7" x14ac:dyDescent="0.3">
      <c r="A4" s="34" t="s">
        <v>149</v>
      </c>
      <c r="B4" s="35" t="s">
        <v>30</v>
      </c>
      <c r="C4" s="36">
        <v>0</v>
      </c>
      <c r="D4" s="33">
        <v>0</v>
      </c>
      <c r="E4" s="33">
        <v>0</v>
      </c>
      <c r="F4" s="33">
        <v>0</v>
      </c>
      <c r="G4" s="33">
        <v>0</v>
      </c>
    </row>
    <row r="5" spans="1:7" x14ac:dyDescent="0.3">
      <c r="A5" s="34" t="s">
        <v>149</v>
      </c>
      <c r="B5" s="35" t="s">
        <v>31</v>
      </c>
      <c r="C5" s="36">
        <v>0</v>
      </c>
      <c r="D5" s="33">
        <v>0</v>
      </c>
      <c r="E5" s="33">
        <v>0</v>
      </c>
      <c r="F5" s="33">
        <v>0</v>
      </c>
      <c r="G5" s="33">
        <v>0</v>
      </c>
    </row>
    <row r="6" spans="1:7" x14ac:dyDescent="0.3">
      <c r="A6" s="34" t="s">
        <v>149</v>
      </c>
      <c r="B6" s="35" t="s">
        <v>151</v>
      </c>
      <c r="C6" s="36">
        <v>1</v>
      </c>
      <c r="D6" s="33">
        <v>1</v>
      </c>
      <c r="E6" s="33">
        <v>1</v>
      </c>
      <c r="F6" s="33">
        <v>1</v>
      </c>
      <c r="G6" s="33">
        <v>1</v>
      </c>
    </row>
    <row r="7" spans="1:7" x14ac:dyDescent="0.3">
      <c r="A7" s="34" t="s">
        <v>149</v>
      </c>
      <c r="B7" s="35" t="s">
        <v>32</v>
      </c>
      <c r="C7" s="36">
        <v>14.2</v>
      </c>
      <c r="D7" s="33">
        <v>6.2622</v>
      </c>
      <c r="E7" s="33">
        <v>1.25244</v>
      </c>
      <c r="F7" s="33">
        <v>1.25244</v>
      </c>
      <c r="G7" s="33">
        <v>1.25244</v>
      </c>
    </row>
    <row r="8" spans="1:7" x14ac:dyDescent="0.3">
      <c r="A8" s="34" t="s">
        <v>149</v>
      </c>
      <c r="B8" s="35" t="s">
        <v>152</v>
      </c>
      <c r="C8" s="36">
        <v>0</v>
      </c>
      <c r="D8" s="33">
        <v>0</v>
      </c>
      <c r="E8" s="33">
        <v>0</v>
      </c>
      <c r="F8" s="33">
        <v>0</v>
      </c>
      <c r="G8" s="33">
        <v>0</v>
      </c>
    </row>
    <row r="9" spans="1:7" x14ac:dyDescent="0.3">
      <c r="A9" s="34" t="s">
        <v>149</v>
      </c>
      <c r="B9" s="35" t="s">
        <v>33</v>
      </c>
    </row>
    <row r="10" spans="1:7" x14ac:dyDescent="0.3">
      <c r="A10" s="34" t="s">
        <v>153</v>
      </c>
      <c r="B10" s="35" t="s">
        <v>29</v>
      </c>
      <c r="C10" s="36">
        <v>0</v>
      </c>
      <c r="D10" s="33">
        <v>0</v>
      </c>
      <c r="E10" s="33">
        <v>0</v>
      </c>
      <c r="F10" s="33">
        <v>0</v>
      </c>
      <c r="G10" s="33">
        <v>0</v>
      </c>
    </row>
    <row r="11" spans="1:7" x14ac:dyDescent="0.3">
      <c r="A11" s="34" t="s">
        <v>153</v>
      </c>
      <c r="B11" s="35" t="s">
        <v>150</v>
      </c>
      <c r="C11" s="36">
        <v>0</v>
      </c>
      <c r="D11" s="33">
        <v>0</v>
      </c>
      <c r="E11" s="33">
        <v>0</v>
      </c>
      <c r="F11" s="33">
        <v>0</v>
      </c>
      <c r="G11" s="33">
        <v>0</v>
      </c>
    </row>
    <row r="12" spans="1:7" x14ac:dyDescent="0.3">
      <c r="A12" s="34" t="s">
        <v>153</v>
      </c>
      <c r="B12" s="35" t="s">
        <v>30</v>
      </c>
      <c r="C12" s="36">
        <v>0</v>
      </c>
      <c r="D12" s="33">
        <v>0</v>
      </c>
      <c r="E12" s="33">
        <v>0</v>
      </c>
      <c r="F12" s="33">
        <v>0</v>
      </c>
      <c r="G12" s="33">
        <v>0</v>
      </c>
    </row>
    <row r="13" spans="1:7" x14ac:dyDescent="0.3">
      <c r="A13" s="34" t="s">
        <v>153</v>
      </c>
      <c r="B13" s="35" t="s">
        <v>31</v>
      </c>
      <c r="C13" s="36">
        <v>0</v>
      </c>
      <c r="D13" s="33">
        <v>0</v>
      </c>
      <c r="E13" s="33">
        <v>0</v>
      </c>
      <c r="F13" s="33">
        <v>0</v>
      </c>
      <c r="G13" s="33">
        <v>0</v>
      </c>
    </row>
    <row r="14" spans="1:7" x14ac:dyDescent="0.3">
      <c r="A14" s="34" t="s">
        <v>153</v>
      </c>
      <c r="B14" s="35" t="s">
        <v>151</v>
      </c>
      <c r="C14" s="36">
        <v>0.86699999999999999</v>
      </c>
      <c r="D14" s="33">
        <v>0.78290100000000007</v>
      </c>
      <c r="E14" s="33">
        <v>0.78290100000000007</v>
      </c>
      <c r="F14" s="33">
        <v>0.78290100000000007</v>
      </c>
      <c r="G14" s="33">
        <v>0.78290100000000007</v>
      </c>
    </row>
    <row r="15" spans="1:7" x14ac:dyDescent="0.3">
      <c r="A15" s="34" t="s">
        <v>153</v>
      </c>
      <c r="B15" s="35" t="s">
        <v>32</v>
      </c>
      <c r="C15" s="36">
        <v>9.3000000000000007</v>
      </c>
      <c r="D15" s="33">
        <v>4.1013000000000002</v>
      </c>
      <c r="E15" s="33">
        <v>0.8202600000000001</v>
      </c>
      <c r="F15" s="33">
        <v>0.8202600000000001</v>
      </c>
      <c r="G15" s="33">
        <v>0.8202600000000001</v>
      </c>
    </row>
    <row r="16" spans="1:7" x14ac:dyDescent="0.3">
      <c r="A16" s="34" t="s">
        <v>153</v>
      </c>
      <c r="B16" s="35" t="s">
        <v>152</v>
      </c>
      <c r="C16" s="36">
        <v>0</v>
      </c>
      <c r="D16" s="33">
        <v>0</v>
      </c>
      <c r="E16" s="33">
        <v>0</v>
      </c>
      <c r="F16" s="33">
        <v>0</v>
      </c>
      <c r="G16" s="33">
        <v>0</v>
      </c>
    </row>
    <row r="17" spans="1:7" x14ac:dyDescent="0.3">
      <c r="A17" s="34" t="s">
        <v>153</v>
      </c>
      <c r="B17" s="35" t="s">
        <v>33</v>
      </c>
      <c r="C17" s="36">
        <v>1</v>
      </c>
      <c r="D17" s="33">
        <v>1</v>
      </c>
      <c r="E17" s="33">
        <v>1</v>
      </c>
      <c r="F17" s="33">
        <v>1</v>
      </c>
      <c r="G17" s="33">
        <v>1</v>
      </c>
    </row>
    <row r="18" spans="1:7" x14ac:dyDescent="0.3">
      <c r="A18" s="34" t="s">
        <v>154</v>
      </c>
      <c r="B18" s="35" t="s">
        <v>29</v>
      </c>
      <c r="C18" s="36">
        <v>3.661</v>
      </c>
      <c r="D18" s="33">
        <v>0.64250000000000007</v>
      </c>
      <c r="E18" s="33">
        <v>0.64250000000000007</v>
      </c>
      <c r="F18" s="33">
        <v>0.64250000000000007</v>
      </c>
      <c r="G18" s="33">
        <v>0.64250000000000007</v>
      </c>
    </row>
    <row r="19" spans="1:7" x14ac:dyDescent="0.3">
      <c r="A19" s="34" t="s">
        <v>154</v>
      </c>
      <c r="B19" s="35" t="s">
        <v>150</v>
      </c>
      <c r="C19" s="36">
        <v>3.0000000000000001E-3</v>
      </c>
      <c r="D19" s="33">
        <v>1.45E-4</v>
      </c>
      <c r="E19" s="33">
        <v>1.45E-4</v>
      </c>
      <c r="F19" s="33">
        <v>1.45E-4</v>
      </c>
      <c r="G19" s="33">
        <v>1.45E-4</v>
      </c>
    </row>
    <row r="20" spans="1:7" x14ac:dyDescent="0.3">
      <c r="A20" s="34" t="s">
        <v>154</v>
      </c>
      <c r="B20" s="35" t="s">
        <v>30</v>
      </c>
      <c r="C20" s="36">
        <v>0</v>
      </c>
      <c r="D20" s="33">
        <v>2.5000000000000002E-6</v>
      </c>
      <c r="E20" s="33">
        <v>2.5000000000000002E-6</v>
      </c>
      <c r="F20" s="33">
        <v>2.5000000000000002E-6</v>
      </c>
      <c r="G20" s="33">
        <v>2.5000000000000002E-6</v>
      </c>
    </row>
    <row r="21" spans="1:7" x14ac:dyDescent="0.3">
      <c r="A21" s="34" t="s">
        <v>154</v>
      </c>
      <c r="B21" s="35" t="s">
        <v>31</v>
      </c>
      <c r="C21" s="36">
        <v>2.5000000000000001E-2</v>
      </c>
      <c r="D21" s="33">
        <v>2.5000000000000001E-2</v>
      </c>
      <c r="E21" s="33">
        <v>2.5000000000000001E-2</v>
      </c>
      <c r="F21" s="33">
        <v>2.5000000000000001E-2</v>
      </c>
      <c r="G21" s="33">
        <v>2.5000000000000001E-2</v>
      </c>
    </row>
    <row r="22" spans="1:7" x14ac:dyDescent="0.3">
      <c r="A22" s="34" t="s">
        <v>154</v>
      </c>
      <c r="B22" s="35" t="s">
        <v>151</v>
      </c>
      <c r="C22" s="36">
        <v>2.7E-2</v>
      </c>
      <c r="D22" s="33">
        <v>0.27594000000000002</v>
      </c>
      <c r="E22" s="33">
        <v>0.27594000000000002</v>
      </c>
      <c r="F22" s="33">
        <v>0.27594000000000002</v>
      </c>
      <c r="G22" s="33">
        <v>0.27594000000000002</v>
      </c>
    </row>
    <row r="23" spans="1:7" x14ac:dyDescent="0.3">
      <c r="A23" s="34" t="s">
        <v>154</v>
      </c>
      <c r="B23" s="35" t="s">
        <v>32</v>
      </c>
      <c r="C23" s="36">
        <v>9.3000000000000007</v>
      </c>
      <c r="D23" s="33">
        <v>4.1013000000000002</v>
      </c>
      <c r="E23" s="33">
        <v>0.8202600000000001</v>
      </c>
      <c r="F23" s="33">
        <v>0.8202600000000001</v>
      </c>
      <c r="G23" s="33">
        <v>0.8202600000000001</v>
      </c>
    </row>
    <row r="24" spans="1:7" x14ac:dyDescent="0.3">
      <c r="A24" s="34" t="s">
        <v>154</v>
      </c>
      <c r="B24" s="35" t="s">
        <v>152</v>
      </c>
      <c r="C24" s="36">
        <v>1.75E-3</v>
      </c>
      <c r="D24" s="33">
        <v>1.75E-3</v>
      </c>
      <c r="E24" s="33">
        <v>1.75E-3</v>
      </c>
      <c r="F24" s="33">
        <v>1.75E-3</v>
      </c>
      <c r="G24" s="33">
        <v>1.75E-3</v>
      </c>
    </row>
    <row r="25" spans="1:7" x14ac:dyDescent="0.3">
      <c r="A25" s="34" t="s">
        <v>154</v>
      </c>
      <c r="B25" s="35" t="s">
        <v>33</v>
      </c>
      <c r="C25" s="36">
        <v>1</v>
      </c>
      <c r="D25" s="33">
        <v>1</v>
      </c>
      <c r="E25" s="33">
        <v>1</v>
      </c>
      <c r="F25" s="33">
        <v>1</v>
      </c>
      <c r="G25" s="33">
        <v>1</v>
      </c>
    </row>
    <row r="26" spans="1:7" x14ac:dyDescent="0.3">
      <c r="A26" s="34" t="s">
        <v>155</v>
      </c>
      <c r="B26" s="35" t="s">
        <v>29</v>
      </c>
      <c r="C26" s="36">
        <v>75</v>
      </c>
      <c r="D26" s="33">
        <v>54.862500000000004</v>
      </c>
      <c r="E26" s="33">
        <v>50.254050000000007</v>
      </c>
      <c r="F26" s="33">
        <v>50.254050000000007</v>
      </c>
      <c r="G26" s="33">
        <v>50.254050000000007</v>
      </c>
    </row>
    <row r="27" spans="1:7" x14ac:dyDescent="0.3">
      <c r="A27" s="34" t="s">
        <v>155</v>
      </c>
      <c r="B27" s="35" t="s">
        <v>150</v>
      </c>
      <c r="C27" s="36">
        <v>0.28000000000000003</v>
      </c>
      <c r="D27" s="33">
        <v>0.20482000000000003</v>
      </c>
      <c r="E27" s="33">
        <v>0.18761512000000002</v>
      </c>
      <c r="F27" s="33">
        <v>0.18761512000000002</v>
      </c>
      <c r="G27" s="33">
        <v>0.18761512000000002</v>
      </c>
    </row>
    <row r="28" spans="1:7" x14ac:dyDescent="0.3">
      <c r="A28" s="34" t="s">
        <v>155</v>
      </c>
      <c r="B28" s="35" t="s">
        <v>30</v>
      </c>
      <c r="C28" s="36">
        <v>2E-3</v>
      </c>
      <c r="D28" s="33">
        <v>1.4630000000000001E-3</v>
      </c>
      <c r="E28" s="33">
        <v>1.3401080000000002E-3</v>
      </c>
      <c r="F28" s="33">
        <v>1.3401080000000002E-3</v>
      </c>
      <c r="G28" s="33">
        <v>1.3401080000000002E-3</v>
      </c>
    </row>
    <row r="29" spans="1:7" x14ac:dyDescent="0.3">
      <c r="A29" s="34" t="s">
        <v>155</v>
      </c>
      <c r="B29" s="35" t="s">
        <v>31</v>
      </c>
      <c r="C29" s="36">
        <v>1</v>
      </c>
      <c r="D29" s="33">
        <v>0.73150000000000004</v>
      </c>
      <c r="E29" s="33">
        <v>0.67005400000000004</v>
      </c>
      <c r="F29" s="33">
        <v>0.67005400000000004</v>
      </c>
      <c r="G29" s="33">
        <v>0.67005400000000004</v>
      </c>
    </row>
    <row r="30" spans="1:7" x14ac:dyDescent="0.3">
      <c r="A30" s="34" t="s">
        <v>155</v>
      </c>
      <c r="B30" s="35" t="s">
        <v>151</v>
      </c>
      <c r="C30" s="36">
        <v>0.68300000000000005</v>
      </c>
    </row>
    <row r="31" spans="1:7" x14ac:dyDescent="0.3">
      <c r="A31" s="34" t="s">
        <v>155</v>
      </c>
      <c r="B31" s="35" t="s">
        <v>32</v>
      </c>
      <c r="C31" s="36">
        <v>0.8</v>
      </c>
      <c r="D31" s="33">
        <v>0.3528</v>
      </c>
      <c r="E31" s="33">
        <v>7.0559999999999998E-2</v>
      </c>
      <c r="F31" s="33">
        <v>7.0559999999999998E-2</v>
      </c>
      <c r="G31" s="33">
        <v>7.0559999999999998E-2</v>
      </c>
    </row>
    <row r="32" spans="1:7" x14ac:dyDescent="0.3">
      <c r="A32" s="34" t="s">
        <v>155</v>
      </c>
      <c r="B32" s="35" t="s">
        <v>152</v>
      </c>
      <c r="C32" s="36">
        <v>1.9375</v>
      </c>
      <c r="D32" s="33">
        <v>2.1312500000000001</v>
      </c>
      <c r="E32" s="33">
        <v>1.7689375000000001</v>
      </c>
      <c r="F32" s="33">
        <v>1.747625</v>
      </c>
      <c r="G32" s="33">
        <v>1.747625</v>
      </c>
    </row>
    <row r="33" spans="1:8" x14ac:dyDescent="0.3">
      <c r="A33" s="34" t="s">
        <v>155</v>
      </c>
      <c r="B33" s="35" t="s">
        <v>33</v>
      </c>
      <c r="C33" s="36">
        <v>0.21</v>
      </c>
      <c r="D33" s="36">
        <v>0.21</v>
      </c>
      <c r="E33" s="36">
        <v>0.21</v>
      </c>
      <c r="F33" s="36">
        <v>0.21</v>
      </c>
      <c r="G33" s="36">
        <v>0.21</v>
      </c>
    </row>
    <row r="34" spans="1:8" x14ac:dyDescent="0.3">
      <c r="A34" s="34" t="s">
        <v>156</v>
      </c>
      <c r="B34" s="35" t="s">
        <v>29</v>
      </c>
      <c r="C34" s="36">
        <v>64</v>
      </c>
      <c r="D34" s="33">
        <v>17.578800000000001</v>
      </c>
      <c r="E34" s="33">
        <v>17.578800000000001</v>
      </c>
      <c r="F34" s="33">
        <v>17.578800000000001</v>
      </c>
      <c r="G34" s="33">
        <v>17.578800000000001</v>
      </c>
    </row>
    <row r="35" spans="1:8" x14ac:dyDescent="0.3">
      <c r="A35" s="34" t="s">
        <v>156</v>
      </c>
      <c r="B35" s="35" t="s">
        <v>150</v>
      </c>
      <c r="C35" s="36">
        <v>0.06</v>
      </c>
      <c r="D35" s="33">
        <v>3.9671999999999997E-3</v>
      </c>
      <c r="E35" s="33">
        <v>3.9671999999999997E-3</v>
      </c>
      <c r="F35" s="33">
        <v>3.9671999999999997E-3</v>
      </c>
      <c r="G35" s="33">
        <v>3.9671999999999997E-3</v>
      </c>
    </row>
    <row r="36" spans="1:8" x14ac:dyDescent="0.3">
      <c r="A36" s="34" t="s">
        <v>156</v>
      </c>
      <c r="B36" s="35" t="s">
        <v>30</v>
      </c>
      <c r="C36" s="36">
        <v>0</v>
      </c>
      <c r="D36" s="33">
        <v>6.8400000000000009E-5</v>
      </c>
      <c r="E36" s="33">
        <v>6.8400000000000009E-5</v>
      </c>
      <c r="F36" s="33">
        <v>6.8400000000000009E-5</v>
      </c>
      <c r="G36" s="33">
        <v>6.8400000000000009E-5</v>
      </c>
    </row>
    <row r="37" spans="1:8" x14ac:dyDescent="0.3">
      <c r="A37" s="34" t="s">
        <v>156</v>
      </c>
      <c r="B37" s="35" t="s">
        <v>31</v>
      </c>
      <c r="C37" s="36">
        <v>0.9</v>
      </c>
      <c r="D37" s="33">
        <v>0.68400000000000005</v>
      </c>
      <c r="E37" s="33">
        <v>0.68400000000000005</v>
      </c>
      <c r="F37" s="33">
        <v>0.68400000000000005</v>
      </c>
      <c r="G37" s="33">
        <v>0.68400000000000005</v>
      </c>
    </row>
    <row r="38" spans="1:8" x14ac:dyDescent="0.3">
      <c r="A38" s="34" t="s">
        <v>156</v>
      </c>
      <c r="B38" s="35" t="s">
        <v>151</v>
      </c>
      <c r="C38" s="36">
        <v>0.157</v>
      </c>
    </row>
    <row r="39" spans="1:8" x14ac:dyDescent="0.3">
      <c r="A39" s="34" t="s">
        <v>156</v>
      </c>
      <c r="B39" s="35" t="s">
        <v>32</v>
      </c>
      <c r="C39" s="36">
        <v>1.7</v>
      </c>
      <c r="D39" s="33">
        <v>1.36</v>
      </c>
      <c r="E39" s="33">
        <v>1.0880000000000001</v>
      </c>
      <c r="F39" s="33">
        <v>1.0880000000000001</v>
      </c>
      <c r="G39" s="33">
        <v>1.0880000000000001</v>
      </c>
    </row>
    <row r="40" spans="1:8" x14ac:dyDescent="0.3">
      <c r="A40" s="34" t="s">
        <v>156</v>
      </c>
      <c r="B40" s="35" t="s">
        <v>152</v>
      </c>
      <c r="C40" s="36">
        <v>1.9375</v>
      </c>
      <c r="D40" s="33">
        <v>1.9375</v>
      </c>
      <c r="E40" s="33">
        <v>1.66625</v>
      </c>
      <c r="F40" s="33">
        <v>1.66625</v>
      </c>
      <c r="G40" s="33">
        <v>1.66625</v>
      </c>
      <c r="H40" s="144" t="s">
        <v>157</v>
      </c>
    </row>
    <row r="41" spans="1:8" x14ac:dyDescent="0.3">
      <c r="A41" s="34" t="s">
        <v>156</v>
      </c>
      <c r="B41" s="35" t="s">
        <v>33</v>
      </c>
      <c r="C41" s="36">
        <v>0.19</v>
      </c>
      <c r="D41" s="33">
        <v>0.19</v>
      </c>
      <c r="E41" s="33">
        <v>0.19</v>
      </c>
      <c r="F41" s="33">
        <v>0.19</v>
      </c>
      <c r="G41" s="33">
        <v>0.19</v>
      </c>
      <c r="H41" s="144"/>
    </row>
    <row r="42" spans="1:8" x14ac:dyDescent="0.3">
      <c r="A42" s="34" t="s">
        <v>158</v>
      </c>
      <c r="B42" s="35" t="s">
        <v>29</v>
      </c>
      <c r="C42" s="36">
        <v>64</v>
      </c>
      <c r="D42" s="33">
        <v>17.578800000000001</v>
      </c>
      <c r="E42" s="33">
        <v>14.941980000000001</v>
      </c>
      <c r="F42" s="33">
        <v>14.941980000000001</v>
      </c>
      <c r="G42" s="33">
        <v>14.941980000000001</v>
      </c>
      <c r="H42" s="145"/>
    </row>
    <row r="43" spans="1:8" x14ac:dyDescent="0.3">
      <c r="A43" s="34" t="s">
        <v>158</v>
      </c>
      <c r="B43" s="35" t="s">
        <v>150</v>
      </c>
      <c r="C43" s="36">
        <v>0.06</v>
      </c>
      <c r="D43" s="33">
        <v>3.9671999999999997E-3</v>
      </c>
      <c r="E43" s="33">
        <v>3.3721199999999997E-3</v>
      </c>
      <c r="F43" s="33">
        <v>3.3721199999999997E-3</v>
      </c>
      <c r="G43" s="33">
        <v>3.3721199999999997E-3</v>
      </c>
      <c r="H43" s="145"/>
    </row>
    <row r="44" spans="1:8" x14ac:dyDescent="0.3">
      <c r="A44" s="34" t="s">
        <v>158</v>
      </c>
      <c r="B44" s="35" t="s">
        <v>30</v>
      </c>
      <c r="C44" s="36">
        <v>0</v>
      </c>
      <c r="D44" s="33">
        <v>6.8400000000000009E-5</v>
      </c>
      <c r="E44" s="33">
        <v>5.8140000000000009E-5</v>
      </c>
      <c r="F44" s="33">
        <v>5.8140000000000009E-5</v>
      </c>
      <c r="G44" s="33">
        <v>5.8140000000000009E-5</v>
      </c>
      <c r="H44" s="145"/>
    </row>
    <row r="45" spans="1:8" x14ac:dyDescent="0.3">
      <c r="A45" s="34" t="s">
        <v>158</v>
      </c>
      <c r="B45" s="35" t="s">
        <v>31</v>
      </c>
      <c r="C45" s="36">
        <v>0.9</v>
      </c>
      <c r="D45" s="33">
        <v>0.68400000000000005</v>
      </c>
      <c r="E45" s="33">
        <v>0.58140000000000003</v>
      </c>
      <c r="F45" s="33">
        <v>0.58140000000000003</v>
      </c>
      <c r="G45" s="33">
        <v>0.58140000000000003</v>
      </c>
      <c r="H45" s="145"/>
    </row>
    <row r="46" spans="1:8" x14ac:dyDescent="0.3">
      <c r="A46" s="34" t="s">
        <v>158</v>
      </c>
      <c r="B46" s="35" t="s">
        <v>151</v>
      </c>
      <c r="C46" s="36">
        <v>0.157</v>
      </c>
      <c r="H46" s="145"/>
    </row>
    <row r="47" spans="1:8" x14ac:dyDescent="0.3">
      <c r="A47" s="34" t="s">
        <v>158</v>
      </c>
      <c r="B47" s="35" t="s">
        <v>32</v>
      </c>
      <c r="H47" s="145"/>
    </row>
    <row r="48" spans="1:8" x14ac:dyDescent="0.3">
      <c r="A48" s="34" t="s">
        <v>158</v>
      </c>
      <c r="B48" s="35" t="s">
        <v>152</v>
      </c>
      <c r="C48" s="36">
        <v>1.9375</v>
      </c>
      <c r="D48" s="33">
        <v>1.9375</v>
      </c>
      <c r="E48" s="33">
        <v>1.66625</v>
      </c>
      <c r="F48" s="33">
        <v>1.66625</v>
      </c>
      <c r="G48" s="33">
        <v>1.66625</v>
      </c>
      <c r="H48" s="144"/>
    </row>
    <row r="49" spans="1:12" x14ac:dyDescent="0.3">
      <c r="A49" s="34" t="s">
        <v>158</v>
      </c>
      <c r="B49" s="35" t="s">
        <v>33</v>
      </c>
      <c r="C49" s="36">
        <v>0.19</v>
      </c>
      <c r="D49" s="36">
        <v>0.19</v>
      </c>
      <c r="E49" s="36">
        <v>0.19</v>
      </c>
      <c r="F49" s="36">
        <v>0.19</v>
      </c>
      <c r="G49" s="36">
        <v>0.19</v>
      </c>
      <c r="H49" s="144"/>
    </row>
    <row r="50" spans="1:12" x14ac:dyDescent="0.3">
      <c r="A50" s="37" t="s">
        <v>159</v>
      </c>
      <c r="B50" s="35" t="s">
        <v>29</v>
      </c>
      <c r="C50" s="36">
        <v>60</v>
      </c>
      <c r="D50" s="33">
        <v>16.6022</v>
      </c>
      <c r="E50" s="33">
        <v>14.941980000000001</v>
      </c>
      <c r="F50" s="33">
        <v>14.941980000000001</v>
      </c>
      <c r="G50" s="33">
        <v>14.941980000000001</v>
      </c>
      <c r="H50" s="145"/>
      <c r="I50" s="33">
        <f>G50*125/(12*3)</f>
        <v>51.881875000000008</v>
      </c>
      <c r="J50" s="33">
        <f>G50*125/(6*25)</f>
        <v>12.451650000000001</v>
      </c>
      <c r="K50" s="33">
        <f>G50*125/(12*1.5)</f>
        <v>103.76375000000002</v>
      </c>
      <c r="L50" s="33">
        <f>G50*125/(6*13)</f>
        <v>23.945480769230773</v>
      </c>
    </row>
    <row r="51" spans="1:12" x14ac:dyDescent="0.3">
      <c r="A51" s="34" t="s">
        <v>159</v>
      </c>
      <c r="B51" s="35" t="s">
        <v>150</v>
      </c>
      <c r="C51" s="36">
        <v>0.18</v>
      </c>
      <c r="D51" s="33">
        <v>3.7467999999999998E-3</v>
      </c>
      <c r="E51" s="33">
        <v>3.3721199999999997E-3</v>
      </c>
      <c r="F51" s="33">
        <v>3.3721199999999997E-3</v>
      </c>
      <c r="G51" s="33">
        <v>3.3721199999999997E-3</v>
      </c>
      <c r="H51" s="145"/>
      <c r="I51" s="33">
        <f t="shared" ref="I51:I53" si="0">G51*125/(12*3)</f>
        <v>1.1708749999999999E-2</v>
      </c>
      <c r="J51" s="33">
        <f t="shared" ref="J51:J53" si="1">G51*125/(6*25)</f>
        <v>2.8100999999999998E-3</v>
      </c>
      <c r="K51" s="33">
        <f t="shared" ref="K51:K53" si="2">G51*125/(12*1.5)</f>
        <v>2.3417499999999997E-2</v>
      </c>
      <c r="L51" s="33">
        <f t="shared" ref="L51:L53" si="3">G51*125/(12*13)</f>
        <v>2.7020192307692305E-3</v>
      </c>
    </row>
    <row r="52" spans="1:12" x14ac:dyDescent="0.3">
      <c r="A52" s="34" t="s">
        <v>159</v>
      </c>
      <c r="B52" s="35" t="s">
        <v>30</v>
      </c>
      <c r="C52" s="36">
        <v>2E-3</v>
      </c>
      <c r="D52" s="33">
        <v>6.4600000000000012E-5</v>
      </c>
      <c r="E52" s="33">
        <v>5.8140000000000009E-5</v>
      </c>
      <c r="F52" s="33">
        <v>5.8140000000000009E-5</v>
      </c>
      <c r="G52" s="33">
        <v>5.8140000000000009E-5</v>
      </c>
      <c r="H52" s="145"/>
      <c r="I52" s="33">
        <f t="shared" si="0"/>
        <v>2.0187500000000004E-4</v>
      </c>
      <c r="J52" s="33">
        <f t="shared" si="1"/>
        <v>4.8450000000000012E-5</v>
      </c>
      <c r="K52" s="33">
        <f t="shared" si="2"/>
        <v>4.0375000000000008E-4</v>
      </c>
      <c r="L52" s="33">
        <f t="shared" si="3"/>
        <v>4.6586538461538471E-5</v>
      </c>
    </row>
    <row r="53" spans="1:12" x14ac:dyDescent="0.3">
      <c r="A53" s="34" t="s">
        <v>159</v>
      </c>
      <c r="B53" s="35" t="s">
        <v>31</v>
      </c>
      <c r="C53" s="36">
        <v>0.85</v>
      </c>
      <c r="D53" s="33">
        <v>0.64600000000000002</v>
      </c>
      <c r="E53" s="33">
        <v>0.58140000000000003</v>
      </c>
      <c r="F53" s="33">
        <v>0.58140000000000003</v>
      </c>
      <c r="G53" s="33">
        <v>0.58140000000000003</v>
      </c>
      <c r="H53" s="145"/>
      <c r="I53" s="33">
        <f t="shared" si="0"/>
        <v>2.0187499999999998</v>
      </c>
      <c r="J53" s="33">
        <f t="shared" si="1"/>
        <v>0.48449999999999999</v>
      </c>
      <c r="K53" s="33">
        <f t="shared" si="2"/>
        <v>4.0374999999999996</v>
      </c>
      <c r="L53" s="33">
        <f t="shared" si="3"/>
        <v>0.46586538461538457</v>
      </c>
    </row>
    <row r="54" spans="1:12" x14ac:dyDescent="0.3">
      <c r="A54" s="34" t="s">
        <v>159</v>
      </c>
      <c r="B54" s="35" t="s">
        <v>151</v>
      </c>
      <c r="C54" s="36">
        <v>0.38</v>
      </c>
      <c r="H54" s="145"/>
    </row>
    <row r="55" spans="1:12" x14ac:dyDescent="0.3">
      <c r="A55" s="34" t="s">
        <v>159</v>
      </c>
      <c r="B55" s="35" t="s">
        <v>32</v>
      </c>
      <c r="C55" s="36">
        <v>0.8</v>
      </c>
      <c r="D55" s="33">
        <v>0.64000000000000012</v>
      </c>
      <c r="E55" s="33">
        <v>0.64000000000000012</v>
      </c>
      <c r="F55" s="33">
        <v>0.64000000000000012</v>
      </c>
      <c r="G55" s="33">
        <v>0.64000000000000012</v>
      </c>
      <c r="H55" s="145"/>
    </row>
    <row r="56" spans="1:12" x14ac:dyDescent="0.3">
      <c r="A56" s="34" t="s">
        <v>159</v>
      </c>
      <c r="B56" s="35" t="s">
        <v>152</v>
      </c>
      <c r="C56" s="36">
        <v>0.18</v>
      </c>
      <c r="D56" s="33">
        <v>0.18</v>
      </c>
      <c r="E56" s="33">
        <v>0.15479999999999999</v>
      </c>
      <c r="F56" s="33">
        <v>0.15479999999999999</v>
      </c>
      <c r="G56" s="33">
        <v>0.15479999999999999</v>
      </c>
      <c r="H56" s="144"/>
    </row>
    <row r="57" spans="1:12" x14ac:dyDescent="0.3">
      <c r="A57" s="34" t="s">
        <v>159</v>
      </c>
      <c r="B57" s="35" t="s">
        <v>33</v>
      </c>
      <c r="C57" s="36">
        <v>0.27</v>
      </c>
      <c r="D57" s="36">
        <v>0.27</v>
      </c>
      <c r="E57" s="36">
        <v>0.27</v>
      </c>
      <c r="F57" s="36">
        <v>0.27</v>
      </c>
      <c r="G57" s="36">
        <v>0.27</v>
      </c>
      <c r="H57" s="113"/>
    </row>
    <row r="58" spans="1:12" x14ac:dyDescent="0.3">
      <c r="A58" s="34" t="s">
        <v>69</v>
      </c>
      <c r="B58" s="35" t="s">
        <v>29</v>
      </c>
      <c r="C58" s="36">
        <v>139</v>
      </c>
      <c r="D58" s="33">
        <v>88.543000000000006</v>
      </c>
      <c r="E58" s="33">
        <v>85.439911199178042</v>
      </c>
      <c r="F58" s="33">
        <v>83.426193467336688</v>
      </c>
      <c r="G58" s="33">
        <v>83.426193467336688</v>
      </c>
    </row>
    <row r="59" spans="1:12" x14ac:dyDescent="0.3">
      <c r="A59" s="34" t="s">
        <v>69</v>
      </c>
      <c r="B59" s="35" t="s">
        <v>150</v>
      </c>
      <c r="C59" s="36">
        <v>0.34</v>
      </c>
      <c r="D59" s="33">
        <v>0.21692000000000003</v>
      </c>
      <c r="E59" s="33">
        <v>0.20892294930875577</v>
      </c>
      <c r="F59" s="33">
        <v>0.2043844221105528</v>
      </c>
      <c r="G59" s="33">
        <v>0.2043844221105528</v>
      </c>
    </row>
    <row r="60" spans="1:12" x14ac:dyDescent="0.3">
      <c r="A60" s="34" t="s">
        <v>69</v>
      </c>
      <c r="B60" s="35" t="s">
        <v>30</v>
      </c>
      <c r="C60" s="36">
        <v>0.4</v>
      </c>
      <c r="D60" s="33">
        <v>0.25480000000000003</v>
      </c>
      <c r="E60" s="33">
        <v>0.24580705882352943</v>
      </c>
      <c r="F60" s="33">
        <v>0.24007537688442213</v>
      </c>
      <c r="G60" s="33">
        <v>0.24007537688442213</v>
      </c>
    </row>
    <row r="61" spans="1:12" x14ac:dyDescent="0.3">
      <c r="A61" s="34" t="s">
        <v>69</v>
      </c>
      <c r="B61" s="35" t="s">
        <v>31</v>
      </c>
      <c r="C61" s="36">
        <v>1.9</v>
      </c>
      <c r="D61" s="33">
        <v>1.1361999999999999</v>
      </c>
      <c r="E61" s="33">
        <v>1.0962281442392259</v>
      </c>
      <c r="F61" s="33">
        <v>1.0705402010050251</v>
      </c>
      <c r="G61" s="33">
        <v>1.0705402010050251</v>
      </c>
    </row>
    <row r="62" spans="1:12" x14ac:dyDescent="0.3">
      <c r="A62" s="34" t="s">
        <v>69</v>
      </c>
      <c r="B62" s="35" t="s">
        <v>151</v>
      </c>
      <c r="C62" s="36">
        <v>0.58099999999999996</v>
      </c>
      <c r="D62" s="33">
        <v>0.55485499999999999</v>
      </c>
    </row>
    <row r="63" spans="1:12" x14ac:dyDescent="0.3">
      <c r="A63" s="34" t="s">
        <v>69</v>
      </c>
      <c r="B63" s="35" t="s">
        <v>32</v>
      </c>
      <c r="C63" s="36">
        <v>2.2000000000000002</v>
      </c>
      <c r="D63" s="33">
        <v>0.97020000000000006</v>
      </c>
      <c r="E63" s="33">
        <v>0.19404000000000002</v>
      </c>
      <c r="F63" s="33">
        <v>0.19404000000000002</v>
      </c>
      <c r="G63" s="33">
        <v>0.19404000000000002</v>
      </c>
    </row>
    <row r="64" spans="1:12" x14ac:dyDescent="0.3">
      <c r="A64" s="34" t="s">
        <v>69</v>
      </c>
      <c r="B64" s="35" t="s">
        <v>152</v>
      </c>
      <c r="C64" s="36">
        <v>0.30009999999999998</v>
      </c>
      <c r="D64" s="33">
        <v>0.33141393449999995</v>
      </c>
      <c r="E64" s="33">
        <v>0.34467049187999999</v>
      </c>
      <c r="F64" s="33">
        <v>0.33028373006949713</v>
      </c>
      <c r="G64" s="33">
        <v>0.33028373006949713</v>
      </c>
    </row>
    <row r="65" spans="1:12" x14ac:dyDescent="0.3">
      <c r="A65" s="34" t="s">
        <v>69</v>
      </c>
      <c r="B65" s="35" t="s">
        <v>33</v>
      </c>
      <c r="C65" s="36">
        <v>0.33</v>
      </c>
      <c r="D65" s="36">
        <v>0.33</v>
      </c>
      <c r="E65" s="36">
        <v>0.33</v>
      </c>
      <c r="F65" s="33">
        <v>0.35310000000000002</v>
      </c>
      <c r="G65" s="33">
        <v>0.35310000000000002</v>
      </c>
    </row>
    <row r="66" spans="1:12" x14ac:dyDescent="0.3">
      <c r="A66" s="34" t="s">
        <v>160</v>
      </c>
      <c r="B66" s="35" t="s">
        <v>29</v>
      </c>
      <c r="C66" s="36">
        <v>36</v>
      </c>
      <c r="D66" s="33">
        <v>9.766</v>
      </c>
      <c r="E66" s="33">
        <v>8.7894000000000005</v>
      </c>
      <c r="F66" s="33">
        <v>8.7894000000000005</v>
      </c>
      <c r="G66" s="33">
        <v>8.7894000000000005</v>
      </c>
      <c r="I66" s="33">
        <f>G66*298/(24*3)</f>
        <v>36.378350000000005</v>
      </c>
      <c r="J66" s="33">
        <f>G66*298/(12*25)</f>
        <v>8.7308040000000009</v>
      </c>
      <c r="K66" s="33">
        <f>G66*298/(24*1.5)</f>
        <v>72.756700000000009</v>
      </c>
      <c r="L66" s="33">
        <f>G66*298/(12*13)</f>
        <v>16.790007692307693</v>
      </c>
    </row>
    <row r="67" spans="1:12" x14ac:dyDescent="0.3">
      <c r="A67" s="34" t="s">
        <v>160</v>
      </c>
      <c r="B67" s="35" t="s">
        <v>150</v>
      </c>
      <c r="C67" s="36">
        <v>0</v>
      </c>
      <c r="D67" s="33">
        <v>2.2039999999999998E-3</v>
      </c>
      <c r="E67" s="33">
        <v>1.9835999999999999E-3</v>
      </c>
      <c r="F67" s="33">
        <v>1.9835999999999999E-3</v>
      </c>
      <c r="G67" s="33">
        <v>1.9835999999999999E-3</v>
      </c>
      <c r="I67" s="33">
        <f t="shared" ref="I67:I69" si="4">G67*298/(24*3)</f>
        <v>8.2098999999999991E-3</v>
      </c>
      <c r="J67" s="33">
        <f t="shared" ref="J67:J69" si="5">G67*298/(12*25)</f>
        <v>1.9703759999999998E-3</v>
      </c>
      <c r="K67" s="33">
        <f t="shared" ref="K67:K69" si="6">G67*298/(24*1.5)</f>
        <v>1.6419799999999998E-2</v>
      </c>
      <c r="L67" s="33">
        <f t="shared" ref="L67:L69" si="7">G67*298/(12*13)</f>
        <v>3.7891846153846154E-3</v>
      </c>
    </row>
    <row r="68" spans="1:12" x14ac:dyDescent="0.3">
      <c r="A68" s="34" t="s">
        <v>160</v>
      </c>
      <c r="B68" s="35" t="s">
        <v>30</v>
      </c>
      <c r="C68" s="36">
        <v>4.0000000000000001E-3</v>
      </c>
      <c r="D68" s="33">
        <v>3.8000000000000002E-5</v>
      </c>
      <c r="E68" s="33">
        <v>3.4200000000000005E-5</v>
      </c>
      <c r="F68" s="33">
        <v>3.4200000000000005E-5</v>
      </c>
      <c r="G68" s="33">
        <v>3.4200000000000005E-5</v>
      </c>
      <c r="I68" s="33">
        <f t="shared" si="4"/>
        <v>1.4155000000000003E-4</v>
      </c>
      <c r="J68" s="33">
        <f t="shared" si="5"/>
        <v>3.3972000000000006E-5</v>
      </c>
      <c r="K68" s="33">
        <f t="shared" si="6"/>
        <v>2.8310000000000005E-4</v>
      </c>
      <c r="L68" s="33">
        <f t="shared" si="7"/>
        <v>6.5330769230769237E-5</v>
      </c>
    </row>
    <row r="69" spans="1:12" x14ac:dyDescent="0.3">
      <c r="A69" s="34" t="s">
        <v>160</v>
      </c>
      <c r="B69" s="35" t="s">
        <v>31</v>
      </c>
      <c r="C69" s="36">
        <v>0.5</v>
      </c>
      <c r="D69" s="33">
        <v>0.38</v>
      </c>
      <c r="E69" s="33">
        <v>0.34200000000000003</v>
      </c>
      <c r="F69" s="33">
        <v>0.34200000000000003</v>
      </c>
      <c r="G69" s="33">
        <v>0.34200000000000003</v>
      </c>
      <c r="I69" s="33">
        <f t="shared" si="4"/>
        <v>1.4155000000000002</v>
      </c>
      <c r="J69" s="33">
        <f t="shared" si="5"/>
        <v>0.33972000000000002</v>
      </c>
      <c r="K69" s="33">
        <f t="shared" si="6"/>
        <v>2.8310000000000004</v>
      </c>
      <c r="L69" s="33">
        <f t="shared" si="7"/>
        <v>0.65330769230769237</v>
      </c>
    </row>
    <row r="70" spans="1:12" x14ac:dyDescent="0.3">
      <c r="A70" s="34" t="s">
        <v>160</v>
      </c>
      <c r="B70" s="35" t="s">
        <v>151</v>
      </c>
      <c r="C70" s="36">
        <v>0.83599999999999997</v>
      </c>
    </row>
    <row r="71" spans="1:12" x14ac:dyDescent="0.3">
      <c r="A71" s="34" t="s">
        <v>160</v>
      </c>
      <c r="B71" s="35" t="s">
        <v>32</v>
      </c>
      <c r="C71" s="36">
        <v>0.8</v>
      </c>
      <c r="D71" s="33">
        <v>0.64000000000000012</v>
      </c>
      <c r="E71" s="33">
        <v>0.64000000000000012</v>
      </c>
      <c r="F71" s="33">
        <v>0.64000000000000012</v>
      </c>
      <c r="G71" s="33">
        <v>0.64000000000000012</v>
      </c>
    </row>
    <row r="72" spans="1:12" x14ac:dyDescent="0.3">
      <c r="A72" s="34" t="s">
        <v>160</v>
      </c>
      <c r="B72" s="35" t="s">
        <v>152</v>
      </c>
      <c r="C72" s="36">
        <v>0.18</v>
      </c>
      <c r="D72" s="33">
        <v>0.18</v>
      </c>
      <c r="E72" s="33">
        <v>0.15479999999999999</v>
      </c>
      <c r="F72" s="33">
        <v>0.15479999999999999</v>
      </c>
      <c r="G72" s="33">
        <v>0.15479999999999999</v>
      </c>
      <c r="H72" s="33" t="s">
        <v>161</v>
      </c>
      <c r="I72" s="33" t="s">
        <v>162</v>
      </c>
    </row>
    <row r="73" spans="1:12" x14ac:dyDescent="0.3">
      <c r="A73" s="34" t="s">
        <v>160</v>
      </c>
      <c r="B73" s="35" t="s">
        <v>33</v>
      </c>
      <c r="C73" s="36">
        <v>0.56000000000000005</v>
      </c>
      <c r="D73" s="36">
        <v>0.56000000000000005</v>
      </c>
      <c r="E73" s="36">
        <v>0.56000000000000005</v>
      </c>
      <c r="F73" s="36">
        <v>0.56000000000000005</v>
      </c>
      <c r="G73" s="36">
        <v>0.56000000000000005</v>
      </c>
    </row>
    <row r="74" spans="1:12" x14ac:dyDescent="0.3">
      <c r="A74" s="34" t="s">
        <v>163</v>
      </c>
      <c r="B74" s="35" t="s">
        <v>29</v>
      </c>
      <c r="C74" s="36">
        <v>201</v>
      </c>
      <c r="D74" s="33">
        <v>122.06729999999999</v>
      </c>
      <c r="E74" s="33">
        <v>122.06729999999999</v>
      </c>
      <c r="F74" s="33">
        <v>122.06729999999999</v>
      </c>
      <c r="G74" s="33">
        <v>122.06729999999999</v>
      </c>
    </row>
    <row r="75" spans="1:12" x14ac:dyDescent="0.3">
      <c r="A75" s="34" t="s">
        <v>163</v>
      </c>
      <c r="B75" s="35" t="s">
        <v>150</v>
      </c>
      <c r="C75" s="36">
        <v>0.51</v>
      </c>
      <c r="D75" s="33">
        <v>0.30972299999999997</v>
      </c>
      <c r="E75" s="33">
        <v>0.30972299999999997</v>
      </c>
      <c r="F75" s="33">
        <v>0.30972299999999997</v>
      </c>
      <c r="G75" s="33">
        <v>0.30972299999999997</v>
      </c>
    </row>
    <row r="76" spans="1:12" x14ac:dyDescent="0.3">
      <c r="A76" s="34" t="s">
        <v>163</v>
      </c>
      <c r="B76" s="35" t="s">
        <v>30</v>
      </c>
      <c r="C76" s="36">
        <v>0.04</v>
      </c>
      <c r="D76" s="33">
        <v>2.4291999999999998E-2</v>
      </c>
      <c r="E76" s="33">
        <v>2.4291999999999998E-2</v>
      </c>
      <c r="F76" s="33">
        <v>2.4291999999999998E-2</v>
      </c>
      <c r="G76" s="33">
        <v>2.4291999999999998E-2</v>
      </c>
    </row>
    <row r="77" spans="1:12" x14ac:dyDescent="0.3">
      <c r="A77" s="34" t="s">
        <v>163</v>
      </c>
      <c r="B77" s="35" t="s">
        <v>31</v>
      </c>
      <c r="C77" s="36">
        <v>1.5</v>
      </c>
      <c r="D77" s="33">
        <v>0.91094999999999993</v>
      </c>
      <c r="E77" s="33">
        <v>0.91094999999999993</v>
      </c>
      <c r="F77" s="33">
        <v>0.91094999999999993</v>
      </c>
      <c r="G77" s="33">
        <v>0.91094999999999993</v>
      </c>
    </row>
    <row r="78" spans="1:12" x14ac:dyDescent="0.3">
      <c r="A78" s="34" t="s">
        <v>163</v>
      </c>
      <c r="B78" s="35" t="s">
        <v>151</v>
      </c>
    </row>
    <row r="79" spans="1:12" x14ac:dyDescent="0.3">
      <c r="A79" s="34" t="s">
        <v>163</v>
      </c>
      <c r="B79" s="35" t="s">
        <v>32</v>
      </c>
      <c r="C79" s="36">
        <v>0.3</v>
      </c>
      <c r="D79" s="33">
        <v>0.18209999999999998</v>
      </c>
      <c r="E79" s="33">
        <v>0.18209999999999998</v>
      </c>
      <c r="F79" s="33">
        <v>0.18209999999999998</v>
      </c>
      <c r="G79" s="33">
        <v>0.18209999999999998</v>
      </c>
    </row>
    <row r="80" spans="1:12" x14ac:dyDescent="0.3">
      <c r="A80" s="34" t="s">
        <v>163</v>
      </c>
      <c r="B80" s="35" t="s">
        <v>152</v>
      </c>
      <c r="C80" s="36">
        <v>51</v>
      </c>
      <c r="D80" s="33">
        <v>51</v>
      </c>
      <c r="E80" s="33">
        <v>51</v>
      </c>
      <c r="F80" s="33">
        <v>51</v>
      </c>
      <c r="G80" s="33">
        <v>51</v>
      </c>
    </row>
    <row r="81" spans="1:8" x14ac:dyDescent="0.3">
      <c r="A81" s="34" t="s">
        <v>163</v>
      </c>
      <c r="B81" s="35" t="s">
        <v>33</v>
      </c>
      <c r="C81" s="36">
        <v>0.82</v>
      </c>
      <c r="D81" s="36">
        <v>0.82</v>
      </c>
      <c r="E81" s="36">
        <v>0.82</v>
      </c>
      <c r="F81" s="36">
        <v>0.82</v>
      </c>
      <c r="G81" s="36">
        <v>0.82</v>
      </c>
    </row>
    <row r="82" spans="1:8" x14ac:dyDescent="0.3">
      <c r="A82" s="34" t="s">
        <v>164</v>
      </c>
      <c r="B82" s="35" t="s">
        <v>29</v>
      </c>
      <c r="C82" s="36">
        <v>662.5</v>
      </c>
      <c r="D82" s="33">
        <v>364.37500000000006</v>
      </c>
      <c r="E82" s="33">
        <v>346.15625000000006</v>
      </c>
      <c r="F82" s="33">
        <v>337.50234375000002</v>
      </c>
      <c r="G82" s="33">
        <v>337.50234375000002</v>
      </c>
      <c r="H82" s="33">
        <f>G82*0.3825/1.5</f>
        <v>86.063097656250008</v>
      </c>
    </row>
    <row r="83" spans="1:8" x14ac:dyDescent="0.3">
      <c r="A83" s="34" t="s">
        <v>164</v>
      </c>
      <c r="B83" s="35" t="s">
        <v>150</v>
      </c>
      <c r="C83" s="36">
        <v>1.39</v>
      </c>
      <c r="D83" s="33">
        <v>0.76449999999999996</v>
      </c>
      <c r="E83" s="33">
        <v>0.72627499999999989</v>
      </c>
      <c r="F83" s="33">
        <v>0.70811812499999993</v>
      </c>
      <c r="G83" s="33">
        <v>0.70811812499999993</v>
      </c>
      <c r="H83" s="33">
        <f t="shared" ref="H83:H85" si="8">G83*0.3825/1.5</f>
        <v>0.18057012187499999</v>
      </c>
    </row>
    <row r="84" spans="1:8" x14ac:dyDescent="0.3">
      <c r="A84" s="34" t="s">
        <v>164</v>
      </c>
      <c r="B84" s="35" t="s">
        <v>30</v>
      </c>
      <c r="C84" s="36">
        <v>0.02</v>
      </c>
      <c r="D84" s="33">
        <v>1.1000000000000001E-2</v>
      </c>
      <c r="E84" s="33">
        <v>1.0450000000000001E-2</v>
      </c>
      <c r="F84" s="33">
        <v>1.018875E-2</v>
      </c>
      <c r="G84" s="33">
        <v>1.018875E-2</v>
      </c>
      <c r="H84" s="33">
        <f t="shared" si="8"/>
        <v>2.5981312499999999E-3</v>
      </c>
    </row>
    <row r="85" spans="1:8" x14ac:dyDescent="0.3">
      <c r="A85" s="34" t="s">
        <v>164</v>
      </c>
      <c r="B85" s="35" t="s">
        <v>31</v>
      </c>
      <c r="C85" s="36">
        <v>9.0020000000000007</v>
      </c>
      <c r="D85" s="33">
        <v>4.9511000000000012</v>
      </c>
      <c r="E85" s="33">
        <v>4.703545000000001</v>
      </c>
      <c r="F85" s="33">
        <v>4.4741037804878063</v>
      </c>
      <c r="G85" s="33">
        <v>4.4741037804878063</v>
      </c>
      <c r="H85" s="33">
        <f t="shared" si="8"/>
        <v>1.1408964640243906</v>
      </c>
    </row>
    <row r="86" spans="1:8" x14ac:dyDescent="0.3">
      <c r="A86" s="34" t="s">
        <v>164</v>
      </c>
      <c r="B86" s="35" t="s">
        <v>32</v>
      </c>
      <c r="C86" s="36">
        <v>0.3</v>
      </c>
      <c r="D86" s="33">
        <v>0.1323</v>
      </c>
      <c r="E86" s="33">
        <v>2.6460000000000001E-2</v>
      </c>
      <c r="F86" s="33">
        <v>2.6460000000000001E-2</v>
      </c>
      <c r="G86" s="33">
        <v>2.6460000000000001E-2</v>
      </c>
    </row>
    <row r="87" spans="1:8" x14ac:dyDescent="0.3">
      <c r="A87" s="34" t="s">
        <v>164</v>
      </c>
      <c r="B87" s="35" t="s">
        <v>152</v>
      </c>
      <c r="C87" s="36">
        <v>0.82599999999999996</v>
      </c>
      <c r="D87" s="33">
        <v>0.86729999999999996</v>
      </c>
      <c r="E87" s="33">
        <v>0.667821</v>
      </c>
      <c r="F87" s="33">
        <v>0.71118599999999987</v>
      </c>
      <c r="G87" s="33">
        <v>0.71118599999999987</v>
      </c>
    </row>
    <row r="88" spans="1:8" x14ac:dyDescent="0.3">
      <c r="A88" s="34" t="s">
        <v>164</v>
      </c>
      <c r="B88" s="35" t="s">
        <v>33</v>
      </c>
      <c r="C88" s="36">
        <v>0.33</v>
      </c>
      <c r="D88" s="36">
        <v>0.33</v>
      </c>
      <c r="E88" s="36">
        <v>0.33</v>
      </c>
      <c r="F88" s="36">
        <v>0.33825</v>
      </c>
      <c r="G88" s="36">
        <v>0.33825</v>
      </c>
    </row>
    <row r="89" spans="1:8" x14ac:dyDescent="0.3">
      <c r="A89" s="34" t="s">
        <v>165</v>
      </c>
      <c r="B89" s="35" t="s">
        <v>29</v>
      </c>
      <c r="C89" s="36">
        <v>103</v>
      </c>
      <c r="D89" s="33">
        <v>56.650000000000006</v>
      </c>
      <c r="E89" s="33">
        <v>48.152500000000003</v>
      </c>
      <c r="F89" s="33">
        <v>46.948687500000005</v>
      </c>
      <c r="G89" s="33">
        <v>46.948687500000005</v>
      </c>
    </row>
    <row r="90" spans="1:8" x14ac:dyDescent="0.3">
      <c r="A90" s="34" t="s">
        <v>165</v>
      </c>
      <c r="B90" s="35" t="s">
        <v>150</v>
      </c>
      <c r="C90" s="36">
        <v>0.217</v>
      </c>
      <c r="D90" s="33">
        <v>0.11935000000000001</v>
      </c>
      <c r="E90" s="33">
        <v>0.10144750000000001</v>
      </c>
      <c r="F90" s="33">
        <v>9.8911312500000015E-2</v>
      </c>
      <c r="G90" s="33">
        <v>9.8911312500000015E-2</v>
      </c>
    </row>
    <row r="91" spans="1:8" x14ac:dyDescent="0.3">
      <c r="A91" s="34" t="s">
        <v>165</v>
      </c>
      <c r="B91" s="35" t="s">
        <v>30</v>
      </c>
      <c r="C91" s="36">
        <v>3.0000000000000001E-3</v>
      </c>
      <c r="D91" s="33">
        <v>1.6500000000000002E-3</v>
      </c>
      <c r="E91" s="33">
        <v>1.4025000000000001E-3</v>
      </c>
      <c r="F91" s="33">
        <v>1.3674375000000002E-3</v>
      </c>
      <c r="G91" s="33">
        <v>1.3674375000000002E-3</v>
      </c>
    </row>
    <row r="92" spans="1:8" x14ac:dyDescent="0.3">
      <c r="A92" s="34" t="s">
        <v>165</v>
      </c>
      <c r="B92" s="35" t="s">
        <v>31</v>
      </c>
      <c r="C92" s="36">
        <v>1.4</v>
      </c>
      <c r="D92" s="33">
        <v>0.77</v>
      </c>
      <c r="E92" s="33">
        <v>0.65449999999999997</v>
      </c>
      <c r="F92" s="33">
        <v>0.63813750000000002</v>
      </c>
      <c r="G92" s="33">
        <v>0.63813750000000002</v>
      </c>
    </row>
    <row r="93" spans="1:8" x14ac:dyDescent="0.3">
      <c r="A93" s="34" t="s">
        <v>165</v>
      </c>
      <c r="B93" s="35" t="s">
        <v>32</v>
      </c>
      <c r="C93" s="36">
        <v>0.3</v>
      </c>
      <c r="D93" s="33">
        <v>0.1323</v>
      </c>
      <c r="E93" s="33">
        <v>2.6460000000000001E-2</v>
      </c>
      <c r="F93" s="33">
        <v>2.6460000000000001E-2</v>
      </c>
      <c r="G93" s="33">
        <v>2.6460000000000001E-2</v>
      </c>
    </row>
    <row r="94" spans="1:8" x14ac:dyDescent="0.3">
      <c r="A94" s="34" t="s">
        <v>165</v>
      </c>
      <c r="B94" s="35" t="s">
        <v>152</v>
      </c>
      <c r="C94" s="36">
        <v>0.12</v>
      </c>
      <c r="D94" s="33">
        <v>0.15</v>
      </c>
      <c r="E94" s="33">
        <v>0.12374999999999999</v>
      </c>
      <c r="F94" s="33">
        <v>0.12299999999999998</v>
      </c>
      <c r="G94" s="33">
        <v>0.12299999999999998</v>
      </c>
    </row>
    <row r="95" spans="1:8" x14ac:dyDescent="0.3">
      <c r="A95" s="34" t="s">
        <v>165</v>
      </c>
      <c r="B95" s="35" t="s">
        <v>33</v>
      </c>
      <c r="C95" s="36">
        <v>1</v>
      </c>
    </row>
    <row r="96" spans="1:8" x14ac:dyDescent="0.3">
      <c r="A96" s="34" t="s">
        <v>166</v>
      </c>
      <c r="B96" s="35" t="s">
        <v>29</v>
      </c>
      <c r="C96" s="36">
        <v>20</v>
      </c>
      <c r="D96" s="33">
        <v>5.8595999999999995</v>
      </c>
      <c r="E96" s="33">
        <v>5.5666199999999995</v>
      </c>
      <c r="F96" s="33">
        <v>5.5666199999999995</v>
      </c>
      <c r="G96" s="33">
        <v>5.5666199999999995</v>
      </c>
    </row>
    <row r="97" spans="1:7" x14ac:dyDescent="0.3">
      <c r="A97" s="34" t="s">
        <v>166</v>
      </c>
      <c r="B97" s="35" t="s">
        <v>150</v>
      </c>
      <c r="C97" s="36">
        <v>6.7000000000000004E-2</v>
      </c>
      <c r="D97" s="33">
        <v>1.3223999999999998E-3</v>
      </c>
      <c r="E97" s="33">
        <v>1.2562799999999998E-3</v>
      </c>
      <c r="F97" s="33">
        <v>1.2562799999999998E-3</v>
      </c>
      <c r="G97" s="33">
        <v>1.2562799999999998E-3</v>
      </c>
    </row>
    <row r="98" spans="1:7" x14ac:dyDescent="0.3">
      <c r="A98" s="34" t="s">
        <v>166</v>
      </c>
      <c r="B98" s="35" t="s">
        <v>30</v>
      </c>
      <c r="C98" s="36">
        <v>1E-3</v>
      </c>
      <c r="D98" s="33">
        <v>2.2799999999999999E-5</v>
      </c>
      <c r="E98" s="33">
        <v>2.1659999999999999E-5</v>
      </c>
      <c r="F98" s="33">
        <v>2.1659999999999999E-5</v>
      </c>
      <c r="G98" s="33">
        <v>2.1659999999999999E-5</v>
      </c>
    </row>
    <row r="99" spans="1:7" x14ac:dyDescent="0.3">
      <c r="A99" s="34" t="s">
        <v>166</v>
      </c>
      <c r="B99" s="35" t="s">
        <v>31</v>
      </c>
      <c r="C99" s="36">
        <v>0.3</v>
      </c>
      <c r="D99" s="33">
        <v>0.22799999999999998</v>
      </c>
      <c r="E99" s="33">
        <v>0.21659999999999996</v>
      </c>
      <c r="F99" s="33">
        <v>0.21659999999999996</v>
      </c>
      <c r="G99" s="33">
        <v>0.21659999999999996</v>
      </c>
    </row>
    <row r="100" spans="1:7" x14ac:dyDescent="0.3">
      <c r="A100" s="34" t="s">
        <v>166</v>
      </c>
      <c r="B100" s="35" t="s">
        <v>32</v>
      </c>
      <c r="C100" s="36">
        <v>0.8</v>
      </c>
      <c r="D100" s="33">
        <v>0.64000000000000012</v>
      </c>
      <c r="E100" s="33">
        <v>0.64000000000000012</v>
      </c>
      <c r="F100" s="33">
        <v>0.64000000000000012</v>
      </c>
      <c r="G100" s="33">
        <v>0.64000000000000012</v>
      </c>
    </row>
    <row r="101" spans="1:7" x14ac:dyDescent="0.3">
      <c r="A101" s="34" t="s">
        <v>166</v>
      </c>
      <c r="B101" s="35" t="s">
        <v>152</v>
      </c>
      <c r="C101" s="36">
        <v>0.06</v>
      </c>
      <c r="D101" s="33">
        <v>0.06</v>
      </c>
      <c r="E101" s="33">
        <v>5.16E-2</v>
      </c>
      <c r="F101" s="33">
        <v>5.16E-2</v>
      </c>
      <c r="G101" s="33">
        <v>5.16E-2</v>
      </c>
    </row>
    <row r="102" spans="1:7" x14ac:dyDescent="0.3">
      <c r="A102" s="34" t="s">
        <v>166</v>
      </c>
      <c r="B102" s="35" t="s">
        <v>33</v>
      </c>
      <c r="C102" s="36">
        <v>1</v>
      </c>
    </row>
    <row r="103" spans="1:7" x14ac:dyDescent="0.3">
      <c r="A103" s="34" t="s">
        <v>167</v>
      </c>
      <c r="B103" s="35" t="s">
        <v>29</v>
      </c>
      <c r="C103" s="36">
        <v>32</v>
      </c>
      <c r="D103" s="33">
        <v>22.4</v>
      </c>
      <c r="E103" s="33">
        <v>22.4</v>
      </c>
      <c r="F103" s="33">
        <v>22.4</v>
      </c>
      <c r="G103" s="33">
        <v>22.4</v>
      </c>
    </row>
    <row r="104" spans="1:7" x14ac:dyDescent="0.3">
      <c r="A104" s="34" t="s">
        <v>167</v>
      </c>
      <c r="B104" s="35" t="s">
        <v>150</v>
      </c>
      <c r="C104" s="36">
        <v>0.41299999999999998</v>
      </c>
      <c r="D104" s="33">
        <v>0.28909999999999997</v>
      </c>
      <c r="E104" s="33">
        <v>0.28909999999999997</v>
      </c>
      <c r="F104" s="33">
        <v>0.28909999999999997</v>
      </c>
      <c r="G104" s="33">
        <v>0.28909999999999997</v>
      </c>
    </row>
    <row r="105" spans="1:7" x14ac:dyDescent="0.3">
      <c r="A105" s="34" t="s">
        <v>167</v>
      </c>
      <c r="B105" s="35" t="s">
        <v>30</v>
      </c>
      <c r="C105" s="36">
        <v>0.01</v>
      </c>
      <c r="D105" s="33">
        <v>6.9999999999999993E-3</v>
      </c>
      <c r="E105" s="33">
        <v>6.9999999999999993E-3</v>
      </c>
      <c r="F105" s="33">
        <v>6.9999999999999993E-3</v>
      </c>
      <c r="G105" s="33">
        <v>6.9999999999999993E-3</v>
      </c>
    </row>
    <row r="106" spans="1:7" x14ac:dyDescent="0.3">
      <c r="A106" s="34" t="s">
        <v>167</v>
      </c>
      <c r="B106" s="35" t="s">
        <v>31</v>
      </c>
      <c r="C106" s="36">
        <v>0.4</v>
      </c>
      <c r="D106" s="33">
        <v>0.27999999999999997</v>
      </c>
      <c r="E106" s="33">
        <v>0.27999999999999997</v>
      </c>
      <c r="F106" s="33">
        <v>0.27999999999999997</v>
      </c>
      <c r="G106" s="33">
        <v>0.27999999999999997</v>
      </c>
    </row>
    <row r="107" spans="1:7" x14ac:dyDescent="0.3">
      <c r="A107" s="34" t="s">
        <v>167</v>
      </c>
      <c r="B107" s="35" t="s">
        <v>32</v>
      </c>
    </row>
    <row r="108" spans="1:7" x14ac:dyDescent="0.3">
      <c r="A108" s="34" t="s">
        <v>167</v>
      </c>
      <c r="B108" s="35" t="s">
        <v>152</v>
      </c>
      <c r="C108" s="36">
        <v>0.02</v>
      </c>
      <c r="D108" s="33">
        <v>0.02</v>
      </c>
      <c r="E108" s="33">
        <v>1.72E-2</v>
      </c>
      <c r="F108" s="33">
        <v>1.72E-2</v>
      </c>
      <c r="G108" s="33">
        <v>1.72E-2</v>
      </c>
    </row>
    <row r="109" spans="1:7" x14ac:dyDescent="0.3">
      <c r="A109" s="34" t="s">
        <v>167</v>
      </c>
      <c r="B109" s="35" t="s">
        <v>33</v>
      </c>
      <c r="C109" s="36">
        <v>1</v>
      </c>
    </row>
    <row r="110" spans="1:7" x14ac:dyDescent="0.3">
      <c r="A110" s="33" t="s">
        <v>168</v>
      </c>
      <c r="B110" s="35" t="s">
        <v>29</v>
      </c>
      <c r="C110" s="36">
        <v>3.661</v>
      </c>
      <c r="D110" s="33">
        <v>0.64250000000000007</v>
      </c>
      <c r="E110" s="33">
        <v>0.64250000000000007</v>
      </c>
      <c r="F110" s="33">
        <v>0.64250000000000007</v>
      </c>
      <c r="G110" s="33">
        <v>0.64250000000000007</v>
      </c>
    </row>
    <row r="111" spans="1:7" x14ac:dyDescent="0.3">
      <c r="A111" s="33" t="s">
        <v>168</v>
      </c>
      <c r="B111" s="35" t="s">
        <v>150</v>
      </c>
      <c r="C111" s="36">
        <v>3.0000000000000001E-3</v>
      </c>
      <c r="D111" s="33">
        <v>1.45E-4</v>
      </c>
      <c r="E111" s="33">
        <v>1.45E-4</v>
      </c>
      <c r="F111" s="33">
        <v>1.45E-4</v>
      </c>
      <c r="G111" s="33">
        <v>1.45E-4</v>
      </c>
    </row>
    <row r="112" spans="1:7" x14ac:dyDescent="0.3">
      <c r="A112" s="33" t="s">
        <v>168</v>
      </c>
      <c r="B112" s="35" t="s">
        <v>30</v>
      </c>
      <c r="C112" s="36">
        <v>0</v>
      </c>
      <c r="D112" s="33">
        <v>2.5000000000000002E-6</v>
      </c>
      <c r="E112" s="33">
        <v>2.5000000000000002E-6</v>
      </c>
      <c r="F112" s="33">
        <v>2.5000000000000002E-6</v>
      </c>
      <c r="G112" s="33">
        <v>2.5000000000000002E-6</v>
      </c>
    </row>
    <row r="113" spans="1:19" x14ac:dyDescent="0.3">
      <c r="A113" s="33" t="s">
        <v>168</v>
      </c>
      <c r="B113" s="35" t="s">
        <v>31</v>
      </c>
      <c r="C113" s="36">
        <v>2.5000000000000001E-2</v>
      </c>
      <c r="D113" s="33">
        <v>2.5000000000000001E-2</v>
      </c>
      <c r="E113" s="33">
        <v>2.5000000000000001E-2</v>
      </c>
      <c r="F113" s="33">
        <v>2.5000000000000001E-2</v>
      </c>
      <c r="G113" s="33">
        <v>2.5000000000000001E-2</v>
      </c>
    </row>
    <row r="114" spans="1:19" x14ac:dyDescent="0.3">
      <c r="A114" s="33" t="s">
        <v>168</v>
      </c>
      <c r="B114" s="35" t="s">
        <v>151</v>
      </c>
      <c r="C114" s="36">
        <v>2.7E-2</v>
      </c>
      <c r="D114" s="33">
        <v>0.27594000000000002</v>
      </c>
      <c r="E114" s="33">
        <v>0.27594000000000002</v>
      </c>
      <c r="F114" s="33">
        <v>0.27594000000000002</v>
      </c>
      <c r="G114" s="33">
        <v>0.27594000000000002</v>
      </c>
    </row>
    <row r="115" spans="1:19" x14ac:dyDescent="0.3">
      <c r="A115" s="33" t="s">
        <v>168</v>
      </c>
      <c r="B115" s="35" t="s">
        <v>32</v>
      </c>
      <c r="C115" s="36">
        <v>9.3000000000000007</v>
      </c>
      <c r="D115" s="33">
        <v>4.1013000000000002</v>
      </c>
      <c r="E115" s="33">
        <v>0.8202600000000001</v>
      </c>
      <c r="F115" s="33">
        <v>0.8202600000000001</v>
      </c>
      <c r="G115" s="33">
        <v>0.8202600000000001</v>
      </c>
    </row>
    <row r="116" spans="1:19" x14ac:dyDescent="0.3">
      <c r="A116" s="33" t="s">
        <v>168</v>
      </c>
      <c r="B116" s="35" t="s">
        <v>152</v>
      </c>
      <c r="C116" s="36">
        <v>1</v>
      </c>
      <c r="D116" s="33">
        <v>1</v>
      </c>
      <c r="E116" s="33">
        <v>1</v>
      </c>
      <c r="F116" s="33">
        <v>1</v>
      </c>
      <c r="G116" s="33">
        <v>1</v>
      </c>
    </row>
    <row r="117" spans="1:19" x14ac:dyDescent="0.3">
      <c r="A117" s="33" t="s">
        <v>168</v>
      </c>
      <c r="B117" s="35" t="s">
        <v>33</v>
      </c>
      <c r="C117" s="36">
        <v>1</v>
      </c>
      <c r="D117" s="33">
        <v>1</v>
      </c>
      <c r="E117" s="33">
        <v>1</v>
      </c>
      <c r="F117" s="33">
        <v>1</v>
      </c>
      <c r="G117" s="33">
        <v>1</v>
      </c>
    </row>
    <row r="118" spans="1:19" x14ac:dyDescent="0.3">
      <c r="A118" s="33" t="s">
        <v>169</v>
      </c>
      <c r="B118" s="35" t="s">
        <v>29</v>
      </c>
      <c r="C118" s="36">
        <v>139</v>
      </c>
      <c r="D118" s="33">
        <v>88.543000000000006</v>
      </c>
      <c r="E118" s="33">
        <v>85.439911199178042</v>
      </c>
      <c r="F118" s="33">
        <v>79.850384298297229</v>
      </c>
      <c r="G118" s="33">
        <v>79.850384298297229</v>
      </c>
    </row>
    <row r="119" spans="1:19" x14ac:dyDescent="0.3">
      <c r="A119" s="33" t="s">
        <v>169</v>
      </c>
      <c r="B119" s="35" t="s">
        <v>150</v>
      </c>
      <c r="C119" s="36">
        <v>0.34</v>
      </c>
      <c r="D119" s="33">
        <v>0.21692000000000003</v>
      </c>
      <c r="E119" s="33">
        <v>0.20892294930875577</v>
      </c>
      <c r="F119" s="33">
        <v>0.19525509281192127</v>
      </c>
      <c r="G119" s="33">
        <v>0.19525509281192127</v>
      </c>
    </row>
    <row r="120" spans="1:19" x14ac:dyDescent="0.3">
      <c r="A120" s="33" t="s">
        <v>169</v>
      </c>
      <c r="B120" s="35" t="s">
        <v>30</v>
      </c>
      <c r="C120" s="36">
        <v>0.4</v>
      </c>
      <c r="D120" s="33">
        <v>0.25480000000000003</v>
      </c>
      <c r="E120" s="33">
        <v>0.24580705882352943</v>
      </c>
      <c r="F120" s="33">
        <v>0.22972622319956024</v>
      </c>
      <c r="G120" s="33">
        <v>0.22972622319956024</v>
      </c>
    </row>
    <row r="121" spans="1:19" x14ac:dyDescent="0.3">
      <c r="A121" s="33" t="s">
        <v>169</v>
      </c>
      <c r="B121" s="35" t="s">
        <v>31</v>
      </c>
      <c r="C121" s="36">
        <v>1.9</v>
      </c>
      <c r="D121" s="33">
        <v>1.1361999999999999</v>
      </c>
      <c r="E121" s="33">
        <v>1.0962281442392259</v>
      </c>
      <c r="F121" s="33">
        <v>1.0245122843357251</v>
      </c>
      <c r="G121" s="33">
        <v>1.0245122843357251</v>
      </c>
    </row>
    <row r="122" spans="1:19" x14ac:dyDescent="0.3">
      <c r="A122" s="33" t="s">
        <v>169</v>
      </c>
      <c r="B122" s="35" t="s">
        <v>151</v>
      </c>
    </row>
    <row r="123" spans="1:19" x14ac:dyDescent="0.3">
      <c r="A123" s="33" t="s">
        <v>169</v>
      </c>
      <c r="B123" s="35" t="s">
        <v>32</v>
      </c>
      <c r="C123" s="36">
        <v>2.2000000000000002</v>
      </c>
      <c r="D123" s="33">
        <v>0.97020000000000006</v>
      </c>
      <c r="E123" s="33">
        <v>0.19404000000000002</v>
      </c>
      <c r="F123" s="33">
        <v>0.19404000000000002</v>
      </c>
      <c r="G123" s="33">
        <v>0.19404000000000002</v>
      </c>
    </row>
    <row r="124" spans="1:19" x14ac:dyDescent="0.3">
      <c r="A124" s="33" t="s">
        <v>169</v>
      </c>
      <c r="B124" s="35" t="s">
        <v>152</v>
      </c>
      <c r="C124" s="36">
        <v>1.9</v>
      </c>
      <c r="D124" s="33">
        <v>1.9949999999999999</v>
      </c>
      <c r="E124" s="33">
        <v>0.28999999999999998</v>
      </c>
      <c r="F124" s="33">
        <v>0.22333333333333333</v>
      </c>
      <c r="G124" s="33">
        <v>0.22333333333333333</v>
      </c>
    </row>
    <row r="125" spans="1:19" x14ac:dyDescent="0.3">
      <c r="A125" s="33" t="s">
        <v>169</v>
      </c>
      <c r="B125" s="35" t="s">
        <v>33</v>
      </c>
      <c r="C125" s="36">
        <v>1.5</v>
      </c>
      <c r="D125" s="36">
        <v>1.5</v>
      </c>
      <c r="E125" s="36">
        <v>1.5</v>
      </c>
      <c r="F125" s="33">
        <v>1.7999999999999998</v>
      </c>
      <c r="G125" s="33">
        <v>1.7999999999999998</v>
      </c>
    </row>
    <row r="126" spans="1:19" ht="15.6" x14ac:dyDescent="0.3">
      <c r="A126" t="s">
        <v>34</v>
      </c>
      <c r="B126" s="35" t="s">
        <v>29</v>
      </c>
      <c r="C126" s="93">
        <v>0</v>
      </c>
      <c r="D126" s="93">
        <v>0</v>
      </c>
      <c r="E126" s="93">
        <v>0</v>
      </c>
      <c r="F126" s="93">
        <v>0</v>
      </c>
      <c r="G126" s="93">
        <v>47.29</v>
      </c>
      <c r="O126" s="123" t="s">
        <v>441</v>
      </c>
      <c r="P126" s="33">
        <v>14.56</v>
      </c>
    </row>
    <row r="127" spans="1:19" ht="15.6" x14ac:dyDescent="0.3">
      <c r="A127" t="s">
        <v>34</v>
      </c>
      <c r="B127" s="35" t="s">
        <v>150</v>
      </c>
      <c r="C127" s="93">
        <v>0</v>
      </c>
      <c r="D127" s="93">
        <v>0</v>
      </c>
      <c r="E127" s="93">
        <v>0</v>
      </c>
      <c r="F127" s="93">
        <v>0</v>
      </c>
      <c r="G127" s="93">
        <v>0.12</v>
      </c>
      <c r="N127" s="123" t="s">
        <v>443</v>
      </c>
      <c r="O127" s="123" t="s">
        <v>442</v>
      </c>
      <c r="P127" s="33">
        <f>P126/12</f>
        <v>1.2133333333333334</v>
      </c>
      <c r="R127" s="123" t="s">
        <v>449</v>
      </c>
      <c r="S127" s="33">
        <f>1/3</f>
        <v>0.33333333333333331</v>
      </c>
    </row>
    <row r="128" spans="1:19" ht="15.6" x14ac:dyDescent="0.3">
      <c r="A128" t="s">
        <v>34</v>
      </c>
      <c r="B128" s="35" t="s">
        <v>30</v>
      </c>
      <c r="C128" s="93">
        <v>0</v>
      </c>
      <c r="D128" s="93">
        <v>0</v>
      </c>
      <c r="E128" s="93">
        <v>0</v>
      </c>
      <c r="F128" s="93">
        <v>0</v>
      </c>
      <c r="G128" s="93">
        <v>0.14000000000000001</v>
      </c>
      <c r="N128" s="123" t="s">
        <v>444</v>
      </c>
      <c r="O128" s="123" t="s">
        <v>442</v>
      </c>
      <c r="P128" s="33">
        <f>P126/24</f>
        <v>0.60666666666666669</v>
      </c>
    </row>
    <row r="129" spans="1:19" ht="15.6" x14ac:dyDescent="0.3">
      <c r="A129" t="s">
        <v>34</v>
      </c>
      <c r="B129" s="35" t="s">
        <v>31</v>
      </c>
      <c r="C129" s="93">
        <v>0</v>
      </c>
      <c r="D129" s="93">
        <v>0</v>
      </c>
      <c r="E129" s="93">
        <v>0</v>
      </c>
      <c r="F129" s="93">
        <v>0</v>
      </c>
      <c r="G129" s="93">
        <v>0.61</v>
      </c>
    </row>
    <row r="130" spans="1:19" ht="15.6" x14ac:dyDescent="0.3">
      <c r="A130" t="s">
        <v>34</v>
      </c>
      <c r="B130" s="35" t="s">
        <v>151</v>
      </c>
      <c r="C130" s="93">
        <v>0</v>
      </c>
      <c r="D130" s="93">
        <v>0</v>
      </c>
      <c r="E130" s="93">
        <v>0</v>
      </c>
      <c r="F130" s="93">
        <v>0</v>
      </c>
      <c r="G130" s="36">
        <v>0</v>
      </c>
      <c r="M130" s="33">
        <f>(S127*35000+40000)/(350000*3)</f>
        <v>4.9206349206349205E-2</v>
      </c>
      <c r="N130" s="123" t="s">
        <v>443</v>
      </c>
      <c r="O130" s="123" t="s">
        <v>445</v>
      </c>
      <c r="P130" s="33">
        <f>P127/3+M130</f>
        <v>0.45365079365079364</v>
      </c>
      <c r="Q130" s="123" t="s">
        <v>444</v>
      </c>
      <c r="R130" s="123" t="s">
        <v>445</v>
      </c>
      <c r="S130" s="33">
        <f>P128/3+M130</f>
        <v>0.25142857142857145</v>
      </c>
    </row>
    <row r="131" spans="1:19" ht="15.6" x14ac:dyDescent="0.3">
      <c r="A131" t="s">
        <v>34</v>
      </c>
      <c r="B131" s="35" t="s">
        <v>32</v>
      </c>
      <c r="C131" s="93">
        <v>0</v>
      </c>
      <c r="D131" s="93">
        <v>0</v>
      </c>
      <c r="E131" s="93">
        <v>0</v>
      </c>
      <c r="F131" s="93">
        <v>0</v>
      </c>
      <c r="G131" s="93">
        <v>0.19404000000000002</v>
      </c>
      <c r="M131" s="33">
        <f>(S127*250000+40000)/(350000*25)</f>
        <v>1.4095238095238095E-2</v>
      </c>
      <c r="N131" s="123" t="s">
        <v>443</v>
      </c>
      <c r="O131" s="123" t="s">
        <v>446</v>
      </c>
      <c r="P131" s="33">
        <f>P127*2/25+M131</f>
        <v>0.11116190476190477</v>
      </c>
      <c r="Q131" s="123" t="s">
        <v>444</v>
      </c>
      <c r="R131" s="123" t="s">
        <v>446</v>
      </c>
      <c r="S131" s="33">
        <f>P128*2/25+M131</f>
        <v>6.2628571428571436E-2</v>
      </c>
    </row>
    <row r="132" spans="1:19" ht="15.6" x14ac:dyDescent="0.3">
      <c r="A132" t="s">
        <v>34</v>
      </c>
      <c r="B132" s="35" t="s">
        <v>152</v>
      </c>
      <c r="C132" s="93">
        <v>0</v>
      </c>
      <c r="D132" s="93">
        <v>0</v>
      </c>
      <c r="E132" s="93">
        <v>0</v>
      </c>
      <c r="F132" s="93">
        <v>0</v>
      </c>
      <c r="G132" s="36">
        <v>0.27</v>
      </c>
      <c r="M132" s="33">
        <f>(S127*30000+40000)/(350000*1.5)</f>
        <v>9.5238095238095233E-2</v>
      </c>
      <c r="N132" s="123" t="s">
        <v>443</v>
      </c>
      <c r="O132" s="123" t="s">
        <v>448</v>
      </c>
      <c r="P132" s="33">
        <f>P127/1.5+M132</f>
        <v>0.90412698412698411</v>
      </c>
      <c r="Q132" s="123" t="s">
        <v>444</v>
      </c>
      <c r="R132" s="123" t="s">
        <v>448</v>
      </c>
      <c r="S132" s="33">
        <f>P128/1.5+M132</f>
        <v>0.49968253968253967</v>
      </c>
    </row>
    <row r="133" spans="1:19" ht="15.6" x14ac:dyDescent="0.3">
      <c r="A133" t="s">
        <v>34</v>
      </c>
      <c r="B133" s="35" t="s">
        <v>33</v>
      </c>
      <c r="C133" s="93">
        <v>0</v>
      </c>
      <c r="D133" s="93">
        <v>0</v>
      </c>
      <c r="E133" s="93">
        <v>0</v>
      </c>
      <c r="F133" s="93">
        <v>0</v>
      </c>
      <c r="G133" s="93">
        <v>0.5</v>
      </c>
      <c r="H133" s="33">
        <v>1.2</v>
      </c>
      <c r="M133" s="33">
        <f>(S127*200000+40000)/(350000*13)</f>
        <v>2.344322344322344E-2</v>
      </c>
      <c r="N133" s="123" t="s">
        <v>443</v>
      </c>
      <c r="O133" s="123" t="s">
        <v>447</v>
      </c>
      <c r="P133" s="33">
        <f>P127*2/13+M133</f>
        <v>0.21010989010989012</v>
      </c>
      <c r="Q133" s="123" t="s">
        <v>444</v>
      </c>
      <c r="R133" s="123" t="s">
        <v>447</v>
      </c>
      <c r="S133" s="33">
        <f>P128*2/13+M133</f>
        <v>0.11677655677655678</v>
      </c>
    </row>
    <row r="134" spans="1:19" ht="15.6" x14ac:dyDescent="0.3">
      <c r="A134" t="s">
        <v>35</v>
      </c>
      <c r="B134" s="35" t="s">
        <v>29</v>
      </c>
      <c r="C134" s="93">
        <v>0</v>
      </c>
      <c r="D134" s="93">
        <v>0</v>
      </c>
      <c r="E134" s="93">
        <v>0</v>
      </c>
      <c r="F134" s="93">
        <v>0</v>
      </c>
      <c r="G134" s="93">
        <v>34.299999999999997</v>
      </c>
    </row>
    <row r="135" spans="1:19" ht="15.6" x14ac:dyDescent="0.3">
      <c r="A135" t="s">
        <v>35</v>
      </c>
      <c r="B135" s="35" t="s">
        <v>150</v>
      </c>
      <c r="C135" s="93">
        <v>0</v>
      </c>
      <c r="D135" s="93">
        <v>0</v>
      </c>
      <c r="E135" s="93">
        <v>0</v>
      </c>
      <c r="F135" s="93">
        <v>0</v>
      </c>
      <c r="G135" s="93">
        <v>0.13</v>
      </c>
    </row>
    <row r="136" spans="1:19" ht="15.6" x14ac:dyDescent="0.3">
      <c r="A136" t="s">
        <v>35</v>
      </c>
      <c r="B136" s="35" t="s">
        <v>30</v>
      </c>
      <c r="C136" s="93">
        <v>0</v>
      </c>
      <c r="D136" s="93">
        <v>0</v>
      </c>
      <c r="E136" s="93">
        <v>0</v>
      </c>
      <c r="F136" s="93">
        <v>0</v>
      </c>
      <c r="G136" s="93">
        <v>0.01</v>
      </c>
    </row>
    <row r="137" spans="1:19" ht="15.6" x14ac:dyDescent="0.3">
      <c r="A137" t="s">
        <v>35</v>
      </c>
      <c r="B137" s="35" t="s">
        <v>31</v>
      </c>
      <c r="C137" s="93">
        <v>0</v>
      </c>
      <c r="D137" s="93">
        <v>0</v>
      </c>
      <c r="E137" s="93">
        <v>0</v>
      </c>
      <c r="F137" s="93">
        <v>0</v>
      </c>
      <c r="G137" s="93">
        <v>0.46</v>
      </c>
    </row>
    <row r="138" spans="1:19" ht="15.6" x14ac:dyDescent="0.3">
      <c r="A138" t="s">
        <v>35</v>
      </c>
      <c r="B138" s="35" t="s">
        <v>151</v>
      </c>
      <c r="C138" s="93">
        <v>0</v>
      </c>
      <c r="D138" s="93">
        <v>0</v>
      </c>
      <c r="E138" s="93">
        <v>0</v>
      </c>
      <c r="F138" s="93">
        <v>0</v>
      </c>
      <c r="G138" s="36">
        <v>0</v>
      </c>
    </row>
    <row r="139" spans="1:19" ht="15.6" x14ac:dyDescent="0.3">
      <c r="A139" t="s">
        <v>35</v>
      </c>
      <c r="B139" s="35" t="s">
        <v>32</v>
      </c>
      <c r="C139" s="93">
        <v>0</v>
      </c>
      <c r="D139" s="93">
        <v>0</v>
      </c>
      <c r="E139" s="93">
        <v>0</v>
      </c>
      <c r="F139" s="93">
        <v>0</v>
      </c>
      <c r="G139" s="93">
        <v>0.21</v>
      </c>
    </row>
    <row r="140" spans="1:19" ht="15.6" x14ac:dyDescent="0.3">
      <c r="A140" t="s">
        <v>35</v>
      </c>
      <c r="B140" s="35" t="s">
        <v>152</v>
      </c>
      <c r="C140" s="93">
        <v>0</v>
      </c>
      <c r="D140" s="93">
        <v>0</v>
      </c>
      <c r="E140" s="93">
        <v>0</v>
      </c>
      <c r="F140" s="93">
        <v>0</v>
      </c>
      <c r="G140" s="36">
        <v>0.2</v>
      </c>
    </row>
    <row r="141" spans="1:19" ht="15.6" x14ac:dyDescent="0.3">
      <c r="A141" t="s">
        <v>35</v>
      </c>
      <c r="B141" s="35" t="s">
        <v>33</v>
      </c>
      <c r="C141" s="93">
        <v>0</v>
      </c>
      <c r="D141" s="93">
        <v>0</v>
      </c>
      <c r="E141" s="93">
        <v>0</v>
      </c>
      <c r="F141" s="93">
        <v>0</v>
      </c>
      <c r="G141" s="93">
        <v>0.5</v>
      </c>
      <c r="H141" s="33">
        <v>1.1000000000000001</v>
      </c>
    </row>
    <row r="142" spans="1:19" ht="15.6" x14ac:dyDescent="0.3">
      <c r="A142" t="s">
        <v>427</v>
      </c>
      <c r="B142" s="35" t="s">
        <v>29</v>
      </c>
      <c r="C142" s="93">
        <v>0</v>
      </c>
      <c r="D142" s="93">
        <v>0</v>
      </c>
      <c r="E142" s="93">
        <v>0</v>
      </c>
      <c r="F142" s="93">
        <v>0</v>
      </c>
      <c r="G142" s="93">
        <v>51.881875000000008</v>
      </c>
    </row>
    <row r="143" spans="1:19" ht="15.6" x14ac:dyDescent="0.3">
      <c r="A143" t="s">
        <v>427</v>
      </c>
      <c r="B143" s="35" t="s">
        <v>150</v>
      </c>
      <c r="C143" s="93">
        <v>0</v>
      </c>
      <c r="D143" s="93">
        <v>0</v>
      </c>
      <c r="E143" s="93">
        <v>0</v>
      </c>
      <c r="F143" s="93">
        <v>0</v>
      </c>
      <c r="G143" s="93">
        <v>1.1708749999999999E-2</v>
      </c>
    </row>
    <row r="144" spans="1:19" ht="15.6" x14ac:dyDescent="0.3">
      <c r="A144" t="s">
        <v>427</v>
      </c>
      <c r="B144" s="35" t="s">
        <v>30</v>
      </c>
      <c r="C144" s="93">
        <v>0</v>
      </c>
      <c r="D144" s="93">
        <v>0</v>
      </c>
      <c r="E144" s="93">
        <v>0</v>
      </c>
      <c r="F144" s="93">
        <v>0</v>
      </c>
      <c r="G144" s="93">
        <v>2.0187500000000004E-4</v>
      </c>
    </row>
    <row r="145" spans="1:8" ht="15.6" x14ac:dyDescent="0.3">
      <c r="A145" t="s">
        <v>427</v>
      </c>
      <c r="B145" s="35" t="s">
        <v>31</v>
      </c>
      <c r="C145" s="93">
        <v>0</v>
      </c>
      <c r="D145" s="93">
        <v>0</v>
      </c>
      <c r="E145" s="93">
        <v>0</v>
      </c>
      <c r="F145" s="93">
        <v>0</v>
      </c>
      <c r="G145" s="93">
        <v>2.0187499999999998</v>
      </c>
    </row>
    <row r="146" spans="1:8" ht="15.6" x14ac:dyDescent="0.3">
      <c r="A146" t="s">
        <v>427</v>
      </c>
      <c r="B146" s="35" t="s">
        <v>151</v>
      </c>
      <c r="C146" s="93">
        <v>0</v>
      </c>
      <c r="D146" s="93">
        <v>0</v>
      </c>
      <c r="E146" s="93">
        <v>0</v>
      </c>
      <c r="F146" s="93">
        <v>0</v>
      </c>
      <c r="G146" s="93">
        <v>0</v>
      </c>
    </row>
    <row r="147" spans="1:8" ht="15.6" x14ac:dyDescent="0.3">
      <c r="A147" t="s">
        <v>427</v>
      </c>
      <c r="B147" s="35" t="s">
        <v>32</v>
      </c>
      <c r="C147" s="93">
        <v>0</v>
      </c>
      <c r="D147" s="93">
        <v>0</v>
      </c>
      <c r="E147" s="93">
        <v>0</v>
      </c>
      <c r="F147" s="93">
        <v>0</v>
      </c>
      <c r="G147" s="93">
        <v>0.64000000000000012</v>
      </c>
    </row>
    <row r="148" spans="1:8" ht="15.6" x14ac:dyDescent="0.3">
      <c r="A148" t="s">
        <v>427</v>
      </c>
      <c r="B148" s="35" t="s">
        <v>152</v>
      </c>
      <c r="C148" s="93">
        <v>0</v>
      </c>
      <c r="D148" s="93">
        <v>0</v>
      </c>
      <c r="E148" s="93">
        <v>0</v>
      </c>
      <c r="F148" s="93">
        <v>0</v>
      </c>
      <c r="G148" s="33">
        <v>0.45365079365079364</v>
      </c>
    </row>
    <row r="149" spans="1:8" ht="15.6" x14ac:dyDescent="0.3">
      <c r="A149" t="s">
        <v>427</v>
      </c>
      <c r="B149" s="35" t="s">
        <v>33</v>
      </c>
      <c r="C149" s="93">
        <v>0</v>
      </c>
      <c r="D149" s="93">
        <v>0</v>
      </c>
      <c r="E149" s="93">
        <v>0</v>
      </c>
      <c r="F149" s="93">
        <v>0</v>
      </c>
      <c r="G149" s="93">
        <v>0.42499999999999999</v>
      </c>
      <c r="H149" s="33">
        <v>1.1000000000000001</v>
      </c>
    </row>
    <row r="150" spans="1:8" ht="15.6" x14ac:dyDescent="0.3">
      <c r="A150" t="s">
        <v>428</v>
      </c>
      <c r="B150" s="35" t="s">
        <v>29</v>
      </c>
      <c r="C150" s="93">
        <v>0</v>
      </c>
      <c r="D150" s="93">
        <v>0</v>
      </c>
      <c r="E150" s="93">
        <v>0</v>
      </c>
      <c r="F150" s="93">
        <v>0</v>
      </c>
      <c r="G150" s="93">
        <v>12.451650000000001</v>
      </c>
    </row>
    <row r="151" spans="1:8" ht="15.6" x14ac:dyDescent="0.3">
      <c r="A151" t="s">
        <v>428</v>
      </c>
      <c r="B151" s="35" t="s">
        <v>150</v>
      </c>
      <c r="C151" s="93">
        <v>0</v>
      </c>
      <c r="D151" s="93">
        <v>0</v>
      </c>
      <c r="E151" s="93">
        <v>0</v>
      </c>
      <c r="F151" s="93">
        <v>0</v>
      </c>
      <c r="G151" s="93">
        <v>2.8100999999999998E-3</v>
      </c>
    </row>
    <row r="152" spans="1:8" ht="15.6" x14ac:dyDescent="0.3">
      <c r="A152" t="s">
        <v>428</v>
      </c>
      <c r="B152" s="35" t="s">
        <v>30</v>
      </c>
      <c r="C152" s="93">
        <v>0</v>
      </c>
      <c r="D152" s="93">
        <v>0</v>
      </c>
      <c r="E152" s="93">
        <v>0</v>
      </c>
      <c r="F152" s="93">
        <v>0</v>
      </c>
      <c r="G152" s="93">
        <v>4.8450000000000012E-5</v>
      </c>
    </row>
    <row r="153" spans="1:8" ht="15.6" x14ac:dyDescent="0.3">
      <c r="A153" t="s">
        <v>428</v>
      </c>
      <c r="B153" s="35" t="s">
        <v>31</v>
      </c>
      <c r="C153" s="93">
        <v>0</v>
      </c>
      <c r="D153" s="93">
        <v>0</v>
      </c>
      <c r="E153" s="93">
        <v>0</v>
      </c>
      <c r="F153" s="93">
        <v>0</v>
      </c>
      <c r="G153" s="93">
        <v>0.48449999999999999</v>
      </c>
    </row>
    <row r="154" spans="1:8" ht="15.6" x14ac:dyDescent="0.3">
      <c r="A154" t="s">
        <v>428</v>
      </c>
      <c r="B154" s="35" t="s">
        <v>151</v>
      </c>
      <c r="C154" s="93">
        <v>0</v>
      </c>
      <c r="D154" s="93">
        <v>0</v>
      </c>
      <c r="E154" s="93">
        <v>0</v>
      </c>
      <c r="F154" s="93">
        <v>0</v>
      </c>
      <c r="G154" s="93">
        <v>0</v>
      </c>
    </row>
    <row r="155" spans="1:8" ht="15.6" x14ac:dyDescent="0.3">
      <c r="A155" t="s">
        <v>428</v>
      </c>
      <c r="B155" s="35" t="s">
        <v>32</v>
      </c>
      <c r="C155" s="93">
        <v>0</v>
      </c>
      <c r="D155" s="93">
        <v>0</v>
      </c>
      <c r="E155" s="93">
        <v>0</v>
      </c>
      <c r="F155" s="93">
        <v>0</v>
      </c>
      <c r="G155" s="93">
        <v>0.64000000000000012</v>
      </c>
    </row>
    <row r="156" spans="1:8" ht="15.6" x14ac:dyDescent="0.3">
      <c r="A156" t="s">
        <v>428</v>
      </c>
      <c r="B156" s="35" t="s">
        <v>152</v>
      </c>
      <c r="C156" s="93">
        <v>0</v>
      </c>
      <c r="D156" s="93">
        <v>0</v>
      </c>
      <c r="E156" s="93">
        <v>0</v>
      </c>
      <c r="F156" s="93">
        <v>0</v>
      </c>
      <c r="G156" s="33">
        <v>0.11116190476190477</v>
      </c>
    </row>
    <row r="157" spans="1:8" ht="15.6" x14ac:dyDescent="0.3">
      <c r="A157" t="s">
        <v>428</v>
      </c>
      <c r="B157" s="35" t="s">
        <v>33</v>
      </c>
      <c r="C157" s="93">
        <v>0</v>
      </c>
      <c r="D157" s="93">
        <v>0</v>
      </c>
      <c r="E157" s="93">
        <v>0</v>
      </c>
      <c r="F157" s="93">
        <v>0</v>
      </c>
      <c r="G157" s="93">
        <v>0.5</v>
      </c>
      <c r="H157" s="33">
        <v>1.1000000000000001</v>
      </c>
    </row>
    <row r="158" spans="1:8" ht="15.6" x14ac:dyDescent="0.3">
      <c r="A158" t="s">
        <v>429</v>
      </c>
      <c r="B158" s="35" t="s">
        <v>29</v>
      </c>
      <c r="C158" s="93">
        <v>0</v>
      </c>
      <c r="D158" s="93">
        <v>0</v>
      </c>
      <c r="E158" s="93">
        <v>0</v>
      </c>
      <c r="F158" s="93">
        <v>0</v>
      </c>
      <c r="G158" s="93">
        <v>36.378350000000005</v>
      </c>
    </row>
    <row r="159" spans="1:8" ht="15.6" x14ac:dyDescent="0.3">
      <c r="A159" t="s">
        <v>429</v>
      </c>
      <c r="B159" s="35" t="s">
        <v>150</v>
      </c>
      <c r="C159" s="93">
        <v>0</v>
      </c>
      <c r="D159" s="93">
        <v>0</v>
      </c>
      <c r="E159" s="93">
        <v>0</v>
      </c>
      <c r="F159" s="93">
        <v>0</v>
      </c>
      <c r="G159" s="93">
        <v>8.2098999999999991E-3</v>
      </c>
    </row>
    <row r="160" spans="1:8" ht="15.6" x14ac:dyDescent="0.3">
      <c r="A160" t="s">
        <v>429</v>
      </c>
      <c r="B160" s="35" t="s">
        <v>30</v>
      </c>
      <c r="C160" s="93">
        <v>0</v>
      </c>
      <c r="D160" s="93">
        <v>0</v>
      </c>
      <c r="E160" s="93">
        <v>0</v>
      </c>
      <c r="F160" s="93">
        <v>0</v>
      </c>
      <c r="G160" s="93">
        <v>1.4155000000000003E-4</v>
      </c>
    </row>
    <row r="161" spans="1:8" ht="15.6" x14ac:dyDescent="0.3">
      <c r="A161" t="s">
        <v>429</v>
      </c>
      <c r="B161" s="35" t="s">
        <v>31</v>
      </c>
      <c r="C161" s="93">
        <v>0</v>
      </c>
      <c r="D161" s="93">
        <v>0</v>
      </c>
      <c r="E161" s="93">
        <v>0</v>
      </c>
      <c r="F161" s="93">
        <v>0</v>
      </c>
      <c r="G161" s="93">
        <v>1.4155000000000002</v>
      </c>
    </row>
    <row r="162" spans="1:8" ht="15.6" x14ac:dyDescent="0.3">
      <c r="A162" t="s">
        <v>429</v>
      </c>
      <c r="B162" s="35" t="s">
        <v>151</v>
      </c>
      <c r="C162" s="93">
        <v>0</v>
      </c>
      <c r="D162" s="93">
        <v>0</v>
      </c>
      <c r="E162" s="93">
        <v>0</v>
      </c>
      <c r="F162" s="93">
        <v>0</v>
      </c>
      <c r="G162" s="93">
        <v>0</v>
      </c>
    </row>
    <row r="163" spans="1:8" ht="15.6" x14ac:dyDescent="0.3">
      <c r="A163" t="s">
        <v>429</v>
      </c>
      <c r="B163" s="35" t="s">
        <v>32</v>
      </c>
      <c r="C163" s="93">
        <v>0</v>
      </c>
      <c r="D163" s="93">
        <v>0</v>
      </c>
      <c r="E163" s="93">
        <v>0</v>
      </c>
      <c r="F163" s="93">
        <v>0</v>
      </c>
      <c r="G163" s="93">
        <v>0.64000000000000012</v>
      </c>
    </row>
    <row r="164" spans="1:8" ht="15.6" x14ac:dyDescent="0.3">
      <c r="A164" t="s">
        <v>429</v>
      </c>
      <c r="B164" s="35" t="s">
        <v>152</v>
      </c>
      <c r="C164" s="93">
        <v>0</v>
      </c>
      <c r="D164" s="93">
        <v>0</v>
      </c>
      <c r="E164" s="93">
        <v>0</v>
      </c>
      <c r="F164" s="93">
        <v>0</v>
      </c>
      <c r="G164" s="33">
        <v>0.25142857142857145</v>
      </c>
    </row>
    <row r="165" spans="1:8" ht="15.6" x14ac:dyDescent="0.3">
      <c r="A165" t="s">
        <v>429</v>
      </c>
      <c r="B165" s="35" t="s">
        <v>33</v>
      </c>
      <c r="C165" s="93">
        <v>0</v>
      </c>
      <c r="D165" s="93">
        <v>0</v>
      </c>
      <c r="E165" s="93">
        <v>0</v>
      </c>
      <c r="F165" s="93">
        <v>0</v>
      </c>
      <c r="G165" s="93">
        <v>0.43</v>
      </c>
      <c r="H165" s="33">
        <v>1.1000000000000001</v>
      </c>
    </row>
    <row r="166" spans="1:8" ht="15.6" x14ac:dyDescent="0.3">
      <c r="A166" t="s">
        <v>430</v>
      </c>
      <c r="B166" s="35" t="s">
        <v>29</v>
      </c>
      <c r="C166" s="93">
        <v>0</v>
      </c>
      <c r="D166" s="93">
        <v>0</v>
      </c>
      <c r="E166" s="93">
        <v>0</v>
      </c>
      <c r="F166" s="93">
        <v>0</v>
      </c>
      <c r="G166" s="93">
        <v>8.7308040000000009</v>
      </c>
    </row>
    <row r="167" spans="1:8" ht="15.6" x14ac:dyDescent="0.3">
      <c r="A167" t="s">
        <v>430</v>
      </c>
      <c r="B167" s="35" t="s">
        <v>150</v>
      </c>
      <c r="C167" s="93">
        <v>0</v>
      </c>
      <c r="D167" s="93">
        <v>0</v>
      </c>
      <c r="E167" s="93">
        <v>0</v>
      </c>
      <c r="F167" s="93">
        <v>0</v>
      </c>
      <c r="G167" s="93">
        <v>1.9703759999999998E-3</v>
      </c>
    </row>
    <row r="168" spans="1:8" ht="15.6" x14ac:dyDescent="0.3">
      <c r="A168" t="s">
        <v>430</v>
      </c>
      <c r="B168" s="35" t="s">
        <v>30</v>
      </c>
      <c r="C168" s="93">
        <v>0</v>
      </c>
      <c r="D168" s="93">
        <v>0</v>
      </c>
      <c r="E168" s="93">
        <v>0</v>
      </c>
      <c r="F168" s="93">
        <v>0</v>
      </c>
      <c r="G168" s="93">
        <v>3.3972000000000006E-5</v>
      </c>
    </row>
    <row r="169" spans="1:8" ht="15.6" x14ac:dyDescent="0.3">
      <c r="A169" t="s">
        <v>430</v>
      </c>
      <c r="B169" s="35" t="s">
        <v>31</v>
      </c>
      <c r="C169" s="93">
        <v>0</v>
      </c>
      <c r="D169" s="93">
        <v>0</v>
      </c>
      <c r="E169" s="93">
        <v>0</v>
      </c>
      <c r="F169" s="93">
        <v>0</v>
      </c>
      <c r="G169" s="93">
        <v>0.33972000000000002</v>
      </c>
    </row>
    <row r="170" spans="1:8" ht="15.6" x14ac:dyDescent="0.3">
      <c r="A170" t="s">
        <v>430</v>
      </c>
      <c r="B170" s="35" t="s">
        <v>151</v>
      </c>
      <c r="C170" s="93">
        <v>0</v>
      </c>
      <c r="D170" s="93">
        <v>0</v>
      </c>
      <c r="E170" s="93">
        <v>0</v>
      </c>
      <c r="F170" s="93">
        <v>0</v>
      </c>
      <c r="G170" s="93">
        <v>0</v>
      </c>
    </row>
    <row r="171" spans="1:8" ht="15.6" x14ac:dyDescent="0.3">
      <c r="A171" t="s">
        <v>430</v>
      </c>
      <c r="B171" s="35" t="s">
        <v>32</v>
      </c>
      <c r="C171" s="93">
        <v>0</v>
      </c>
      <c r="D171" s="93">
        <v>0</v>
      </c>
      <c r="E171" s="93">
        <v>0</v>
      </c>
      <c r="F171" s="93">
        <v>0</v>
      </c>
      <c r="G171" s="93">
        <v>0.64000000000000012</v>
      </c>
    </row>
    <row r="172" spans="1:8" ht="15.6" x14ac:dyDescent="0.3">
      <c r="A172" t="s">
        <v>430</v>
      </c>
      <c r="B172" s="35" t="s">
        <v>152</v>
      </c>
      <c r="C172" s="93">
        <v>0</v>
      </c>
      <c r="D172" s="93">
        <v>0</v>
      </c>
      <c r="E172" s="93">
        <v>0</v>
      </c>
      <c r="F172" s="93">
        <v>0</v>
      </c>
      <c r="G172" s="33">
        <v>6.2628571428571436E-2</v>
      </c>
    </row>
    <row r="173" spans="1:8" ht="15.6" x14ac:dyDescent="0.3">
      <c r="A173" t="s">
        <v>430</v>
      </c>
      <c r="B173" s="35" t="s">
        <v>33</v>
      </c>
      <c r="C173" s="93">
        <v>0</v>
      </c>
      <c r="D173" s="93">
        <v>0</v>
      </c>
      <c r="E173" s="93">
        <v>0</v>
      </c>
      <c r="F173" s="93">
        <v>0</v>
      </c>
      <c r="G173" s="93">
        <v>0.5</v>
      </c>
      <c r="H173" s="33">
        <v>1.1000000000000001</v>
      </c>
    </row>
    <row r="174" spans="1:8" ht="15.6" x14ac:dyDescent="0.3">
      <c r="A174" t="s">
        <v>450</v>
      </c>
      <c r="B174" s="35" t="s">
        <v>29</v>
      </c>
      <c r="C174" s="93">
        <v>0</v>
      </c>
      <c r="D174" s="93">
        <v>0</v>
      </c>
      <c r="E174" s="93">
        <v>0</v>
      </c>
      <c r="F174" s="93">
        <v>0</v>
      </c>
      <c r="G174" s="92">
        <v>86.063097656250008</v>
      </c>
    </row>
    <row r="175" spans="1:8" ht="15.6" x14ac:dyDescent="0.3">
      <c r="A175" t="s">
        <v>450</v>
      </c>
      <c r="B175" s="35" t="s">
        <v>150</v>
      </c>
      <c r="C175" s="93">
        <v>0</v>
      </c>
      <c r="D175" s="93">
        <v>0</v>
      </c>
      <c r="E175" s="93">
        <v>0</v>
      </c>
      <c r="F175" s="93">
        <v>0</v>
      </c>
      <c r="G175" s="92">
        <v>0.18057012187499999</v>
      </c>
    </row>
    <row r="176" spans="1:8" ht="15.6" x14ac:dyDescent="0.3">
      <c r="A176" t="s">
        <v>450</v>
      </c>
      <c r="B176" s="35" t="s">
        <v>30</v>
      </c>
      <c r="C176" s="93">
        <v>0</v>
      </c>
      <c r="D176" s="93">
        <v>0</v>
      </c>
      <c r="E176" s="93">
        <v>0</v>
      </c>
      <c r="F176" s="93">
        <v>0</v>
      </c>
      <c r="G176" s="92">
        <v>2.5981312499999999E-3</v>
      </c>
    </row>
    <row r="177" spans="1:9" ht="15.6" x14ac:dyDescent="0.3">
      <c r="A177" t="s">
        <v>450</v>
      </c>
      <c r="B177" s="35" t="s">
        <v>31</v>
      </c>
      <c r="C177" s="93">
        <v>0</v>
      </c>
      <c r="D177" s="93">
        <v>0</v>
      </c>
      <c r="E177" s="93">
        <v>0</v>
      </c>
      <c r="F177" s="93">
        <v>0</v>
      </c>
      <c r="G177" s="92">
        <v>1.1408964640243906</v>
      </c>
    </row>
    <row r="178" spans="1:9" ht="15.6" x14ac:dyDescent="0.3">
      <c r="A178" t="s">
        <v>450</v>
      </c>
      <c r="B178" s="35" t="s">
        <v>32</v>
      </c>
      <c r="C178" s="93">
        <v>0</v>
      </c>
      <c r="D178" s="93">
        <v>0</v>
      </c>
      <c r="E178" s="93">
        <v>0</v>
      </c>
      <c r="F178" s="93">
        <v>0</v>
      </c>
      <c r="G178" s="33">
        <v>2.6460000000000001E-2</v>
      </c>
    </row>
    <row r="179" spans="1:9" ht="15.6" x14ac:dyDescent="0.3">
      <c r="A179" t="s">
        <v>450</v>
      </c>
      <c r="B179" s="35" t="s">
        <v>152</v>
      </c>
      <c r="C179" s="93">
        <v>0</v>
      </c>
      <c r="D179" s="93">
        <v>0</v>
      </c>
      <c r="E179" s="93">
        <v>0</v>
      </c>
      <c r="F179" s="93">
        <v>0</v>
      </c>
      <c r="G179" s="36">
        <v>0.25</v>
      </c>
    </row>
    <row r="180" spans="1:9" ht="15.6" x14ac:dyDescent="0.3">
      <c r="A180" t="s">
        <v>450</v>
      </c>
      <c r="B180" s="35" t="s">
        <v>33</v>
      </c>
      <c r="C180" s="93">
        <v>0</v>
      </c>
      <c r="D180" s="93">
        <v>0</v>
      </c>
      <c r="E180" s="93">
        <v>0</v>
      </c>
      <c r="F180" s="93">
        <v>0</v>
      </c>
      <c r="G180" s="93">
        <v>0</v>
      </c>
      <c r="H180" s="33">
        <v>1.1000000000000001</v>
      </c>
    </row>
    <row r="181" spans="1:9" ht="15.6" x14ac:dyDescent="0.3">
      <c r="A181" t="s">
        <v>451</v>
      </c>
      <c r="B181" s="35" t="s">
        <v>29</v>
      </c>
      <c r="C181" s="93">
        <v>0</v>
      </c>
      <c r="D181" s="93">
        <v>0</v>
      </c>
      <c r="E181" s="93">
        <v>0</v>
      </c>
      <c r="F181" s="93">
        <v>0</v>
      </c>
      <c r="G181" s="33">
        <v>21.170246625000004</v>
      </c>
    </row>
    <row r="182" spans="1:9" ht="15.6" x14ac:dyDescent="0.3">
      <c r="A182" t="s">
        <v>451</v>
      </c>
      <c r="B182" s="35" t="s">
        <v>150</v>
      </c>
      <c r="C182" s="93">
        <v>0</v>
      </c>
      <c r="D182" s="93">
        <v>0</v>
      </c>
      <c r="E182" s="93">
        <v>0</v>
      </c>
      <c r="F182" s="93">
        <v>0</v>
      </c>
      <c r="G182" s="33">
        <v>4.4601393375000013E-2</v>
      </c>
    </row>
    <row r="183" spans="1:9" ht="15.6" x14ac:dyDescent="0.3">
      <c r="A183" t="s">
        <v>451</v>
      </c>
      <c r="B183" s="35" t="s">
        <v>30</v>
      </c>
      <c r="C183" s="93">
        <v>0</v>
      </c>
      <c r="D183" s="93">
        <v>0</v>
      </c>
      <c r="E183" s="93">
        <v>0</v>
      </c>
      <c r="F183" s="93">
        <v>0</v>
      </c>
      <c r="G183" s="33">
        <v>6.166091250000001E-4</v>
      </c>
    </row>
    <row r="184" spans="1:9" ht="15.6" x14ac:dyDescent="0.3">
      <c r="A184" t="s">
        <v>451</v>
      </c>
      <c r="B184" s="35" t="s">
        <v>31</v>
      </c>
      <c r="C184" s="93">
        <v>0</v>
      </c>
      <c r="D184" s="93">
        <v>0</v>
      </c>
      <c r="E184" s="93">
        <v>0</v>
      </c>
      <c r="F184" s="93">
        <v>0</v>
      </c>
      <c r="G184" s="33">
        <v>0.28775092499999999</v>
      </c>
    </row>
    <row r="185" spans="1:9" ht="15.6" x14ac:dyDescent="0.3">
      <c r="A185" t="s">
        <v>451</v>
      </c>
      <c r="B185" s="35" t="s">
        <v>32</v>
      </c>
      <c r="C185" s="93">
        <v>0</v>
      </c>
      <c r="D185" s="93">
        <v>0</v>
      </c>
      <c r="E185" s="93">
        <v>0</v>
      </c>
      <c r="F185" s="93">
        <v>0</v>
      </c>
      <c r="G185" s="33">
        <v>2.6460000000000001E-2</v>
      </c>
    </row>
    <row r="186" spans="1:9" ht="15.6" x14ac:dyDescent="0.3">
      <c r="A186" t="s">
        <v>451</v>
      </c>
      <c r="B186" s="35" t="s">
        <v>152</v>
      </c>
      <c r="C186" s="93">
        <v>0</v>
      </c>
      <c r="D186" s="93">
        <v>0</v>
      </c>
      <c r="E186" s="93">
        <v>0</v>
      </c>
      <c r="F186" s="93">
        <v>0</v>
      </c>
      <c r="G186" s="93">
        <v>0.1</v>
      </c>
    </row>
    <row r="187" spans="1:9" ht="15.6" x14ac:dyDescent="0.3">
      <c r="A187" t="s">
        <v>451</v>
      </c>
      <c r="B187" s="35" t="s">
        <v>33</v>
      </c>
      <c r="C187" s="93">
        <v>0</v>
      </c>
      <c r="D187" s="93">
        <v>0</v>
      </c>
      <c r="E187" s="93">
        <v>0</v>
      </c>
      <c r="F187" s="93">
        <v>0</v>
      </c>
      <c r="G187" s="93">
        <v>0</v>
      </c>
    </row>
    <row r="188" spans="1:9" x14ac:dyDescent="0.3">
      <c r="A188" s="123" t="s">
        <v>437</v>
      </c>
      <c r="B188" s="35" t="s">
        <v>29</v>
      </c>
      <c r="C188" s="93">
        <v>0</v>
      </c>
      <c r="D188" s="93">
        <v>0</v>
      </c>
      <c r="E188" s="93">
        <v>0</v>
      </c>
      <c r="F188" s="93">
        <v>0</v>
      </c>
      <c r="G188" s="33">
        <v>103.76375000000002</v>
      </c>
      <c r="I188" s="33">
        <f>D188*298/(12*13)</f>
        <v>0</v>
      </c>
    </row>
    <row r="189" spans="1:9" x14ac:dyDescent="0.3">
      <c r="A189" s="123" t="s">
        <v>437</v>
      </c>
      <c r="B189" s="35" t="s">
        <v>150</v>
      </c>
      <c r="C189" s="93">
        <v>0</v>
      </c>
      <c r="D189" s="93">
        <v>0</v>
      </c>
      <c r="E189" s="93">
        <v>0</v>
      </c>
      <c r="F189" s="93">
        <v>0</v>
      </c>
      <c r="G189" s="33">
        <v>2.3417499999999997E-2</v>
      </c>
      <c r="I189" s="33">
        <f t="shared" ref="I189:I191" si="9">D189*298/(12*13)</f>
        <v>0</v>
      </c>
    </row>
    <row r="190" spans="1:9" x14ac:dyDescent="0.3">
      <c r="A190" s="123" t="s">
        <v>437</v>
      </c>
      <c r="B190" s="35" t="s">
        <v>30</v>
      </c>
      <c r="C190" s="93">
        <v>0</v>
      </c>
      <c r="D190" s="93">
        <v>0</v>
      </c>
      <c r="E190" s="93">
        <v>0</v>
      </c>
      <c r="F190" s="93">
        <v>0</v>
      </c>
      <c r="G190" s="33">
        <v>4.0375000000000008E-4</v>
      </c>
      <c r="I190" s="33">
        <f t="shared" si="9"/>
        <v>0</v>
      </c>
    </row>
    <row r="191" spans="1:9" x14ac:dyDescent="0.3">
      <c r="A191" s="123" t="s">
        <v>437</v>
      </c>
      <c r="B191" s="35" t="s">
        <v>31</v>
      </c>
      <c r="C191" s="93">
        <v>0</v>
      </c>
      <c r="D191" s="93">
        <v>0</v>
      </c>
      <c r="E191" s="93">
        <v>0</v>
      </c>
      <c r="F191" s="93">
        <v>0</v>
      </c>
      <c r="G191" s="33">
        <v>4.0374999999999996</v>
      </c>
      <c r="I191" s="33">
        <f t="shared" si="9"/>
        <v>0</v>
      </c>
    </row>
    <row r="192" spans="1:9" x14ac:dyDescent="0.3">
      <c r="A192" s="123" t="s">
        <v>437</v>
      </c>
      <c r="B192" s="35" t="s">
        <v>32</v>
      </c>
      <c r="C192" s="93">
        <v>0</v>
      </c>
      <c r="D192" s="93">
        <v>0</v>
      </c>
      <c r="E192" s="93">
        <v>0</v>
      </c>
      <c r="F192" s="93">
        <v>0</v>
      </c>
      <c r="G192" s="33">
        <v>0.64</v>
      </c>
    </row>
    <row r="193" spans="1:7" x14ac:dyDescent="0.3">
      <c r="A193" s="123" t="s">
        <v>437</v>
      </c>
      <c r="B193" s="35" t="s">
        <v>152</v>
      </c>
      <c r="C193" s="93">
        <v>0</v>
      </c>
      <c r="D193" s="93">
        <v>0</v>
      </c>
      <c r="E193" s="93">
        <v>0</v>
      </c>
      <c r="F193" s="93">
        <v>0</v>
      </c>
      <c r="G193" s="33">
        <v>0.90412698412698411</v>
      </c>
    </row>
    <row r="194" spans="1:7" x14ac:dyDescent="0.3">
      <c r="A194" s="123" t="s">
        <v>437</v>
      </c>
      <c r="B194" s="35" t="s">
        <v>33</v>
      </c>
      <c r="C194" s="93">
        <v>0</v>
      </c>
      <c r="D194" s="93">
        <v>0</v>
      </c>
      <c r="E194" s="93">
        <v>0</v>
      </c>
      <c r="F194" s="93">
        <v>0</v>
      </c>
      <c r="G194" s="33">
        <v>0</v>
      </c>
    </row>
    <row r="195" spans="1:7" x14ac:dyDescent="0.3">
      <c r="A195" s="123" t="s">
        <v>438</v>
      </c>
      <c r="B195" s="35" t="s">
        <v>29</v>
      </c>
      <c r="C195" s="93">
        <v>0</v>
      </c>
      <c r="D195" s="93">
        <v>0</v>
      </c>
      <c r="E195" s="93">
        <v>0</v>
      </c>
      <c r="F195" s="93">
        <v>0</v>
      </c>
      <c r="G195" s="33">
        <v>23.945480769230773</v>
      </c>
    </row>
    <row r="196" spans="1:7" x14ac:dyDescent="0.3">
      <c r="A196" s="123" t="s">
        <v>438</v>
      </c>
      <c r="B196" s="35" t="s">
        <v>150</v>
      </c>
      <c r="C196" s="93">
        <v>0</v>
      </c>
      <c r="D196" s="93">
        <v>0</v>
      </c>
      <c r="E196" s="93">
        <v>0</v>
      </c>
      <c r="F196" s="93">
        <v>0</v>
      </c>
      <c r="G196" s="33">
        <v>2.7020192307692305E-3</v>
      </c>
    </row>
    <row r="197" spans="1:7" x14ac:dyDescent="0.3">
      <c r="A197" s="123" t="s">
        <v>438</v>
      </c>
      <c r="B197" s="35" t="s">
        <v>30</v>
      </c>
      <c r="C197" s="93">
        <v>0</v>
      </c>
      <c r="D197" s="93">
        <v>0</v>
      </c>
      <c r="E197" s="93">
        <v>0</v>
      </c>
      <c r="F197" s="93">
        <v>0</v>
      </c>
      <c r="G197" s="33">
        <v>4.6586538461538471E-5</v>
      </c>
    </row>
    <row r="198" spans="1:7" x14ac:dyDescent="0.3">
      <c r="A198" s="123" t="s">
        <v>438</v>
      </c>
      <c r="B198" s="35" t="s">
        <v>31</v>
      </c>
      <c r="C198" s="93">
        <v>0</v>
      </c>
      <c r="D198" s="93">
        <v>0</v>
      </c>
      <c r="E198" s="93">
        <v>0</v>
      </c>
      <c r="F198" s="93">
        <v>0</v>
      </c>
      <c r="G198" s="33">
        <v>0.46586538461538457</v>
      </c>
    </row>
    <row r="199" spans="1:7" x14ac:dyDescent="0.3">
      <c r="A199" s="123" t="s">
        <v>438</v>
      </c>
      <c r="B199" s="35" t="s">
        <v>32</v>
      </c>
      <c r="C199" s="93">
        <v>0</v>
      </c>
      <c r="D199" s="93">
        <v>0</v>
      </c>
      <c r="E199" s="93">
        <v>0</v>
      </c>
      <c r="F199" s="93">
        <v>0</v>
      </c>
      <c r="G199" s="33">
        <v>0.64</v>
      </c>
    </row>
    <row r="200" spans="1:7" x14ac:dyDescent="0.3">
      <c r="A200" s="123" t="s">
        <v>438</v>
      </c>
      <c r="B200" s="35" t="s">
        <v>152</v>
      </c>
      <c r="C200" s="93">
        <v>0</v>
      </c>
      <c r="D200" s="93">
        <v>0</v>
      </c>
      <c r="E200" s="93">
        <v>0</v>
      </c>
      <c r="F200" s="93">
        <v>0</v>
      </c>
      <c r="G200" s="33">
        <v>0.21010989010989012</v>
      </c>
    </row>
    <row r="201" spans="1:7" x14ac:dyDescent="0.3">
      <c r="A201" s="123" t="s">
        <v>438</v>
      </c>
      <c r="B201" s="35" t="s">
        <v>33</v>
      </c>
      <c r="C201" s="93">
        <v>0</v>
      </c>
      <c r="D201" s="93">
        <v>0</v>
      </c>
      <c r="E201" s="93">
        <v>0</v>
      </c>
      <c r="F201" s="93">
        <v>0</v>
      </c>
      <c r="G201" s="33">
        <v>0</v>
      </c>
    </row>
    <row r="202" spans="1:7" x14ac:dyDescent="0.3">
      <c r="A202" s="123" t="s">
        <v>439</v>
      </c>
      <c r="B202" s="35" t="s">
        <v>29</v>
      </c>
      <c r="C202" s="93">
        <v>0</v>
      </c>
      <c r="D202" s="93">
        <v>0</v>
      </c>
      <c r="E202" s="93">
        <v>0</v>
      </c>
      <c r="F202" s="93">
        <v>0</v>
      </c>
      <c r="G202" s="33">
        <v>72.756700000000009</v>
      </c>
    </row>
    <row r="203" spans="1:7" x14ac:dyDescent="0.3">
      <c r="A203" s="123" t="s">
        <v>439</v>
      </c>
      <c r="B203" s="35" t="s">
        <v>150</v>
      </c>
      <c r="C203" s="93">
        <v>0</v>
      </c>
      <c r="D203" s="93">
        <v>0</v>
      </c>
      <c r="E203" s="93">
        <v>0</v>
      </c>
      <c r="F203" s="93">
        <v>0</v>
      </c>
      <c r="G203" s="33">
        <v>1.6419799999999998E-2</v>
      </c>
    </row>
    <row r="204" spans="1:7" x14ac:dyDescent="0.3">
      <c r="A204" s="123" t="s">
        <v>439</v>
      </c>
      <c r="B204" s="35" t="s">
        <v>30</v>
      </c>
      <c r="C204" s="93">
        <v>0</v>
      </c>
      <c r="D204" s="93">
        <v>0</v>
      </c>
      <c r="E204" s="93">
        <v>0</v>
      </c>
      <c r="F204" s="93">
        <v>0</v>
      </c>
      <c r="G204" s="33">
        <v>2.8310000000000005E-4</v>
      </c>
    </row>
    <row r="205" spans="1:7" x14ac:dyDescent="0.3">
      <c r="A205" s="123" t="s">
        <v>439</v>
      </c>
      <c r="B205" s="35" t="s">
        <v>31</v>
      </c>
      <c r="C205" s="93">
        <v>0</v>
      </c>
      <c r="D205" s="93">
        <v>0</v>
      </c>
      <c r="E205" s="93">
        <v>0</v>
      </c>
      <c r="F205" s="93">
        <v>0</v>
      </c>
      <c r="G205" s="33">
        <v>2.8310000000000004</v>
      </c>
    </row>
    <row r="206" spans="1:7" x14ac:dyDescent="0.3">
      <c r="A206" s="123" t="s">
        <v>439</v>
      </c>
      <c r="B206" s="35" t="s">
        <v>32</v>
      </c>
      <c r="C206" s="93">
        <v>0</v>
      </c>
      <c r="D206" s="93">
        <v>0</v>
      </c>
      <c r="E206" s="93">
        <v>0</v>
      </c>
      <c r="F206" s="93">
        <v>0</v>
      </c>
      <c r="G206" s="33">
        <v>0.64</v>
      </c>
    </row>
    <row r="207" spans="1:7" x14ac:dyDescent="0.3">
      <c r="A207" s="123" t="s">
        <v>439</v>
      </c>
      <c r="B207" s="35" t="s">
        <v>152</v>
      </c>
      <c r="C207" s="93">
        <v>0</v>
      </c>
      <c r="D207" s="93">
        <v>0</v>
      </c>
      <c r="E207" s="93">
        <v>0</v>
      </c>
      <c r="F207" s="93">
        <v>0</v>
      </c>
      <c r="G207" s="33">
        <v>0.49968253968253967</v>
      </c>
    </row>
    <row r="208" spans="1:7" x14ac:dyDescent="0.3">
      <c r="A208" s="123" t="s">
        <v>439</v>
      </c>
      <c r="B208" s="35" t="s">
        <v>33</v>
      </c>
      <c r="C208" s="93">
        <v>0</v>
      </c>
      <c r="D208" s="93">
        <v>0</v>
      </c>
      <c r="E208" s="93">
        <v>0</v>
      </c>
      <c r="F208" s="93">
        <v>0</v>
      </c>
      <c r="G208" s="33">
        <v>0</v>
      </c>
    </row>
    <row r="209" spans="1:7" x14ac:dyDescent="0.3">
      <c r="A209" s="123" t="s">
        <v>440</v>
      </c>
      <c r="B209" s="35" t="s">
        <v>29</v>
      </c>
      <c r="C209" s="93">
        <v>0</v>
      </c>
      <c r="D209" s="93">
        <v>0</v>
      </c>
      <c r="E209" s="93">
        <v>0</v>
      </c>
      <c r="F209" s="93">
        <v>0</v>
      </c>
      <c r="G209" s="33">
        <v>16.790007692307693</v>
      </c>
    </row>
    <row r="210" spans="1:7" x14ac:dyDescent="0.3">
      <c r="A210" s="123" t="s">
        <v>440</v>
      </c>
      <c r="B210" s="35" t="s">
        <v>150</v>
      </c>
      <c r="C210" s="93">
        <v>0</v>
      </c>
      <c r="D210" s="93">
        <v>0</v>
      </c>
      <c r="E210" s="93">
        <v>0</v>
      </c>
      <c r="F210" s="93">
        <v>0</v>
      </c>
      <c r="G210" s="33">
        <v>3.7891846153846154E-3</v>
      </c>
    </row>
    <row r="211" spans="1:7" x14ac:dyDescent="0.3">
      <c r="A211" s="123" t="s">
        <v>440</v>
      </c>
      <c r="B211" s="35" t="s">
        <v>30</v>
      </c>
      <c r="C211" s="93">
        <v>0</v>
      </c>
      <c r="D211" s="93">
        <v>0</v>
      </c>
      <c r="E211" s="93">
        <v>0</v>
      </c>
      <c r="F211" s="93">
        <v>0</v>
      </c>
      <c r="G211" s="33">
        <v>6.5330769230769237E-5</v>
      </c>
    </row>
    <row r="212" spans="1:7" x14ac:dyDescent="0.3">
      <c r="A212" s="123" t="s">
        <v>440</v>
      </c>
      <c r="B212" s="35" t="s">
        <v>31</v>
      </c>
      <c r="C212" s="93">
        <v>0</v>
      </c>
      <c r="D212" s="93">
        <v>0</v>
      </c>
      <c r="E212" s="93">
        <v>0</v>
      </c>
      <c r="F212" s="93">
        <v>0</v>
      </c>
      <c r="G212" s="33">
        <v>0.65330769230769237</v>
      </c>
    </row>
    <row r="213" spans="1:7" x14ac:dyDescent="0.3">
      <c r="A213" s="123" t="s">
        <v>440</v>
      </c>
      <c r="B213" s="35" t="s">
        <v>32</v>
      </c>
      <c r="C213" s="93">
        <v>0</v>
      </c>
      <c r="D213" s="93">
        <v>0</v>
      </c>
      <c r="E213" s="93">
        <v>0</v>
      </c>
      <c r="F213" s="93">
        <v>0</v>
      </c>
      <c r="G213" s="33">
        <v>0.64</v>
      </c>
    </row>
    <row r="214" spans="1:7" x14ac:dyDescent="0.3">
      <c r="A214" s="123" t="s">
        <v>440</v>
      </c>
      <c r="B214" s="35" t="s">
        <v>152</v>
      </c>
      <c r="C214" s="93">
        <v>0</v>
      </c>
      <c r="D214" s="93">
        <v>0</v>
      </c>
      <c r="E214" s="93">
        <v>0</v>
      </c>
      <c r="F214" s="93">
        <v>0</v>
      </c>
      <c r="G214" s="33">
        <v>0.11677655677655678</v>
      </c>
    </row>
    <row r="215" spans="1:7" x14ac:dyDescent="0.3">
      <c r="A215" s="123" t="s">
        <v>440</v>
      </c>
      <c r="B215" s="35" t="s">
        <v>33</v>
      </c>
      <c r="C215" s="93">
        <v>0</v>
      </c>
      <c r="D215" s="93">
        <v>0</v>
      </c>
      <c r="E215" s="93">
        <v>0</v>
      </c>
      <c r="F215" s="93">
        <v>0</v>
      </c>
      <c r="G215" s="33">
        <v>0</v>
      </c>
    </row>
  </sheetData>
  <autoFilter ref="A1:F215" xr:uid="{C05132B3-7187-451C-A0D1-D08E48331305}"/>
  <mergeCells count="1">
    <mergeCell ref="H40:H56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7499-7645-4C83-BEC3-C3D33F73B95C}">
  <sheetPr codeName="Tabelle7"/>
  <dimension ref="A1:H216"/>
  <sheetViews>
    <sheetView workbookViewId="0">
      <selection activeCell="G19" sqref="G19"/>
    </sheetView>
  </sheetViews>
  <sheetFormatPr baseColWidth="10" defaultColWidth="10.5" defaultRowHeight="14.4" x14ac:dyDescent="0.3"/>
  <cols>
    <col min="1" max="1" width="14.296875" style="33" bestFit="1" customWidth="1"/>
    <col min="2" max="2" width="14.19921875" style="35" bestFit="1" customWidth="1"/>
    <col min="3" max="4" width="11.69921875" style="33" bestFit="1" customWidth="1"/>
    <col min="5" max="6" width="10.8984375" style="33" bestFit="1" customWidth="1"/>
    <col min="7" max="7" width="10.8984375" style="33" customWidth="1"/>
    <col min="8" max="8" width="47.59765625" style="33" bestFit="1" customWidth="1"/>
    <col min="9" max="16384" width="10.5" style="33"/>
  </cols>
  <sheetData>
    <row r="1" spans="1:7" x14ac:dyDescent="0.3">
      <c r="A1" s="28"/>
      <c r="B1" s="29"/>
      <c r="C1" s="38" t="s">
        <v>146</v>
      </c>
      <c r="D1" s="39" t="s">
        <v>146</v>
      </c>
      <c r="E1" s="39" t="s">
        <v>147</v>
      </c>
      <c r="F1" s="39" t="s">
        <v>148</v>
      </c>
      <c r="G1" s="39" t="s">
        <v>68</v>
      </c>
    </row>
    <row r="2" spans="1:7" x14ac:dyDescent="0.3">
      <c r="A2" s="28" t="s">
        <v>143</v>
      </c>
      <c r="B2" s="29" t="s">
        <v>144</v>
      </c>
      <c r="C2" s="39" t="s">
        <v>170</v>
      </c>
      <c r="D2" s="39" t="s">
        <v>171</v>
      </c>
      <c r="E2" s="39" t="s">
        <v>170</v>
      </c>
      <c r="F2" s="39" t="s">
        <v>170</v>
      </c>
      <c r="G2" s="39" t="s">
        <v>170</v>
      </c>
    </row>
    <row r="3" spans="1:7" x14ac:dyDescent="0.3">
      <c r="A3" s="34" t="s">
        <v>149</v>
      </c>
      <c r="B3" s="35" t="s">
        <v>29</v>
      </c>
      <c r="C3" s="33">
        <v>1</v>
      </c>
      <c r="E3" s="33">
        <v>1</v>
      </c>
      <c r="F3" s="33">
        <v>1</v>
      </c>
      <c r="G3" s="33">
        <v>1</v>
      </c>
    </row>
    <row r="4" spans="1:7" x14ac:dyDescent="0.3">
      <c r="A4" s="34" t="s">
        <v>149</v>
      </c>
      <c r="B4" s="35" t="s">
        <v>150</v>
      </c>
      <c r="C4" s="33">
        <v>1</v>
      </c>
      <c r="E4" s="33">
        <v>1</v>
      </c>
      <c r="F4" s="33">
        <v>1</v>
      </c>
      <c r="G4" s="33">
        <v>1</v>
      </c>
    </row>
    <row r="5" spans="1:7" x14ac:dyDescent="0.3">
      <c r="A5" s="34" t="s">
        <v>149</v>
      </c>
      <c r="B5" s="35" t="s">
        <v>30</v>
      </c>
      <c r="C5" s="33">
        <v>1</v>
      </c>
      <c r="E5" s="33">
        <v>1</v>
      </c>
      <c r="F5" s="33">
        <v>1</v>
      </c>
      <c r="G5" s="33">
        <v>1</v>
      </c>
    </row>
    <row r="6" spans="1:7" x14ac:dyDescent="0.3">
      <c r="A6" s="34" t="s">
        <v>149</v>
      </c>
      <c r="B6" s="35" t="s">
        <v>31</v>
      </c>
      <c r="C6" s="33">
        <v>1</v>
      </c>
      <c r="E6" s="33">
        <v>1</v>
      </c>
      <c r="F6" s="33">
        <v>1</v>
      </c>
      <c r="G6" s="33">
        <v>1</v>
      </c>
    </row>
    <row r="7" spans="1:7" x14ac:dyDescent="0.3">
      <c r="A7" s="34" t="s">
        <v>149</v>
      </c>
      <c r="B7" s="35" t="s">
        <v>151</v>
      </c>
      <c r="C7" s="33">
        <v>1</v>
      </c>
      <c r="E7" s="33">
        <v>1</v>
      </c>
      <c r="F7" s="33">
        <v>1</v>
      </c>
      <c r="G7" s="33">
        <v>1</v>
      </c>
    </row>
    <row r="8" spans="1:7" x14ac:dyDescent="0.3">
      <c r="A8" s="34" t="s">
        <v>149</v>
      </c>
      <c r="B8" s="35" t="s">
        <v>32</v>
      </c>
      <c r="C8" s="33">
        <v>0.441</v>
      </c>
      <c r="E8" s="33">
        <v>0.2</v>
      </c>
      <c r="F8" s="33">
        <v>0.2</v>
      </c>
      <c r="G8" s="33">
        <v>0.2</v>
      </c>
    </row>
    <row r="9" spans="1:7" x14ac:dyDescent="0.3">
      <c r="A9" s="34" t="s">
        <v>149</v>
      </c>
      <c r="B9" s="35" t="s">
        <v>152</v>
      </c>
      <c r="C9" s="33">
        <v>1</v>
      </c>
      <c r="E9" s="33">
        <v>1</v>
      </c>
      <c r="F9" s="33">
        <v>1</v>
      </c>
      <c r="G9" s="33">
        <v>1</v>
      </c>
    </row>
    <row r="10" spans="1:7" x14ac:dyDescent="0.3">
      <c r="A10" s="34" t="s">
        <v>149</v>
      </c>
      <c r="B10" s="35" t="s">
        <v>33</v>
      </c>
      <c r="C10" s="33">
        <v>1</v>
      </c>
      <c r="E10" s="33">
        <v>1</v>
      </c>
      <c r="F10" s="33">
        <v>1</v>
      </c>
      <c r="G10" s="33">
        <v>1</v>
      </c>
    </row>
    <row r="11" spans="1:7" x14ac:dyDescent="0.3">
      <c r="A11" s="34" t="s">
        <v>153</v>
      </c>
      <c r="B11" s="35" t="s">
        <v>29</v>
      </c>
      <c r="C11" s="33">
        <v>1</v>
      </c>
      <c r="E11" s="33">
        <v>1</v>
      </c>
      <c r="F11" s="33">
        <v>1</v>
      </c>
      <c r="G11" s="33">
        <v>1</v>
      </c>
    </row>
    <row r="12" spans="1:7" x14ac:dyDescent="0.3">
      <c r="A12" s="34" t="s">
        <v>153</v>
      </c>
      <c r="B12" s="35" t="s">
        <v>150</v>
      </c>
      <c r="C12" s="33">
        <v>1</v>
      </c>
      <c r="E12" s="33">
        <v>1</v>
      </c>
      <c r="F12" s="33">
        <v>1</v>
      </c>
      <c r="G12" s="33">
        <v>1</v>
      </c>
    </row>
    <row r="13" spans="1:7" x14ac:dyDescent="0.3">
      <c r="A13" s="34" t="s">
        <v>153</v>
      </c>
      <c r="B13" s="35" t="s">
        <v>30</v>
      </c>
      <c r="C13" s="33">
        <v>1</v>
      </c>
      <c r="E13" s="33">
        <v>1</v>
      </c>
      <c r="F13" s="33">
        <v>1</v>
      </c>
      <c r="G13" s="33">
        <v>1</v>
      </c>
    </row>
    <row r="14" spans="1:7" x14ac:dyDescent="0.3">
      <c r="A14" s="34" t="s">
        <v>153</v>
      </c>
      <c r="B14" s="35" t="s">
        <v>31</v>
      </c>
      <c r="C14" s="33">
        <v>1</v>
      </c>
      <c r="E14" s="33">
        <v>1</v>
      </c>
      <c r="F14" s="33">
        <v>1</v>
      </c>
      <c r="G14" s="33">
        <v>1</v>
      </c>
    </row>
    <row r="15" spans="1:7" x14ac:dyDescent="0.3">
      <c r="A15" s="34" t="s">
        <v>153</v>
      </c>
      <c r="B15" s="35" t="s">
        <v>151</v>
      </c>
      <c r="C15" s="33">
        <v>0.90300000000000002</v>
      </c>
      <c r="E15" s="33">
        <v>1</v>
      </c>
      <c r="F15" s="33">
        <v>1</v>
      </c>
      <c r="G15" s="33">
        <v>1</v>
      </c>
    </row>
    <row r="16" spans="1:7" x14ac:dyDescent="0.3">
      <c r="A16" s="34" t="s">
        <v>153</v>
      </c>
      <c r="B16" s="35" t="s">
        <v>32</v>
      </c>
      <c r="C16" s="33">
        <v>0.441</v>
      </c>
      <c r="E16" s="33">
        <v>0.2</v>
      </c>
      <c r="F16" s="33">
        <v>0.2</v>
      </c>
      <c r="G16" s="33">
        <v>0.2</v>
      </c>
    </row>
    <row r="17" spans="1:7" x14ac:dyDescent="0.3">
      <c r="A17" s="34" t="s">
        <v>153</v>
      </c>
      <c r="B17" s="35" t="s">
        <v>152</v>
      </c>
      <c r="C17" s="33">
        <v>1</v>
      </c>
      <c r="E17" s="33">
        <v>1</v>
      </c>
      <c r="F17" s="33">
        <v>1</v>
      </c>
      <c r="G17" s="33">
        <v>1</v>
      </c>
    </row>
    <row r="18" spans="1:7" x14ac:dyDescent="0.3">
      <c r="A18" s="34" t="s">
        <v>153</v>
      </c>
      <c r="B18" s="35" t="s">
        <v>33</v>
      </c>
      <c r="C18" s="33">
        <v>1</v>
      </c>
      <c r="E18" s="33">
        <v>1</v>
      </c>
      <c r="F18" s="33">
        <v>1</v>
      </c>
      <c r="G18" s="33">
        <v>1</v>
      </c>
    </row>
    <row r="19" spans="1:7" x14ac:dyDescent="0.3">
      <c r="A19" s="34" t="s">
        <v>154</v>
      </c>
      <c r="B19" s="35" t="s">
        <v>29</v>
      </c>
      <c r="C19" s="33">
        <v>0</v>
      </c>
      <c r="D19" s="33" t="s">
        <v>172</v>
      </c>
      <c r="E19" s="33">
        <v>1</v>
      </c>
      <c r="F19" s="33">
        <v>1</v>
      </c>
      <c r="G19" s="33">
        <v>1</v>
      </c>
    </row>
    <row r="20" spans="1:7" x14ac:dyDescent="0.3">
      <c r="A20" s="34" t="s">
        <v>154</v>
      </c>
      <c r="B20" s="35" t="s">
        <v>150</v>
      </c>
      <c r="C20" s="33">
        <v>0</v>
      </c>
      <c r="D20" s="33" t="s">
        <v>172</v>
      </c>
      <c r="E20" s="33">
        <v>1</v>
      </c>
      <c r="F20" s="33">
        <v>1</v>
      </c>
      <c r="G20" s="33">
        <v>1</v>
      </c>
    </row>
    <row r="21" spans="1:7" x14ac:dyDescent="0.3">
      <c r="A21" s="34" t="s">
        <v>154</v>
      </c>
      <c r="B21" s="35" t="s">
        <v>30</v>
      </c>
      <c r="C21" s="33">
        <v>0</v>
      </c>
      <c r="D21" s="33" t="s">
        <v>172</v>
      </c>
      <c r="E21" s="33">
        <v>1</v>
      </c>
      <c r="F21" s="33">
        <v>1</v>
      </c>
      <c r="G21" s="33">
        <v>1</v>
      </c>
    </row>
    <row r="22" spans="1:7" x14ac:dyDescent="0.3">
      <c r="A22" s="34" t="s">
        <v>154</v>
      </c>
      <c r="B22" s="35" t="s">
        <v>31</v>
      </c>
      <c r="C22" s="33">
        <v>1</v>
      </c>
      <c r="D22" s="33" t="s">
        <v>172</v>
      </c>
      <c r="E22" s="33">
        <v>1</v>
      </c>
      <c r="F22" s="33">
        <v>1</v>
      </c>
      <c r="G22" s="33">
        <v>1</v>
      </c>
    </row>
    <row r="23" spans="1:7" x14ac:dyDescent="0.3">
      <c r="A23" s="34" t="s">
        <v>154</v>
      </c>
      <c r="B23" s="35" t="s">
        <v>151</v>
      </c>
      <c r="C23" s="33">
        <v>10.220000000000001</v>
      </c>
      <c r="E23" s="33">
        <v>1</v>
      </c>
      <c r="F23" s="33">
        <v>1</v>
      </c>
      <c r="G23" s="33">
        <v>1</v>
      </c>
    </row>
    <row r="24" spans="1:7" x14ac:dyDescent="0.3">
      <c r="A24" s="34" t="s">
        <v>154</v>
      </c>
      <c r="B24" s="35" t="s">
        <v>32</v>
      </c>
      <c r="C24" s="33">
        <v>0.441</v>
      </c>
      <c r="E24" s="33">
        <v>0.2</v>
      </c>
      <c r="F24" s="33">
        <v>0.2</v>
      </c>
      <c r="G24" s="33">
        <v>0.2</v>
      </c>
    </row>
    <row r="25" spans="1:7" x14ac:dyDescent="0.3">
      <c r="A25" s="34" t="s">
        <v>154</v>
      </c>
      <c r="B25" s="35" t="s">
        <v>152</v>
      </c>
      <c r="C25" s="33">
        <v>1</v>
      </c>
      <c r="E25" s="33">
        <v>1</v>
      </c>
      <c r="F25" s="33">
        <v>1</v>
      </c>
      <c r="G25" s="33">
        <v>1</v>
      </c>
    </row>
    <row r="26" spans="1:7" x14ac:dyDescent="0.3">
      <c r="A26" s="34" t="s">
        <v>154</v>
      </c>
      <c r="B26" s="35" t="s">
        <v>33</v>
      </c>
      <c r="C26" s="33">
        <v>1</v>
      </c>
      <c r="E26" s="33">
        <v>1</v>
      </c>
      <c r="F26" s="33">
        <v>1</v>
      </c>
      <c r="G26" s="33">
        <v>1</v>
      </c>
    </row>
    <row r="27" spans="1:7" x14ac:dyDescent="0.3">
      <c r="A27" s="34" t="s">
        <v>155</v>
      </c>
      <c r="B27" s="35" t="s">
        <v>29</v>
      </c>
      <c r="C27" s="33">
        <v>0.73150000000000004</v>
      </c>
      <c r="E27" s="33">
        <v>0.91600000000000004</v>
      </c>
      <c r="F27" s="33">
        <v>0.91600000000000004</v>
      </c>
      <c r="G27" s="33">
        <v>0.91600000000000004</v>
      </c>
    </row>
    <row r="28" spans="1:7" x14ac:dyDescent="0.3">
      <c r="A28" s="34" t="s">
        <v>155</v>
      </c>
      <c r="B28" s="35" t="s">
        <v>150</v>
      </c>
      <c r="C28" s="33">
        <v>0.73150000000000004</v>
      </c>
      <c r="E28" s="33">
        <v>0.91600000000000004</v>
      </c>
      <c r="F28" s="33">
        <v>0.91600000000000004</v>
      </c>
      <c r="G28" s="33">
        <v>0.91600000000000004</v>
      </c>
    </row>
    <row r="29" spans="1:7" x14ac:dyDescent="0.3">
      <c r="A29" s="34" t="s">
        <v>155</v>
      </c>
      <c r="B29" s="35" t="s">
        <v>30</v>
      </c>
      <c r="C29" s="33">
        <v>0.73150000000000004</v>
      </c>
      <c r="E29" s="33">
        <v>0.91600000000000004</v>
      </c>
      <c r="F29" s="33">
        <v>0.91600000000000004</v>
      </c>
      <c r="G29" s="33">
        <v>0.91600000000000004</v>
      </c>
    </row>
    <row r="30" spans="1:7" x14ac:dyDescent="0.3">
      <c r="A30" s="34" t="s">
        <v>155</v>
      </c>
      <c r="B30" s="35" t="s">
        <v>31</v>
      </c>
      <c r="C30" s="33">
        <v>0.73150000000000004</v>
      </c>
      <c r="E30" s="33">
        <v>0.91600000000000004</v>
      </c>
      <c r="F30" s="33">
        <v>0.91600000000000004</v>
      </c>
      <c r="G30" s="33">
        <v>0.91600000000000004</v>
      </c>
    </row>
    <row r="31" spans="1:7" x14ac:dyDescent="0.3">
      <c r="A31" s="34" t="s">
        <v>155</v>
      </c>
      <c r="B31" s="35" t="s">
        <v>151</v>
      </c>
    </row>
    <row r="32" spans="1:7" x14ac:dyDescent="0.3">
      <c r="A32" s="34" t="s">
        <v>155</v>
      </c>
      <c r="B32" s="35" t="s">
        <v>32</v>
      </c>
      <c r="C32" s="33">
        <v>0.441</v>
      </c>
      <c r="E32" s="33">
        <v>0.2</v>
      </c>
      <c r="F32" s="33">
        <v>0.2</v>
      </c>
      <c r="G32" s="33">
        <v>0.2</v>
      </c>
    </row>
    <row r="33" spans="1:7" x14ac:dyDescent="0.3">
      <c r="A33" s="34" t="s">
        <v>155</v>
      </c>
      <c r="B33" s="35" t="s">
        <v>152</v>
      </c>
      <c r="C33" s="33">
        <v>1.1000000000000001</v>
      </c>
      <c r="E33" s="33">
        <v>0.83</v>
      </c>
      <c r="F33" s="33">
        <v>0.82</v>
      </c>
      <c r="G33" s="33">
        <v>0.82</v>
      </c>
    </row>
    <row r="34" spans="1:7" x14ac:dyDescent="0.3">
      <c r="A34" s="34" t="s">
        <v>155</v>
      </c>
      <c r="B34" s="35" t="s">
        <v>33</v>
      </c>
      <c r="C34" s="33">
        <v>1</v>
      </c>
      <c r="E34" s="33">
        <v>1</v>
      </c>
      <c r="F34" s="33">
        <v>1</v>
      </c>
      <c r="G34" s="33">
        <v>1</v>
      </c>
    </row>
    <row r="35" spans="1:7" x14ac:dyDescent="0.3">
      <c r="A35" s="34" t="s">
        <v>156</v>
      </c>
      <c r="B35" s="35" t="s">
        <v>29</v>
      </c>
      <c r="C35" s="33">
        <v>0</v>
      </c>
      <c r="D35" s="33" t="s">
        <v>172</v>
      </c>
      <c r="E35" s="33">
        <v>1</v>
      </c>
      <c r="F35" s="33">
        <v>1</v>
      </c>
      <c r="G35" s="33">
        <v>1</v>
      </c>
    </row>
    <row r="36" spans="1:7" x14ac:dyDescent="0.3">
      <c r="A36" s="34" t="s">
        <v>156</v>
      </c>
      <c r="B36" s="35" t="s">
        <v>150</v>
      </c>
      <c r="C36" s="33">
        <v>0</v>
      </c>
      <c r="D36" s="33" t="s">
        <v>172</v>
      </c>
      <c r="E36" s="33">
        <v>1</v>
      </c>
      <c r="F36" s="33">
        <v>1</v>
      </c>
      <c r="G36" s="33">
        <v>1</v>
      </c>
    </row>
    <row r="37" spans="1:7" x14ac:dyDescent="0.3">
      <c r="A37" s="34" t="s">
        <v>156</v>
      </c>
      <c r="B37" s="35" t="s">
        <v>30</v>
      </c>
      <c r="C37" s="33">
        <v>0</v>
      </c>
      <c r="D37" s="33" t="s">
        <v>172</v>
      </c>
      <c r="E37" s="33">
        <v>1</v>
      </c>
      <c r="F37" s="33">
        <v>1</v>
      </c>
      <c r="G37" s="33">
        <v>1</v>
      </c>
    </row>
    <row r="38" spans="1:7" x14ac:dyDescent="0.3">
      <c r="A38" s="34" t="s">
        <v>156</v>
      </c>
      <c r="B38" s="35" t="s">
        <v>31</v>
      </c>
      <c r="C38" s="33">
        <v>0.76</v>
      </c>
      <c r="D38" s="33" t="s">
        <v>172</v>
      </c>
      <c r="E38" s="33">
        <v>1</v>
      </c>
      <c r="F38" s="33">
        <v>1</v>
      </c>
      <c r="G38" s="33">
        <v>1</v>
      </c>
    </row>
    <row r="39" spans="1:7" x14ac:dyDescent="0.3">
      <c r="A39" s="34" t="s">
        <v>156</v>
      </c>
      <c r="B39" s="35" t="s">
        <v>151</v>
      </c>
    </row>
    <row r="40" spans="1:7" x14ac:dyDescent="0.3">
      <c r="A40" s="34" t="s">
        <v>156</v>
      </c>
      <c r="B40" s="35" t="s">
        <v>32</v>
      </c>
      <c r="C40" s="33">
        <v>0.8</v>
      </c>
      <c r="E40" s="33">
        <v>0.8</v>
      </c>
      <c r="F40" s="33">
        <v>0.8</v>
      </c>
      <c r="G40" s="33">
        <v>0.8</v>
      </c>
    </row>
    <row r="41" spans="1:7" x14ac:dyDescent="0.3">
      <c r="A41" s="34" t="s">
        <v>156</v>
      </c>
      <c r="B41" s="35" t="s">
        <v>152</v>
      </c>
      <c r="C41" s="33">
        <v>1</v>
      </c>
      <c r="E41" s="33">
        <v>0.86</v>
      </c>
      <c r="F41" s="33">
        <v>0.86</v>
      </c>
      <c r="G41" s="33">
        <v>0.86</v>
      </c>
    </row>
    <row r="42" spans="1:7" x14ac:dyDescent="0.3">
      <c r="A42" s="34" t="s">
        <v>156</v>
      </c>
      <c r="B42" s="35" t="s">
        <v>33</v>
      </c>
      <c r="C42" s="33">
        <v>1</v>
      </c>
      <c r="E42" s="33">
        <v>1</v>
      </c>
      <c r="F42" s="33">
        <v>1</v>
      </c>
      <c r="G42" s="33">
        <v>1</v>
      </c>
    </row>
    <row r="43" spans="1:7" x14ac:dyDescent="0.3">
      <c r="A43" s="34" t="s">
        <v>158</v>
      </c>
      <c r="B43" s="35" t="s">
        <v>29</v>
      </c>
      <c r="C43" s="33">
        <v>0</v>
      </c>
      <c r="D43" s="33" t="s">
        <v>172</v>
      </c>
      <c r="E43" s="33">
        <v>0.85</v>
      </c>
      <c r="F43" s="33">
        <v>0.85</v>
      </c>
      <c r="G43" s="33">
        <v>0.85</v>
      </c>
    </row>
    <row r="44" spans="1:7" x14ac:dyDescent="0.3">
      <c r="A44" s="34" t="s">
        <v>158</v>
      </c>
      <c r="B44" s="35" t="s">
        <v>150</v>
      </c>
      <c r="C44" s="33">
        <v>0</v>
      </c>
      <c r="D44" s="33" t="s">
        <v>172</v>
      </c>
      <c r="E44" s="33">
        <v>0.85</v>
      </c>
      <c r="F44" s="33">
        <v>0.85</v>
      </c>
      <c r="G44" s="33">
        <v>0.85</v>
      </c>
    </row>
    <row r="45" spans="1:7" x14ac:dyDescent="0.3">
      <c r="A45" s="34" t="s">
        <v>158</v>
      </c>
      <c r="B45" s="35" t="s">
        <v>30</v>
      </c>
      <c r="C45" s="33">
        <v>0</v>
      </c>
      <c r="D45" s="33" t="s">
        <v>172</v>
      </c>
      <c r="E45" s="33">
        <v>0.85</v>
      </c>
      <c r="F45" s="33">
        <v>0.85</v>
      </c>
      <c r="G45" s="33">
        <v>0.85</v>
      </c>
    </row>
    <row r="46" spans="1:7" x14ac:dyDescent="0.3">
      <c r="A46" s="34" t="s">
        <v>158</v>
      </c>
      <c r="B46" s="35" t="s">
        <v>31</v>
      </c>
      <c r="C46" s="33">
        <v>0.76</v>
      </c>
      <c r="D46" s="33" t="s">
        <v>172</v>
      </c>
      <c r="E46" s="33">
        <v>0.85</v>
      </c>
      <c r="F46" s="33">
        <v>0.85</v>
      </c>
      <c r="G46" s="33">
        <v>0.85</v>
      </c>
    </row>
    <row r="47" spans="1:7" x14ac:dyDescent="0.3">
      <c r="A47" s="34" t="s">
        <v>158</v>
      </c>
      <c r="B47" s="35" t="s">
        <v>151</v>
      </c>
    </row>
    <row r="48" spans="1:7" x14ac:dyDescent="0.3">
      <c r="A48" s="34" t="s">
        <v>158</v>
      </c>
      <c r="B48" s="35" t="s">
        <v>32</v>
      </c>
      <c r="C48" s="33">
        <v>0.8</v>
      </c>
      <c r="E48" s="33">
        <v>1</v>
      </c>
      <c r="F48" s="33">
        <v>1</v>
      </c>
      <c r="G48" s="33">
        <v>1</v>
      </c>
    </row>
    <row r="49" spans="1:7" x14ac:dyDescent="0.3">
      <c r="A49" s="34" t="s">
        <v>158</v>
      </c>
      <c r="B49" s="35" t="s">
        <v>152</v>
      </c>
      <c r="C49" s="33">
        <v>1</v>
      </c>
      <c r="E49" s="33">
        <v>0.86</v>
      </c>
      <c r="F49" s="33">
        <v>0.86</v>
      </c>
      <c r="G49" s="33">
        <v>0.86</v>
      </c>
    </row>
    <row r="50" spans="1:7" x14ac:dyDescent="0.3">
      <c r="A50" s="34" t="s">
        <v>158</v>
      </c>
      <c r="B50" s="35" t="s">
        <v>33</v>
      </c>
      <c r="C50" s="33">
        <v>1</v>
      </c>
      <c r="E50" s="33">
        <v>1</v>
      </c>
      <c r="F50" s="33">
        <v>1</v>
      </c>
      <c r="G50" s="33">
        <v>1</v>
      </c>
    </row>
    <row r="51" spans="1:7" x14ac:dyDescent="0.3">
      <c r="A51" s="37" t="s">
        <v>159</v>
      </c>
      <c r="B51" s="35" t="s">
        <v>29</v>
      </c>
      <c r="C51" s="33">
        <v>0</v>
      </c>
      <c r="D51" s="33" t="s">
        <v>172</v>
      </c>
      <c r="E51" s="33">
        <v>0.9</v>
      </c>
      <c r="F51" s="33">
        <v>0.9</v>
      </c>
      <c r="G51" s="33">
        <v>0.9</v>
      </c>
    </row>
    <row r="52" spans="1:7" x14ac:dyDescent="0.3">
      <c r="A52" s="34" t="s">
        <v>159</v>
      </c>
      <c r="B52" s="35" t="s">
        <v>150</v>
      </c>
      <c r="C52" s="33">
        <v>0</v>
      </c>
      <c r="D52" s="33" t="s">
        <v>172</v>
      </c>
      <c r="E52" s="33">
        <v>0.9</v>
      </c>
      <c r="F52" s="33">
        <v>0.9</v>
      </c>
      <c r="G52" s="33">
        <v>0.9</v>
      </c>
    </row>
    <row r="53" spans="1:7" x14ac:dyDescent="0.3">
      <c r="A53" s="34" t="s">
        <v>159</v>
      </c>
      <c r="B53" s="35" t="s">
        <v>30</v>
      </c>
      <c r="C53" s="33">
        <v>0</v>
      </c>
      <c r="D53" s="33" t="s">
        <v>172</v>
      </c>
      <c r="E53" s="33">
        <v>0.9</v>
      </c>
      <c r="F53" s="33">
        <v>0.9</v>
      </c>
      <c r="G53" s="33">
        <v>0.9</v>
      </c>
    </row>
    <row r="54" spans="1:7" x14ac:dyDescent="0.3">
      <c r="A54" s="34" t="s">
        <v>159</v>
      </c>
      <c r="B54" s="35" t="s">
        <v>31</v>
      </c>
      <c r="C54" s="33">
        <v>0.76</v>
      </c>
      <c r="D54" s="33" t="s">
        <v>172</v>
      </c>
      <c r="E54" s="33">
        <v>0.9</v>
      </c>
      <c r="F54" s="33">
        <v>0.9</v>
      </c>
      <c r="G54" s="33">
        <v>0.9</v>
      </c>
    </row>
    <row r="55" spans="1:7" x14ac:dyDescent="0.3">
      <c r="A55" s="34" t="s">
        <v>159</v>
      </c>
      <c r="B55" s="35" t="s">
        <v>151</v>
      </c>
    </row>
    <row r="56" spans="1:7" x14ac:dyDescent="0.3">
      <c r="A56" s="34" t="s">
        <v>159</v>
      </c>
      <c r="B56" s="35" t="s">
        <v>32</v>
      </c>
      <c r="C56" s="33">
        <v>0.8</v>
      </c>
      <c r="E56" s="33">
        <v>1</v>
      </c>
      <c r="F56" s="33">
        <v>1</v>
      </c>
      <c r="G56" s="33">
        <v>1</v>
      </c>
    </row>
    <row r="57" spans="1:7" x14ac:dyDescent="0.3">
      <c r="A57" s="34" t="s">
        <v>159</v>
      </c>
      <c r="B57" s="35" t="s">
        <v>152</v>
      </c>
      <c r="C57" s="33">
        <v>1</v>
      </c>
      <c r="E57" s="33">
        <v>0.86</v>
      </c>
      <c r="F57" s="33">
        <v>0.86</v>
      </c>
      <c r="G57" s="33">
        <v>0.86</v>
      </c>
    </row>
    <row r="58" spans="1:7" x14ac:dyDescent="0.3">
      <c r="A58" s="34" t="s">
        <v>159</v>
      </c>
      <c r="B58" s="35" t="s">
        <v>33</v>
      </c>
      <c r="C58" s="33">
        <v>1</v>
      </c>
      <c r="E58" s="33">
        <v>1</v>
      </c>
      <c r="F58" s="33">
        <v>1</v>
      </c>
      <c r="G58" s="33">
        <v>1</v>
      </c>
    </row>
    <row r="59" spans="1:7" x14ac:dyDescent="0.3">
      <c r="A59" s="34" t="s">
        <v>69</v>
      </c>
      <c r="B59" s="35" t="s">
        <v>29</v>
      </c>
      <c r="C59" s="33">
        <v>0.63700000000000001</v>
      </c>
      <c r="E59" s="40">
        <v>0.96495387776761621</v>
      </c>
      <c r="F59" s="40">
        <v>0.94221105527638194</v>
      </c>
      <c r="G59" s="40">
        <v>0.94221105527638194</v>
      </c>
    </row>
    <row r="60" spans="1:7" x14ac:dyDescent="0.3">
      <c r="A60" s="34" t="s">
        <v>69</v>
      </c>
      <c r="B60" s="35" t="s">
        <v>150</v>
      </c>
      <c r="C60" s="33">
        <v>0.63800000000000001</v>
      </c>
      <c r="E60" s="40">
        <v>0.96313364055299533</v>
      </c>
      <c r="F60" s="40">
        <v>0.94221105527638194</v>
      </c>
      <c r="G60" s="40">
        <v>0.94221105527638194</v>
      </c>
    </row>
    <row r="61" spans="1:7" x14ac:dyDescent="0.3">
      <c r="A61" s="34" t="s">
        <v>69</v>
      </c>
      <c r="B61" s="35" t="s">
        <v>30</v>
      </c>
      <c r="C61" s="33">
        <v>0.63700000000000001</v>
      </c>
      <c r="E61" s="40">
        <v>0.96470588235294119</v>
      </c>
      <c r="F61" s="40">
        <v>0.94221105527638183</v>
      </c>
      <c r="G61" s="40">
        <v>0.94221105527638183</v>
      </c>
    </row>
    <row r="62" spans="1:7" x14ac:dyDescent="0.3">
      <c r="A62" s="34" t="s">
        <v>69</v>
      </c>
      <c r="B62" s="35" t="s">
        <v>31</v>
      </c>
      <c r="C62" s="33">
        <v>0.59799999999999998</v>
      </c>
      <c r="E62" s="40">
        <v>0.96481970096745817</v>
      </c>
      <c r="F62" s="40">
        <v>0.94221105527638205</v>
      </c>
      <c r="G62" s="40">
        <v>0.94221105527638205</v>
      </c>
    </row>
    <row r="63" spans="1:7" x14ac:dyDescent="0.3">
      <c r="A63" s="34" t="s">
        <v>69</v>
      </c>
      <c r="B63" s="35" t="s">
        <v>151</v>
      </c>
      <c r="C63" s="33">
        <v>0.95499999999999996</v>
      </c>
    </row>
    <row r="64" spans="1:7" x14ac:dyDescent="0.3">
      <c r="A64" s="34" t="s">
        <v>69</v>
      </c>
      <c r="B64" s="35" t="s">
        <v>32</v>
      </c>
      <c r="C64" s="33">
        <v>0.441</v>
      </c>
      <c r="E64" s="33">
        <v>0.2</v>
      </c>
      <c r="F64" s="33">
        <v>0.2</v>
      </c>
      <c r="G64" s="33">
        <v>0.2</v>
      </c>
    </row>
    <row r="65" spans="1:7" x14ac:dyDescent="0.3">
      <c r="A65" s="34" t="s">
        <v>69</v>
      </c>
      <c r="B65" s="35" t="s">
        <v>152</v>
      </c>
      <c r="C65" s="33">
        <v>1.1043449999999999</v>
      </c>
      <c r="E65" s="33">
        <v>1.04</v>
      </c>
      <c r="F65" s="33">
        <v>0.99658974981782844</v>
      </c>
      <c r="G65" s="33">
        <v>0.99658974981782844</v>
      </c>
    </row>
    <row r="66" spans="1:7" x14ac:dyDescent="0.3">
      <c r="A66" s="34" t="s">
        <v>69</v>
      </c>
      <c r="B66" s="35" t="s">
        <v>33</v>
      </c>
      <c r="C66" s="33">
        <v>1</v>
      </c>
      <c r="E66" s="33">
        <v>1</v>
      </c>
      <c r="F66" s="33">
        <v>1.07</v>
      </c>
      <c r="G66" s="33">
        <v>1.07</v>
      </c>
    </row>
    <row r="67" spans="1:7" x14ac:dyDescent="0.3">
      <c r="A67" s="34" t="s">
        <v>160</v>
      </c>
      <c r="B67" s="35" t="s">
        <v>29</v>
      </c>
      <c r="C67" s="33">
        <v>0</v>
      </c>
      <c r="D67" s="33" t="s">
        <v>172</v>
      </c>
      <c r="E67" s="33">
        <v>0.9</v>
      </c>
      <c r="F67" s="33">
        <v>0.9</v>
      </c>
      <c r="G67" s="33">
        <v>0.9</v>
      </c>
    </row>
    <row r="68" spans="1:7" x14ac:dyDescent="0.3">
      <c r="A68" s="34" t="s">
        <v>160</v>
      </c>
      <c r="B68" s="35" t="s">
        <v>150</v>
      </c>
      <c r="C68" s="33">
        <v>0</v>
      </c>
      <c r="D68" s="33" t="s">
        <v>172</v>
      </c>
      <c r="E68" s="33">
        <v>0.9</v>
      </c>
      <c r="F68" s="33">
        <v>0.9</v>
      </c>
      <c r="G68" s="33">
        <v>0.9</v>
      </c>
    </row>
    <row r="69" spans="1:7" x14ac:dyDescent="0.3">
      <c r="A69" s="34" t="s">
        <v>160</v>
      </c>
      <c r="B69" s="35" t="s">
        <v>30</v>
      </c>
      <c r="C69" s="33">
        <v>0</v>
      </c>
      <c r="D69" s="33" t="s">
        <v>172</v>
      </c>
      <c r="E69" s="33">
        <v>0.9</v>
      </c>
      <c r="F69" s="33">
        <v>0.9</v>
      </c>
      <c r="G69" s="33">
        <v>0.9</v>
      </c>
    </row>
    <row r="70" spans="1:7" x14ac:dyDescent="0.3">
      <c r="A70" s="34" t="s">
        <v>160</v>
      </c>
      <c r="B70" s="35" t="s">
        <v>31</v>
      </c>
      <c r="C70" s="33">
        <v>0.76</v>
      </c>
      <c r="D70" s="33" t="s">
        <v>172</v>
      </c>
      <c r="E70" s="33">
        <v>0.9</v>
      </c>
      <c r="F70" s="33">
        <v>0.9</v>
      </c>
      <c r="G70" s="33">
        <v>0.9</v>
      </c>
    </row>
    <row r="71" spans="1:7" x14ac:dyDescent="0.3">
      <c r="A71" s="34" t="s">
        <v>160</v>
      </c>
      <c r="B71" s="35" t="s">
        <v>151</v>
      </c>
    </row>
    <row r="72" spans="1:7" x14ac:dyDescent="0.3">
      <c r="A72" s="34" t="s">
        <v>160</v>
      </c>
      <c r="B72" s="35" t="s">
        <v>32</v>
      </c>
      <c r="C72" s="33">
        <v>0.8</v>
      </c>
      <c r="E72" s="33">
        <v>1</v>
      </c>
      <c r="F72" s="33">
        <v>1</v>
      </c>
      <c r="G72" s="33">
        <v>1</v>
      </c>
    </row>
    <row r="73" spans="1:7" x14ac:dyDescent="0.3">
      <c r="A73" s="34" t="s">
        <v>160</v>
      </c>
      <c r="B73" s="35" t="s">
        <v>152</v>
      </c>
      <c r="C73" s="33">
        <v>1</v>
      </c>
      <c r="E73" s="33">
        <v>0.86</v>
      </c>
      <c r="F73" s="33">
        <v>0.86</v>
      </c>
      <c r="G73" s="33">
        <v>0.86</v>
      </c>
    </row>
    <row r="74" spans="1:7" x14ac:dyDescent="0.3">
      <c r="A74" s="34" t="s">
        <v>160</v>
      </c>
      <c r="B74" s="35" t="s">
        <v>33</v>
      </c>
      <c r="C74" s="33">
        <v>1</v>
      </c>
      <c r="E74" s="33">
        <v>1</v>
      </c>
      <c r="F74" s="33">
        <v>1</v>
      </c>
      <c r="G74" s="33">
        <v>1</v>
      </c>
    </row>
    <row r="75" spans="1:7" x14ac:dyDescent="0.3">
      <c r="A75" s="34" t="s">
        <v>163</v>
      </c>
      <c r="B75" s="35" t="s">
        <v>29</v>
      </c>
      <c r="C75" s="33">
        <v>0.60729999999999995</v>
      </c>
      <c r="E75" s="33">
        <v>1</v>
      </c>
      <c r="F75" s="33">
        <v>1</v>
      </c>
      <c r="G75" s="33">
        <v>1</v>
      </c>
    </row>
    <row r="76" spans="1:7" x14ac:dyDescent="0.3">
      <c r="A76" s="34" t="s">
        <v>163</v>
      </c>
      <c r="B76" s="35" t="s">
        <v>150</v>
      </c>
      <c r="C76" s="33">
        <v>0.60729999999999995</v>
      </c>
      <c r="E76" s="33">
        <v>1</v>
      </c>
      <c r="F76" s="33">
        <v>1</v>
      </c>
      <c r="G76" s="33">
        <v>1</v>
      </c>
    </row>
    <row r="77" spans="1:7" x14ac:dyDescent="0.3">
      <c r="A77" s="34" t="s">
        <v>163</v>
      </c>
      <c r="B77" s="35" t="s">
        <v>30</v>
      </c>
      <c r="C77" s="33">
        <v>0.60729999999999995</v>
      </c>
      <c r="E77" s="33">
        <v>1</v>
      </c>
      <c r="F77" s="33">
        <v>1</v>
      </c>
      <c r="G77" s="33">
        <v>1</v>
      </c>
    </row>
    <row r="78" spans="1:7" x14ac:dyDescent="0.3">
      <c r="A78" s="34" t="s">
        <v>163</v>
      </c>
      <c r="B78" s="35" t="s">
        <v>31</v>
      </c>
      <c r="C78" s="33">
        <v>0.60729999999999995</v>
      </c>
      <c r="E78" s="33">
        <v>1</v>
      </c>
      <c r="F78" s="33">
        <v>1</v>
      </c>
      <c r="G78" s="33">
        <v>1</v>
      </c>
    </row>
    <row r="79" spans="1:7" x14ac:dyDescent="0.3">
      <c r="A79" s="34" t="s">
        <v>163</v>
      </c>
      <c r="B79" s="35" t="s">
        <v>151</v>
      </c>
    </row>
    <row r="80" spans="1:7" x14ac:dyDescent="0.3">
      <c r="A80" s="34" t="s">
        <v>163</v>
      </c>
      <c r="B80" s="35" t="s">
        <v>32</v>
      </c>
      <c r="C80" s="33">
        <v>0.60699999999999998</v>
      </c>
      <c r="E80" s="33">
        <v>1</v>
      </c>
      <c r="F80" s="33">
        <v>1</v>
      </c>
      <c r="G80" s="33">
        <v>1</v>
      </c>
    </row>
    <row r="81" spans="1:7" x14ac:dyDescent="0.3">
      <c r="A81" s="34" t="s">
        <v>163</v>
      </c>
      <c r="B81" s="35" t="s">
        <v>152</v>
      </c>
      <c r="C81" s="33">
        <v>1</v>
      </c>
      <c r="E81" s="33">
        <v>1</v>
      </c>
      <c r="F81" s="33">
        <v>1</v>
      </c>
      <c r="G81" s="33">
        <v>1</v>
      </c>
    </row>
    <row r="82" spans="1:7" x14ac:dyDescent="0.3">
      <c r="A82" s="34" t="s">
        <v>163</v>
      </c>
      <c r="B82" s="35" t="s">
        <v>33</v>
      </c>
      <c r="C82" s="33">
        <v>1</v>
      </c>
      <c r="E82" s="33">
        <v>1</v>
      </c>
      <c r="F82" s="33">
        <v>1</v>
      </c>
      <c r="G82" s="33">
        <v>1</v>
      </c>
    </row>
    <row r="83" spans="1:7" x14ac:dyDescent="0.3">
      <c r="A83" s="34" t="s">
        <v>164</v>
      </c>
      <c r="B83" s="35" t="s">
        <v>29</v>
      </c>
      <c r="C83" s="33">
        <v>0.55000000000000004</v>
      </c>
      <c r="E83" s="33">
        <v>0.95</v>
      </c>
      <c r="F83" s="33">
        <v>0.92624999999999991</v>
      </c>
      <c r="G83" s="33">
        <v>0.92624999999999991</v>
      </c>
    </row>
    <row r="84" spans="1:7" x14ac:dyDescent="0.3">
      <c r="A84" s="34" t="s">
        <v>164</v>
      </c>
      <c r="B84" s="35" t="s">
        <v>150</v>
      </c>
      <c r="C84" s="33">
        <v>0.55000000000000004</v>
      </c>
      <c r="E84" s="33">
        <v>0.95</v>
      </c>
      <c r="F84" s="33">
        <v>0.92624999999999991</v>
      </c>
      <c r="G84" s="33">
        <v>0.92624999999999991</v>
      </c>
    </row>
    <row r="85" spans="1:7" x14ac:dyDescent="0.3">
      <c r="A85" s="34" t="s">
        <v>164</v>
      </c>
      <c r="B85" s="35" t="s">
        <v>30</v>
      </c>
      <c r="C85" s="33">
        <v>0.55000000000000004</v>
      </c>
      <c r="E85" s="33">
        <v>0.95</v>
      </c>
      <c r="F85" s="33">
        <v>0.92624999999999991</v>
      </c>
      <c r="G85" s="33">
        <v>0.92624999999999991</v>
      </c>
    </row>
    <row r="86" spans="1:7" x14ac:dyDescent="0.3">
      <c r="A86" s="34" t="s">
        <v>164</v>
      </c>
      <c r="B86" s="35" t="s">
        <v>31</v>
      </c>
      <c r="C86" s="33">
        <v>0.55000000000000004</v>
      </c>
      <c r="E86" s="33">
        <v>0.95</v>
      </c>
      <c r="F86" s="33">
        <v>0.90365853658536588</v>
      </c>
      <c r="G86" s="33">
        <v>0.90365853658536588</v>
      </c>
    </row>
    <row r="87" spans="1:7" x14ac:dyDescent="0.3">
      <c r="A87" s="34" t="s">
        <v>164</v>
      </c>
      <c r="B87" s="35" t="s">
        <v>32</v>
      </c>
      <c r="C87" s="33">
        <v>0.441</v>
      </c>
      <c r="E87" s="33">
        <v>0.2</v>
      </c>
      <c r="F87" s="33">
        <v>0.2</v>
      </c>
      <c r="G87" s="33">
        <v>0.2</v>
      </c>
    </row>
    <row r="88" spans="1:7" x14ac:dyDescent="0.3">
      <c r="A88" s="34" t="s">
        <v>164</v>
      </c>
      <c r="B88" s="35" t="s">
        <v>152</v>
      </c>
      <c r="C88" s="33">
        <v>1.05</v>
      </c>
      <c r="E88" s="33">
        <v>0.77</v>
      </c>
      <c r="F88" s="33">
        <v>0.82</v>
      </c>
      <c r="G88" s="33">
        <v>0.82</v>
      </c>
    </row>
    <row r="89" spans="1:7" x14ac:dyDescent="0.3">
      <c r="A89" s="34" t="s">
        <v>164</v>
      </c>
      <c r="B89" s="35" t="s">
        <v>33</v>
      </c>
      <c r="C89" s="33">
        <v>1</v>
      </c>
      <c r="E89" s="33">
        <v>1</v>
      </c>
      <c r="F89" s="33">
        <v>1.0249999999999999</v>
      </c>
      <c r="G89" s="33">
        <v>1.0249999999999999</v>
      </c>
    </row>
    <row r="90" spans="1:7" x14ac:dyDescent="0.3">
      <c r="A90" s="34" t="s">
        <v>165</v>
      </c>
      <c r="B90" s="35" t="s">
        <v>29</v>
      </c>
      <c r="C90" s="33">
        <v>0.55000000000000004</v>
      </c>
      <c r="E90" s="33">
        <v>0.85</v>
      </c>
      <c r="F90" s="33">
        <v>0.82874999999999999</v>
      </c>
      <c r="G90" s="33">
        <v>0.82874999999999999</v>
      </c>
    </row>
    <row r="91" spans="1:7" x14ac:dyDescent="0.3">
      <c r="A91" s="34" t="s">
        <v>165</v>
      </c>
      <c r="B91" s="35" t="s">
        <v>150</v>
      </c>
      <c r="C91" s="33">
        <v>0.55000000000000004</v>
      </c>
      <c r="E91" s="33">
        <v>0.85</v>
      </c>
      <c r="F91" s="33">
        <v>0.82874999999999999</v>
      </c>
      <c r="G91" s="33">
        <v>0.82874999999999999</v>
      </c>
    </row>
    <row r="92" spans="1:7" x14ac:dyDescent="0.3">
      <c r="A92" s="34" t="s">
        <v>165</v>
      </c>
      <c r="B92" s="35" t="s">
        <v>30</v>
      </c>
      <c r="C92" s="33">
        <v>0.55000000000000004</v>
      </c>
      <c r="E92" s="33">
        <v>0.85</v>
      </c>
      <c r="F92" s="33">
        <v>0.82874999999999999</v>
      </c>
      <c r="G92" s="33">
        <v>0.82874999999999999</v>
      </c>
    </row>
    <row r="93" spans="1:7" x14ac:dyDescent="0.3">
      <c r="A93" s="34" t="s">
        <v>165</v>
      </c>
      <c r="B93" s="35" t="s">
        <v>31</v>
      </c>
      <c r="C93" s="33">
        <v>0.55000000000000004</v>
      </c>
      <c r="E93" s="33">
        <v>0.85</v>
      </c>
      <c r="F93" s="33">
        <v>0.82874999999999999</v>
      </c>
      <c r="G93" s="33">
        <v>0.82874999999999999</v>
      </c>
    </row>
    <row r="94" spans="1:7" x14ac:dyDescent="0.3">
      <c r="A94" s="34" t="s">
        <v>165</v>
      </c>
      <c r="B94" s="35" t="s">
        <v>32</v>
      </c>
      <c r="C94" s="33">
        <v>0.441</v>
      </c>
      <c r="E94" s="33">
        <v>0.2</v>
      </c>
      <c r="F94" s="33">
        <v>0.2</v>
      </c>
      <c r="G94" s="33">
        <v>0.2</v>
      </c>
    </row>
    <row r="95" spans="1:7" x14ac:dyDescent="0.3">
      <c r="A95" s="34" t="s">
        <v>165</v>
      </c>
      <c r="B95" s="35" t="s">
        <v>152</v>
      </c>
      <c r="C95" s="33">
        <v>1.25</v>
      </c>
      <c r="E95" s="33">
        <v>0.82499999999999996</v>
      </c>
      <c r="F95" s="33">
        <v>0.82</v>
      </c>
      <c r="G95" s="33">
        <v>0.82</v>
      </c>
    </row>
    <row r="96" spans="1:7" x14ac:dyDescent="0.3">
      <c r="A96" s="34" t="s">
        <v>165</v>
      </c>
      <c r="B96" s="35" t="s">
        <v>33</v>
      </c>
    </row>
    <row r="97" spans="1:7" x14ac:dyDescent="0.3">
      <c r="A97" s="34" t="s">
        <v>166</v>
      </c>
      <c r="B97" s="35" t="s">
        <v>29</v>
      </c>
      <c r="C97" s="33">
        <v>0</v>
      </c>
      <c r="D97" s="33" t="s">
        <v>172</v>
      </c>
      <c r="E97" s="33">
        <v>0.95</v>
      </c>
      <c r="F97" s="33">
        <v>0.95</v>
      </c>
      <c r="G97" s="33">
        <v>0.95</v>
      </c>
    </row>
    <row r="98" spans="1:7" x14ac:dyDescent="0.3">
      <c r="A98" s="34" t="s">
        <v>166</v>
      </c>
      <c r="B98" s="35" t="s">
        <v>150</v>
      </c>
      <c r="C98" s="33">
        <v>0</v>
      </c>
      <c r="D98" s="33" t="s">
        <v>172</v>
      </c>
      <c r="E98" s="33">
        <v>0.95</v>
      </c>
      <c r="F98" s="33">
        <v>0.95</v>
      </c>
      <c r="G98" s="33">
        <v>0.95</v>
      </c>
    </row>
    <row r="99" spans="1:7" x14ac:dyDescent="0.3">
      <c r="A99" s="34" t="s">
        <v>166</v>
      </c>
      <c r="B99" s="35" t="s">
        <v>30</v>
      </c>
      <c r="C99" s="33">
        <v>0</v>
      </c>
      <c r="D99" s="33" t="s">
        <v>172</v>
      </c>
      <c r="E99" s="33">
        <v>0.95</v>
      </c>
      <c r="F99" s="33">
        <v>0.95</v>
      </c>
      <c r="G99" s="33">
        <v>0.95</v>
      </c>
    </row>
    <row r="100" spans="1:7" x14ac:dyDescent="0.3">
      <c r="A100" s="34" t="s">
        <v>166</v>
      </c>
      <c r="B100" s="35" t="s">
        <v>31</v>
      </c>
      <c r="C100" s="33">
        <v>0.76</v>
      </c>
      <c r="D100" s="33" t="s">
        <v>172</v>
      </c>
      <c r="E100" s="33">
        <v>0.95</v>
      </c>
      <c r="F100" s="33">
        <v>0.95</v>
      </c>
      <c r="G100" s="33">
        <v>0.95</v>
      </c>
    </row>
    <row r="101" spans="1:7" x14ac:dyDescent="0.3">
      <c r="A101" s="34" t="s">
        <v>166</v>
      </c>
      <c r="B101" s="35" t="s">
        <v>32</v>
      </c>
      <c r="C101" s="33">
        <v>0.8</v>
      </c>
      <c r="E101" s="33">
        <v>1</v>
      </c>
      <c r="F101" s="33">
        <v>1</v>
      </c>
      <c r="G101" s="33">
        <v>1</v>
      </c>
    </row>
    <row r="102" spans="1:7" x14ac:dyDescent="0.3">
      <c r="A102" s="34" t="s">
        <v>166</v>
      </c>
      <c r="B102" s="35" t="s">
        <v>152</v>
      </c>
      <c r="C102" s="33">
        <v>1</v>
      </c>
      <c r="E102" s="33">
        <v>0.86</v>
      </c>
      <c r="F102" s="33">
        <v>0.86</v>
      </c>
      <c r="G102" s="33">
        <v>0.86</v>
      </c>
    </row>
    <row r="103" spans="1:7" x14ac:dyDescent="0.3">
      <c r="A103" s="34" t="s">
        <v>166</v>
      </c>
      <c r="B103" s="35" t="s">
        <v>33</v>
      </c>
    </row>
    <row r="104" spans="1:7" x14ac:dyDescent="0.3">
      <c r="A104" s="34" t="s">
        <v>167</v>
      </c>
      <c r="B104" s="35" t="s">
        <v>29</v>
      </c>
      <c r="C104" s="33">
        <v>0.7</v>
      </c>
      <c r="E104" s="33">
        <v>1</v>
      </c>
      <c r="F104" s="33">
        <v>1</v>
      </c>
      <c r="G104" s="33">
        <v>1</v>
      </c>
    </row>
    <row r="105" spans="1:7" x14ac:dyDescent="0.3">
      <c r="A105" s="34" t="s">
        <v>167</v>
      </c>
      <c r="B105" s="35" t="s">
        <v>150</v>
      </c>
      <c r="C105" s="33">
        <v>0.7</v>
      </c>
      <c r="E105" s="33">
        <v>1</v>
      </c>
      <c r="F105" s="33">
        <v>1</v>
      </c>
      <c r="G105" s="33">
        <v>1</v>
      </c>
    </row>
    <row r="106" spans="1:7" x14ac:dyDescent="0.3">
      <c r="A106" s="34" t="s">
        <v>167</v>
      </c>
      <c r="B106" s="35" t="s">
        <v>30</v>
      </c>
      <c r="C106" s="33">
        <v>0.7</v>
      </c>
      <c r="E106" s="33">
        <v>1</v>
      </c>
      <c r="F106" s="33">
        <v>1</v>
      </c>
      <c r="G106" s="33">
        <v>1</v>
      </c>
    </row>
    <row r="107" spans="1:7" x14ac:dyDescent="0.3">
      <c r="A107" s="34" t="s">
        <v>167</v>
      </c>
      <c r="B107" s="35" t="s">
        <v>31</v>
      </c>
      <c r="C107" s="33">
        <v>0.7</v>
      </c>
      <c r="E107" s="33">
        <v>1</v>
      </c>
      <c r="F107" s="33">
        <v>1</v>
      </c>
      <c r="G107" s="33">
        <v>1</v>
      </c>
    </row>
    <row r="108" spans="1:7" x14ac:dyDescent="0.3">
      <c r="A108" s="34" t="s">
        <v>167</v>
      </c>
      <c r="B108" s="35" t="s">
        <v>32</v>
      </c>
      <c r="C108" s="33">
        <v>1</v>
      </c>
      <c r="E108" s="33">
        <v>1</v>
      </c>
      <c r="F108" s="33">
        <v>1</v>
      </c>
      <c r="G108" s="33">
        <v>1</v>
      </c>
    </row>
    <row r="109" spans="1:7" x14ac:dyDescent="0.3">
      <c r="A109" s="34" t="s">
        <v>167</v>
      </c>
      <c r="B109" s="35" t="s">
        <v>152</v>
      </c>
      <c r="C109" s="33">
        <v>1</v>
      </c>
      <c r="E109" s="33">
        <v>0.86</v>
      </c>
      <c r="F109" s="33">
        <v>0.86</v>
      </c>
      <c r="G109" s="33">
        <v>0.86</v>
      </c>
    </row>
    <row r="110" spans="1:7" x14ac:dyDescent="0.3">
      <c r="A110" s="34" t="s">
        <v>167</v>
      </c>
      <c r="B110" s="35" t="s">
        <v>33</v>
      </c>
    </row>
    <row r="111" spans="1:7" x14ac:dyDescent="0.3">
      <c r="A111" s="33" t="s">
        <v>168</v>
      </c>
      <c r="B111" s="35" t="s">
        <v>29</v>
      </c>
      <c r="C111" s="33">
        <v>0</v>
      </c>
      <c r="D111" s="33" t="s">
        <v>172</v>
      </c>
      <c r="E111" s="33">
        <v>1</v>
      </c>
      <c r="F111" s="33">
        <v>1</v>
      </c>
      <c r="G111" s="33">
        <v>1</v>
      </c>
    </row>
    <row r="112" spans="1:7" x14ac:dyDescent="0.3">
      <c r="A112" s="33" t="s">
        <v>168</v>
      </c>
      <c r="B112" s="35" t="s">
        <v>150</v>
      </c>
      <c r="C112" s="33">
        <v>0</v>
      </c>
      <c r="D112" s="33" t="s">
        <v>172</v>
      </c>
      <c r="E112" s="33">
        <v>1</v>
      </c>
      <c r="F112" s="33">
        <v>1</v>
      </c>
      <c r="G112" s="33">
        <v>1</v>
      </c>
    </row>
    <row r="113" spans="1:8" x14ac:dyDescent="0.3">
      <c r="A113" s="33" t="s">
        <v>168</v>
      </c>
      <c r="B113" s="35" t="s">
        <v>30</v>
      </c>
      <c r="C113" s="33">
        <v>0</v>
      </c>
      <c r="D113" s="33" t="s">
        <v>172</v>
      </c>
      <c r="E113" s="33">
        <v>1</v>
      </c>
      <c r="F113" s="33">
        <v>1</v>
      </c>
      <c r="G113" s="33">
        <v>1</v>
      </c>
    </row>
    <row r="114" spans="1:8" x14ac:dyDescent="0.3">
      <c r="A114" s="33" t="s">
        <v>168</v>
      </c>
      <c r="B114" s="35" t="s">
        <v>31</v>
      </c>
      <c r="C114" s="33">
        <v>1</v>
      </c>
      <c r="D114" s="33" t="s">
        <v>172</v>
      </c>
      <c r="E114" s="33">
        <v>1</v>
      </c>
      <c r="F114" s="33">
        <v>1</v>
      </c>
      <c r="G114" s="33">
        <v>1</v>
      </c>
    </row>
    <row r="115" spans="1:8" x14ac:dyDescent="0.3">
      <c r="A115" s="33" t="s">
        <v>168</v>
      </c>
      <c r="B115" s="35" t="s">
        <v>151</v>
      </c>
      <c r="C115" s="33">
        <v>10.220000000000001</v>
      </c>
      <c r="E115" s="33">
        <v>1</v>
      </c>
      <c r="F115" s="33">
        <v>1</v>
      </c>
      <c r="G115" s="33">
        <v>1</v>
      </c>
    </row>
    <row r="116" spans="1:8" x14ac:dyDescent="0.3">
      <c r="A116" s="33" t="s">
        <v>168</v>
      </c>
      <c r="B116" s="35" t="s">
        <v>32</v>
      </c>
      <c r="C116" s="33">
        <v>0.441</v>
      </c>
      <c r="E116" s="33">
        <v>0.2</v>
      </c>
      <c r="F116" s="33">
        <v>0.2</v>
      </c>
      <c r="G116" s="33">
        <v>0.2</v>
      </c>
    </row>
    <row r="117" spans="1:8" x14ac:dyDescent="0.3">
      <c r="A117" s="33" t="s">
        <v>168</v>
      </c>
      <c r="B117" s="35" t="s">
        <v>152</v>
      </c>
      <c r="C117" s="33">
        <v>1</v>
      </c>
      <c r="E117" s="33">
        <v>1</v>
      </c>
      <c r="F117" s="33">
        <v>1</v>
      </c>
      <c r="G117" s="33">
        <v>1</v>
      </c>
    </row>
    <row r="118" spans="1:8" x14ac:dyDescent="0.3">
      <c r="A118" s="33" t="s">
        <v>168</v>
      </c>
      <c r="B118" s="35" t="s">
        <v>33</v>
      </c>
      <c r="C118" s="33">
        <v>1</v>
      </c>
      <c r="E118" s="33">
        <v>1</v>
      </c>
      <c r="F118" s="33">
        <v>1</v>
      </c>
      <c r="G118" s="33">
        <v>1</v>
      </c>
    </row>
    <row r="119" spans="1:8" x14ac:dyDescent="0.3">
      <c r="A119" s="33" t="s">
        <v>169</v>
      </c>
      <c r="B119" s="35" t="s">
        <v>29</v>
      </c>
      <c r="C119" s="33">
        <v>0.63700000000000001</v>
      </c>
      <c r="E119" s="33">
        <v>0.96495387776761621</v>
      </c>
      <c r="F119" s="33">
        <v>0.9018260539884263</v>
      </c>
      <c r="G119" s="33">
        <v>0.9018260539884263</v>
      </c>
    </row>
    <row r="120" spans="1:8" x14ac:dyDescent="0.3">
      <c r="A120" s="33" t="s">
        <v>169</v>
      </c>
      <c r="B120" s="35" t="s">
        <v>150</v>
      </c>
      <c r="C120" s="33">
        <v>0.63800000000000001</v>
      </c>
      <c r="E120" s="33">
        <v>0.96313364055299533</v>
      </c>
      <c r="F120" s="33">
        <v>0.90012489771307969</v>
      </c>
      <c r="G120" s="33">
        <v>0.90012489771307969</v>
      </c>
    </row>
    <row r="121" spans="1:8" x14ac:dyDescent="0.3">
      <c r="A121" s="33" t="s">
        <v>169</v>
      </c>
      <c r="B121" s="35" t="s">
        <v>30</v>
      </c>
      <c r="C121" s="33">
        <v>0.63700000000000001</v>
      </c>
      <c r="E121" s="33">
        <v>0.96470588235294119</v>
      </c>
      <c r="F121" s="33">
        <v>0.90159428257284224</v>
      </c>
      <c r="G121" s="33">
        <v>0.90159428257284224</v>
      </c>
    </row>
    <row r="122" spans="1:8" x14ac:dyDescent="0.3">
      <c r="A122" s="33" t="s">
        <v>169</v>
      </c>
      <c r="B122" s="35" t="s">
        <v>31</v>
      </c>
      <c r="C122" s="33">
        <v>0.59799999999999998</v>
      </c>
      <c r="E122" s="33">
        <v>0.96481970096745817</v>
      </c>
      <c r="F122" s="33">
        <v>0.90170065510977393</v>
      </c>
      <c r="G122" s="33">
        <v>0.90170065510977393</v>
      </c>
    </row>
    <row r="123" spans="1:8" x14ac:dyDescent="0.3">
      <c r="A123" s="33" t="s">
        <v>169</v>
      </c>
      <c r="B123" s="35" t="s">
        <v>151</v>
      </c>
      <c r="C123" s="33">
        <v>1</v>
      </c>
      <c r="E123" s="33">
        <v>1</v>
      </c>
      <c r="F123" s="33">
        <v>1</v>
      </c>
      <c r="G123" s="33">
        <v>1</v>
      </c>
    </row>
    <row r="124" spans="1:8" x14ac:dyDescent="0.3">
      <c r="A124" s="33" t="s">
        <v>169</v>
      </c>
      <c r="B124" s="35" t="s">
        <v>32</v>
      </c>
      <c r="C124" s="33">
        <v>0.441</v>
      </c>
      <c r="E124" s="33">
        <v>0.2</v>
      </c>
      <c r="F124" s="33">
        <v>0.2</v>
      </c>
      <c r="G124" s="33">
        <v>0.2</v>
      </c>
    </row>
    <row r="125" spans="1:8" x14ac:dyDescent="0.3">
      <c r="A125" s="33" t="s">
        <v>169</v>
      </c>
      <c r="B125" s="35" t="s">
        <v>152</v>
      </c>
      <c r="C125" s="33">
        <v>1.05</v>
      </c>
      <c r="E125" s="33">
        <v>0.14536340852130325</v>
      </c>
      <c r="F125" s="33">
        <v>0.11194653299916459</v>
      </c>
      <c r="G125" s="33">
        <v>0.11194653299916459</v>
      </c>
      <c r="H125" s="33" t="s">
        <v>173</v>
      </c>
    </row>
    <row r="126" spans="1:8" x14ac:dyDescent="0.3">
      <c r="A126" s="33" t="s">
        <v>169</v>
      </c>
      <c r="B126" s="35" t="s">
        <v>33</v>
      </c>
      <c r="C126" s="33">
        <v>1</v>
      </c>
      <c r="E126" s="33">
        <v>1</v>
      </c>
      <c r="F126" s="33">
        <v>1.2</v>
      </c>
      <c r="G126" s="33">
        <v>1.2</v>
      </c>
    </row>
    <row r="127" spans="1:8" ht="15.6" x14ac:dyDescent="0.3">
      <c r="A127"/>
    </row>
    <row r="128" spans="1:8" ht="15.6" x14ac:dyDescent="0.3">
      <c r="A128"/>
    </row>
    <row r="129" spans="1:1" ht="15.6" x14ac:dyDescent="0.3">
      <c r="A129"/>
    </row>
    <row r="130" spans="1:1" ht="15.6" x14ac:dyDescent="0.3">
      <c r="A130"/>
    </row>
    <row r="131" spans="1:1" ht="15.6" x14ac:dyDescent="0.3">
      <c r="A131"/>
    </row>
    <row r="132" spans="1:1" ht="15.6" x14ac:dyDescent="0.3">
      <c r="A132"/>
    </row>
    <row r="133" spans="1:1" ht="15.6" x14ac:dyDescent="0.3">
      <c r="A133"/>
    </row>
    <row r="134" spans="1:1" ht="15.6" x14ac:dyDescent="0.3">
      <c r="A134"/>
    </row>
    <row r="135" spans="1:1" ht="15.6" x14ac:dyDescent="0.3">
      <c r="A135"/>
    </row>
    <row r="136" spans="1:1" ht="15.6" x14ac:dyDescent="0.3">
      <c r="A136"/>
    </row>
    <row r="137" spans="1:1" ht="15.6" x14ac:dyDescent="0.3">
      <c r="A137"/>
    </row>
    <row r="138" spans="1:1" ht="15.6" x14ac:dyDescent="0.3">
      <c r="A138"/>
    </row>
    <row r="139" spans="1:1" ht="15.6" x14ac:dyDescent="0.3">
      <c r="A139"/>
    </row>
    <row r="140" spans="1:1" ht="15.6" x14ac:dyDescent="0.3">
      <c r="A140"/>
    </row>
    <row r="141" spans="1:1" ht="15.6" x14ac:dyDescent="0.3">
      <c r="A141"/>
    </row>
    <row r="142" spans="1:1" ht="15.6" x14ac:dyDescent="0.3">
      <c r="A142"/>
    </row>
    <row r="143" spans="1:1" ht="15.6" x14ac:dyDescent="0.3">
      <c r="A143"/>
    </row>
    <row r="144" spans="1:1" ht="15.6" x14ac:dyDescent="0.3">
      <c r="A144"/>
    </row>
    <row r="145" spans="1:1" ht="15.6" x14ac:dyDescent="0.3">
      <c r="A145"/>
    </row>
    <row r="146" spans="1:1" ht="15.6" x14ac:dyDescent="0.3">
      <c r="A146"/>
    </row>
    <row r="147" spans="1:1" ht="15.6" x14ac:dyDescent="0.3">
      <c r="A147"/>
    </row>
    <row r="148" spans="1:1" ht="15.6" x14ac:dyDescent="0.3">
      <c r="A148"/>
    </row>
    <row r="149" spans="1:1" ht="15.6" x14ac:dyDescent="0.3">
      <c r="A149"/>
    </row>
    <row r="150" spans="1:1" ht="15.6" x14ac:dyDescent="0.3">
      <c r="A150"/>
    </row>
    <row r="151" spans="1:1" ht="15.6" x14ac:dyDescent="0.3">
      <c r="A151"/>
    </row>
    <row r="152" spans="1:1" ht="15.6" x14ac:dyDescent="0.3">
      <c r="A152"/>
    </row>
    <row r="153" spans="1:1" ht="15.6" x14ac:dyDescent="0.3">
      <c r="A153"/>
    </row>
    <row r="154" spans="1:1" ht="15.6" x14ac:dyDescent="0.3">
      <c r="A154"/>
    </row>
    <row r="155" spans="1:1" ht="15.6" x14ac:dyDescent="0.3">
      <c r="A155"/>
    </row>
    <row r="156" spans="1:1" ht="15.6" x14ac:dyDescent="0.3">
      <c r="A156"/>
    </row>
    <row r="157" spans="1:1" ht="15.6" x14ac:dyDescent="0.3">
      <c r="A157"/>
    </row>
    <row r="158" spans="1:1" ht="15.6" x14ac:dyDescent="0.3">
      <c r="A158"/>
    </row>
    <row r="159" spans="1:1" ht="15.6" x14ac:dyDescent="0.3">
      <c r="A159"/>
    </row>
    <row r="160" spans="1:1" ht="15.6" x14ac:dyDescent="0.3">
      <c r="A160"/>
    </row>
    <row r="161" spans="1:1" ht="15.6" x14ac:dyDescent="0.3">
      <c r="A161"/>
    </row>
    <row r="162" spans="1:1" ht="15.6" x14ac:dyDescent="0.3">
      <c r="A162"/>
    </row>
    <row r="163" spans="1:1" ht="15.6" x14ac:dyDescent="0.3">
      <c r="A163"/>
    </row>
    <row r="164" spans="1:1" ht="15.6" x14ac:dyDescent="0.3">
      <c r="A164"/>
    </row>
    <row r="165" spans="1:1" ht="15.6" x14ac:dyDescent="0.3">
      <c r="A165"/>
    </row>
    <row r="166" spans="1:1" ht="15.6" x14ac:dyDescent="0.3">
      <c r="A166"/>
    </row>
    <row r="167" spans="1:1" ht="15.6" x14ac:dyDescent="0.3">
      <c r="A167"/>
    </row>
    <row r="168" spans="1:1" ht="15.6" x14ac:dyDescent="0.3">
      <c r="A168"/>
    </row>
    <row r="169" spans="1:1" ht="15.6" x14ac:dyDescent="0.3">
      <c r="A169"/>
    </row>
    <row r="170" spans="1:1" ht="15.6" x14ac:dyDescent="0.3">
      <c r="A170"/>
    </row>
    <row r="171" spans="1:1" ht="15.6" x14ac:dyDescent="0.3">
      <c r="A171"/>
    </row>
    <row r="172" spans="1:1" ht="15.6" x14ac:dyDescent="0.3">
      <c r="A172"/>
    </row>
    <row r="173" spans="1:1" ht="15.6" x14ac:dyDescent="0.3">
      <c r="A173"/>
    </row>
    <row r="174" spans="1:1" ht="15.6" x14ac:dyDescent="0.3">
      <c r="A174"/>
    </row>
    <row r="175" spans="1:1" ht="15.6" x14ac:dyDescent="0.3">
      <c r="A175"/>
    </row>
    <row r="176" spans="1:1" ht="15.6" x14ac:dyDescent="0.3">
      <c r="A176"/>
    </row>
    <row r="177" spans="1:1" ht="15.6" x14ac:dyDescent="0.3">
      <c r="A177"/>
    </row>
    <row r="178" spans="1:1" ht="15.6" x14ac:dyDescent="0.3">
      <c r="A178"/>
    </row>
    <row r="179" spans="1:1" ht="15.6" x14ac:dyDescent="0.3">
      <c r="A179"/>
    </row>
    <row r="180" spans="1:1" ht="15.6" x14ac:dyDescent="0.3">
      <c r="A180"/>
    </row>
    <row r="181" spans="1:1" ht="15.6" x14ac:dyDescent="0.3">
      <c r="A181"/>
    </row>
    <row r="182" spans="1:1" ht="15.6" x14ac:dyDescent="0.3">
      <c r="A182"/>
    </row>
    <row r="183" spans="1:1" ht="15.6" x14ac:dyDescent="0.3">
      <c r="A183"/>
    </row>
    <row r="184" spans="1:1" ht="15.6" x14ac:dyDescent="0.3">
      <c r="A184"/>
    </row>
    <row r="185" spans="1:1" ht="15.6" x14ac:dyDescent="0.3">
      <c r="A185"/>
    </row>
    <row r="186" spans="1:1" ht="15.6" x14ac:dyDescent="0.3">
      <c r="A186"/>
    </row>
    <row r="187" spans="1:1" ht="15.6" x14ac:dyDescent="0.3">
      <c r="A187"/>
    </row>
    <row r="188" spans="1:1" ht="15.6" x14ac:dyDescent="0.3">
      <c r="A188"/>
    </row>
    <row r="189" spans="1:1" x14ac:dyDescent="0.3">
      <c r="A189" s="123"/>
    </row>
    <row r="190" spans="1:1" x14ac:dyDescent="0.3">
      <c r="A190" s="123"/>
    </row>
    <row r="191" spans="1:1" x14ac:dyDescent="0.3">
      <c r="A191" s="123"/>
    </row>
    <row r="192" spans="1:1" x14ac:dyDescent="0.3">
      <c r="A192" s="123"/>
    </row>
    <row r="193" spans="1:1" x14ac:dyDescent="0.3">
      <c r="A193" s="123"/>
    </row>
    <row r="194" spans="1:1" x14ac:dyDescent="0.3">
      <c r="A194" s="123"/>
    </row>
    <row r="195" spans="1:1" x14ac:dyDescent="0.3">
      <c r="A195" s="123"/>
    </row>
    <row r="196" spans="1:1" x14ac:dyDescent="0.3">
      <c r="A196" s="123"/>
    </row>
    <row r="197" spans="1:1" x14ac:dyDescent="0.3">
      <c r="A197" s="123"/>
    </row>
    <row r="198" spans="1:1" x14ac:dyDescent="0.3">
      <c r="A198" s="123"/>
    </row>
    <row r="199" spans="1:1" x14ac:dyDescent="0.3">
      <c r="A199" s="123"/>
    </row>
    <row r="200" spans="1:1" x14ac:dyDescent="0.3">
      <c r="A200" s="123"/>
    </row>
    <row r="201" spans="1:1" x14ac:dyDescent="0.3">
      <c r="A201" s="123"/>
    </row>
    <row r="202" spans="1:1" x14ac:dyDescent="0.3">
      <c r="A202" s="123"/>
    </row>
    <row r="203" spans="1:1" x14ac:dyDescent="0.3">
      <c r="A203" s="123"/>
    </row>
    <row r="204" spans="1:1" x14ac:dyDescent="0.3">
      <c r="A204" s="123"/>
    </row>
    <row r="205" spans="1:1" x14ac:dyDescent="0.3">
      <c r="A205" s="123"/>
    </row>
    <row r="206" spans="1:1" x14ac:dyDescent="0.3">
      <c r="A206" s="123"/>
    </row>
    <row r="207" spans="1:1" x14ac:dyDescent="0.3">
      <c r="A207" s="123"/>
    </row>
    <row r="208" spans="1:1" x14ac:dyDescent="0.3">
      <c r="A208" s="123"/>
    </row>
    <row r="209" spans="1:1" x14ac:dyDescent="0.3">
      <c r="A209" s="123"/>
    </row>
    <row r="210" spans="1:1" x14ac:dyDescent="0.3">
      <c r="A210" s="123"/>
    </row>
    <row r="211" spans="1:1" x14ac:dyDescent="0.3">
      <c r="A211" s="123"/>
    </row>
    <row r="212" spans="1:1" x14ac:dyDescent="0.3">
      <c r="A212" s="123"/>
    </row>
    <row r="213" spans="1:1" x14ac:dyDescent="0.3">
      <c r="A213" s="123"/>
    </row>
    <row r="214" spans="1:1" x14ac:dyDescent="0.3">
      <c r="A214" s="123"/>
    </row>
    <row r="215" spans="1:1" x14ac:dyDescent="0.3">
      <c r="A215" s="123"/>
    </row>
    <row r="216" spans="1:1" x14ac:dyDescent="0.3">
      <c r="A216" s="123"/>
    </row>
  </sheetData>
  <autoFilter ref="A2:F126" xr:uid="{19DED959-E668-4517-B022-601D1228136F}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3366-D387-4705-8E37-C677CD354FC2}">
  <dimension ref="A1:Z221"/>
  <sheetViews>
    <sheetView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H9" sqref="H9"/>
    </sheetView>
  </sheetViews>
  <sheetFormatPr baseColWidth="10" defaultColWidth="8.5" defaultRowHeight="15.6" x14ac:dyDescent="0.3"/>
  <cols>
    <col min="1" max="1" width="6.8984375" style="33" bestFit="1" customWidth="1"/>
    <col min="2" max="2" width="12.8984375" style="33" bestFit="1" customWidth="1"/>
    <col min="3" max="3" width="17" style="33" bestFit="1" customWidth="1"/>
    <col min="4" max="4" width="11.8984375" style="33" bestFit="1" customWidth="1"/>
    <col min="5" max="5" width="10.19921875" style="33" bestFit="1" customWidth="1"/>
    <col min="6" max="6" width="9.3984375" style="33" bestFit="1" customWidth="1"/>
    <col min="7" max="7" width="7.8984375" style="33" bestFit="1" customWidth="1"/>
    <col min="8" max="8" width="12.8984375" style="36" bestFit="1" customWidth="1"/>
    <col min="9" max="9" width="14.69921875" style="33" bestFit="1" customWidth="1"/>
    <col min="10" max="10" width="13.796875" style="33" bestFit="1" customWidth="1"/>
    <col min="11" max="11" width="14.09765625" style="36" bestFit="1" customWidth="1"/>
    <col min="12" max="12" width="14.69921875" style="33" bestFit="1" customWidth="1"/>
    <col min="13" max="13" width="13.796875" bestFit="1" customWidth="1"/>
    <col min="14" max="14" width="13.296875" style="36" bestFit="1" customWidth="1"/>
    <col min="15" max="15" width="14.69921875" style="33" bestFit="1" customWidth="1"/>
    <col min="16" max="16" width="13.796875" style="33" bestFit="1" customWidth="1"/>
    <col min="17" max="17" width="13.296875" style="33" bestFit="1" customWidth="1"/>
    <col min="18" max="18" width="14.69921875" style="33" bestFit="1" customWidth="1"/>
    <col min="19" max="19" width="13.796875" style="33" bestFit="1" customWidth="1"/>
    <col min="20" max="20" width="12.8984375" style="33" bestFit="1" customWidth="1"/>
    <col min="21" max="21" width="14.69921875" style="33" bestFit="1" customWidth="1"/>
    <col min="22" max="22" width="13.796875" style="33" bestFit="1" customWidth="1"/>
    <col min="23" max="23" width="7.3984375" style="33" bestFit="1" customWidth="1"/>
    <col min="24" max="24" width="14.69921875" style="33" bestFit="1" customWidth="1"/>
    <col min="25" max="25" width="13.796875" bestFit="1" customWidth="1"/>
    <col min="27" max="30" width="12.09765625" style="33" bestFit="1" customWidth="1"/>
    <col min="31" max="1030" width="8.3984375" style="33" customWidth="1"/>
    <col min="1031" max="16384" width="8.5" style="33"/>
  </cols>
  <sheetData>
    <row r="1" spans="1:25" x14ac:dyDescent="0.3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</row>
    <row r="2" spans="1:25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</row>
    <row r="3" spans="1:25" x14ac:dyDescent="0.3">
      <c r="A3" s="33">
        <v>0</v>
      </c>
      <c r="B3" s="33" t="s">
        <v>200</v>
      </c>
      <c r="C3" s="33">
        <v>1</v>
      </c>
      <c r="D3" s="33">
        <v>30</v>
      </c>
      <c r="E3" s="33">
        <v>0</v>
      </c>
      <c r="F3" s="33">
        <v>30</v>
      </c>
      <c r="G3" s="33">
        <v>2500</v>
      </c>
      <c r="H3" s="36" t="s">
        <v>149</v>
      </c>
      <c r="I3" s="33">
        <v>2500</v>
      </c>
      <c r="J3" s="33">
        <v>0</v>
      </c>
      <c r="M3" s="33" t="s">
        <v>201</v>
      </c>
      <c r="P3" s="33" t="s">
        <v>201</v>
      </c>
      <c r="S3" s="33" t="s">
        <v>201</v>
      </c>
      <c r="V3" s="33" t="s">
        <v>201</v>
      </c>
      <c r="Y3" s="33" t="s">
        <v>201</v>
      </c>
    </row>
    <row r="4" spans="1:25" x14ac:dyDescent="0.3">
      <c r="A4" s="33">
        <v>1</v>
      </c>
      <c r="B4" s="33" t="s">
        <v>200</v>
      </c>
      <c r="C4" s="33">
        <v>1</v>
      </c>
      <c r="D4" s="33">
        <v>8</v>
      </c>
      <c r="E4" s="33">
        <v>0</v>
      </c>
      <c r="F4" s="33">
        <v>8</v>
      </c>
      <c r="G4" s="33">
        <v>2600</v>
      </c>
      <c r="H4" s="36" t="s">
        <v>153</v>
      </c>
      <c r="I4" s="33">
        <v>2600</v>
      </c>
      <c r="J4" s="33">
        <v>0</v>
      </c>
      <c r="M4" s="33" t="s">
        <v>201</v>
      </c>
      <c r="P4" s="33" t="s">
        <v>201</v>
      </c>
      <c r="S4" s="33" t="s">
        <v>201</v>
      </c>
      <c r="V4" s="33" t="s">
        <v>201</v>
      </c>
      <c r="Y4" s="33" t="s">
        <v>201</v>
      </c>
    </row>
    <row r="5" spans="1:25" x14ac:dyDescent="0.3">
      <c r="A5" s="33">
        <v>2</v>
      </c>
      <c r="B5" s="33" t="s">
        <v>200</v>
      </c>
      <c r="C5" s="33">
        <v>1</v>
      </c>
      <c r="D5" s="33">
        <v>16</v>
      </c>
      <c r="E5" s="33">
        <v>0</v>
      </c>
      <c r="F5" s="33">
        <v>16</v>
      </c>
      <c r="G5" s="33">
        <v>3600</v>
      </c>
      <c r="H5" s="36" t="s">
        <v>149</v>
      </c>
      <c r="I5" s="33">
        <v>400</v>
      </c>
      <c r="J5" s="33">
        <v>0</v>
      </c>
      <c r="K5" s="36" t="s">
        <v>69</v>
      </c>
      <c r="L5" s="33">
        <v>3200</v>
      </c>
      <c r="M5" s="33">
        <v>0.96031999999999995</v>
      </c>
      <c r="P5" s="33" t="s">
        <v>201</v>
      </c>
      <c r="S5" s="33" t="s">
        <v>201</v>
      </c>
      <c r="V5" s="33" t="s">
        <v>201</v>
      </c>
      <c r="Y5" s="33" t="s">
        <v>201</v>
      </c>
    </row>
    <row r="6" spans="1:25" x14ac:dyDescent="0.3">
      <c r="A6" s="33">
        <v>3</v>
      </c>
      <c r="B6" s="33" t="s">
        <v>200</v>
      </c>
      <c r="C6" s="33">
        <v>1</v>
      </c>
      <c r="D6" s="33">
        <v>19</v>
      </c>
      <c r="E6" s="33">
        <v>1</v>
      </c>
      <c r="F6" s="33">
        <v>18</v>
      </c>
      <c r="G6" s="33">
        <v>3790</v>
      </c>
      <c r="H6" s="36" t="s">
        <v>149</v>
      </c>
      <c r="I6" s="33">
        <v>500</v>
      </c>
      <c r="J6" s="33">
        <v>0</v>
      </c>
      <c r="K6" s="36" t="s">
        <v>158</v>
      </c>
      <c r="L6" s="33">
        <v>1620</v>
      </c>
      <c r="M6" s="33">
        <v>1.9375</v>
      </c>
      <c r="N6" s="36" t="s">
        <v>155</v>
      </c>
      <c r="O6" s="33">
        <v>1670</v>
      </c>
      <c r="P6" s="33">
        <v>1.9375</v>
      </c>
      <c r="S6" s="33" t="s">
        <v>201</v>
      </c>
      <c r="V6" s="33" t="s">
        <v>201</v>
      </c>
      <c r="Y6" s="33" t="s">
        <v>201</v>
      </c>
    </row>
    <row r="7" spans="1:25" x14ac:dyDescent="0.3">
      <c r="A7" s="33">
        <v>4</v>
      </c>
      <c r="B7" s="33" t="s">
        <v>200</v>
      </c>
      <c r="C7" s="33">
        <v>1</v>
      </c>
      <c r="D7" s="33">
        <v>7.0909000000000004</v>
      </c>
      <c r="E7" s="33">
        <v>0</v>
      </c>
      <c r="F7" s="33">
        <v>7.0909000000000004</v>
      </c>
      <c r="G7" s="33">
        <v>2600</v>
      </c>
      <c r="H7" s="36" t="s">
        <v>154</v>
      </c>
      <c r="I7" s="33">
        <v>2600</v>
      </c>
      <c r="J7" s="33">
        <v>0</v>
      </c>
      <c r="M7" s="33" t="s">
        <v>201</v>
      </c>
      <c r="P7" s="33" t="s">
        <v>201</v>
      </c>
      <c r="S7" s="33" t="s">
        <v>201</v>
      </c>
      <c r="V7" s="33" t="s">
        <v>201</v>
      </c>
      <c r="Y7" s="33" t="s">
        <v>201</v>
      </c>
    </row>
    <row r="8" spans="1:25" x14ac:dyDescent="0.3">
      <c r="A8" s="33">
        <v>5</v>
      </c>
      <c r="B8" s="33" t="s">
        <v>200</v>
      </c>
      <c r="C8" s="33">
        <v>2</v>
      </c>
      <c r="D8" s="33">
        <v>28</v>
      </c>
      <c r="E8" s="33">
        <v>0</v>
      </c>
      <c r="F8" s="33">
        <v>28</v>
      </c>
      <c r="G8" s="33">
        <v>2300</v>
      </c>
      <c r="H8" s="36" t="s">
        <v>149</v>
      </c>
      <c r="I8" s="33">
        <v>2300</v>
      </c>
      <c r="J8" s="33">
        <v>0</v>
      </c>
      <c r="M8" s="33" t="s">
        <v>201</v>
      </c>
      <c r="P8" s="33" t="s">
        <v>201</v>
      </c>
      <c r="S8" s="33" t="s">
        <v>201</v>
      </c>
      <c r="V8" s="33" t="s">
        <v>201</v>
      </c>
      <c r="Y8" s="33" t="s">
        <v>201</v>
      </c>
    </row>
    <row r="9" spans="1:25" x14ac:dyDescent="0.3">
      <c r="A9" s="33">
        <v>6</v>
      </c>
      <c r="B9" s="33" t="s">
        <v>200</v>
      </c>
      <c r="C9" s="33">
        <v>2</v>
      </c>
      <c r="D9" s="33">
        <v>8</v>
      </c>
      <c r="E9" s="33">
        <v>0</v>
      </c>
      <c r="F9" s="33">
        <v>8</v>
      </c>
      <c r="G9" s="33">
        <v>2600</v>
      </c>
      <c r="H9" s="36" t="s">
        <v>153</v>
      </c>
      <c r="I9" s="33">
        <v>2600</v>
      </c>
      <c r="J9" s="33">
        <v>0</v>
      </c>
      <c r="M9" s="33" t="s">
        <v>201</v>
      </c>
      <c r="P9" s="33" t="s">
        <v>201</v>
      </c>
      <c r="S9" s="33" t="s">
        <v>201</v>
      </c>
      <c r="V9" s="33" t="s">
        <v>201</v>
      </c>
      <c r="Y9" s="33" t="s">
        <v>201</v>
      </c>
    </row>
    <row r="10" spans="1:25" x14ac:dyDescent="0.3">
      <c r="A10" s="33">
        <v>7</v>
      </c>
      <c r="B10" s="33" t="s">
        <v>200</v>
      </c>
      <c r="C10" s="33">
        <v>2</v>
      </c>
      <c r="D10" s="33">
        <v>13</v>
      </c>
      <c r="E10" s="33">
        <v>0</v>
      </c>
      <c r="F10" s="33">
        <v>13</v>
      </c>
      <c r="G10" s="33">
        <v>2600</v>
      </c>
      <c r="H10" s="36" t="s">
        <v>149</v>
      </c>
      <c r="I10" s="33">
        <v>200</v>
      </c>
      <c r="J10" s="33">
        <v>0</v>
      </c>
      <c r="K10" s="36" t="s">
        <v>69</v>
      </c>
      <c r="L10" s="33">
        <v>2400</v>
      </c>
      <c r="M10" s="33">
        <v>0.72023999999999988</v>
      </c>
      <c r="P10" s="33" t="s">
        <v>201</v>
      </c>
      <c r="S10" s="33" t="s">
        <v>201</v>
      </c>
      <c r="V10" s="33" t="s">
        <v>201</v>
      </c>
      <c r="Y10" s="33" t="s">
        <v>201</v>
      </c>
    </row>
    <row r="11" spans="1:25" x14ac:dyDescent="0.3">
      <c r="A11" s="33">
        <v>8</v>
      </c>
      <c r="B11" s="33" t="s">
        <v>200</v>
      </c>
      <c r="C11" s="33">
        <v>2</v>
      </c>
      <c r="D11" s="33">
        <v>21</v>
      </c>
      <c r="E11" s="33">
        <v>2</v>
      </c>
      <c r="F11" s="33">
        <v>19</v>
      </c>
      <c r="G11" s="33">
        <v>3340</v>
      </c>
      <c r="H11" s="36" t="s">
        <v>149</v>
      </c>
      <c r="I11" s="33">
        <v>1300</v>
      </c>
      <c r="J11" s="33">
        <v>0</v>
      </c>
      <c r="K11" s="36" t="s">
        <v>159</v>
      </c>
      <c r="L11" s="33">
        <v>2040</v>
      </c>
      <c r="M11" s="33">
        <v>1.9375</v>
      </c>
      <c r="P11" s="33" t="s">
        <v>201</v>
      </c>
      <c r="S11" s="33" t="s">
        <v>201</v>
      </c>
      <c r="V11" s="33" t="s">
        <v>201</v>
      </c>
      <c r="Y11" s="33" t="s">
        <v>201</v>
      </c>
    </row>
    <row r="12" spans="1:25" x14ac:dyDescent="0.3">
      <c r="A12" s="33">
        <v>9</v>
      </c>
      <c r="B12" s="33" t="s">
        <v>200</v>
      </c>
      <c r="C12" s="33">
        <v>2</v>
      </c>
      <c r="D12" s="33">
        <v>7.0909000000000004</v>
      </c>
      <c r="E12" s="33">
        <v>0</v>
      </c>
      <c r="F12" s="33">
        <v>7.0909000000000004</v>
      </c>
      <c r="G12" s="33">
        <v>2600</v>
      </c>
      <c r="H12" s="36" t="s">
        <v>154</v>
      </c>
      <c r="I12" s="33">
        <v>2600</v>
      </c>
      <c r="J12" s="33">
        <v>0</v>
      </c>
      <c r="M12" s="33" t="s">
        <v>201</v>
      </c>
      <c r="P12" s="33" t="s">
        <v>201</v>
      </c>
      <c r="S12" s="33" t="s">
        <v>201</v>
      </c>
      <c r="V12" s="33" t="s">
        <v>201</v>
      </c>
      <c r="Y12" s="33" t="s">
        <v>201</v>
      </c>
    </row>
    <row r="13" spans="1:25" x14ac:dyDescent="0.3">
      <c r="A13" s="33">
        <v>10</v>
      </c>
      <c r="B13" s="33" t="s">
        <v>200</v>
      </c>
      <c r="C13" s="33">
        <v>3</v>
      </c>
      <c r="D13" s="33">
        <v>33</v>
      </c>
      <c r="E13" s="33">
        <v>0</v>
      </c>
      <c r="F13" s="33">
        <v>33</v>
      </c>
      <c r="G13" s="33">
        <v>2800</v>
      </c>
      <c r="H13" s="36" t="s">
        <v>149</v>
      </c>
      <c r="I13" s="33">
        <v>2800</v>
      </c>
      <c r="J13" s="33">
        <v>0</v>
      </c>
      <c r="M13" s="33" t="s">
        <v>201</v>
      </c>
      <c r="P13" s="33" t="s">
        <v>201</v>
      </c>
      <c r="S13" s="33" t="s">
        <v>201</v>
      </c>
      <c r="V13" s="33" t="s">
        <v>201</v>
      </c>
      <c r="Y13" s="33" t="s">
        <v>201</v>
      </c>
    </row>
    <row r="14" spans="1:25" x14ac:dyDescent="0.3">
      <c r="A14" s="33">
        <v>11</v>
      </c>
      <c r="B14" s="33" t="s">
        <v>200</v>
      </c>
      <c r="C14" s="33">
        <v>3</v>
      </c>
      <c r="D14" s="33">
        <v>10</v>
      </c>
      <c r="E14" s="33">
        <v>0</v>
      </c>
      <c r="F14" s="33">
        <v>10</v>
      </c>
      <c r="G14" s="33">
        <v>3000</v>
      </c>
      <c r="H14" s="36" t="s">
        <v>153</v>
      </c>
      <c r="I14" s="33">
        <v>3000</v>
      </c>
      <c r="J14" s="33">
        <v>0</v>
      </c>
      <c r="M14" s="33" t="s">
        <v>201</v>
      </c>
      <c r="P14" s="33" t="s">
        <v>201</v>
      </c>
      <c r="S14" s="33" t="s">
        <v>201</v>
      </c>
      <c r="V14" s="33" t="s">
        <v>201</v>
      </c>
      <c r="Y14" s="33" t="s">
        <v>201</v>
      </c>
    </row>
    <row r="15" spans="1:25" x14ac:dyDescent="0.3">
      <c r="A15" s="33">
        <v>12</v>
      </c>
      <c r="B15" s="33" t="s">
        <v>200</v>
      </c>
      <c r="C15" s="33">
        <v>3</v>
      </c>
      <c r="D15" s="33">
        <v>10</v>
      </c>
      <c r="E15" s="33">
        <v>0</v>
      </c>
      <c r="F15" s="33">
        <v>10</v>
      </c>
      <c r="G15" s="33">
        <v>3100</v>
      </c>
      <c r="H15" s="36" t="s">
        <v>149</v>
      </c>
      <c r="I15" s="33">
        <v>100</v>
      </c>
      <c r="J15" s="33">
        <v>0</v>
      </c>
      <c r="K15" s="36" t="s">
        <v>69</v>
      </c>
      <c r="L15" s="33">
        <v>3000</v>
      </c>
      <c r="M15" s="33">
        <v>0.90029999999999988</v>
      </c>
      <c r="P15" s="33" t="s">
        <v>201</v>
      </c>
      <c r="S15" s="33" t="s">
        <v>201</v>
      </c>
      <c r="V15" s="33" t="s">
        <v>201</v>
      </c>
      <c r="Y15" s="33" t="s">
        <v>201</v>
      </c>
    </row>
    <row r="16" spans="1:25" x14ac:dyDescent="0.3">
      <c r="A16" s="33">
        <v>13</v>
      </c>
      <c r="B16" s="33" t="s">
        <v>200</v>
      </c>
      <c r="C16" s="33">
        <v>3</v>
      </c>
      <c r="D16" s="33">
        <v>39</v>
      </c>
      <c r="E16" s="33">
        <v>14</v>
      </c>
      <c r="F16" s="33">
        <v>25</v>
      </c>
      <c r="G16" s="33">
        <v>3110</v>
      </c>
      <c r="H16" s="36" t="s">
        <v>149</v>
      </c>
      <c r="I16" s="33">
        <v>1850</v>
      </c>
      <c r="J16" s="33">
        <v>0</v>
      </c>
      <c r="K16" s="36" t="s">
        <v>155</v>
      </c>
      <c r="L16" s="33">
        <v>1260</v>
      </c>
      <c r="M16" s="33">
        <v>1.9375</v>
      </c>
      <c r="P16" s="33" t="s">
        <v>201</v>
      </c>
      <c r="S16" s="33" t="s">
        <v>201</v>
      </c>
      <c r="V16" s="33" t="s">
        <v>201</v>
      </c>
      <c r="Y16" s="33" t="s">
        <v>201</v>
      </c>
    </row>
    <row r="17" spans="1:25" x14ac:dyDescent="0.3">
      <c r="A17" s="33">
        <v>14</v>
      </c>
      <c r="B17" s="33" t="s">
        <v>200</v>
      </c>
      <c r="C17" s="33">
        <v>3</v>
      </c>
      <c r="D17" s="33">
        <v>8.1818000000000008</v>
      </c>
      <c r="E17" s="33">
        <v>0</v>
      </c>
      <c r="F17" s="33">
        <v>8.1818000000000008</v>
      </c>
      <c r="G17" s="33">
        <v>3000</v>
      </c>
      <c r="H17" s="36" t="s">
        <v>154</v>
      </c>
      <c r="I17" s="33">
        <v>3000</v>
      </c>
      <c r="J17" s="33">
        <v>0</v>
      </c>
      <c r="M17" s="33" t="s">
        <v>201</v>
      </c>
      <c r="P17" s="33" t="s">
        <v>201</v>
      </c>
      <c r="S17" s="33" t="s">
        <v>201</v>
      </c>
      <c r="V17" s="33" t="s">
        <v>201</v>
      </c>
      <c r="Y17" s="33" t="s">
        <v>201</v>
      </c>
    </row>
    <row r="18" spans="1:25" x14ac:dyDescent="0.3">
      <c r="A18" s="33">
        <v>15</v>
      </c>
      <c r="B18" s="33" t="s">
        <v>200</v>
      </c>
      <c r="C18" s="33">
        <v>4</v>
      </c>
      <c r="D18" s="33">
        <v>8</v>
      </c>
      <c r="E18" s="33">
        <v>0</v>
      </c>
      <c r="F18" s="33">
        <v>8</v>
      </c>
      <c r="G18" s="33">
        <v>2500</v>
      </c>
      <c r="H18" s="36" t="s">
        <v>153</v>
      </c>
      <c r="I18" s="33">
        <v>2500</v>
      </c>
      <c r="J18" s="33">
        <v>0</v>
      </c>
      <c r="M18" s="33" t="s">
        <v>201</v>
      </c>
      <c r="P18" s="33" t="s">
        <v>201</v>
      </c>
      <c r="S18" s="33" t="s">
        <v>201</v>
      </c>
      <c r="V18" s="33" t="s">
        <v>201</v>
      </c>
      <c r="Y18" s="33" t="s">
        <v>201</v>
      </c>
    </row>
    <row r="19" spans="1:25" x14ac:dyDescent="0.3">
      <c r="A19" s="33">
        <v>16</v>
      </c>
      <c r="B19" s="33" t="s">
        <v>200</v>
      </c>
      <c r="C19" s="33">
        <v>4</v>
      </c>
      <c r="D19" s="33">
        <v>12</v>
      </c>
      <c r="E19" s="33">
        <v>0</v>
      </c>
      <c r="F19" s="33">
        <v>12</v>
      </c>
      <c r="G19" s="33">
        <v>4500</v>
      </c>
      <c r="H19" s="36" t="s">
        <v>149</v>
      </c>
      <c r="I19" s="33">
        <v>200</v>
      </c>
      <c r="J19" s="33">
        <v>0</v>
      </c>
      <c r="K19" s="36" t="s">
        <v>69</v>
      </c>
      <c r="L19" s="33">
        <v>4300</v>
      </c>
      <c r="M19" s="33">
        <v>1.2904299999999997</v>
      </c>
      <c r="P19" s="33" t="s">
        <v>201</v>
      </c>
      <c r="S19" s="33" t="s">
        <v>201</v>
      </c>
      <c r="V19" s="33" t="s">
        <v>201</v>
      </c>
      <c r="Y19" s="33" t="s">
        <v>201</v>
      </c>
    </row>
    <row r="20" spans="1:25" x14ac:dyDescent="0.3">
      <c r="A20" s="33">
        <v>17</v>
      </c>
      <c r="B20" s="33" t="s">
        <v>200</v>
      </c>
      <c r="C20" s="33">
        <v>4</v>
      </c>
      <c r="D20" s="33">
        <v>19</v>
      </c>
      <c r="E20" s="33">
        <v>3</v>
      </c>
      <c r="F20" s="33">
        <v>16</v>
      </c>
      <c r="G20" s="33">
        <v>2740</v>
      </c>
      <c r="H20" s="36" t="s">
        <v>156</v>
      </c>
      <c r="I20" s="33">
        <v>2240</v>
      </c>
      <c r="J20" s="33">
        <v>1.9375</v>
      </c>
      <c r="K20" s="36" t="s">
        <v>149</v>
      </c>
      <c r="L20" s="33">
        <v>500</v>
      </c>
      <c r="M20" s="33">
        <v>0</v>
      </c>
      <c r="P20" s="33" t="s">
        <v>201</v>
      </c>
      <c r="S20" s="33" t="s">
        <v>201</v>
      </c>
      <c r="V20" s="33" t="s">
        <v>201</v>
      </c>
      <c r="Y20" s="33" t="s">
        <v>201</v>
      </c>
    </row>
    <row r="21" spans="1:25" x14ac:dyDescent="0.3">
      <c r="A21" s="33">
        <v>18</v>
      </c>
      <c r="B21" s="33" t="s">
        <v>200</v>
      </c>
      <c r="C21" s="33">
        <v>4</v>
      </c>
      <c r="D21" s="33">
        <v>32</v>
      </c>
      <c r="E21" s="33">
        <v>0</v>
      </c>
      <c r="F21" s="33">
        <v>32</v>
      </c>
      <c r="G21" s="33">
        <v>2500</v>
      </c>
      <c r="H21" s="36" t="s">
        <v>149</v>
      </c>
      <c r="I21" s="33">
        <v>2500</v>
      </c>
      <c r="J21" s="33">
        <v>0</v>
      </c>
      <c r="M21" s="33" t="s">
        <v>201</v>
      </c>
      <c r="P21" s="33" t="s">
        <v>201</v>
      </c>
      <c r="S21" s="33" t="s">
        <v>201</v>
      </c>
      <c r="V21" s="33" t="s">
        <v>201</v>
      </c>
      <c r="Y21" s="33" t="s">
        <v>201</v>
      </c>
    </row>
    <row r="22" spans="1:25" x14ac:dyDescent="0.3">
      <c r="A22" s="33">
        <v>19</v>
      </c>
      <c r="B22" s="33" t="s">
        <v>200</v>
      </c>
      <c r="C22" s="33">
        <v>4</v>
      </c>
      <c r="D22" s="33">
        <v>6.8182</v>
      </c>
      <c r="E22" s="33">
        <v>0</v>
      </c>
      <c r="F22" s="33">
        <v>6.8182</v>
      </c>
      <c r="G22" s="33">
        <v>2500</v>
      </c>
      <c r="H22" s="36" t="s">
        <v>154</v>
      </c>
      <c r="I22" s="33">
        <v>2500</v>
      </c>
      <c r="J22" s="33">
        <v>0</v>
      </c>
      <c r="M22" s="33" t="s">
        <v>201</v>
      </c>
      <c r="P22" s="33" t="s">
        <v>201</v>
      </c>
      <c r="S22" s="33" t="s">
        <v>201</v>
      </c>
      <c r="V22" s="33" t="s">
        <v>201</v>
      </c>
      <c r="Y22" s="33" t="s">
        <v>201</v>
      </c>
    </row>
    <row r="23" spans="1:25" x14ac:dyDescent="0.3">
      <c r="A23" s="33">
        <v>20</v>
      </c>
      <c r="B23" s="33" t="s">
        <v>200</v>
      </c>
      <c r="C23" s="33">
        <v>5</v>
      </c>
      <c r="D23" s="33">
        <v>8</v>
      </c>
      <c r="E23" s="33">
        <v>0</v>
      </c>
      <c r="F23" s="33">
        <v>8</v>
      </c>
      <c r="G23" s="33">
        <v>4250</v>
      </c>
      <c r="H23" s="36" t="s">
        <v>149</v>
      </c>
      <c r="I23" s="33">
        <v>150</v>
      </c>
      <c r="J23" s="33">
        <v>0</v>
      </c>
      <c r="K23" s="36" t="s">
        <v>69</v>
      </c>
      <c r="L23" s="33">
        <v>4100</v>
      </c>
      <c r="M23" s="33">
        <v>1.2304099999999998</v>
      </c>
      <c r="P23" s="33" t="s">
        <v>201</v>
      </c>
      <c r="S23" s="33" t="s">
        <v>201</v>
      </c>
      <c r="V23" s="33" t="s">
        <v>201</v>
      </c>
      <c r="Y23" s="33" t="s">
        <v>201</v>
      </c>
    </row>
    <row r="24" spans="1:25" x14ac:dyDescent="0.3">
      <c r="A24" s="33">
        <v>21</v>
      </c>
      <c r="B24" s="33" t="s">
        <v>200</v>
      </c>
      <c r="C24" s="33">
        <v>5</v>
      </c>
      <c r="D24" s="33">
        <v>29</v>
      </c>
      <c r="E24" s="33">
        <v>5</v>
      </c>
      <c r="F24" s="33">
        <v>24</v>
      </c>
      <c r="G24" s="33">
        <v>2620</v>
      </c>
      <c r="H24" s="36" t="s">
        <v>149</v>
      </c>
      <c r="I24" s="33">
        <v>1200</v>
      </c>
      <c r="J24" s="33">
        <v>0</v>
      </c>
      <c r="K24" s="36" t="s">
        <v>155</v>
      </c>
      <c r="L24" s="33">
        <v>1210</v>
      </c>
      <c r="M24" s="33">
        <v>1.9375</v>
      </c>
      <c r="N24" s="36" t="s">
        <v>149</v>
      </c>
      <c r="O24" s="33">
        <v>210</v>
      </c>
      <c r="P24" s="33">
        <v>0</v>
      </c>
      <c r="S24" s="33" t="s">
        <v>201</v>
      </c>
      <c r="V24" s="33" t="s">
        <v>201</v>
      </c>
      <c r="Y24" s="33" t="s">
        <v>201</v>
      </c>
    </row>
    <row r="25" spans="1:25" x14ac:dyDescent="0.3">
      <c r="A25" s="33">
        <v>22</v>
      </c>
      <c r="B25" s="33" t="s">
        <v>200</v>
      </c>
      <c r="C25" s="33">
        <v>5</v>
      </c>
      <c r="D25" s="33">
        <v>32</v>
      </c>
      <c r="E25" s="33">
        <v>0</v>
      </c>
      <c r="F25" s="33">
        <v>32</v>
      </c>
      <c r="G25" s="33">
        <v>2600</v>
      </c>
      <c r="H25" s="36" t="s">
        <v>149</v>
      </c>
      <c r="I25" s="33">
        <v>2600</v>
      </c>
      <c r="J25" s="33">
        <v>0</v>
      </c>
      <c r="M25" s="33" t="s">
        <v>201</v>
      </c>
      <c r="P25" s="33" t="s">
        <v>201</v>
      </c>
      <c r="Q25" s="36"/>
      <c r="S25" s="33" t="s">
        <v>201</v>
      </c>
      <c r="T25" s="36"/>
      <c r="V25" s="33" t="s">
        <v>201</v>
      </c>
      <c r="W25" s="36"/>
      <c r="Y25" s="33" t="s">
        <v>201</v>
      </c>
    </row>
    <row r="26" spans="1:25" x14ac:dyDescent="0.3">
      <c r="A26" s="33">
        <v>23</v>
      </c>
      <c r="B26" s="33" t="s">
        <v>200</v>
      </c>
      <c r="C26" s="33">
        <v>5</v>
      </c>
      <c r="D26" s="33">
        <v>10</v>
      </c>
      <c r="E26" s="33">
        <v>0</v>
      </c>
      <c r="F26" s="33">
        <v>10</v>
      </c>
      <c r="G26" s="33">
        <v>2700</v>
      </c>
      <c r="H26" s="36" t="s">
        <v>153</v>
      </c>
      <c r="I26" s="33">
        <v>2700</v>
      </c>
      <c r="J26" s="33">
        <v>0</v>
      </c>
      <c r="M26" s="33" t="s">
        <v>201</v>
      </c>
      <c r="P26" s="33" t="s">
        <v>201</v>
      </c>
      <c r="S26" s="33" t="s">
        <v>201</v>
      </c>
      <c r="V26" s="33" t="s">
        <v>201</v>
      </c>
      <c r="Y26" s="33" t="s">
        <v>201</v>
      </c>
    </row>
    <row r="27" spans="1:25" x14ac:dyDescent="0.3">
      <c r="A27" s="33">
        <v>24</v>
      </c>
      <c r="B27" s="33" t="s">
        <v>200</v>
      </c>
      <c r="C27" s="33">
        <v>5</v>
      </c>
      <c r="D27" s="33">
        <v>7.3635999999999999</v>
      </c>
      <c r="E27" s="33">
        <v>0</v>
      </c>
      <c r="F27" s="33">
        <v>7.3635999999999999</v>
      </c>
      <c r="G27" s="33">
        <v>2700</v>
      </c>
      <c r="H27" s="36" t="s">
        <v>154</v>
      </c>
      <c r="I27" s="33">
        <v>2700</v>
      </c>
      <c r="J27" s="33">
        <v>0</v>
      </c>
      <c r="M27" s="33" t="s">
        <v>201</v>
      </c>
      <c r="P27" s="33" t="s">
        <v>201</v>
      </c>
      <c r="S27" s="33" t="s">
        <v>201</v>
      </c>
      <c r="V27" s="33" t="s">
        <v>201</v>
      </c>
      <c r="Y27" s="33" t="s">
        <v>201</v>
      </c>
    </row>
    <row r="28" spans="1:25" x14ac:dyDescent="0.3">
      <c r="A28" s="33">
        <v>25</v>
      </c>
      <c r="B28" s="33" t="s">
        <v>200</v>
      </c>
      <c r="C28" s="33">
        <v>6</v>
      </c>
      <c r="D28" s="33">
        <v>7</v>
      </c>
      <c r="E28" s="33">
        <v>0</v>
      </c>
      <c r="F28" s="33">
        <v>7</v>
      </c>
      <c r="G28" s="33">
        <v>3400</v>
      </c>
      <c r="H28" s="36" t="s">
        <v>149</v>
      </c>
      <c r="I28" s="33">
        <v>100</v>
      </c>
      <c r="J28" s="33">
        <v>0</v>
      </c>
      <c r="K28" s="36" t="s">
        <v>69</v>
      </c>
      <c r="L28" s="33">
        <v>3300</v>
      </c>
      <c r="M28" s="33">
        <v>0.99032999999999982</v>
      </c>
      <c r="P28" s="33" t="s">
        <v>201</v>
      </c>
      <c r="S28" s="33" t="s">
        <v>201</v>
      </c>
      <c r="V28" s="33" t="s">
        <v>201</v>
      </c>
      <c r="Y28" s="33" t="s">
        <v>201</v>
      </c>
    </row>
    <row r="29" spans="1:25" x14ac:dyDescent="0.3">
      <c r="A29" s="33">
        <v>26</v>
      </c>
      <c r="B29" s="33" t="s">
        <v>200</v>
      </c>
      <c r="C29" s="33">
        <v>6</v>
      </c>
      <c r="D29" s="33">
        <v>23</v>
      </c>
      <c r="E29" s="33">
        <v>6</v>
      </c>
      <c r="F29" s="33">
        <v>17</v>
      </c>
      <c r="G29" s="33">
        <v>2600</v>
      </c>
      <c r="H29" s="36" t="s">
        <v>159</v>
      </c>
      <c r="I29" s="33">
        <v>1300</v>
      </c>
      <c r="J29" s="33">
        <v>1.9375</v>
      </c>
      <c r="K29" s="36" t="s">
        <v>149</v>
      </c>
      <c r="L29" s="33">
        <v>1300</v>
      </c>
      <c r="M29" s="33">
        <v>0</v>
      </c>
      <c r="P29" s="33" t="s">
        <v>201</v>
      </c>
      <c r="S29" s="33" t="s">
        <v>201</v>
      </c>
      <c r="V29" s="33" t="s">
        <v>201</v>
      </c>
      <c r="Y29" s="33" t="s">
        <v>201</v>
      </c>
    </row>
    <row r="30" spans="1:25" x14ac:dyDescent="0.3">
      <c r="A30" s="33">
        <v>27</v>
      </c>
      <c r="B30" s="33" t="s">
        <v>200</v>
      </c>
      <c r="C30" s="33">
        <v>6</v>
      </c>
      <c r="D30" s="33">
        <v>35</v>
      </c>
      <c r="E30" s="33">
        <v>0</v>
      </c>
      <c r="F30" s="33">
        <v>35</v>
      </c>
      <c r="G30" s="33">
        <v>2900</v>
      </c>
      <c r="H30" s="36" t="s">
        <v>149</v>
      </c>
      <c r="I30" s="33">
        <v>2900</v>
      </c>
      <c r="J30" s="33">
        <v>0</v>
      </c>
      <c r="M30" s="33" t="s">
        <v>201</v>
      </c>
      <c r="P30" s="33" t="s">
        <v>201</v>
      </c>
      <c r="S30" s="33" t="s">
        <v>201</v>
      </c>
      <c r="V30" s="33" t="s">
        <v>201</v>
      </c>
      <c r="Y30" s="33" t="s">
        <v>201</v>
      </c>
    </row>
    <row r="31" spans="1:25" x14ac:dyDescent="0.3">
      <c r="A31" s="33">
        <v>28</v>
      </c>
      <c r="B31" s="33" t="s">
        <v>200</v>
      </c>
      <c r="C31" s="33">
        <v>6</v>
      </c>
      <c r="D31" s="33">
        <v>11</v>
      </c>
      <c r="E31" s="33">
        <v>0</v>
      </c>
      <c r="F31" s="33">
        <v>11</v>
      </c>
      <c r="G31" s="33">
        <v>2900</v>
      </c>
      <c r="H31" s="36" t="s">
        <v>153</v>
      </c>
      <c r="I31" s="33">
        <v>2900</v>
      </c>
      <c r="J31" s="33">
        <v>0</v>
      </c>
      <c r="M31" s="33" t="s">
        <v>201</v>
      </c>
      <c r="P31" s="33" t="s">
        <v>201</v>
      </c>
      <c r="S31" s="33" t="s">
        <v>201</v>
      </c>
      <c r="V31" s="33" t="s">
        <v>201</v>
      </c>
      <c r="Y31" s="33" t="s">
        <v>201</v>
      </c>
    </row>
    <row r="32" spans="1:25" x14ac:dyDescent="0.3">
      <c r="A32" s="33">
        <v>29</v>
      </c>
      <c r="B32" s="33" t="s">
        <v>200</v>
      </c>
      <c r="C32" s="33">
        <v>6</v>
      </c>
      <c r="D32" s="33">
        <v>7.9090999999999996</v>
      </c>
      <c r="E32" s="33">
        <v>0</v>
      </c>
      <c r="F32" s="33">
        <v>7.9090999999999996</v>
      </c>
      <c r="G32" s="33">
        <v>2900</v>
      </c>
      <c r="H32" s="36" t="s">
        <v>154</v>
      </c>
      <c r="I32" s="33">
        <v>2900</v>
      </c>
      <c r="J32" s="33">
        <v>0</v>
      </c>
      <c r="M32" s="33" t="s">
        <v>201</v>
      </c>
      <c r="N32" s="33"/>
      <c r="P32" s="33" t="s">
        <v>201</v>
      </c>
      <c r="S32" s="33" t="s">
        <v>201</v>
      </c>
      <c r="V32" s="33" t="s">
        <v>201</v>
      </c>
      <c r="Y32" s="33" t="s">
        <v>201</v>
      </c>
    </row>
    <row r="33" spans="1:25" x14ac:dyDescent="0.3">
      <c r="A33" s="33">
        <v>30</v>
      </c>
      <c r="B33" s="33" t="s">
        <v>200</v>
      </c>
      <c r="C33" s="33">
        <v>7</v>
      </c>
      <c r="D33" s="33">
        <v>7</v>
      </c>
      <c r="E33" s="33">
        <v>0</v>
      </c>
      <c r="F33" s="33">
        <v>7</v>
      </c>
      <c r="G33" s="33">
        <v>2500</v>
      </c>
      <c r="H33" s="36" t="s">
        <v>149</v>
      </c>
      <c r="I33" s="33">
        <v>100</v>
      </c>
      <c r="J33" s="33">
        <v>0</v>
      </c>
      <c r="K33" s="36" t="s">
        <v>69</v>
      </c>
      <c r="L33" s="33">
        <v>2400</v>
      </c>
      <c r="M33" s="33">
        <v>0.72023999999999988</v>
      </c>
      <c r="P33" s="33" t="s">
        <v>201</v>
      </c>
      <c r="S33" s="33" t="s">
        <v>201</v>
      </c>
      <c r="V33" s="33" t="s">
        <v>201</v>
      </c>
      <c r="Y33" s="33" t="s">
        <v>201</v>
      </c>
    </row>
    <row r="34" spans="1:25" x14ac:dyDescent="0.3">
      <c r="A34" s="33">
        <v>31</v>
      </c>
      <c r="B34" s="33" t="s">
        <v>200</v>
      </c>
      <c r="C34" s="33">
        <v>7</v>
      </c>
      <c r="D34" s="33">
        <v>31</v>
      </c>
      <c r="E34" s="33">
        <v>0</v>
      </c>
      <c r="F34" s="33">
        <v>31</v>
      </c>
      <c r="G34" s="33">
        <v>2400</v>
      </c>
      <c r="H34" s="36" t="s">
        <v>149</v>
      </c>
      <c r="I34" s="33">
        <v>2400</v>
      </c>
      <c r="J34" s="33">
        <v>0</v>
      </c>
      <c r="M34" s="33" t="s">
        <v>201</v>
      </c>
      <c r="P34" s="33" t="s">
        <v>201</v>
      </c>
      <c r="S34" s="33" t="s">
        <v>201</v>
      </c>
      <c r="V34" s="33" t="s">
        <v>201</v>
      </c>
      <c r="Y34" s="33" t="s">
        <v>201</v>
      </c>
    </row>
    <row r="35" spans="1:25" x14ac:dyDescent="0.3">
      <c r="A35" s="33">
        <v>32</v>
      </c>
      <c r="B35" s="33" t="s">
        <v>200</v>
      </c>
      <c r="C35" s="33">
        <v>7</v>
      </c>
      <c r="D35" s="33">
        <v>9</v>
      </c>
      <c r="E35" s="33">
        <v>0</v>
      </c>
      <c r="F35" s="33">
        <v>9</v>
      </c>
      <c r="G35" s="33">
        <v>2400</v>
      </c>
      <c r="H35" s="36" t="s">
        <v>153</v>
      </c>
      <c r="I35" s="33">
        <v>2400</v>
      </c>
      <c r="J35" s="33">
        <v>0</v>
      </c>
      <c r="M35" s="33" t="s">
        <v>201</v>
      </c>
      <c r="P35" s="33" t="s">
        <v>201</v>
      </c>
      <c r="S35" s="33" t="s">
        <v>201</v>
      </c>
      <c r="V35" s="33" t="s">
        <v>201</v>
      </c>
      <c r="Y35" s="33" t="s">
        <v>201</v>
      </c>
    </row>
    <row r="36" spans="1:25" x14ac:dyDescent="0.3">
      <c r="A36" s="33">
        <v>33</v>
      </c>
      <c r="B36" s="33" t="s">
        <v>200</v>
      </c>
      <c r="C36" s="33">
        <v>7</v>
      </c>
      <c r="D36" s="33">
        <v>6.5454999999999997</v>
      </c>
      <c r="E36" s="33">
        <v>0</v>
      </c>
      <c r="F36" s="33">
        <v>6.5454999999999997</v>
      </c>
      <c r="G36" s="33">
        <v>2400</v>
      </c>
      <c r="H36" s="36" t="s">
        <v>154</v>
      </c>
      <c r="I36" s="33">
        <v>2400</v>
      </c>
      <c r="J36" s="33">
        <v>0</v>
      </c>
      <c r="M36" s="33" t="s">
        <v>201</v>
      </c>
      <c r="P36" s="33" t="s">
        <v>201</v>
      </c>
      <c r="S36" s="33" t="s">
        <v>201</v>
      </c>
      <c r="V36" s="33" t="s">
        <v>201</v>
      </c>
      <c r="Y36" s="33" t="s">
        <v>201</v>
      </c>
    </row>
    <row r="37" spans="1:25" x14ac:dyDescent="0.3">
      <c r="A37" s="33">
        <v>34</v>
      </c>
      <c r="B37" s="33" t="s">
        <v>200</v>
      </c>
      <c r="C37" s="33">
        <v>8</v>
      </c>
      <c r="D37" s="33">
        <v>12</v>
      </c>
      <c r="E37" s="33">
        <v>0</v>
      </c>
      <c r="F37" s="33">
        <v>12</v>
      </c>
      <c r="G37" s="33">
        <v>2800</v>
      </c>
      <c r="H37" s="36" t="s">
        <v>149</v>
      </c>
      <c r="I37" s="33">
        <v>400</v>
      </c>
      <c r="J37" s="33">
        <v>0</v>
      </c>
      <c r="K37" s="36" t="s">
        <v>69</v>
      </c>
      <c r="L37" s="33">
        <v>2400</v>
      </c>
      <c r="M37" s="33">
        <v>0.72023999999999988</v>
      </c>
      <c r="P37" s="33" t="s">
        <v>201</v>
      </c>
      <c r="S37" s="33" t="s">
        <v>201</v>
      </c>
      <c r="V37" s="33" t="s">
        <v>201</v>
      </c>
      <c r="Y37" s="33" t="s">
        <v>201</v>
      </c>
    </row>
    <row r="38" spans="1:25" x14ac:dyDescent="0.3">
      <c r="A38" s="33">
        <v>35</v>
      </c>
      <c r="B38" s="33" t="s">
        <v>200</v>
      </c>
      <c r="C38" s="33">
        <v>8</v>
      </c>
      <c r="D38" s="33">
        <v>16</v>
      </c>
      <c r="E38" s="33">
        <v>1</v>
      </c>
      <c r="F38" s="33">
        <v>15</v>
      </c>
      <c r="G38" s="33">
        <v>2890</v>
      </c>
      <c r="H38" s="36" t="s">
        <v>149</v>
      </c>
      <c r="I38" s="33">
        <v>700</v>
      </c>
      <c r="J38" s="33">
        <v>0</v>
      </c>
      <c r="K38" s="36" t="s">
        <v>159</v>
      </c>
      <c r="L38" s="33">
        <v>1500</v>
      </c>
      <c r="M38" s="33">
        <v>1.9375</v>
      </c>
      <c r="N38" s="36" t="s">
        <v>149</v>
      </c>
      <c r="O38" s="33">
        <v>190</v>
      </c>
      <c r="P38" s="33">
        <v>0</v>
      </c>
      <c r="S38" s="33" t="s">
        <v>201</v>
      </c>
      <c r="V38" s="33" t="s">
        <v>201</v>
      </c>
      <c r="Y38" s="33" t="s">
        <v>201</v>
      </c>
    </row>
    <row r="39" spans="1:25" x14ac:dyDescent="0.3">
      <c r="A39" s="33">
        <v>36</v>
      </c>
      <c r="B39" s="33" t="s">
        <v>200</v>
      </c>
      <c r="C39" s="33">
        <v>8</v>
      </c>
      <c r="D39" s="33">
        <v>31</v>
      </c>
      <c r="E39" s="33">
        <v>0</v>
      </c>
      <c r="F39" s="33">
        <v>31</v>
      </c>
      <c r="G39" s="33">
        <v>2400</v>
      </c>
      <c r="H39" s="36" t="s">
        <v>149</v>
      </c>
      <c r="I39" s="33">
        <v>2400</v>
      </c>
      <c r="J39" s="33">
        <v>0</v>
      </c>
      <c r="L39" s="36"/>
      <c r="M39" s="33" t="s">
        <v>201</v>
      </c>
      <c r="P39" s="33" t="s">
        <v>201</v>
      </c>
      <c r="S39" s="33" t="s">
        <v>201</v>
      </c>
      <c r="V39" s="33" t="s">
        <v>201</v>
      </c>
      <c r="Y39" s="33" t="s">
        <v>201</v>
      </c>
    </row>
    <row r="40" spans="1:25" x14ac:dyDescent="0.3">
      <c r="A40" s="33">
        <v>37</v>
      </c>
      <c r="B40" s="33" t="s">
        <v>200</v>
      </c>
      <c r="C40" s="33">
        <v>8</v>
      </c>
      <c r="D40" s="33">
        <v>10</v>
      </c>
      <c r="E40" s="33">
        <v>0</v>
      </c>
      <c r="F40" s="33">
        <v>10</v>
      </c>
      <c r="G40" s="33">
        <v>2600</v>
      </c>
      <c r="H40" s="36" t="s">
        <v>153</v>
      </c>
      <c r="I40" s="33">
        <v>2600</v>
      </c>
      <c r="J40" s="33">
        <v>0</v>
      </c>
      <c r="M40" s="33" t="s">
        <v>201</v>
      </c>
      <c r="P40" s="33" t="s">
        <v>201</v>
      </c>
      <c r="S40" s="33" t="s">
        <v>201</v>
      </c>
      <c r="V40" s="33" t="s">
        <v>201</v>
      </c>
      <c r="Y40" s="33" t="s">
        <v>201</v>
      </c>
    </row>
    <row r="41" spans="1:25" x14ac:dyDescent="0.3">
      <c r="A41" s="33">
        <v>38</v>
      </c>
      <c r="B41" s="33" t="s">
        <v>200</v>
      </c>
      <c r="C41" s="33">
        <v>8</v>
      </c>
      <c r="D41" s="33">
        <v>7.0909000000000004</v>
      </c>
      <c r="E41" s="33">
        <v>0</v>
      </c>
      <c r="F41" s="33">
        <v>7.0909000000000004</v>
      </c>
      <c r="G41" s="33">
        <v>2600</v>
      </c>
      <c r="H41" s="36" t="s">
        <v>154</v>
      </c>
      <c r="I41" s="33">
        <v>2600</v>
      </c>
      <c r="J41" s="33">
        <v>0</v>
      </c>
      <c r="M41" s="33" t="s">
        <v>201</v>
      </c>
      <c r="P41" s="33" t="s">
        <v>201</v>
      </c>
      <c r="S41" s="33" t="s">
        <v>201</v>
      </c>
      <c r="V41" s="33" t="s">
        <v>201</v>
      </c>
      <c r="Y41" s="33" t="s">
        <v>201</v>
      </c>
    </row>
    <row r="42" spans="1:25" x14ac:dyDescent="0.3">
      <c r="A42" s="33">
        <v>39</v>
      </c>
      <c r="B42" s="33" t="s">
        <v>200</v>
      </c>
      <c r="C42" s="33">
        <v>9</v>
      </c>
      <c r="D42" s="33">
        <v>5</v>
      </c>
      <c r="E42" s="33">
        <v>0</v>
      </c>
      <c r="F42" s="33">
        <v>5</v>
      </c>
      <c r="G42" s="33">
        <v>2300</v>
      </c>
      <c r="H42" s="36" t="s">
        <v>149</v>
      </c>
      <c r="I42" s="33">
        <v>100</v>
      </c>
      <c r="J42" s="33">
        <v>0</v>
      </c>
      <c r="K42" s="36" t="s">
        <v>69</v>
      </c>
      <c r="L42" s="33">
        <v>2200</v>
      </c>
      <c r="M42" s="33">
        <v>0.66022000000000003</v>
      </c>
      <c r="P42" s="33" t="s">
        <v>201</v>
      </c>
      <c r="S42" s="33" t="s">
        <v>201</v>
      </c>
      <c r="V42" s="33" t="s">
        <v>201</v>
      </c>
      <c r="Y42" s="33" t="s">
        <v>201</v>
      </c>
    </row>
    <row r="43" spans="1:25" x14ac:dyDescent="0.3">
      <c r="A43" s="33">
        <v>40</v>
      </c>
      <c r="B43" s="33" t="s">
        <v>200</v>
      </c>
      <c r="C43" s="33">
        <v>9</v>
      </c>
      <c r="D43" s="33">
        <v>28</v>
      </c>
      <c r="E43" s="33">
        <v>0</v>
      </c>
      <c r="F43" s="33">
        <v>28</v>
      </c>
      <c r="G43" s="33">
        <v>2200</v>
      </c>
      <c r="H43" s="36" t="s">
        <v>149</v>
      </c>
      <c r="I43" s="33">
        <v>2200</v>
      </c>
      <c r="J43" s="33">
        <v>0</v>
      </c>
      <c r="M43" s="33" t="s">
        <v>201</v>
      </c>
      <c r="P43" s="33" t="s">
        <v>201</v>
      </c>
      <c r="S43" s="33" t="s">
        <v>201</v>
      </c>
      <c r="V43" s="33" t="s">
        <v>201</v>
      </c>
      <c r="Y43" s="33" t="s">
        <v>201</v>
      </c>
    </row>
    <row r="44" spans="1:25" x14ac:dyDescent="0.3">
      <c r="A44" s="33">
        <v>41</v>
      </c>
      <c r="B44" s="33" t="s">
        <v>200</v>
      </c>
      <c r="C44" s="33">
        <v>9</v>
      </c>
      <c r="D44" s="33">
        <v>8</v>
      </c>
      <c r="E44" s="33">
        <v>0</v>
      </c>
      <c r="F44" s="33">
        <v>8</v>
      </c>
      <c r="G44" s="33">
        <v>2200</v>
      </c>
      <c r="H44" s="36" t="s">
        <v>153</v>
      </c>
      <c r="I44" s="33">
        <v>2200</v>
      </c>
      <c r="J44" s="33">
        <v>0</v>
      </c>
      <c r="M44" s="33" t="s">
        <v>201</v>
      </c>
      <c r="P44" s="33" t="s">
        <v>201</v>
      </c>
      <c r="S44" s="33" t="s">
        <v>201</v>
      </c>
      <c r="V44" s="33" t="s">
        <v>201</v>
      </c>
      <c r="Y44" s="33" t="s">
        <v>201</v>
      </c>
    </row>
    <row r="45" spans="1:25" x14ac:dyDescent="0.3">
      <c r="A45" s="33">
        <v>42</v>
      </c>
      <c r="B45" s="33" t="s">
        <v>200</v>
      </c>
      <c r="C45" s="33">
        <v>9</v>
      </c>
      <c r="D45" s="33">
        <v>6</v>
      </c>
      <c r="E45" s="33">
        <v>0</v>
      </c>
      <c r="F45" s="33">
        <v>6</v>
      </c>
      <c r="G45" s="33">
        <v>2200</v>
      </c>
      <c r="H45" s="36" t="s">
        <v>154</v>
      </c>
      <c r="I45" s="33">
        <v>2200</v>
      </c>
      <c r="J45" s="33">
        <v>0</v>
      </c>
      <c r="M45" s="33" t="s">
        <v>201</v>
      </c>
      <c r="P45" s="33" t="s">
        <v>201</v>
      </c>
      <c r="S45" s="33" t="s">
        <v>201</v>
      </c>
      <c r="V45" s="33" t="s">
        <v>201</v>
      </c>
      <c r="Y45" s="33" t="s">
        <v>201</v>
      </c>
    </row>
    <row r="46" spans="1:25" x14ac:dyDescent="0.3">
      <c r="A46" s="33">
        <v>43</v>
      </c>
      <c r="B46" s="33" t="s">
        <v>200</v>
      </c>
      <c r="C46" s="33">
        <v>10</v>
      </c>
      <c r="D46" s="33">
        <v>6</v>
      </c>
      <c r="E46" s="33">
        <v>0</v>
      </c>
      <c r="F46" s="33">
        <v>6</v>
      </c>
      <c r="G46" s="33">
        <v>2000</v>
      </c>
      <c r="H46" s="36" t="s">
        <v>149</v>
      </c>
      <c r="I46" s="33">
        <v>100</v>
      </c>
      <c r="J46" s="33">
        <v>0</v>
      </c>
      <c r="K46" s="36" t="s">
        <v>69</v>
      </c>
      <c r="L46" s="33">
        <v>1900</v>
      </c>
      <c r="M46" s="33">
        <v>0.57018999999999997</v>
      </c>
      <c r="P46" s="33" t="s">
        <v>201</v>
      </c>
      <c r="S46" s="33" t="s">
        <v>201</v>
      </c>
      <c r="V46" s="33" t="s">
        <v>201</v>
      </c>
      <c r="Y46" s="33" t="s">
        <v>201</v>
      </c>
    </row>
    <row r="47" spans="1:25" x14ac:dyDescent="0.3">
      <c r="A47" s="33">
        <v>44</v>
      </c>
      <c r="B47" s="33" t="s">
        <v>200</v>
      </c>
      <c r="C47" s="33">
        <v>10</v>
      </c>
      <c r="D47" s="33">
        <v>28</v>
      </c>
      <c r="E47" s="33">
        <v>0</v>
      </c>
      <c r="F47" s="33">
        <v>28</v>
      </c>
      <c r="G47" s="33">
        <v>2000</v>
      </c>
      <c r="H47" s="36" t="s">
        <v>149</v>
      </c>
      <c r="I47" s="33">
        <v>2000</v>
      </c>
      <c r="J47" s="33">
        <v>0</v>
      </c>
      <c r="M47" s="33" t="s">
        <v>201</v>
      </c>
      <c r="P47" s="33" t="s">
        <v>201</v>
      </c>
      <c r="S47" s="33" t="s">
        <v>201</v>
      </c>
      <c r="V47" s="33" t="s">
        <v>201</v>
      </c>
      <c r="Y47" s="33" t="s">
        <v>201</v>
      </c>
    </row>
    <row r="48" spans="1:25" x14ac:dyDescent="0.3">
      <c r="A48" s="33">
        <v>45</v>
      </c>
      <c r="B48" s="33" t="s">
        <v>200</v>
      </c>
      <c r="C48" s="33">
        <v>10</v>
      </c>
      <c r="D48" s="33">
        <v>13</v>
      </c>
      <c r="E48" s="33">
        <v>0</v>
      </c>
      <c r="F48" s="33">
        <v>13</v>
      </c>
      <c r="G48" s="33">
        <v>2000</v>
      </c>
      <c r="H48" s="36" t="s">
        <v>153</v>
      </c>
      <c r="I48" s="33">
        <v>2000</v>
      </c>
      <c r="J48" s="33">
        <v>0</v>
      </c>
      <c r="M48" s="33" t="s">
        <v>201</v>
      </c>
      <c r="P48" s="33" t="s">
        <v>201</v>
      </c>
      <c r="S48" s="33" t="s">
        <v>201</v>
      </c>
      <c r="V48" s="33" t="s">
        <v>201</v>
      </c>
      <c r="Y48" s="33" t="s">
        <v>201</v>
      </c>
    </row>
    <row r="49" spans="1:25" x14ac:dyDescent="0.3">
      <c r="A49" s="33">
        <v>46</v>
      </c>
      <c r="B49" s="33" t="s">
        <v>200</v>
      </c>
      <c r="C49" s="33">
        <v>10</v>
      </c>
      <c r="D49" s="33">
        <v>5.4545000000000003</v>
      </c>
      <c r="E49" s="33">
        <v>0</v>
      </c>
      <c r="F49" s="33">
        <v>5.4545000000000003</v>
      </c>
      <c r="G49" s="33">
        <v>2000</v>
      </c>
      <c r="H49" s="36" t="s">
        <v>154</v>
      </c>
      <c r="I49" s="33">
        <v>2000</v>
      </c>
      <c r="J49" s="33">
        <v>0</v>
      </c>
      <c r="M49" s="33" t="s">
        <v>201</v>
      </c>
      <c r="P49" s="33" t="s">
        <v>201</v>
      </c>
      <c r="S49" s="33" t="s">
        <v>201</v>
      </c>
      <c r="V49" s="33" t="s">
        <v>201</v>
      </c>
      <c r="Y49" s="33" t="s">
        <v>201</v>
      </c>
    </row>
    <row r="50" spans="1:25" x14ac:dyDescent="0.3">
      <c r="A50" s="33">
        <v>47</v>
      </c>
      <c r="B50" t="s">
        <v>203</v>
      </c>
      <c r="C50">
        <v>11</v>
      </c>
      <c r="D50">
        <v>45</v>
      </c>
      <c r="E50">
        <v>0</v>
      </c>
      <c r="F50">
        <v>47</v>
      </c>
      <c r="G50">
        <v>13200</v>
      </c>
      <c r="H50" s="107" t="s">
        <v>149</v>
      </c>
      <c r="I50">
        <v>200</v>
      </c>
      <c r="J50" s="107"/>
      <c r="K50" s="107" t="s">
        <v>69</v>
      </c>
      <c r="L50">
        <v>13000</v>
      </c>
      <c r="M50" s="107"/>
      <c r="N50" s="107"/>
      <c r="O50"/>
      <c r="P50"/>
      <c r="Q50" s="65"/>
      <c r="R50" s="65"/>
      <c r="S50" s="65"/>
      <c r="T50" s="65"/>
      <c r="U50" s="65"/>
      <c r="V50" s="65"/>
    </row>
    <row r="51" spans="1:25" x14ac:dyDescent="0.3">
      <c r="A51" s="33">
        <v>48</v>
      </c>
      <c r="B51" t="s">
        <v>203</v>
      </c>
      <c r="C51">
        <v>11</v>
      </c>
      <c r="D51">
        <v>51</v>
      </c>
      <c r="E51">
        <v>7</v>
      </c>
      <c r="F51">
        <v>44</v>
      </c>
      <c r="G51">
        <v>11610</v>
      </c>
      <c r="H51" s="107" t="s">
        <v>149</v>
      </c>
      <c r="I51">
        <v>110</v>
      </c>
      <c r="J51" s="107"/>
      <c r="K51" s="107" t="s">
        <v>159</v>
      </c>
      <c r="L51">
        <v>11000</v>
      </c>
      <c r="M51" s="107"/>
      <c r="N51" s="107" t="s">
        <v>149</v>
      </c>
      <c r="O51">
        <v>500</v>
      </c>
      <c r="P51"/>
    </row>
    <row r="52" spans="1:25" x14ac:dyDescent="0.3">
      <c r="A52" s="33">
        <v>49</v>
      </c>
      <c r="B52" t="s">
        <v>203</v>
      </c>
      <c r="C52">
        <v>11</v>
      </c>
      <c r="D52">
        <v>47</v>
      </c>
      <c r="E52">
        <v>0</v>
      </c>
      <c r="F52">
        <v>47</v>
      </c>
      <c r="G52">
        <v>14500</v>
      </c>
      <c r="H52" s="107" t="s">
        <v>153</v>
      </c>
      <c r="I52">
        <v>14500</v>
      </c>
      <c r="J52" s="107"/>
      <c r="K52" s="107"/>
      <c r="L52"/>
      <c r="M52" s="107"/>
      <c r="N52" s="107"/>
      <c r="O52"/>
      <c r="P52"/>
    </row>
    <row r="53" spans="1:25" x14ac:dyDescent="0.3">
      <c r="A53" s="33">
        <v>50</v>
      </c>
      <c r="B53" t="s">
        <v>203</v>
      </c>
      <c r="C53">
        <v>12</v>
      </c>
      <c r="D53">
        <v>54</v>
      </c>
      <c r="E53">
        <v>0</v>
      </c>
      <c r="F53">
        <v>54</v>
      </c>
      <c r="G53">
        <v>15000</v>
      </c>
      <c r="H53" s="107" t="s">
        <v>153</v>
      </c>
      <c r="I53">
        <v>15000</v>
      </c>
      <c r="J53" s="107"/>
      <c r="K53" s="107"/>
      <c r="L53"/>
      <c r="M53" s="107"/>
      <c r="N53" s="107"/>
      <c r="O53"/>
      <c r="P53"/>
    </row>
    <row r="54" spans="1:25" x14ac:dyDescent="0.3">
      <c r="A54" s="33">
        <v>51</v>
      </c>
      <c r="B54" t="s">
        <v>203</v>
      </c>
      <c r="C54">
        <v>12</v>
      </c>
      <c r="D54">
        <v>46</v>
      </c>
      <c r="E54">
        <v>1</v>
      </c>
      <c r="F54">
        <v>45</v>
      </c>
      <c r="G54">
        <v>16580</v>
      </c>
      <c r="H54" s="107" t="s">
        <v>149</v>
      </c>
      <c r="I54">
        <v>900</v>
      </c>
      <c r="J54" s="107"/>
      <c r="K54" s="107" t="s">
        <v>158</v>
      </c>
      <c r="L54">
        <v>7100</v>
      </c>
      <c r="M54" s="107"/>
      <c r="N54" s="107" t="s">
        <v>155</v>
      </c>
      <c r="O54">
        <v>8580</v>
      </c>
      <c r="P54"/>
    </row>
    <row r="55" spans="1:25" x14ac:dyDescent="0.3">
      <c r="A55" s="33">
        <v>52</v>
      </c>
      <c r="B55" t="s">
        <v>203</v>
      </c>
      <c r="C55">
        <v>12</v>
      </c>
      <c r="D55">
        <v>35</v>
      </c>
      <c r="E55">
        <v>0</v>
      </c>
      <c r="F55">
        <v>35</v>
      </c>
      <c r="G55">
        <v>20000</v>
      </c>
      <c r="H55" s="107" t="s">
        <v>149</v>
      </c>
      <c r="I55">
        <v>200</v>
      </c>
      <c r="J55" s="107"/>
      <c r="K55" s="107" t="s">
        <v>69</v>
      </c>
      <c r="L55">
        <v>19800</v>
      </c>
      <c r="M55" s="107"/>
      <c r="N55" s="107"/>
      <c r="O55"/>
      <c r="P55"/>
    </row>
    <row r="56" spans="1:25" x14ac:dyDescent="0.3">
      <c r="A56" s="33">
        <v>56</v>
      </c>
      <c r="B56" t="s">
        <v>203</v>
      </c>
      <c r="C56">
        <v>14</v>
      </c>
      <c r="D56">
        <v>40</v>
      </c>
      <c r="E56">
        <v>0</v>
      </c>
      <c r="F56">
        <v>40</v>
      </c>
      <c r="G56">
        <v>13800</v>
      </c>
      <c r="H56" s="107" t="s">
        <v>149</v>
      </c>
      <c r="I56">
        <v>200</v>
      </c>
      <c r="J56" s="107"/>
      <c r="K56" s="107" t="s">
        <v>69</v>
      </c>
      <c r="L56">
        <v>13600</v>
      </c>
      <c r="M56" s="107"/>
      <c r="N56" s="107"/>
      <c r="O56"/>
      <c r="P56"/>
    </row>
    <row r="57" spans="1:25" x14ac:dyDescent="0.3">
      <c r="A57" s="33">
        <v>57</v>
      </c>
      <c r="B57" t="s">
        <v>203</v>
      </c>
      <c r="C57">
        <v>14</v>
      </c>
      <c r="D57">
        <v>80</v>
      </c>
      <c r="E57">
        <v>19</v>
      </c>
      <c r="F57">
        <v>61</v>
      </c>
      <c r="G57">
        <v>19410</v>
      </c>
      <c r="H57" s="107" t="s">
        <v>149</v>
      </c>
      <c r="I57">
        <v>910</v>
      </c>
      <c r="J57" s="107"/>
      <c r="K57" s="107" t="s">
        <v>155</v>
      </c>
      <c r="L57">
        <v>5000</v>
      </c>
      <c r="M57" s="107"/>
      <c r="N57" s="107" t="s">
        <v>158</v>
      </c>
      <c r="O57">
        <v>13500</v>
      </c>
      <c r="P57"/>
    </row>
    <row r="58" spans="1:25" x14ac:dyDescent="0.3">
      <c r="A58" s="33">
        <v>58</v>
      </c>
      <c r="B58" t="s">
        <v>203</v>
      </c>
      <c r="C58">
        <v>14</v>
      </c>
      <c r="D58">
        <v>58</v>
      </c>
      <c r="E58">
        <v>0</v>
      </c>
      <c r="F58">
        <v>58</v>
      </c>
      <c r="G58">
        <v>14900</v>
      </c>
      <c r="H58" s="107" t="s">
        <v>153</v>
      </c>
      <c r="I58">
        <v>14900</v>
      </c>
      <c r="J58" s="107"/>
      <c r="K58" s="107"/>
      <c r="L58"/>
      <c r="M58" s="107"/>
      <c r="N58" s="107"/>
      <c r="O58"/>
      <c r="P58"/>
    </row>
    <row r="59" spans="1:25" x14ac:dyDescent="0.3">
      <c r="A59" s="33">
        <v>59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s="107" t="s">
        <v>153</v>
      </c>
      <c r="I59">
        <v>15200</v>
      </c>
      <c r="J59" s="107"/>
      <c r="K59" s="107"/>
      <c r="L59"/>
      <c r="M59" s="107"/>
      <c r="N59" s="107"/>
      <c r="O59"/>
      <c r="P59"/>
    </row>
    <row r="60" spans="1:25" x14ac:dyDescent="0.3">
      <c r="A60" s="33">
        <v>60</v>
      </c>
      <c r="B60" t="s">
        <v>203</v>
      </c>
      <c r="C60">
        <v>15</v>
      </c>
      <c r="D60">
        <v>44</v>
      </c>
      <c r="E60">
        <v>0</v>
      </c>
      <c r="F60">
        <v>44</v>
      </c>
      <c r="G60">
        <v>22400</v>
      </c>
      <c r="H60" s="107" t="s">
        <v>149</v>
      </c>
      <c r="I60">
        <v>300</v>
      </c>
      <c r="J60" s="107"/>
      <c r="K60" s="107" t="s">
        <v>69</v>
      </c>
      <c r="L60">
        <v>22100</v>
      </c>
      <c r="M60" s="107"/>
      <c r="N60" s="107"/>
      <c r="O60"/>
      <c r="P60"/>
    </row>
    <row r="61" spans="1:25" x14ac:dyDescent="0.3">
      <c r="A61" s="33">
        <v>60</v>
      </c>
      <c r="B61" t="s">
        <v>203</v>
      </c>
      <c r="C61">
        <v>15</v>
      </c>
      <c r="D61">
        <v>57</v>
      </c>
      <c r="E61">
        <v>8</v>
      </c>
      <c r="F61">
        <v>49</v>
      </c>
      <c r="G61">
        <v>14850</v>
      </c>
      <c r="H61" s="107" t="s">
        <v>149</v>
      </c>
      <c r="I61">
        <v>350</v>
      </c>
      <c r="J61" s="107"/>
      <c r="K61" s="107" t="s">
        <v>155</v>
      </c>
      <c r="L61">
        <v>9500</v>
      </c>
      <c r="M61" s="107"/>
      <c r="N61" s="107" t="s">
        <v>158</v>
      </c>
      <c r="O61">
        <v>5000</v>
      </c>
      <c r="P61"/>
    </row>
    <row r="62" spans="1:25" x14ac:dyDescent="0.3">
      <c r="A62" s="33">
        <v>61</v>
      </c>
      <c r="B62" s="33" t="s">
        <v>202</v>
      </c>
      <c r="C62" s="33">
        <v>17</v>
      </c>
      <c r="D62" s="33">
        <v>206</v>
      </c>
      <c r="E62" s="33">
        <v>57</v>
      </c>
      <c r="F62" s="33">
        <v>155</v>
      </c>
      <c r="G62" s="33">
        <v>233000</v>
      </c>
      <c r="H62" s="36" t="s">
        <v>149</v>
      </c>
      <c r="I62" s="33">
        <v>500</v>
      </c>
      <c r="J62" s="33">
        <v>0</v>
      </c>
      <c r="K62" s="36" t="s">
        <v>158</v>
      </c>
      <c r="L62" s="33">
        <v>6000</v>
      </c>
      <c r="M62" s="33">
        <v>1.9375</v>
      </c>
      <c r="N62" s="36" t="s">
        <v>160</v>
      </c>
      <c r="O62" s="33">
        <v>183920</v>
      </c>
      <c r="P62" s="33">
        <v>33.105599999999995</v>
      </c>
      <c r="Q62" s="33" t="s">
        <v>159</v>
      </c>
      <c r="R62" s="33">
        <v>42180</v>
      </c>
      <c r="S62" s="33">
        <v>1.9375</v>
      </c>
      <c r="T62" s="33" t="s">
        <v>155</v>
      </c>
      <c r="U62" s="33">
        <v>1870</v>
      </c>
      <c r="V62" s="33">
        <v>1.9375</v>
      </c>
      <c r="W62" s="33" t="s">
        <v>149</v>
      </c>
      <c r="X62" s="33">
        <v>400</v>
      </c>
      <c r="Y62" s="33">
        <v>0</v>
      </c>
    </row>
    <row r="63" spans="1:25" x14ac:dyDescent="0.3">
      <c r="A63" s="33">
        <v>62</v>
      </c>
      <c r="B63" s="33" t="s">
        <v>202</v>
      </c>
      <c r="C63" s="33">
        <v>17</v>
      </c>
      <c r="D63" s="33">
        <v>170</v>
      </c>
      <c r="E63" s="33">
        <v>0</v>
      </c>
      <c r="F63" s="33">
        <v>170</v>
      </c>
      <c r="G63" s="33">
        <v>175400</v>
      </c>
      <c r="H63" s="36" t="s">
        <v>149</v>
      </c>
      <c r="I63" s="33">
        <v>400</v>
      </c>
      <c r="J63" s="33">
        <v>0</v>
      </c>
      <c r="K63" s="36" t="s">
        <v>69</v>
      </c>
      <c r="L63" s="33">
        <v>175000</v>
      </c>
      <c r="M63" s="33">
        <v>52.517499999999998</v>
      </c>
      <c r="P63" s="33" t="s">
        <v>201</v>
      </c>
      <c r="S63" s="33" t="s">
        <v>201</v>
      </c>
      <c r="V63" s="33" t="s">
        <v>201</v>
      </c>
      <c r="Y63" s="33" t="s">
        <v>201</v>
      </c>
    </row>
    <row r="64" spans="1:25" x14ac:dyDescent="0.3">
      <c r="A64" s="33">
        <v>63</v>
      </c>
      <c r="B64" s="33" t="s">
        <v>202</v>
      </c>
      <c r="C64" s="33">
        <v>18</v>
      </c>
      <c r="D64" s="33">
        <v>233</v>
      </c>
      <c r="E64" s="33">
        <v>56</v>
      </c>
      <c r="F64" s="33">
        <v>177</v>
      </c>
      <c r="G64" s="33">
        <v>234712</v>
      </c>
      <c r="H64" s="36" t="s">
        <v>149</v>
      </c>
      <c r="I64" s="33">
        <v>500</v>
      </c>
      <c r="J64" s="33">
        <v>0</v>
      </c>
      <c r="K64" s="36" t="s">
        <v>158</v>
      </c>
      <c r="L64" s="33">
        <v>6000</v>
      </c>
      <c r="M64" s="33">
        <v>1.9375</v>
      </c>
      <c r="N64" s="36" t="s">
        <v>160</v>
      </c>
      <c r="O64" s="33">
        <v>183920</v>
      </c>
      <c r="P64" s="33">
        <v>33.105599999999995</v>
      </c>
      <c r="Q64" s="33" t="s">
        <v>159</v>
      </c>
      <c r="R64" s="33">
        <v>42690</v>
      </c>
      <c r="S64" s="33">
        <v>1.9375</v>
      </c>
      <c r="T64" s="33" t="s">
        <v>155</v>
      </c>
      <c r="U64" s="33">
        <v>1302</v>
      </c>
      <c r="V64" s="33">
        <v>1.9375</v>
      </c>
      <c r="W64" s="33" t="s">
        <v>149</v>
      </c>
      <c r="X64" s="33">
        <v>300</v>
      </c>
      <c r="Y64" s="33">
        <v>0</v>
      </c>
    </row>
    <row r="65" spans="1:25" x14ac:dyDescent="0.3">
      <c r="A65" s="33">
        <v>64</v>
      </c>
      <c r="B65" s="33" t="s">
        <v>202</v>
      </c>
      <c r="C65" s="33">
        <v>18</v>
      </c>
      <c r="D65" s="33">
        <v>160</v>
      </c>
      <c r="E65" s="33">
        <v>0</v>
      </c>
      <c r="F65" s="33">
        <v>160</v>
      </c>
      <c r="G65" s="33">
        <v>170400</v>
      </c>
      <c r="H65" s="36" t="s">
        <v>149</v>
      </c>
      <c r="I65" s="33">
        <v>400</v>
      </c>
      <c r="J65" s="33">
        <v>0</v>
      </c>
      <c r="K65" s="36" t="s">
        <v>69</v>
      </c>
      <c r="L65" s="33">
        <v>170000</v>
      </c>
      <c r="M65" s="33">
        <v>51.016999999999996</v>
      </c>
      <c r="P65" s="33" t="s">
        <v>201</v>
      </c>
      <c r="S65" s="33" t="s">
        <v>201</v>
      </c>
      <c r="V65" s="33" t="s">
        <v>201</v>
      </c>
      <c r="Y65" s="33" t="s">
        <v>201</v>
      </c>
    </row>
    <row r="66" spans="1:25" x14ac:dyDescent="0.3">
      <c r="A66" s="33">
        <v>65</v>
      </c>
      <c r="B66" s="33" t="s">
        <v>202</v>
      </c>
      <c r="C66" s="33">
        <v>19</v>
      </c>
      <c r="D66" s="33">
        <v>150</v>
      </c>
      <c r="E66" s="33">
        <v>0</v>
      </c>
      <c r="F66" s="33">
        <v>150</v>
      </c>
      <c r="G66" s="33">
        <v>171400</v>
      </c>
      <c r="H66" s="36" t="s">
        <v>149</v>
      </c>
      <c r="I66" s="33">
        <v>400</v>
      </c>
      <c r="J66" s="33">
        <v>0</v>
      </c>
      <c r="K66" s="36" t="s">
        <v>69</v>
      </c>
      <c r="L66" s="33">
        <v>171000</v>
      </c>
      <c r="M66" s="33">
        <v>51.317099999999996</v>
      </c>
      <c r="P66" s="33" t="s">
        <v>201</v>
      </c>
      <c r="S66" s="33" t="s">
        <v>201</v>
      </c>
      <c r="V66" s="33" t="s">
        <v>201</v>
      </c>
      <c r="Y66" s="33" t="s">
        <v>201</v>
      </c>
    </row>
    <row r="67" spans="1:25" x14ac:dyDescent="0.3">
      <c r="A67" s="33">
        <v>66</v>
      </c>
      <c r="B67" s="33" t="s">
        <v>202</v>
      </c>
      <c r="C67" s="33">
        <v>22</v>
      </c>
      <c r="D67" s="33">
        <v>267</v>
      </c>
      <c r="E67" s="33">
        <v>75</v>
      </c>
      <c r="F67" s="33">
        <v>192</v>
      </c>
      <c r="G67" s="33">
        <v>236670</v>
      </c>
      <c r="H67" s="36" t="s">
        <v>149</v>
      </c>
      <c r="I67" s="33">
        <v>450</v>
      </c>
      <c r="J67" s="33">
        <v>0</v>
      </c>
      <c r="K67" s="36" t="s">
        <v>155</v>
      </c>
      <c r="L67" s="33">
        <v>5050</v>
      </c>
      <c r="M67" s="33">
        <v>1.9375</v>
      </c>
      <c r="N67" s="36" t="s">
        <v>160</v>
      </c>
      <c r="O67" s="33">
        <v>187470</v>
      </c>
      <c r="P67" s="33">
        <v>33.744599999999998</v>
      </c>
      <c r="Q67" s="33" t="s">
        <v>159</v>
      </c>
      <c r="R67" s="33">
        <v>43300</v>
      </c>
      <c r="S67" s="33">
        <v>1.9375</v>
      </c>
      <c r="T67" s="33" t="s">
        <v>149</v>
      </c>
      <c r="U67" s="33">
        <v>400</v>
      </c>
      <c r="V67" s="33">
        <v>0</v>
      </c>
      <c r="Y67" s="33" t="s">
        <v>201</v>
      </c>
    </row>
    <row r="68" spans="1:25" x14ac:dyDescent="0.3">
      <c r="A68" s="33">
        <v>67</v>
      </c>
      <c r="B68" s="33" t="s">
        <v>202</v>
      </c>
      <c r="C68" s="33">
        <v>22</v>
      </c>
      <c r="D68" s="33">
        <v>230</v>
      </c>
      <c r="E68" s="33">
        <v>0</v>
      </c>
      <c r="F68" s="33">
        <v>230</v>
      </c>
      <c r="G68" s="33">
        <v>173400</v>
      </c>
      <c r="H68" s="36" t="s">
        <v>149</v>
      </c>
      <c r="I68" s="33">
        <v>400</v>
      </c>
      <c r="J68" s="33">
        <v>0</v>
      </c>
      <c r="K68" s="36" t="s">
        <v>69</v>
      </c>
      <c r="L68" s="33">
        <v>173000</v>
      </c>
      <c r="M68" s="33">
        <v>51.917299999999997</v>
      </c>
      <c r="P68" s="33" t="s">
        <v>201</v>
      </c>
      <c r="S68" s="33" t="s">
        <v>201</v>
      </c>
      <c r="V68" s="33" t="s">
        <v>201</v>
      </c>
      <c r="Y68" s="33" t="s">
        <v>201</v>
      </c>
    </row>
    <row r="69" spans="1:25" x14ac:dyDescent="0.3">
      <c r="A69" s="33">
        <v>68</v>
      </c>
      <c r="B69" s="33" t="s">
        <v>202</v>
      </c>
      <c r="C69" s="33">
        <v>23</v>
      </c>
      <c r="D69" s="33">
        <v>150</v>
      </c>
      <c r="E69" s="33">
        <v>0</v>
      </c>
      <c r="F69" s="33">
        <v>150</v>
      </c>
      <c r="G69" s="33">
        <v>173400</v>
      </c>
      <c r="H69" s="36" t="s">
        <v>149</v>
      </c>
      <c r="I69" s="33">
        <v>400</v>
      </c>
      <c r="J69" s="33">
        <v>0</v>
      </c>
      <c r="K69" s="36" t="s">
        <v>69</v>
      </c>
      <c r="L69" s="33">
        <v>173000</v>
      </c>
      <c r="M69" s="33">
        <v>51.917299999999997</v>
      </c>
      <c r="O69" s="36"/>
      <c r="P69" s="33" t="s">
        <v>201</v>
      </c>
      <c r="S69" s="33" t="s">
        <v>201</v>
      </c>
      <c r="V69" s="33" t="s">
        <v>201</v>
      </c>
      <c r="Y69" s="33" t="s">
        <v>201</v>
      </c>
    </row>
    <row r="70" spans="1:25" x14ac:dyDescent="0.3">
      <c r="A70" s="33">
        <v>69</v>
      </c>
      <c r="B70" s="33" t="s">
        <v>203</v>
      </c>
      <c r="C70" s="33">
        <v>24</v>
      </c>
      <c r="D70" s="33">
        <v>45</v>
      </c>
      <c r="E70" s="33">
        <v>0</v>
      </c>
      <c r="F70" s="33">
        <v>45</v>
      </c>
      <c r="G70" s="33">
        <v>13400</v>
      </c>
      <c r="H70" s="36" t="s">
        <v>153</v>
      </c>
      <c r="I70" s="33">
        <v>13400</v>
      </c>
      <c r="J70" s="33">
        <v>0</v>
      </c>
      <c r="M70" s="33" t="s">
        <v>201</v>
      </c>
      <c r="P70" s="33" t="s">
        <v>201</v>
      </c>
      <c r="S70" s="33" t="s">
        <v>201</v>
      </c>
      <c r="V70" s="33" t="s">
        <v>201</v>
      </c>
      <c r="Y70" s="33" t="s">
        <v>201</v>
      </c>
    </row>
    <row r="71" spans="1:25" x14ac:dyDescent="0.3">
      <c r="A71" s="33">
        <v>70</v>
      </c>
      <c r="B71" s="33" t="s">
        <v>203</v>
      </c>
      <c r="C71" s="33">
        <v>24</v>
      </c>
      <c r="D71" s="33">
        <v>81</v>
      </c>
      <c r="E71" s="33">
        <v>26</v>
      </c>
      <c r="F71" s="33">
        <v>55</v>
      </c>
      <c r="G71" s="33">
        <v>13800</v>
      </c>
      <c r="H71" s="36" t="s">
        <v>149</v>
      </c>
      <c r="I71" s="33">
        <v>2150</v>
      </c>
      <c r="J71" s="33">
        <v>0</v>
      </c>
      <c r="K71" s="36" t="s">
        <v>159</v>
      </c>
      <c r="L71" s="33">
        <v>8450</v>
      </c>
      <c r="M71" s="33">
        <v>1.9375</v>
      </c>
      <c r="N71" s="36" t="s">
        <v>155</v>
      </c>
      <c r="O71" s="33">
        <v>3200</v>
      </c>
      <c r="P71" s="33">
        <v>1.9375</v>
      </c>
      <c r="S71" s="33" t="s">
        <v>201</v>
      </c>
      <c r="V71" s="33" t="s">
        <v>201</v>
      </c>
      <c r="Y71" s="33" t="s">
        <v>201</v>
      </c>
    </row>
    <row r="72" spans="1:25" x14ac:dyDescent="0.3">
      <c r="A72" s="33">
        <v>71</v>
      </c>
      <c r="B72" s="33" t="s">
        <v>203</v>
      </c>
      <c r="C72" s="33">
        <v>24</v>
      </c>
      <c r="D72" s="33">
        <v>25</v>
      </c>
      <c r="E72" s="33">
        <v>0</v>
      </c>
      <c r="F72" s="33">
        <v>25</v>
      </c>
      <c r="G72" s="33">
        <v>13000</v>
      </c>
      <c r="H72" s="36" t="s">
        <v>149</v>
      </c>
      <c r="I72" s="33">
        <v>200</v>
      </c>
      <c r="J72" s="33">
        <v>0</v>
      </c>
      <c r="K72" s="36" t="s">
        <v>69</v>
      </c>
      <c r="L72" s="33">
        <v>12800</v>
      </c>
      <c r="M72" s="33">
        <v>3.8412799999999998</v>
      </c>
      <c r="P72" s="33" t="s">
        <v>201</v>
      </c>
      <c r="S72" s="33" t="s">
        <v>201</v>
      </c>
      <c r="V72" s="33" t="s">
        <v>201</v>
      </c>
      <c r="Y72" s="33" t="s">
        <v>201</v>
      </c>
    </row>
    <row r="73" spans="1:25" x14ac:dyDescent="0.3">
      <c r="A73" s="33">
        <v>72</v>
      </c>
      <c r="B73" s="33" t="s">
        <v>203</v>
      </c>
      <c r="C73" s="33">
        <v>24</v>
      </c>
      <c r="D73" s="33">
        <v>36.545499999999997</v>
      </c>
      <c r="E73" s="33">
        <v>0</v>
      </c>
      <c r="F73" s="33">
        <v>36.545499999999997</v>
      </c>
      <c r="G73" s="33">
        <v>13400</v>
      </c>
      <c r="H73" s="36" t="s">
        <v>154</v>
      </c>
      <c r="I73" s="33">
        <v>13400</v>
      </c>
      <c r="J73" s="33">
        <v>0</v>
      </c>
      <c r="M73" s="33" t="s">
        <v>201</v>
      </c>
      <c r="P73" s="33" t="s">
        <v>201</v>
      </c>
      <c r="S73" s="33" t="s">
        <v>201</v>
      </c>
      <c r="V73" s="33" t="s">
        <v>201</v>
      </c>
      <c r="Y73" s="33" t="s">
        <v>201</v>
      </c>
    </row>
    <row r="74" spans="1:25" x14ac:dyDescent="0.3">
      <c r="A74" s="33">
        <v>73</v>
      </c>
      <c r="B74" s="33" t="s">
        <v>203</v>
      </c>
      <c r="C74" s="33">
        <v>25</v>
      </c>
      <c r="D74" s="33">
        <v>40</v>
      </c>
      <c r="E74" s="33">
        <v>0</v>
      </c>
      <c r="F74" s="33">
        <v>40</v>
      </c>
      <c r="G74" s="33">
        <v>12200</v>
      </c>
      <c r="H74" s="36" t="s">
        <v>153</v>
      </c>
      <c r="I74" s="33">
        <v>12200</v>
      </c>
      <c r="J74" s="33">
        <v>0</v>
      </c>
      <c r="M74" s="33" t="s">
        <v>201</v>
      </c>
      <c r="P74" s="33" t="s">
        <v>201</v>
      </c>
      <c r="S74" s="33" t="s">
        <v>201</v>
      </c>
      <c r="V74" s="33" t="s">
        <v>201</v>
      </c>
      <c r="Y74" s="33" t="s">
        <v>201</v>
      </c>
    </row>
    <row r="75" spans="1:25" x14ac:dyDescent="0.3">
      <c r="A75" s="33">
        <v>74</v>
      </c>
      <c r="B75" s="33" t="s">
        <v>203</v>
      </c>
      <c r="C75" s="33">
        <v>25</v>
      </c>
      <c r="D75" s="33">
        <v>86</v>
      </c>
      <c r="E75" s="33">
        <v>30</v>
      </c>
      <c r="F75" s="33">
        <v>76</v>
      </c>
      <c r="G75" s="33">
        <v>12750</v>
      </c>
      <c r="H75" s="36" t="s">
        <v>149</v>
      </c>
      <c r="I75" s="33">
        <v>1950</v>
      </c>
      <c r="J75" s="33">
        <v>0</v>
      </c>
      <c r="K75" s="36" t="s">
        <v>156</v>
      </c>
      <c r="L75" s="33">
        <v>7600</v>
      </c>
      <c r="M75" s="33">
        <v>1.9375</v>
      </c>
      <c r="N75" s="36" t="s">
        <v>155</v>
      </c>
      <c r="O75" s="33">
        <v>3200</v>
      </c>
      <c r="P75" s="33">
        <v>1.9375</v>
      </c>
      <c r="S75" s="33" t="s">
        <v>201</v>
      </c>
      <c r="V75" s="33" t="s">
        <v>201</v>
      </c>
      <c r="Y75" s="33" t="s">
        <v>201</v>
      </c>
    </row>
    <row r="76" spans="1:25" x14ac:dyDescent="0.3">
      <c r="A76" s="33">
        <v>75</v>
      </c>
      <c r="B76" s="33" t="s">
        <v>203</v>
      </c>
      <c r="C76" s="33">
        <v>25</v>
      </c>
      <c r="D76" s="33">
        <v>28</v>
      </c>
      <c r="E76" s="33">
        <v>0</v>
      </c>
      <c r="F76" s="33">
        <v>28</v>
      </c>
      <c r="G76" s="33">
        <v>13100</v>
      </c>
      <c r="H76" s="36" t="s">
        <v>149</v>
      </c>
      <c r="I76" s="33">
        <v>200</v>
      </c>
      <c r="J76" s="33">
        <v>0</v>
      </c>
      <c r="K76" s="36" t="s">
        <v>69</v>
      </c>
      <c r="L76" s="33">
        <v>12900</v>
      </c>
      <c r="M76" s="33">
        <v>3.8712899999999997</v>
      </c>
      <c r="P76" s="33" t="s">
        <v>201</v>
      </c>
      <c r="S76" s="33" t="s">
        <v>201</v>
      </c>
      <c r="V76" s="33" t="s">
        <v>201</v>
      </c>
      <c r="Y76" s="33" t="s">
        <v>201</v>
      </c>
    </row>
    <row r="77" spans="1:25" x14ac:dyDescent="0.3">
      <c r="A77" s="33">
        <v>76</v>
      </c>
      <c r="B77" s="33" t="s">
        <v>203</v>
      </c>
      <c r="C77" s="33">
        <v>25</v>
      </c>
      <c r="D77" s="33">
        <v>33.2727</v>
      </c>
      <c r="E77" s="33">
        <v>0</v>
      </c>
      <c r="F77" s="33">
        <v>33.2727</v>
      </c>
      <c r="G77" s="33">
        <v>12200</v>
      </c>
      <c r="H77" s="36" t="s">
        <v>154</v>
      </c>
      <c r="I77" s="33">
        <v>12200</v>
      </c>
      <c r="J77" s="33">
        <v>0</v>
      </c>
      <c r="M77" s="33" t="s">
        <v>201</v>
      </c>
      <c r="P77" s="33" t="s">
        <v>201</v>
      </c>
      <c r="S77" s="33" t="s">
        <v>201</v>
      </c>
      <c r="V77" s="33" t="s">
        <v>201</v>
      </c>
      <c r="Y77" s="33" t="s">
        <v>201</v>
      </c>
    </row>
    <row r="78" spans="1:25" x14ac:dyDescent="0.3">
      <c r="A78" s="33">
        <v>77</v>
      </c>
      <c r="B78" s="33" t="s">
        <v>203</v>
      </c>
      <c r="C78" s="33">
        <v>26</v>
      </c>
      <c r="D78" s="33">
        <v>49</v>
      </c>
      <c r="E78" s="33">
        <v>0</v>
      </c>
      <c r="F78" s="33">
        <v>49</v>
      </c>
      <c r="G78" s="33">
        <v>14400</v>
      </c>
      <c r="H78" s="36" t="s">
        <v>153</v>
      </c>
      <c r="I78" s="33">
        <v>14400</v>
      </c>
      <c r="J78" s="33">
        <v>0</v>
      </c>
      <c r="M78" s="33" t="s">
        <v>201</v>
      </c>
      <c r="P78" s="33" t="s">
        <v>201</v>
      </c>
      <c r="S78" s="33" t="s">
        <v>201</v>
      </c>
      <c r="V78" s="33" t="s">
        <v>201</v>
      </c>
      <c r="Y78" s="33" t="s">
        <v>201</v>
      </c>
    </row>
    <row r="79" spans="1:25" x14ac:dyDescent="0.3">
      <c r="A79" s="33">
        <v>78</v>
      </c>
      <c r="B79" s="33" t="s">
        <v>203</v>
      </c>
      <c r="C79" s="33">
        <v>26</v>
      </c>
      <c r="D79" s="33">
        <v>86</v>
      </c>
      <c r="E79" s="33">
        <v>40</v>
      </c>
      <c r="F79" s="33">
        <v>46</v>
      </c>
      <c r="G79" s="33">
        <v>17600</v>
      </c>
      <c r="H79" s="36" t="s">
        <v>149</v>
      </c>
      <c r="I79" s="33">
        <v>1600</v>
      </c>
      <c r="J79" s="33">
        <v>0</v>
      </c>
      <c r="K79" s="36" t="s">
        <v>159</v>
      </c>
      <c r="L79" s="33">
        <v>13700</v>
      </c>
      <c r="M79" s="33">
        <v>1.9375</v>
      </c>
      <c r="N79" s="36" t="s">
        <v>155</v>
      </c>
      <c r="O79" s="33">
        <v>2300</v>
      </c>
      <c r="P79" s="33">
        <v>1.9375</v>
      </c>
      <c r="S79" s="33" t="s">
        <v>201</v>
      </c>
      <c r="V79" s="33" t="s">
        <v>201</v>
      </c>
      <c r="Y79" s="33" t="s">
        <v>201</v>
      </c>
    </row>
    <row r="80" spans="1:25" x14ac:dyDescent="0.3">
      <c r="A80" s="33">
        <v>79</v>
      </c>
      <c r="B80" s="33" t="s">
        <v>203</v>
      </c>
      <c r="C80" s="33">
        <v>26</v>
      </c>
      <c r="D80" s="33">
        <v>17</v>
      </c>
      <c r="E80" s="33">
        <v>0</v>
      </c>
      <c r="F80" s="33">
        <v>17</v>
      </c>
      <c r="G80" s="33">
        <v>15400</v>
      </c>
      <c r="H80" s="36" t="s">
        <v>149</v>
      </c>
      <c r="I80" s="36">
        <v>200</v>
      </c>
      <c r="J80" s="33">
        <v>0</v>
      </c>
      <c r="K80" s="36" t="s">
        <v>69</v>
      </c>
      <c r="L80" s="33">
        <v>15200</v>
      </c>
      <c r="M80" s="33">
        <v>4.5615199999999998</v>
      </c>
      <c r="P80" s="33" t="s">
        <v>201</v>
      </c>
      <c r="S80" s="33" t="s">
        <v>201</v>
      </c>
      <c r="V80" s="33" t="s">
        <v>201</v>
      </c>
      <c r="Y80" s="33" t="s">
        <v>201</v>
      </c>
    </row>
    <row r="81" spans="1:25" x14ac:dyDescent="0.3">
      <c r="A81" s="33">
        <v>80</v>
      </c>
      <c r="B81" s="33" t="s">
        <v>203</v>
      </c>
      <c r="C81" s="33">
        <v>26</v>
      </c>
      <c r="D81" s="33">
        <v>39.2727</v>
      </c>
      <c r="E81" s="33">
        <v>0</v>
      </c>
      <c r="F81" s="33">
        <v>39.2727</v>
      </c>
      <c r="G81" s="33">
        <v>14400</v>
      </c>
      <c r="H81" s="36" t="s">
        <v>154</v>
      </c>
      <c r="I81" s="33">
        <v>14400</v>
      </c>
      <c r="J81" s="33">
        <v>0</v>
      </c>
      <c r="M81" s="33" t="s">
        <v>201</v>
      </c>
      <c r="P81" s="33" t="s">
        <v>201</v>
      </c>
      <c r="S81" s="33" t="s">
        <v>201</v>
      </c>
      <c r="V81" s="33" t="s">
        <v>201</v>
      </c>
      <c r="Y81" s="33" t="s">
        <v>201</v>
      </c>
    </row>
    <row r="82" spans="1:25" x14ac:dyDescent="0.3">
      <c r="A82" s="33">
        <v>81</v>
      </c>
      <c r="B82" s="33" t="s">
        <v>203</v>
      </c>
      <c r="C82" s="33">
        <v>27</v>
      </c>
      <c r="D82" s="33">
        <v>44</v>
      </c>
      <c r="E82" s="33">
        <v>0</v>
      </c>
      <c r="F82" s="33">
        <v>44</v>
      </c>
      <c r="G82" s="33">
        <v>13400</v>
      </c>
      <c r="H82" s="36" t="s">
        <v>153</v>
      </c>
      <c r="I82" s="33">
        <v>13400</v>
      </c>
      <c r="J82" s="33">
        <v>0</v>
      </c>
      <c r="M82" s="33" t="s">
        <v>201</v>
      </c>
      <c r="P82" s="33" t="s">
        <v>201</v>
      </c>
      <c r="S82" s="33" t="s">
        <v>201</v>
      </c>
      <c r="V82" s="33" t="s">
        <v>201</v>
      </c>
      <c r="Y82" s="33" t="s">
        <v>201</v>
      </c>
    </row>
    <row r="83" spans="1:25" x14ac:dyDescent="0.3">
      <c r="A83" s="33">
        <v>82</v>
      </c>
      <c r="B83" s="33" t="s">
        <v>203</v>
      </c>
      <c r="C83" s="33">
        <v>27</v>
      </c>
      <c r="D83" s="33">
        <v>23</v>
      </c>
      <c r="E83" s="33">
        <v>0</v>
      </c>
      <c r="F83" s="33">
        <v>23</v>
      </c>
      <c r="G83" s="33">
        <v>18200</v>
      </c>
      <c r="H83" s="36" t="s">
        <v>149</v>
      </c>
      <c r="I83" s="36">
        <v>200</v>
      </c>
      <c r="J83" s="33">
        <v>0</v>
      </c>
      <c r="K83" s="36" t="s">
        <v>69</v>
      </c>
      <c r="L83" s="33">
        <v>18000</v>
      </c>
      <c r="M83" s="33">
        <v>5.4017999999999997</v>
      </c>
      <c r="P83" s="33" t="s">
        <v>201</v>
      </c>
      <c r="S83" s="33" t="s">
        <v>201</v>
      </c>
      <c r="V83" s="33" t="s">
        <v>201</v>
      </c>
      <c r="Y83" s="33" t="s">
        <v>201</v>
      </c>
    </row>
    <row r="84" spans="1:25" x14ac:dyDescent="0.3">
      <c r="A84" s="33">
        <v>83</v>
      </c>
      <c r="B84" s="33" t="s">
        <v>203</v>
      </c>
      <c r="C84" s="33">
        <v>27</v>
      </c>
      <c r="D84" s="33">
        <v>36.545499999999997</v>
      </c>
      <c r="E84" s="33">
        <v>0</v>
      </c>
      <c r="F84" s="33">
        <v>36.545499999999997</v>
      </c>
      <c r="G84" s="33">
        <v>13400</v>
      </c>
      <c r="H84" s="36" t="s">
        <v>154</v>
      </c>
      <c r="I84" s="33">
        <v>13400</v>
      </c>
      <c r="J84" s="33">
        <v>0</v>
      </c>
      <c r="M84" s="33" t="s">
        <v>201</v>
      </c>
      <c r="P84" s="33" t="s">
        <v>201</v>
      </c>
      <c r="S84" s="33" t="s">
        <v>201</v>
      </c>
      <c r="V84" s="33" t="s">
        <v>201</v>
      </c>
      <c r="Y84" s="33" t="s">
        <v>201</v>
      </c>
    </row>
    <row r="85" spans="1:25" x14ac:dyDescent="0.3">
      <c r="A85" s="33">
        <v>84</v>
      </c>
      <c r="B85" s="33" t="s">
        <v>203</v>
      </c>
      <c r="C85" s="33">
        <v>28</v>
      </c>
      <c r="D85" s="33">
        <v>46</v>
      </c>
      <c r="E85" s="33">
        <v>0</v>
      </c>
      <c r="F85" s="33">
        <v>46</v>
      </c>
      <c r="G85" s="33">
        <v>13100</v>
      </c>
      <c r="H85" s="36" t="s">
        <v>153</v>
      </c>
      <c r="I85" s="33">
        <v>13100</v>
      </c>
      <c r="J85" s="33">
        <v>0</v>
      </c>
      <c r="M85" s="33" t="s">
        <v>201</v>
      </c>
      <c r="P85" s="33" t="s">
        <v>201</v>
      </c>
      <c r="S85" s="33" t="s">
        <v>201</v>
      </c>
      <c r="V85" s="33" t="s">
        <v>201</v>
      </c>
      <c r="Y85" s="33" t="s">
        <v>201</v>
      </c>
    </row>
    <row r="86" spans="1:25" x14ac:dyDescent="0.3">
      <c r="A86" s="33">
        <v>85</v>
      </c>
      <c r="B86" s="33" t="s">
        <v>203</v>
      </c>
      <c r="C86" s="33">
        <v>28</v>
      </c>
      <c r="D86" s="33">
        <v>107</v>
      </c>
      <c r="E86" s="33">
        <v>15</v>
      </c>
      <c r="F86" s="33">
        <v>92</v>
      </c>
      <c r="G86" s="33">
        <v>26340</v>
      </c>
      <c r="H86" s="36" t="s">
        <v>149</v>
      </c>
      <c r="I86" s="33">
        <v>300</v>
      </c>
      <c r="J86" s="33">
        <v>0</v>
      </c>
      <c r="K86" s="36" t="s">
        <v>155</v>
      </c>
      <c r="L86" s="33">
        <v>12900</v>
      </c>
      <c r="M86" s="33">
        <v>1.9375</v>
      </c>
      <c r="N86" s="36" t="s">
        <v>159</v>
      </c>
      <c r="O86" s="33">
        <v>8400</v>
      </c>
      <c r="P86" s="33">
        <v>1.9375</v>
      </c>
      <c r="Q86" s="33" t="s">
        <v>155</v>
      </c>
      <c r="R86" s="33">
        <v>4740</v>
      </c>
      <c r="S86" s="33">
        <v>1.9375</v>
      </c>
      <c r="V86" s="33" t="s">
        <v>201</v>
      </c>
      <c r="Y86" s="33" t="s">
        <v>201</v>
      </c>
    </row>
    <row r="87" spans="1:25" x14ac:dyDescent="0.3">
      <c r="A87" s="33">
        <v>86</v>
      </c>
      <c r="B87" s="33" t="s">
        <v>203</v>
      </c>
      <c r="C87" s="33">
        <v>28</v>
      </c>
      <c r="D87" s="33">
        <v>37</v>
      </c>
      <c r="E87" s="33">
        <v>0</v>
      </c>
      <c r="F87" s="33">
        <v>37</v>
      </c>
      <c r="G87" s="33">
        <v>18000</v>
      </c>
      <c r="H87" s="36" t="s">
        <v>149</v>
      </c>
      <c r="I87" s="33">
        <v>400</v>
      </c>
      <c r="J87" s="33">
        <v>0</v>
      </c>
      <c r="K87" s="36" t="s">
        <v>69</v>
      </c>
      <c r="L87" s="33">
        <v>17600</v>
      </c>
      <c r="M87" s="33">
        <v>5.2817600000000002</v>
      </c>
      <c r="P87" s="33" t="s">
        <v>201</v>
      </c>
      <c r="S87" s="33" t="s">
        <v>201</v>
      </c>
      <c r="V87" s="33" t="s">
        <v>201</v>
      </c>
      <c r="Y87" s="33" t="s">
        <v>201</v>
      </c>
    </row>
    <row r="88" spans="1:25" x14ac:dyDescent="0.3">
      <c r="A88" s="33">
        <v>87</v>
      </c>
      <c r="B88" s="33" t="s">
        <v>203</v>
      </c>
      <c r="C88" s="33">
        <v>28</v>
      </c>
      <c r="D88" s="33">
        <v>35.7273</v>
      </c>
      <c r="E88" s="33">
        <v>0</v>
      </c>
      <c r="F88" s="33">
        <v>35.7273</v>
      </c>
      <c r="G88" s="33">
        <v>13100</v>
      </c>
      <c r="H88" s="36" t="s">
        <v>154</v>
      </c>
      <c r="I88" s="33">
        <v>13100</v>
      </c>
      <c r="J88" s="33">
        <v>0</v>
      </c>
      <c r="M88" s="33" t="s">
        <v>201</v>
      </c>
      <c r="P88" s="33" t="s">
        <v>201</v>
      </c>
      <c r="S88" s="33" t="s">
        <v>201</v>
      </c>
      <c r="V88" s="33" t="s">
        <v>201</v>
      </c>
      <c r="Y88" s="33" t="s">
        <v>201</v>
      </c>
    </row>
    <row r="89" spans="1:25" x14ac:dyDescent="0.3">
      <c r="A89" s="33">
        <v>88</v>
      </c>
      <c r="B89" s="33" t="s">
        <v>203</v>
      </c>
      <c r="C89" s="33">
        <v>29</v>
      </c>
      <c r="D89" s="33">
        <v>56</v>
      </c>
      <c r="E89" s="33">
        <v>0</v>
      </c>
      <c r="F89" s="33">
        <v>56</v>
      </c>
      <c r="G89" s="33">
        <v>16900</v>
      </c>
      <c r="H89" s="36" t="s">
        <v>153</v>
      </c>
      <c r="I89" s="33">
        <v>16900</v>
      </c>
      <c r="J89" s="33">
        <v>0</v>
      </c>
      <c r="M89" s="33" t="s">
        <v>201</v>
      </c>
      <c r="P89" s="33" t="s">
        <v>201</v>
      </c>
      <c r="S89" s="33" t="s">
        <v>201</v>
      </c>
      <c r="V89" s="33" t="s">
        <v>201</v>
      </c>
      <c r="Y89" s="33" t="s">
        <v>201</v>
      </c>
    </row>
    <row r="90" spans="1:25" x14ac:dyDescent="0.3">
      <c r="A90" s="33">
        <v>89</v>
      </c>
      <c r="B90" s="33" t="s">
        <v>203</v>
      </c>
      <c r="C90" s="33">
        <v>29</v>
      </c>
      <c r="D90" s="33">
        <v>88</v>
      </c>
      <c r="E90" s="33">
        <v>8</v>
      </c>
      <c r="F90" s="33">
        <v>80</v>
      </c>
      <c r="G90" s="33">
        <v>22080</v>
      </c>
      <c r="H90" s="36" t="s">
        <v>149</v>
      </c>
      <c r="I90" s="33">
        <v>1150</v>
      </c>
      <c r="J90" s="33">
        <v>0</v>
      </c>
      <c r="K90" s="36" t="s">
        <v>155</v>
      </c>
      <c r="L90" s="33">
        <v>9770</v>
      </c>
      <c r="M90" s="33">
        <v>1.9375</v>
      </c>
      <c r="N90" s="36" t="s">
        <v>159</v>
      </c>
      <c r="O90" s="33">
        <v>11160</v>
      </c>
      <c r="P90" s="33">
        <v>1.9375</v>
      </c>
      <c r="S90" s="33" t="s">
        <v>201</v>
      </c>
      <c r="V90" s="33" t="s">
        <v>201</v>
      </c>
      <c r="Y90" s="33" t="s">
        <v>201</v>
      </c>
    </row>
    <row r="91" spans="1:25" x14ac:dyDescent="0.3">
      <c r="A91" s="33">
        <v>90</v>
      </c>
      <c r="B91" s="33" t="s">
        <v>203</v>
      </c>
      <c r="C91" s="33">
        <v>29</v>
      </c>
      <c r="D91" s="33">
        <v>32</v>
      </c>
      <c r="E91" s="33">
        <v>0</v>
      </c>
      <c r="F91" s="33">
        <v>32</v>
      </c>
      <c r="G91" s="33">
        <v>15500</v>
      </c>
      <c r="H91" s="36" t="s">
        <v>149</v>
      </c>
      <c r="I91" s="33">
        <v>400</v>
      </c>
      <c r="J91" s="33">
        <v>0</v>
      </c>
      <c r="K91" s="36" t="s">
        <v>69</v>
      </c>
      <c r="L91" s="33">
        <v>15100</v>
      </c>
      <c r="M91" s="33">
        <v>4.5315099999999999</v>
      </c>
      <c r="P91" s="33" t="s">
        <v>201</v>
      </c>
      <c r="S91" s="33" t="s">
        <v>201</v>
      </c>
      <c r="V91" s="33" t="s">
        <v>201</v>
      </c>
      <c r="Y91" s="33" t="s">
        <v>201</v>
      </c>
    </row>
    <row r="92" spans="1:25" x14ac:dyDescent="0.3">
      <c r="A92" s="33">
        <v>91</v>
      </c>
      <c r="B92" s="33" t="s">
        <v>203</v>
      </c>
      <c r="C92" s="33">
        <v>29</v>
      </c>
      <c r="D92" s="33">
        <v>46.090899999999998</v>
      </c>
      <c r="E92" s="33">
        <v>0</v>
      </c>
      <c r="F92" s="33">
        <v>46.090899999999998</v>
      </c>
      <c r="G92" s="33">
        <v>16900</v>
      </c>
      <c r="H92" s="36" t="s">
        <v>154</v>
      </c>
      <c r="I92" s="33">
        <v>16900</v>
      </c>
      <c r="J92" s="33">
        <v>0</v>
      </c>
      <c r="M92" s="33" t="s">
        <v>201</v>
      </c>
      <c r="P92" s="33" t="s">
        <v>201</v>
      </c>
      <c r="S92" s="33" t="s">
        <v>201</v>
      </c>
      <c r="V92" s="33" t="s">
        <v>201</v>
      </c>
      <c r="Y92" s="33" t="s">
        <v>201</v>
      </c>
    </row>
    <row r="93" spans="1:25" x14ac:dyDescent="0.3">
      <c r="A93" s="33">
        <v>92</v>
      </c>
      <c r="B93" s="33" t="s">
        <v>203</v>
      </c>
      <c r="C93" s="33">
        <v>30</v>
      </c>
      <c r="D93" s="33">
        <v>46</v>
      </c>
      <c r="E93" s="33">
        <v>0</v>
      </c>
      <c r="F93" s="33">
        <v>46</v>
      </c>
      <c r="G93" s="33">
        <v>14300</v>
      </c>
      <c r="H93" s="36" t="s">
        <v>153</v>
      </c>
      <c r="I93" s="33">
        <v>14300</v>
      </c>
      <c r="J93" s="33">
        <v>0</v>
      </c>
      <c r="M93" s="33" t="s">
        <v>201</v>
      </c>
      <c r="P93" s="33" t="s">
        <v>201</v>
      </c>
      <c r="S93" s="33" t="s">
        <v>201</v>
      </c>
      <c r="V93" s="33" t="s">
        <v>201</v>
      </c>
      <c r="Y93" s="33" t="s">
        <v>201</v>
      </c>
    </row>
    <row r="94" spans="1:25" x14ac:dyDescent="0.3">
      <c r="A94" s="33">
        <v>93</v>
      </c>
      <c r="B94" s="33" t="s">
        <v>203</v>
      </c>
      <c r="C94" s="33">
        <v>30</v>
      </c>
      <c r="D94" s="33">
        <v>54</v>
      </c>
      <c r="E94" s="33">
        <v>4</v>
      </c>
      <c r="F94" s="33">
        <v>50</v>
      </c>
      <c r="G94" s="33">
        <v>15800</v>
      </c>
      <c r="H94" s="36" t="s">
        <v>149</v>
      </c>
      <c r="I94" s="33">
        <v>2300</v>
      </c>
      <c r="J94" s="33">
        <v>0</v>
      </c>
      <c r="K94" s="36" t="s">
        <v>159</v>
      </c>
      <c r="L94" s="33">
        <v>13500</v>
      </c>
      <c r="M94" s="33">
        <v>1.9375</v>
      </c>
      <c r="P94" s="33" t="s">
        <v>201</v>
      </c>
      <c r="S94" s="33" t="s">
        <v>201</v>
      </c>
      <c r="V94" s="33" t="s">
        <v>201</v>
      </c>
      <c r="Y94" s="33" t="s">
        <v>201</v>
      </c>
    </row>
    <row r="95" spans="1:25" x14ac:dyDescent="0.3">
      <c r="A95" s="33">
        <v>94</v>
      </c>
      <c r="B95" s="33" t="s">
        <v>203</v>
      </c>
      <c r="C95" s="33">
        <v>30</v>
      </c>
      <c r="D95" s="33">
        <v>37</v>
      </c>
      <c r="E95" s="33">
        <v>0</v>
      </c>
      <c r="F95" s="33">
        <v>37</v>
      </c>
      <c r="G95" s="33">
        <v>13400</v>
      </c>
      <c r="H95" s="36" t="s">
        <v>149</v>
      </c>
      <c r="I95" s="33">
        <v>300</v>
      </c>
      <c r="J95" s="33">
        <v>0</v>
      </c>
      <c r="K95" s="36" t="s">
        <v>69</v>
      </c>
      <c r="L95" s="33">
        <v>13100</v>
      </c>
      <c r="M95" s="33">
        <v>3.9313099999999994</v>
      </c>
      <c r="P95" s="33" t="s">
        <v>201</v>
      </c>
      <c r="S95" s="33" t="s">
        <v>201</v>
      </c>
      <c r="V95" s="33" t="s">
        <v>201</v>
      </c>
      <c r="Y95" s="33" t="s">
        <v>201</v>
      </c>
    </row>
    <row r="96" spans="1:25" x14ac:dyDescent="0.3">
      <c r="A96" s="33">
        <v>95</v>
      </c>
      <c r="B96" s="33" t="s">
        <v>203</v>
      </c>
      <c r="C96" s="33">
        <v>30</v>
      </c>
      <c r="D96" s="33">
        <v>39</v>
      </c>
      <c r="E96" s="33">
        <v>0</v>
      </c>
      <c r="F96" s="33">
        <v>39</v>
      </c>
      <c r="G96" s="33">
        <v>14300</v>
      </c>
      <c r="H96" s="36" t="s">
        <v>154</v>
      </c>
      <c r="I96" s="33">
        <v>14300</v>
      </c>
      <c r="J96" s="33">
        <v>0</v>
      </c>
      <c r="M96" s="33" t="s">
        <v>201</v>
      </c>
      <c r="P96" s="33" t="s">
        <v>201</v>
      </c>
      <c r="S96" s="33" t="s">
        <v>201</v>
      </c>
      <c r="V96" s="33" t="s">
        <v>201</v>
      </c>
      <c r="Y96" s="33" t="s">
        <v>201</v>
      </c>
    </row>
    <row r="97" spans="1:25" x14ac:dyDescent="0.3">
      <c r="A97" s="33">
        <v>96</v>
      </c>
      <c r="B97" s="33" t="s">
        <v>203</v>
      </c>
      <c r="C97" s="33">
        <v>31</v>
      </c>
      <c r="D97" s="33">
        <v>45</v>
      </c>
      <c r="E97" s="33">
        <v>0</v>
      </c>
      <c r="F97" s="33">
        <v>45</v>
      </c>
      <c r="G97" s="33">
        <v>14600</v>
      </c>
      <c r="H97" s="36" t="s">
        <v>153</v>
      </c>
      <c r="I97" s="33">
        <v>14600</v>
      </c>
      <c r="J97" s="33">
        <v>0</v>
      </c>
      <c r="M97" s="33" t="s">
        <v>201</v>
      </c>
      <c r="P97" s="33" t="s">
        <v>201</v>
      </c>
      <c r="S97" s="33" t="s">
        <v>201</v>
      </c>
      <c r="V97" s="33" t="s">
        <v>201</v>
      </c>
      <c r="Y97" s="33" t="s">
        <v>201</v>
      </c>
    </row>
    <row r="98" spans="1:25" x14ac:dyDescent="0.3">
      <c r="A98" s="33">
        <v>97</v>
      </c>
      <c r="B98" s="33" t="s">
        <v>203</v>
      </c>
      <c r="C98" s="33">
        <v>31</v>
      </c>
      <c r="D98" s="33">
        <v>83</v>
      </c>
      <c r="E98" s="33">
        <v>39</v>
      </c>
      <c r="F98" s="33">
        <v>44</v>
      </c>
      <c r="G98" s="33">
        <v>16720</v>
      </c>
      <c r="H98" s="36" t="s">
        <v>149</v>
      </c>
      <c r="I98" s="33">
        <v>2550</v>
      </c>
      <c r="J98" s="33">
        <v>0</v>
      </c>
      <c r="K98" s="36" t="s">
        <v>159</v>
      </c>
      <c r="L98" s="33">
        <v>14170</v>
      </c>
      <c r="M98" s="33">
        <v>1.9375</v>
      </c>
      <c r="P98" s="33" t="s">
        <v>201</v>
      </c>
      <c r="S98" s="33" t="s">
        <v>201</v>
      </c>
      <c r="V98" s="33" t="s">
        <v>201</v>
      </c>
      <c r="Y98" s="33" t="s">
        <v>201</v>
      </c>
    </row>
    <row r="99" spans="1:25" x14ac:dyDescent="0.3">
      <c r="A99" s="33">
        <v>98</v>
      </c>
      <c r="B99" s="33" t="s">
        <v>203</v>
      </c>
      <c r="C99" s="33">
        <v>31</v>
      </c>
      <c r="D99" s="33">
        <v>21</v>
      </c>
      <c r="E99" s="33">
        <v>0</v>
      </c>
      <c r="F99" s="33">
        <v>21</v>
      </c>
      <c r="G99" s="33">
        <v>16400</v>
      </c>
      <c r="H99" s="36" t="s">
        <v>149</v>
      </c>
      <c r="I99" s="33">
        <v>100</v>
      </c>
      <c r="J99" s="33">
        <v>0</v>
      </c>
      <c r="K99" s="36" t="s">
        <v>69</v>
      </c>
      <c r="L99" s="33">
        <v>16300</v>
      </c>
      <c r="M99" s="33">
        <v>4.8916300000000001</v>
      </c>
      <c r="P99" s="33" t="s">
        <v>201</v>
      </c>
      <c r="S99" s="33" t="s">
        <v>201</v>
      </c>
      <c r="V99" s="33" t="s">
        <v>201</v>
      </c>
      <c r="Y99" s="33" t="s">
        <v>201</v>
      </c>
    </row>
    <row r="100" spans="1:25" x14ac:dyDescent="0.3">
      <c r="A100" s="33">
        <v>99</v>
      </c>
      <c r="B100" s="33" t="s">
        <v>203</v>
      </c>
      <c r="C100" s="33">
        <v>31</v>
      </c>
      <c r="D100" s="33">
        <v>39.818199999999997</v>
      </c>
      <c r="E100" s="33">
        <v>0</v>
      </c>
      <c r="F100" s="33">
        <v>39.818199999999997</v>
      </c>
      <c r="G100" s="33">
        <v>14600</v>
      </c>
      <c r="H100" s="36" t="s">
        <v>154</v>
      </c>
      <c r="I100" s="33">
        <v>14600</v>
      </c>
      <c r="J100" s="33">
        <v>0</v>
      </c>
      <c r="M100" s="33" t="s">
        <v>201</v>
      </c>
      <c r="P100" s="33" t="s">
        <v>201</v>
      </c>
      <c r="S100" s="33" t="s">
        <v>201</v>
      </c>
      <c r="V100" s="33" t="s">
        <v>201</v>
      </c>
      <c r="Y100" s="33" t="s">
        <v>201</v>
      </c>
    </row>
    <row r="101" spans="1:25" x14ac:dyDescent="0.3">
      <c r="A101" s="33">
        <v>100</v>
      </c>
      <c r="B101" s="33" t="s">
        <v>203</v>
      </c>
      <c r="C101" s="33">
        <v>32</v>
      </c>
      <c r="D101" s="33">
        <v>55</v>
      </c>
      <c r="E101" s="33">
        <v>0</v>
      </c>
      <c r="F101" s="33">
        <v>55</v>
      </c>
      <c r="G101" s="33">
        <v>14800</v>
      </c>
      <c r="H101" s="36" t="s">
        <v>153</v>
      </c>
      <c r="I101" s="33">
        <v>14800</v>
      </c>
      <c r="J101" s="33">
        <v>0</v>
      </c>
      <c r="M101" s="33" t="s">
        <v>201</v>
      </c>
      <c r="P101" s="33" t="s">
        <v>201</v>
      </c>
      <c r="S101" s="33" t="s">
        <v>201</v>
      </c>
      <c r="V101" s="33" t="s">
        <v>201</v>
      </c>
      <c r="Y101" s="33" t="s">
        <v>201</v>
      </c>
    </row>
    <row r="102" spans="1:25" x14ac:dyDescent="0.3">
      <c r="A102" s="33">
        <v>101</v>
      </c>
      <c r="B102" s="33" t="s">
        <v>203</v>
      </c>
      <c r="C102" s="33">
        <v>32</v>
      </c>
      <c r="D102" s="33">
        <v>57</v>
      </c>
      <c r="E102" s="33">
        <v>13</v>
      </c>
      <c r="F102" s="33">
        <v>44</v>
      </c>
      <c r="G102" s="33">
        <v>20300</v>
      </c>
      <c r="H102" s="36" t="s">
        <v>149</v>
      </c>
      <c r="I102" s="33">
        <v>280</v>
      </c>
      <c r="J102" s="33">
        <v>0</v>
      </c>
      <c r="K102" s="36" t="s">
        <v>156</v>
      </c>
      <c r="L102" s="33">
        <v>1310</v>
      </c>
      <c r="M102" s="33">
        <v>1.9375</v>
      </c>
      <c r="N102" s="36" t="s">
        <v>159</v>
      </c>
      <c r="O102" s="33">
        <v>16710</v>
      </c>
      <c r="P102" s="33">
        <v>1.9375</v>
      </c>
      <c r="Q102" s="33" t="s">
        <v>155</v>
      </c>
      <c r="R102" s="33">
        <v>2000</v>
      </c>
      <c r="S102" s="33">
        <v>1.9375</v>
      </c>
      <c r="V102" s="33" t="s">
        <v>201</v>
      </c>
      <c r="Y102" s="33" t="s">
        <v>201</v>
      </c>
    </row>
    <row r="103" spans="1:25" x14ac:dyDescent="0.3">
      <c r="A103" s="33">
        <v>102</v>
      </c>
      <c r="B103" s="33" t="s">
        <v>203</v>
      </c>
      <c r="C103" s="33">
        <v>32</v>
      </c>
      <c r="D103" s="33">
        <v>32</v>
      </c>
      <c r="E103" s="33">
        <v>0</v>
      </c>
      <c r="F103" s="33">
        <v>32</v>
      </c>
      <c r="G103" s="33">
        <v>20600</v>
      </c>
      <c r="H103" s="36" t="s">
        <v>149</v>
      </c>
      <c r="I103" s="33">
        <v>400</v>
      </c>
      <c r="J103" s="33">
        <v>0</v>
      </c>
      <c r="K103" s="36" t="s">
        <v>69</v>
      </c>
      <c r="L103" s="33">
        <v>20200</v>
      </c>
      <c r="M103" s="33">
        <v>6.0620199999999995</v>
      </c>
      <c r="P103" s="33" t="s">
        <v>201</v>
      </c>
      <c r="S103" s="33" t="s">
        <v>201</v>
      </c>
      <c r="V103" s="33" t="s">
        <v>201</v>
      </c>
      <c r="Y103" s="33" t="s">
        <v>201</v>
      </c>
    </row>
    <row r="104" spans="1:25" x14ac:dyDescent="0.3">
      <c r="A104" s="33">
        <v>103</v>
      </c>
      <c r="B104" s="33" t="s">
        <v>203</v>
      </c>
      <c r="C104" s="33">
        <v>32</v>
      </c>
      <c r="D104" s="33">
        <v>40.363599999999998</v>
      </c>
      <c r="E104" s="33">
        <v>0</v>
      </c>
      <c r="F104" s="33">
        <v>40.363599999999998</v>
      </c>
      <c r="G104" s="33">
        <v>14800</v>
      </c>
      <c r="H104" s="36" t="s">
        <v>154</v>
      </c>
      <c r="I104" s="33">
        <v>14800</v>
      </c>
      <c r="J104" s="33">
        <v>0</v>
      </c>
      <c r="M104" s="33" t="s">
        <v>201</v>
      </c>
      <c r="P104" s="33" t="s">
        <v>201</v>
      </c>
      <c r="S104" s="33" t="s">
        <v>201</v>
      </c>
      <c r="V104" s="33" t="s">
        <v>201</v>
      </c>
      <c r="Y104" s="33" t="s">
        <v>201</v>
      </c>
    </row>
    <row r="105" spans="1:25" x14ac:dyDescent="0.3">
      <c r="A105" s="33">
        <v>104</v>
      </c>
      <c r="B105" s="33" t="s">
        <v>202</v>
      </c>
      <c r="C105" s="33">
        <v>33</v>
      </c>
      <c r="D105" s="33">
        <v>122</v>
      </c>
      <c r="E105" s="33">
        <v>0</v>
      </c>
      <c r="F105" s="33">
        <v>122</v>
      </c>
      <c r="G105" s="33">
        <v>126300</v>
      </c>
      <c r="H105" s="36" t="s">
        <v>149</v>
      </c>
      <c r="I105" s="33">
        <v>300</v>
      </c>
      <c r="J105" s="33">
        <v>0</v>
      </c>
      <c r="K105" s="36" t="s">
        <v>69</v>
      </c>
      <c r="L105" s="33">
        <v>126000</v>
      </c>
      <c r="M105" s="33">
        <v>37.812599999999996</v>
      </c>
      <c r="P105" s="33" t="s">
        <v>201</v>
      </c>
      <c r="S105" s="33" t="s">
        <v>201</v>
      </c>
      <c r="V105" s="33" t="s">
        <v>201</v>
      </c>
      <c r="Y105" s="33" t="s">
        <v>201</v>
      </c>
    </row>
    <row r="106" spans="1:25" x14ac:dyDescent="0.3">
      <c r="A106" s="33">
        <v>105</v>
      </c>
      <c r="B106" s="33" t="s">
        <v>202</v>
      </c>
      <c r="C106" s="33">
        <v>33</v>
      </c>
      <c r="D106" s="33">
        <v>218</v>
      </c>
      <c r="E106" s="33">
        <v>26</v>
      </c>
      <c r="F106" s="33">
        <v>192</v>
      </c>
      <c r="G106" s="33">
        <v>166950</v>
      </c>
      <c r="H106" s="36" t="s">
        <v>149</v>
      </c>
      <c r="I106" s="33">
        <v>1850</v>
      </c>
      <c r="J106" s="33">
        <v>0</v>
      </c>
      <c r="K106" s="36" t="s">
        <v>155</v>
      </c>
      <c r="L106" s="33">
        <v>17550</v>
      </c>
      <c r="M106" s="33">
        <v>1.9375</v>
      </c>
      <c r="N106" s="36" t="s">
        <v>159</v>
      </c>
      <c r="O106" s="33">
        <v>140550</v>
      </c>
      <c r="P106" s="33">
        <v>1.9375</v>
      </c>
      <c r="Q106" s="33" t="s">
        <v>156</v>
      </c>
      <c r="R106" s="33">
        <v>7000</v>
      </c>
      <c r="S106" s="33">
        <v>1.9375</v>
      </c>
      <c r="V106" s="33" t="s">
        <v>201</v>
      </c>
      <c r="Y106" s="33" t="s">
        <v>201</v>
      </c>
    </row>
    <row r="107" spans="1:25" x14ac:dyDescent="0.3">
      <c r="A107" s="33">
        <v>106</v>
      </c>
      <c r="B107" s="33" t="s">
        <v>202</v>
      </c>
      <c r="C107" s="33">
        <v>34</v>
      </c>
      <c r="D107" s="33">
        <v>130</v>
      </c>
      <c r="E107" s="33">
        <v>0</v>
      </c>
      <c r="F107" s="33">
        <v>130</v>
      </c>
      <c r="G107" s="33">
        <v>143300</v>
      </c>
      <c r="H107" s="36" t="s">
        <v>149</v>
      </c>
      <c r="I107" s="33">
        <v>300</v>
      </c>
      <c r="J107" s="33">
        <v>0</v>
      </c>
      <c r="K107" s="36" t="s">
        <v>69</v>
      </c>
      <c r="L107" s="36">
        <v>143000</v>
      </c>
      <c r="M107" s="33">
        <v>42.914299999999997</v>
      </c>
      <c r="P107" s="33" t="s">
        <v>201</v>
      </c>
      <c r="S107" s="33" t="s">
        <v>201</v>
      </c>
      <c r="V107" s="33" t="s">
        <v>201</v>
      </c>
      <c r="Y107" s="33" t="s">
        <v>201</v>
      </c>
    </row>
    <row r="108" spans="1:25" x14ac:dyDescent="0.3">
      <c r="A108" s="33">
        <v>107</v>
      </c>
      <c r="B108" s="33" t="s">
        <v>202</v>
      </c>
      <c r="C108" s="33">
        <v>34</v>
      </c>
      <c r="D108" s="33">
        <v>171</v>
      </c>
      <c r="E108" s="33">
        <v>52</v>
      </c>
      <c r="F108" s="33">
        <v>119</v>
      </c>
      <c r="G108" s="33">
        <v>144910</v>
      </c>
      <c r="H108" s="36" t="s">
        <v>149</v>
      </c>
      <c r="I108" s="33">
        <v>1800</v>
      </c>
      <c r="J108" s="33">
        <v>0</v>
      </c>
      <c r="K108" s="36" t="s">
        <v>159</v>
      </c>
      <c r="L108" s="33">
        <v>1770</v>
      </c>
      <c r="M108" s="33">
        <v>1.9375</v>
      </c>
      <c r="N108" s="36" t="s">
        <v>160</v>
      </c>
      <c r="O108" s="33">
        <v>141340</v>
      </c>
      <c r="P108" s="33">
        <v>25.441199999999998</v>
      </c>
      <c r="S108" s="33" t="s">
        <v>201</v>
      </c>
      <c r="V108" s="33" t="s">
        <v>201</v>
      </c>
      <c r="Y108" s="33" t="s">
        <v>201</v>
      </c>
    </row>
    <row r="109" spans="1:25" x14ac:dyDescent="0.3">
      <c r="A109" s="33">
        <v>108</v>
      </c>
      <c r="B109" s="33" t="s">
        <v>202</v>
      </c>
      <c r="C109" s="33">
        <v>35</v>
      </c>
      <c r="D109" s="33">
        <v>143</v>
      </c>
      <c r="E109" s="33">
        <v>0</v>
      </c>
      <c r="F109" s="33">
        <v>143</v>
      </c>
      <c r="G109" s="33">
        <v>144300</v>
      </c>
      <c r="H109" s="36" t="s">
        <v>149</v>
      </c>
      <c r="I109" s="33">
        <v>300</v>
      </c>
      <c r="J109" s="33">
        <v>0</v>
      </c>
      <c r="K109" s="36" t="s">
        <v>69</v>
      </c>
      <c r="L109" s="33">
        <v>144000</v>
      </c>
      <c r="M109" s="33">
        <v>43.214399999999998</v>
      </c>
      <c r="P109" s="33" t="s">
        <v>201</v>
      </c>
      <c r="S109" s="33" t="s">
        <v>201</v>
      </c>
      <c r="V109" s="33" t="s">
        <v>201</v>
      </c>
      <c r="Y109" s="33" t="s">
        <v>201</v>
      </c>
    </row>
    <row r="110" spans="1:25" x14ac:dyDescent="0.3">
      <c r="A110" s="33">
        <v>109</v>
      </c>
      <c r="B110" s="33" t="s">
        <v>202</v>
      </c>
      <c r="C110" s="33">
        <v>35</v>
      </c>
      <c r="D110" s="33">
        <v>143</v>
      </c>
      <c r="E110" s="33">
        <v>13</v>
      </c>
      <c r="F110" s="33">
        <v>130</v>
      </c>
      <c r="G110" s="33">
        <v>196500</v>
      </c>
      <c r="H110" s="36" t="s">
        <v>149</v>
      </c>
      <c r="I110" s="33">
        <v>2500</v>
      </c>
      <c r="J110" s="33">
        <v>0</v>
      </c>
      <c r="K110" s="36" t="s">
        <v>160</v>
      </c>
      <c r="L110" s="33">
        <v>139000</v>
      </c>
      <c r="M110" s="33">
        <v>25.02</v>
      </c>
      <c r="N110" s="36" t="s">
        <v>159</v>
      </c>
      <c r="O110" s="33">
        <v>55000</v>
      </c>
      <c r="P110" s="33">
        <v>1.9375</v>
      </c>
      <c r="S110" s="33" t="s">
        <v>201</v>
      </c>
      <c r="V110" s="33" t="s">
        <v>201</v>
      </c>
      <c r="Y110" s="33" t="s">
        <v>201</v>
      </c>
    </row>
    <row r="111" spans="1:25" x14ac:dyDescent="0.3">
      <c r="A111" s="33">
        <v>110</v>
      </c>
      <c r="B111" s="33" t="s">
        <v>202</v>
      </c>
      <c r="C111" s="33">
        <v>36</v>
      </c>
      <c r="D111" s="33">
        <v>183</v>
      </c>
      <c r="E111" s="33">
        <v>0</v>
      </c>
      <c r="F111" s="33">
        <v>183</v>
      </c>
      <c r="G111" s="33">
        <v>197300</v>
      </c>
      <c r="H111" s="36" t="s">
        <v>149</v>
      </c>
      <c r="I111" s="33">
        <v>300</v>
      </c>
      <c r="J111" s="33">
        <v>0</v>
      </c>
      <c r="K111" s="36" t="s">
        <v>69</v>
      </c>
      <c r="L111" s="33">
        <v>197000</v>
      </c>
      <c r="M111" s="33">
        <v>59.119699999999995</v>
      </c>
      <c r="P111" s="33" t="s">
        <v>201</v>
      </c>
      <c r="S111" s="33" t="s">
        <v>201</v>
      </c>
      <c r="V111" s="33" t="s">
        <v>201</v>
      </c>
      <c r="Y111" s="33" t="s">
        <v>201</v>
      </c>
    </row>
    <row r="112" spans="1:25" x14ac:dyDescent="0.3">
      <c r="A112" s="33">
        <v>111</v>
      </c>
      <c r="B112" s="33" t="s">
        <v>202</v>
      </c>
      <c r="C112" s="33">
        <v>36</v>
      </c>
      <c r="D112" s="33">
        <v>247</v>
      </c>
      <c r="E112" s="33">
        <v>46</v>
      </c>
      <c r="F112" s="33">
        <v>214</v>
      </c>
      <c r="G112" s="33">
        <v>238090</v>
      </c>
      <c r="H112" s="36" t="s">
        <v>149</v>
      </c>
      <c r="I112" s="33">
        <v>5100</v>
      </c>
      <c r="J112" s="33">
        <v>0</v>
      </c>
      <c r="K112" s="36" t="s">
        <v>159</v>
      </c>
      <c r="L112" s="33">
        <v>142710</v>
      </c>
      <c r="M112" s="33">
        <v>1.9375</v>
      </c>
      <c r="N112" s="36" t="s">
        <v>160</v>
      </c>
      <c r="O112" s="33">
        <v>83950</v>
      </c>
      <c r="P112" s="33">
        <v>15.111000000000001</v>
      </c>
      <c r="Q112" s="33" t="s">
        <v>159</v>
      </c>
      <c r="R112" s="33">
        <v>6330</v>
      </c>
      <c r="S112" s="33">
        <v>1.9375</v>
      </c>
      <c r="V112" s="33" t="s">
        <v>201</v>
      </c>
      <c r="Y112" s="33" t="s">
        <v>201</v>
      </c>
    </row>
    <row r="113" spans="1:25" x14ac:dyDescent="0.3">
      <c r="A113" s="33">
        <v>112</v>
      </c>
      <c r="B113" s="33" t="s">
        <v>202</v>
      </c>
      <c r="C113" s="33">
        <v>37</v>
      </c>
      <c r="D113" s="33">
        <v>182</v>
      </c>
      <c r="E113" s="33">
        <v>0</v>
      </c>
      <c r="F113" s="33">
        <v>182</v>
      </c>
      <c r="G113" s="33">
        <v>177200</v>
      </c>
      <c r="H113" s="36" t="s">
        <v>149</v>
      </c>
      <c r="I113" s="33">
        <v>200</v>
      </c>
      <c r="J113" s="33">
        <v>0</v>
      </c>
      <c r="K113" s="36" t="s">
        <v>69</v>
      </c>
      <c r="L113" s="33">
        <v>177000</v>
      </c>
      <c r="M113" s="33">
        <v>53.117699999999999</v>
      </c>
      <c r="P113" s="33" t="s">
        <v>201</v>
      </c>
      <c r="S113" s="33" t="s">
        <v>201</v>
      </c>
      <c r="V113" s="33" t="s">
        <v>201</v>
      </c>
      <c r="Y113" s="33" t="s">
        <v>201</v>
      </c>
    </row>
    <row r="114" spans="1:25" x14ac:dyDescent="0.3">
      <c r="A114" s="33">
        <v>113</v>
      </c>
      <c r="B114" s="33" t="s">
        <v>202</v>
      </c>
      <c r="C114" s="33">
        <v>37</v>
      </c>
      <c r="D114" s="33">
        <v>321</v>
      </c>
      <c r="E114" s="33">
        <v>108</v>
      </c>
      <c r="F114" s="33">
        <v>213</v>
      </c>
      <c r="G114" s="33">
        <v>263020</v>
      </c>
      <c r="H114" s="36" t="s">
        <v>149</v>
      </c>
      <c r="I114" s="33">
        <v>1350</v>
      </c>
      <c r="J114" s="33">
        <v>0</v>
      </c>
      <c r="K114" s="36" t="s">
        <v>155</v>
      </c>
      <c r="L114" s="33">
        <v>2670</v>
      </c>
      <c r="M114" s="33">
        <v>1.9375</v>
      </c>
      <c r="N114" s="36" t="s">
        <v>159</v>
      </c>
      <c r="O114" s="33">
        <v>205000</v>
      </c>
      <c r="P114" s="33">
        <v>1.9375</v>
      </c>
      <c r="Q114" s="33" t="s">
        <v>155</v>
      </c>
      <c r="R114" s="33">
        <v>54000</v>
      </c>
      <c r="S114" s="33">
        <v>1.9375</v>
      </c>
      <c r="V114" s="33" t="s">
        <v>201</v>
      </c>
      <c r="Y114" s="33" t="s">
        <v>201</v>
      </c>
    </row>
    <row r="115" spans="1:25" x14ac:dyDescent="0.3">
      <c r="A115" s="33">
        <v>114</v>
      </c>
      <c r="B115" s="33" t="s">
        <v>202</v>
      </c>
      <c r="C115" s="33">
        <v>38</v>
      </c>
      <c r="D115" s="33">
        <v>130</v>
      </c>
      <c r="E115" s="33">
        <v>0</v>
      </c>
      <c r="F115" s="33">
        <v>130</v>
      </c>
      <c r="G115" s="33">
        <v>155300</v>
      </c>
      <c r="H115" s="36" t="s">
        <v>149</v>
      </c>
      <c r="I115" s="33">
        <v>300</v>
      </c>
      <c r="J115" s="33">
        <v>0</v>
      </c>
      <c r="K115" s="36" t="s">
        <v>69</v>
      </c>
      <c r="L115" s="33">
        <v>155000</v>
      </c>
      <c r="M115" s="33">
        <v>46.515499999999996</v>
      </c>
      <c r="P115" s="33" t="s">
        <v>201</v>
      </c>
      <c r="S115" s="33" t="s">
        <v>201</v>
      </c>
      <c r="V115" s="33" t="s">
        <v>201</v>
      </c>
      <c r="Y115" s="33" t="s">
        <v>201</v>
      </c>
    </row>
    <row r="116" spans="1:25" x14ac:dyDescent="0.3">
      <c r="A116" s="33">
        <v>115</v>
      </c>
      <c r="B116" s="33" t="s">
        <v>202</v>
      </c>
      <c r="C116" s="33">
        <v>38</v>
      </c>
      <c r="D116" s="33">
        <v>149</v>
      </c>
      <c r="E116" s="33">
        <v>27</v>
      </c>
      <c r="F116" s="33">
        <v>122</v>
      </c>
      <c r="G116" s="33">
        <v>120520</v>
      </c>
      <c r="H116" s="36" t="s">
        <v>149</v>
      </c>
      <c r="I116" s="33">
        <v>2400</v>
      </c>
      <c r="J116" s="33">
        <v>0</v>
      </c>
      <c r="K116" s="36" t="s">
        <v>159</v>
      </c>
      <c r="L116" s="33">
        <v>112980</v>
      </c>
      <c r="M116" s="33">
        <v>1.9375</v>
      </c>
      <c r="N116" s="36" t="s">
        <v>155</v>
      </c>
      <c r="O116" s="33">
        <v>5140</v>
      </c>
      <c r="P116" s="33">
        <v>1.9375</v>
      </c>
      <c r="S116" s="33" t="s">
        <v>201</v>
      </c>
      <c r="V116" s="33" t="s">
        <v>201</v>
      </c>
      <c r="Y116" s="33" t="s">
        <v>201</v>
      </c>
    </row>
    <row r="117" spans="1:25" x14ac:dyDescent="0.3">
      <c r="A117" s="33">
        <v>116</v>
      </c>
      <c r="B117" s="33" t="s">
        <v>202</v>
      </c>
      <c r="C117" s="33">
        <v>39</v>
      </c>
      <c r="D117" s="33">
        <v>130</v>
      </c>
      <c r="E117" s="33">
        <v>0</v>
      </c>
      <c r="F117" s="33">
        <v>130</v>
      </c>
      <c r="G117" s="33">
        <v>161100</v>
      </c>
      <c r="H117" s="36" t="s">
        <v>149</v>
      </c>
      <c r="I117" s="33">
        <v>100</v>
      </c>
      <c r="J117" s="33">
        <v>0</v>
      </c>
      <c r="K117" s="36" t="s">
        <v>69</v>
      </c>
      <c r="L117" s="33">
        <v>161000</v>
      </c>
      <c r="M117" s="33">
        <v>48.316099999999999</v>
      </c>
      <c r="P117" s="33" t="s">
        <v>201</v>
      </c>
      <c r="S117" s="33" t="s">
        <v>201</v>
      </c>
      <c r="V117" s="33" t="s">
        <v>201</v>
      </c>
      <c r="Y117" s="33" t="s">
        <v>201</v>
      </c>
    </row>
    <row r="118" spans="1:25" x14ac:dyDescent="0.3">
      <c r="A118" s="33">
        <v>117</v>
      </c>
      <c r="B118" s="33" t="s">
        <v>202</v>
      </c>
      <c r="C118" s="33">
        <v>39</v>
      </c>
      <c r="D118" s="33">
        <v>215</v>
      </c>
      <c r="E118" s="33">
        <v>76</v>
      </c>
      <c r="F118" s="33">
        <v>139</v>
      </c>
      <c r="G118" s="33">
        <v>233110</v>
      </c>
      <c r="H118" s="36" t="s">
        <v>149</v>
      </c>
      <c r="I118" s="33">
        <v>750</v>
      </c>
      <c r="J118" s="33">
        <v>0</v>
      </c>
      <c r="K118" s="36" t="s">
        <v>155</v>
      </c>
      <c r="L118" s="33">
        <v>12360</v>
      </c>
      <c r="M118" s="33">
        <v>1.9375</v>
      </c>
      <c r="N118" s="36" t="s">
        <v>159</v>
      </c>
      <c r="O118" s="33">
        <v>220000</v>
      </c>
      <c r="P118" s="33">
        <v>1.9375</v>
      </c>
      <c r="S118" s="33" t="s">
        <v>201</v>
      </c>
      <c r="V118" s="33" t="s">
        <v>201</v>
      </c>
      <c r="Y118" s="33" t="s">
        <v>201</v>
      </c>
    </row>
    <row r="119" spans="1:25" x14ac:dyDescent="0.3">
      <c r="A119" s="33">
        <v>118</v>
      </c>
      <c r="B119" s="43" t="s">
        <v>204</v>
      </c>
      <c r="C119" s="44">
        <v>40</v>
      </c>
      <c r="D119" s="44">
        <v>574</v>
      </c>
      <c r="E119" s="44">
        <v>0</v>
      </c>
      <c r="F119" s="44">
        <v>574</v>
      </c>
      <c r="G119" s="44">
        <v>639000</v>
      </c>
      <c r="H119" s="45" t="s">
        <v>149</v>
      </c>
      <c r="I119" s="44">
        <v>400</v>
      </c>
      <c r="J119" s="44"/>
      <c r="K119" s="45" t="s">
        <v>69</v>
      </c>
      <c r="L119" s="44">
        <v>639000</v>
      </c>
      <c r="M119" s="46"/>
      <c r="N119" s="45"/>
      <c r="O119" s="44"/>
      <c r="P119" s="47"/>
      <c r="Q119" s="47"/>
      <c r="R119" s="47"/>
      <c r="S119" s="47"/>
      <c r="T119" s="47"/>
      <c r="U119" s="47"/>
      <c r="V119" s="47"/>
    </row>
    <row r="120" spans="1:25" x14ac:dyDescent="0.3">
      <c r="A120" s="33">
        <v>119</v>
      </c>
      <c r="B120" s="33" t="s">
        <v>204</v>
      </c>
      <c r="C120" s="47">
        <v>40</v>
      </c>
      <c r="D120" s="47">
        <v>391</v>
      </c>
      <c r="E120" s="47">
        <v>37</v>
      </c>
      <c r="F120" s="47">
        <v>354</v>
      </c>
      <c r="G120" s="47">
        <v>740100</v>
      </c>
      <c r="H120" s="48" t="s">
        <v>149</v>
      </c>
      <c r="I120" s="47">
        <v>1400</v>
      </c>
      <c r="J120" s="47">
        <v>0</v>
      </c>
      <c r="K120" s="48" t="s">
        <v>159</v>
      </c>
      <c r="L120" s="47">
        <v>19020</v>
      </c>
      <c r="M120" s="47">
        <v>1.9375</v>
      </c>
      <c r="N120" s="48" t="s">
        <v>160</v>
      </c>
      <c r="O120" s="47">
        <v>715000</v>
      </c>
      <c r="P120" s="47">
        <v>128.69999999999999</v>
      </c>
      <c r="Q120" s="48" t="s">
        <v>158</v>
      </c>
      <c r="R120" s="47">
        <v>4680</v>
      </c>
      <c r="S120" s="47">
        <v>1.9375</v>
      </c>
      <c r="T120" s="47"/>
      <c r="U120" s="47"/>
      <c r="V120" s="47"/>
    </row>
    <row r="121" spans="1:25" x14ac:dyDescent="0.3">
      <c r="A121" s="33">
        <v>120</v>
      </c>
      <c r="B121" s="33" t="s">
        <v>204</v>
      </c>
      <c r="C121" s="47">
        <v>40</v>
      </c>
      <c r="D121" s="47">
        <v>399</v>
      </c>
      <c r="E121" s="47">
        <v>35</v>
      </c>
      <c r="F121" s="47">
        <v>364</v>
      </c>
      <c r="G121" s="47">
        <v>740720</v>
      </c>
      <c r="H121" s="48" t="s">
        <v>149</v>
      </c>
      <c r="I121" s="47">
        <v>1100</v>
      </c>
      <c r="J121" s="47">
        <v>0</v>
      </c>
      <c r="K121" s="48" t="s">
        <v>159</v>
      </c>
      <c r="L121" s="47">
        <v>19020</v>
      </c>
      <c r="M121" s="47">
        <v>1.9375</v>
      </c>
      <c r="N121" s="48" t="s">
        <v>160</v>
      </c>
      <c r="O121" s="47">
        <v>715000</v>
      </c>
      <c r="P121" s="47">
        <v>128.69999999999999</v>
      </c>
      <c r="Q121" s="48" t="s">
        <v>168</v>
      </c>
      <c r="R121" s="47">
        <v>5600</v>
      </c>
      <c r="S121" s="47">
        <v>0</v>
      </c>
      <c r="T121" s="47"/>
      <c r="U121" s="47"/>
      <c r="V121" s="47"/>
    </row>
    <row r="122" spans="1:25" x14ac:dyDescent="0.3">
      <c r="A122" s="33">
        <v>121</v>
      </c>
      <c r="B122" s="33" t="s">
        <v>204</v>
      </c>
      <c r="C122" s="47">
        <v>40</v>
      </c>
      <c r="D122" s="47">
        <v>377</v>
      </c>
      <c r="E122" s="47">
        <v>35</v>
      </c>
      <c r="F122" s="47">
        <v>352</v>
      </c>
      <c r="G122" s="47">
        <v>740720</v>
      </c>
      <c r="H122" s="48" t="s">
        <v>149</v>
      </c>
      <c r="I122" s="47">
        <v>1100</v>
      </c>
      <c r="J122" s="47">
        <v>0</v>
      </c>
      <c r="K122" s="48" t="s">
        <v>159</v>
      </c>
      <c r="L122" s="47">
        <v>19020</v>
      </c>
      <c r="M122" s="47">
        <v>1.9375</v>
      </c>
      <c r="N122" s="48" t="s">
        <v>160</v>
      </c>
      <c r="O122" s="47">
        <v>715000</v>
      </c>
      <c r="P122" s="47">
        <v>128.69999999999999</v>
      </c>
      <c r="Q122" s="48" t="s">
        <v>168</v>
      </c>
      <c r="R122" s="47">
        <v>5600</v>
      </c>
      <c r="S122" s="47">
        <v>0</v>
      </c>
      <c r="T122" s="47"/>
      <c r="U122" s="47"/>
      <c r="V122" s="47"/>
    </row>
    <row r="123" spans="1:25" x14ac:dyDescent="0.3">
      <c r="A123" s="33">
        <v>122</v>
      </c>
      <c r="B123" s="33" t="s">
        <v>204</v>
      </c>
      <c r="C123" s="47">
        <v>40</v>
      </c>
      <c r="D123" s="47">
        <v>437</v>
      </c>
      <c r="E123" s="47">
        <v>32</v>
      </c>
      <c r="F123" s="47">
        <v>405</v>
      </c>
      <c r="G123" s="47">
        <v>739920</v>
      </c>
      <c r="H123" s="48" t="s">
        <v>149</v>
      </c>
      <c r="I123" s="47">
        <v>5900</v>
      </c>
      <c r="J123" s="47">
        <v>0</v>
      </c>
      <c r="K123" s="48" t="s">
        <v>159</v>
      </c>
      <c r="L123" s="47">
        <v>19020</v>
      </c>
      <c r="M123" s="47">
        <v>1.9375</v>
      </c>
      <c r="N123" s="48" t="s">
        <v>160</v>
      </c>
      <c r="O123" s="47">
        <v>715000</v>
      </c>
      <c r="P123" s="47">
        <v>128.69999999999999</v>
      </c>
      <c r="Q123" s="48"/>
      <c r="R123" s="47"/>
      <c r="S123" s="47"/>
      <c r="T123" s="47"/>
      <c r="U123" s="47"/>
      <c r="V123" s="47"/>
    </row>
    <row r="124" spans="1:25" x14ac:dyDescent="0.3">
      <c r="A124" s="33">
        <v>123</v>
      </c>
      <c r="B124" s="33" t="s">
        <v>204</v>
      </c>
      <c r="C124" s="47">
        <v>40</v>
      </c>
      <c r="D124" s="47">
        <v>389</v>
      </c>
      <c r="E124" s="47">
        <v>38</v>
      </c>
      <c r="F124" s="47">
        <v>351</v>
      </c>
      <c r="G124" s="47">
        <v>742980</v>
      </c>
      <c r="H124" s="48" t="s">
        <v>69</v>
      </c>
      <c r="I124" s="47">
        <v>23000</v>
      </c>
      <c r="J124" s="47">
        <v>6.9022999999999994</v>
      </c>
      <c r="K124" s="48" t="s">
        <v>160</v>
      </c>
      <c r="L124" s="47">
        <v>715000</v>
      </c>
      <c r="M124" s="47">
        <v>128.69999999999999</v>
      </c>
      <c r="N124" s="48" t="s">
        <v>158</v>
      </c>
      <c r="O124" s="47">
        <v>4680</v>
      </c>
      <c r="P124" s="47">
        <v>1.9375</v>
      </c>
      <c r="Q124" s="48" t="s">
        <v>149</v>
      </c>
      <c r="R124" s="47">
        <v>300</v>
      </c>
      <c r="S124" s="47">
        <v>0</v>
      </c>
      <c r="T124" s="47"/>
      <c r="U124" s="47"/>
      <c r="V124" s="47"/>
    </row>
    <row r="125" spans="1:25" x14ac:dyDescent="0.3">
      <c r="A125" s="33">
        <v>124</v>
      </c>
      <c r="B125" s="33" t="s">
        <v>204</v>
      </c>
      <c r="C125" s="47">
        <v>40</v>
      </c>
      <c r="D125" s="47">
        <v>402</v>
      </c>
      <c r="E125" s="47">
        <v>36</v>
      </c>
      <c r="F125" s="47">
        <v>366</v>
      </c>
      <c r="G125" s="47">
        <v>742800</v>
      </c>
      <c r="H125" s="48" t="s">
        <v>69</v>
      </c>
      <c r="I125" s="47">
        <v>23000</v>
      </c>
      <c r="J125" s="47">
        <v>6.9022999999999994</v>
      </c>
      <c r="K125" s="48" t="s">
        <v>160</v>
      </c>
      <c r="L125" s="47">
        <v>715000</v>
      </c>
      <c r="M125" s="47">
        <v>128.69999999999999</v>
      </c>
      <c r="N125" s="48" t="s">
        <v>169</v>
      </c>
      <c r="O125" s="47">
        <v>4800</v>
      </c>
      <c r="P125" s="47">
        <v>0</v>
      </c>
      <c r="Q125" s="48"/>
      <c r="R125" s="47"/>
      <c r="S125" s="47"/>
      <c r="T125" s="47"/>
      <c r="U125" s="47"/>
      <c r="V125" s="47"/>
    </row>
    <row r="126" spans="1:25" x14ac:dyDescent="0.3">
      <c r="A126" s="33">
        <v>125</v>
      </c>
      <c r="B126" s="33" t="s">
        <v>204</v>
      </c>
      <c r="C126" s="47">
        <v>40</v>
      </c>
      <c r="D126" s="47">
        <v>397</v>
      </c>
      <c r="E126" s="47">
        <v>36</v>
      </c>
      <c r="F126" s="47">
        <v>361</v>
      </c>
      <c r="G126" s="47">
        <v>743600</v>
      </c>
      <c r="H126" s="48" t="s">
        <v>69</v>
      </c>
      <c r="I126" s="47">
        <v>23000</v>
      </c>
      <c r="J126" s="47">
        <v>6.9022999999999994</v>
      </c>
      <c r="K126" s="48" t="s">
        <v>160</v>
      </c>
      <c r="L126" s="47">
        <v>715000</v>
      </c>
      <c r="M126" s="47">
        <v>128.69999999999999</v>
      </c>
      <c r="N126" s="48" t="s">
        <v>168</v>
      </c>
      <c r="O126" s="47">
        <v>5600</v>
      </c>
      <c r="P126" s="47">
        <v>0</v>
      </c>
      <c r="Q126" s="48"/>
      <c r="R126" s="47"/>
      <c r="S126" s="47"/>
      <c r="T126" s="47"/>
      <c r="U126" s="47"/>
      <c r="V126" s="47"/>
    </row>
    <row r="127" spans="1:25" x14ac:dyDescent="0.3">
      <c r="A127" s="33">
        <v>126</v>
      </c>
      <c r="B127" s="33" t="s">
        <v>204</v>
      </c>
      <c r="C127" s="47">
        <v>40</v>
      </c>
      <c r="D127" s="47">
        <v>385</v>
      </c>
      <c r="E127" s="47">
        <v>36</v>
      </c>
      <c r="F127" s="47">
        <v>348</v>
      </c>
      <c r="G127" s="47">
        <v>743600</v>
      </c>
      <c r="H127" s="48" t="s">
        <v>69</v>
      </c>
      <c r="I127" s="47">
        <v>23000</v>
      </c>
      <c r="J127" s="47">
        <v>6.9022999999999994</v>
      </c>
      <c r="K127" s="48" t="s">
        <v>160</v>
      </c>
      <c r="L127" s="47">
        <v>715000</v>
      </c>
      <c r="M127" s="47">
        <v>128.69999999999999</v>
      </c>
      <c r="N127" s="48" t="s">
        <v>168</v>
      </c>
      <c r="O127" s="47">
        <v>5600</v>
      </c>
      <c r="P127" s="47">
        <v>0</v>
      </c>
      <c r="Q127" s="48"/>
      <c r="R127" s="47"/>
      <c r="S127" s="47"/>
      <c r="T127" s="47"/>
      <c r="U127" s="47"/>
      <c r="V127" s="47"/>
    </row>
    <row r="128" spans="1:25" x14ac:dyDescent="0.3">
      <c r="A128" s="33">
        <v>127</v>
      </c>
      <c r="B128" s="33" t="s">
        <v>204</v>
      </c>
      <c r="C128" s="47">
        <v>40</v>
      </c>
      <c r="D128" s="47">
        <v>435</v>
      </c>
      <c r="E128" s="47">
        <v>33</v>
      </c>
      <c r="F128" s="47">
        <v>402</v>
      </c>
      <c r="G128" s="47">
        <v>742800</v>
      </c>
      <c r="H128" s="48" t="s">
        <v>69</v>
      </c>
      <c r="I128" s="47">
        <v>23000</v>
      </c>
      <c r="J128" s="47">
        <v>6.9022999999999994</v>
      </c>
      <c r="K128" s="48" t="s">
        <v>160</v>
      </c>
      <c r="L128" s="47">
        <v>715000</v>
      </c>
      <c r="M128" s="47">
        <v>128.69999999999999</v>
      </c>
      <c r="N128" s="48" t="s">
        <v>149</v>
      </c>
      <c r="O128" s="47">
        <v>4800</v>
      </c>
      <c r="P128" s="47">
        <v>0</v>
      </c>
      <c r="Q128" s="48"/>
      <c r="R128" s="47"/>
      <c r="S128" s="47"/>
      <c r="T128" s="47"/>
      <c r="U128" s="47"/>
      <c r="V128" s="47"/>
    </row>
    <row r="129" spans="1:22" x14ac:dyDescent="0.3">
      <c r="A129" s="33">
        <v>128</v>
      </c>
      <c r="B129" s="33" t="s">
        <v>204</v>
      </c>
      <c r="C129" s="47">
        <v>40</v>
      </c>
      <c r="D129" s="47">
        <v>417</v>
      </c>
      <c r="E129" s="47">
        <v>35</v>
      </c>
      <c r="F129" s="47">
        <v>382</v>
      </c>
      <c r="G129" s="47">
        <v>738980</v>
      </c>
      <c r="H129" s="48" t="s">
        <v>153</v>
      </c>
      <c r="I129" s="47">
        <v>19000</v>
      </c>
      <c r="J129" s="47">
        <v>0</v>
      </c>
      <c r="K129" s="48" t="s">
        <v>160</v>
      </c>
      <c r="L129" s="47">
        <v>715000</v>
      </c>
      <c r="M129" s="47">
        <v>128.69999999999999</v>
      </c>
      <c r="N129" s="48" t="s">
        <v>158</v>
      </c>
      <c r="O129" s="47">
        <v>4680</v>
      </c>
      <c r="P129" s="47">
        <v>1.9375</v>
      </c>
      <c r="Q129" s="48" t="s">
        <v>149</v>
      </c>
      <c r="R129" s="47">
        <v>300</v>
      </c>
      <c r="S129" s="47">
        <v>0</v>
      </c>
      <c r="T129" s="47"/>
      <c r="U129" s="47"/>
      <c r="V129" s="47"/>
    </row>
    <row r="130" spans="1:22" x14ac:dyDescent="0.3">
      <c r="A130" s="33">
        <v>129</v>
      </c>
      <c r="B130" s="33" t="s">
        <v>204</v>
      </c>
      <c r="C130" s="47">
        <v>40</v>
      </c>
      <c r="D130" s="47">
        <v>430</v>
      </c>
      <c r="E130" s="47">
        <v>33</v>
      </c>
      <c r="F130" s="47">
        <v>397</v>
      </c>
      <c r="G130" s="47">
        <v>738800</v>
      </c>
      <c r="H130" s="48" t="s">
        <v>153</v>
      </c>
      <c r="I130" s="47">
        <v>19000</v>
      </c>
      <c r="J130" s="47">
        <v>0</v>
      </c>
      <c r="K130" s="48" t="s">
        <v>160</v>
      </c>
      <c r="L130" s="47">
        <v>715000</v>
      </c>
      <c r="M130" s="47">
        <v>128.69999999999999</v>
      </c>
      <c r="N130" s="48" t="s">
        <v>169</v>
      </c>
      <c r="O130" s="47">
        <v>4800</v>
      </c>
      <c r="P130" s="47">
        <v>0</v>
      </c>
      <c r="Q130" s="48"/>
      <c r="R130" s="47"/>
      <c r="S130" s="47"/>
      <c r="T130" s="47"/>
      <c r="U130" s="47"/>
      <c r="V130" s="47"/>
    </row>
    <row r="131" spans="1:22" x14ac:dyDescent="0.3">
      <c r="A131" s="33">
        <v>130</v>
      </c>
      <c r="B131" s="33" t="s">
        <v>204</v>
      </c>
      <c r="C131" s="47">
        <v>40</v>
      </c>
      <c r="D131" s="47">
        <v>425</v>
      </c>
      <c r="E131" s="47">
        <v>33</v>
      </c>
      <c r="F131" s="47">
        <v>392</v>
      </c>
      <c r="G131" s="47">
        <v>739600</v>
      </c>
      <c r="H131" s="48" t="s">
        <v>153</v>
      </c>
      <c r="I131" s="47">
        <v>19000</v>
      </c>
      <c r="J131" s="47">
        <v>0</v>
      </c>
      <c r="K131" s="48" t="s">
        <v>160</v>
      </c>
      <c r="L131" s="47">
        <v>715000</v>
      </c>
      <c r="M131" s="47">
        <v>128.69999999999999</v>
      </c>
      <c r="N131" s="48" t="s">
        <v>168</v>
      </c>
      <c r="O131" s="47">
        <v>5600</v>
      </c>
      <c r="P131" s="47">
        <v>0</v>
      </c>
      <c r="Q131" s="48"/>
      <c r="R131" s="47"/>
      <c r="S131" s="47"/>
      <c r="T131" s="47"/>
      <c r="U131" s="47"/>
      <c r="V131" s="47"/>
    </row>
    <row r="132" spans="1:22" x14ac:dyDescent="0.3">
      <c r="A132" s="33">
        <v>131</v>
      </c>
      <c r="B132" s="33" t="s">
        <v>204</v>
      </c>
      <c r="C132" s="47">
        <v>40</v>
      </c>
      <c r="D132" s="47">
        <v>463</v>
      </c>
      <c r="E132" s="47">
        <v>30</v>
      </c>
      <c r="F132" s="47">
        <v>433</v>
      </c>
      <c r="G132" s="47">
        <v>738800</v>
      </c>
      <c r="H132" s="48" t="s">
        <v>153</v>
      </c>
      <c r="I132" s="47">
        <v>19000</v>
      </c>
      <c r="J132" s="47">
        <v>0</v>
      </c>
      <c r="K132" s="48" t="s">
        <v>160</v>
      </c>
      <c r="L132" s="47">
        <v>715000</v>
      </c>
      <c r="M132" s="47">
        <v>128.69999999999999</v>
      </c>
      <c r="N132" s="48" t="s">
        <v>149</v>
      </c>
      <c r="O132" s="47">
        <v>4800</v>
      </c>
      <c r="P132" s="47">
        <v>0</v>
      </c>
      <c r="Q132" s="48"/>
      <c r="R132" s="47"/>
      <c r="S132" s="47"/>
      <c r="T132" s="47"/>
      <c r="U132" s="47"/>
      <c r="V132" s="47"/>
    </row>
    <row r="133" spans="1:22" x14ac:dyDescent="0.3">
      <c r="A133" s="33">
        <v>132</v>
      </c>
      <c r="B133" s="33" t="s">
        <v>204</v>
      </c>
      <c r="C133" s="47">
        <v>40</v>
      </c>
      <c r="D133" s="47">
        <v>453</v>
      </c>
      <c r="E133" s="47">
        <v>30</v>
      </c>
      <c r="F133" s="47">
        <v>423</v>
      </c>
      <c r="G133" s="47">
        <v>738800</v>
      </c>
      <c r="H133" s="48" t="s">
        <v>154</v>
      </c>
      <c r="I133" s="47">
        <v>19000</v>
      </c>
      <c r="J133" s="47">
        <v>0</v>
      </c>
      <c r="K133" s="48" t="s">
        <v>160</v>
      </c>
      <c r="L133" s="47">
        <v>715000</v>
      </c>
      <c r="M133" s="47">
        <v>128.69999999999999</v>
      </c>
      <c r="N133" s="48" t="s">
        <v>158</v>
      </c>
      <c r="O133" s="47">
        <v>4680</v>
      </c>
      <c r="P133" s="47">
        <v>1.9375</v>
      </c>
      <c r="Q133" s="48" t="s">
        <v>149</v>
      </c>
      <c r="R133" s="47">
        <v>300</v>
      </c>
      <c r="S133" s="47">
        <v>0</v>
      </c>
      <c r="T133" s="47"/>
      <c r="U133" s="47"/>
      <c r="V133" s="47"/>
    </row>
    <row r="134" spans="1:22" x14ac:dyDescent="0.3">
      <c r="A134" s="33">
        <v>133</v>
      </c>
      <c r="B134" s="33" t="s">
        <v>204</v>
      </c>
      <c r="C134" s="47">
        <v>40</v>
      </c>
      <c r="D134" s="47">
        <v>453</v>
      </c>
      <c r="E134" s="47">
        <v>30</v>
      </c>
      <c r="F134" s="47">
        <v>423</v>
      </c>
      <c r="G134" s="47">
        <v>738800</v>
      </c>
      <c r="H134" s="48" t="s">
        <v>154</v>
      </c>
      <c r="I134" s="47">
        <v>19000</v>
      </c>
      <c r="J134" s="47">
        <v>0</v>
      </c>
      <c r="K134" s="48" t="s">
        <v>160</v>
      </c>
      <c r="L134" s="47">
        <v>715000</v>
      </c>
      <c r="M134" s="47">
        <v>128.69999999999999</v>
      </c>
      <c r="N134" s="48" t="s">
        <v>169</v>
      </c>
      <c r="O134" s="47">
        <v>4800</v>
      </c>
      <c r="P134" s="47">
        <v>0</v>
      </c>
      <c r="Q134" s="48"/>
      <c r="R134" s="47"/>
      <c r="S134" s="47"/>
      <c r="T134" s="47"/>
      <c r="U134" s="47"/>
      <c r="V134" s="47"/>
    </row>
    <row r="135" spans="1:22" x14ac:dyDescent="0.3">
      <c r="A135" s="33">
        <v>134</v>
      </c>
      <c r="B135" s="33" t="s">
        <v>204</v>
      </c>
      <c r="C135" s="47">
        <v>40</v>
      </c>
      <c r="D135" s="47">
        <v>453</v>
      </c>
      <c r="E135" s="47">
        <v>30</v>
      </c>
      <c r="F135" s="47">
        <v>423</v>
      </c>
      <c r="G135" s="47">
        <v>738800</v>
      </c>
      <c r="H135" s="48" t="s">
        <v>154</v>
      </c>
      <c r="I135" s="47">
        <v>19000</v>
      </c>
      <c r="J135" s="47">
        <v>0</v>
      </c>
      <c r="K135" s="48" t="s">
        <v>160</v>
      </c>
      <c r="L135" s="47">
        <v>715000</v>
      </c>
      <c r="M135" s="47">
        <v>128.69999999999999</v>
      </c>
      <c r="N135" s="48" t="s">
        <v>168</v>
      </c>
      <c r="O135" s="47">
        <v>5600</v>
      </c>
      <c r="P135" s="47">
        <v>0</v>
      </c>
      <c r="Q135" s="48"/>
      <c r="R135" s="47"/>
      <c r="S135" s="47"/>
      <c r="T135" s="47"/>
      <c r="U135" s="47"/>
      <c r="V135" s="47"/>
    </row>
    <row r="136" spans="1:22" x14ac:dyDescent="0.3">
      <c r="A136" s="33">
        <v>135</v>
      </c>
      <c r="B136" s="33" t="s">
        <v>204</v>
      </c>
      <c r="C136" s="47">
        <v>40</v>
      </c>
      <c r="D136" s="47">
        <v>453</v>
      </c>
      <c r="E136" s="47">
        <v>30</v>
      </c>
      <c r="F136" s="47">
        <v>423</v>
      </c>
      <c r="G136" s="47">
        <v>738800</v>
      </c>
      <c r="H136" s="48" t="s">
        <v>154</v>
      </c>
      <c r="I136" s="47">
        <v>19000</v>
      </c>
      <c r="J136" s="47">
        <v>0</v>
      </c>
      <c r="K136" s="48" t="s">
        <v>160</v>
      </c>
      <c r="L136" s="47">
        <v>715000</v>
      </c>
      <c r="M136" s="47">
        <v>128.69999999999999</v>
      </c>
      <c r="N136" s="48" t="s">
        <v>149</v>
      </c>
      <c r="O136" s="47">
        <v>4800</v>
      </c>
      <c r="P136" s="47">
        <v>0</v>
      </c>
      <c r="Q136" s="48"/>
      <c r="R136" s="47"/>
      <c r="S136" s="47"/>
      <c r="T136" s="47"/>
      <c r="U136" s="47"/>
      <c r="V136" s="47"/>
    </row>
    <row r="137" spans="1:22" x14ac:dyDescent="0.3">
      <c r="A137" s="33">
        <v>136</v>
      </c>
      <c r="B137" s="33" t="s">
        <v>204</v>
      </c>
      <c r="C137" s="47">
        <v>40</v>
      </c>
      <c r="D137" s="47">
        <v>387</v>
      </c>
      <c r="E137" s="47">
        <v>36</v>
      </c>
      <c r="F137" s="47">
        <v>351</v>
      </c>
      <c r="G137" s="47">
        <v>742980</v>
      </c>
      <c r="H137" s="48" t="s">
        <v>169</v>
      </c>
      <c r="I137" s="47">
        <v>23000</v>
      </c>
      <c r="J137" s="47">
        <v>0</v>
      </c>
      <c r="K137" s="48" t="s">
        <v>160</v>
      </c>
      <c r="L137" s="47">
        <v>715000</v>
      </c>
      <c r="M137" s="47">
        <v>128.69999999999999</v>
      </c>
      <c r="N137" s="48" t="s">
        <v>158</v>
      </c>
      <c r="O137" s="47">
        <v>4680</v>
      </c>
      <c r="P137" s="47">
        <v>1.9375</v>
      </c>
      <c r="Q137" s="48" t="s">
        <v>149</v>
      </c>
      <c r="R137" s="47">
        <v>300</v>
      </c>
      <c r="S137" s="47">
        <v>0</v>
      </c>
      <c r="T137" s="47"/>
      <c r="U137" s="47"/>
      <c r="V137" s="47"/>
    </row>
    <row r="138" spans="1:22" x14ac:dyDescent="0.3">
      <c r="A138" s="33">
        <v>137</v>
      </c>
      <c r="B138" s="33" t="s">
        <v>204</v>
      </c>
      <c r="C138" s="47">
        <v>40</v>
      </c>
      <c r="D138" s="47">
        <v>400</v>
      </c>
      <c r="E138" s="47">
        <v>34</v>
      </c>
      <c r="F138" s="47">
        <v>366</v>
      </c>
      <c r="G138" s="47">
        <v>742800</v>
      </c>
      <c r="H138" s="48" t="s">
        <v>169</v>
      </c>
      <c r="I138" s="47">
        <v>27800</v>
      </c>
      <c r="J138" s="47">
        <v>0</v>
      </c>
      <c r="K138" s="48" t="s">
        <v>160</v>
      </c>
      <c r="L138" s="47">
        <v>715000</v>
      </c>
      <c r="M138" s="47">
        <v>128.69999999999999</v>
      </c>
      <c r="N138" s="48"/>
      <c r="O138" s="47"/>
      <c r="P138" s="47"/>
      <c r="Q138" s="48"/>
      <c r="R138" s="47"/>
      <c r="S138" s="47"/>
      <c r="T138" s="47"/>
      <c r="U138" s="47"/>
      <c r="V138" s="47"/>
    </row>
    <row r="139" spans="1:22" x14ac:dyDescent="0.3">
      <c r="A139" s="33">
        <v>138</v>
      </c>
      <c r="B139" s="33" t="s">
        <v>204</v>
      </c>
      <c r="C139" s="47">
        <v>40</v>
      </c>
      <c r="D139" s="47">
        <v>395</v>
      </c>
      <c r="E139" s="47">
        <v>34</v>
      </c>
      <c r="F139" s="47">
        <v>361</v>
      </c>
      <c r="G139" s="47">
        <v>743600</v>
      </c>
      <c r="H139" s="48" t="s">
        <v>169</v>
      </c>
      <c r="I139" s="47">
        <v>23000</v>
      </c>
      <c r="J139" s="47">
        <v>0</v>
      </c>
      <c r="K139" s="48" t="s">
        <v>160</v>
      </c>
      <c r="L139" s="47">
        <v>715000</v>
      </c>
      <c r="M139" s="47">
        <v>128.69999999999999</v>
      </c>
      <c r="N139" s="48" t="s">
        <v>168</v>
      </c>
      <c r="O139" s="47">
        <v>5600</v>
      </c>
      <c r="P139" s="47">
        <v>0</v>
      </c>
      <c r="Q139" s="48"/>
      <c r="R139" s="47"/>
      <c r="S139" s="47"/>
      <c r="T139" s="47"/>
      <c r="U139" s="47"/>
      <c r="V139" s="47"/>
    </row>
    <row r="140" spans="1:22" x14ac:dyDescent="0.3">
      <c r="A140" s="33">
        <v>139</v>
      </c>
      <c r="B140" s="33" t="s">
        <v>204</v>
      </c>
      <c r="C140" s="47">
        <v>40</v>
      </c>
      <c r="D140" s="47">
        <v>390</v>
      </c>
      <c r="E140" s="47">
        <v>34</v>
      </c>
      <c r="F140" s="47">
        <v>355</v>
      </c>
      <c r="G140" s="47">
        <v>743600</v>
      </c>
      <c r="H140" s="48" t="s">
        <v>169</v>
      </c>
      <c r="I140" s="47">
        <v>23000</v>
      </c>
      <c r="J140" s="47">
        <v>0</v>
      </c>
      <c r="K140" s="48" t="s">
        <v>160</v>
      </c>
      <c r="L140" s="47">
        <v>715000</v>
      </c>
      <c r="M140" s="47">
        <v>128.69999999999999</v>
      </c>
      <c r="N140" s="48" t="s">
        <v>168</v>
      </c>
      <c r="O140" s="47">
        <v>5600</v>
      </c>
      <c r="P140" s="47">
        <v>0</v>
      </c>
      <c r="Q140" s="48"/>
      <c r="R140" s="47"/>
      <c r="S140" s="47"/>
      <c r="T140" s="47"/>
      <c r="U140" s="47"/>
      <c r="V140" s="47"/>
    </row>
    <row r="141" spans="1:22" x14ac:dyDescent="0.3">
      <c r="A141" s="33">
        <v>140</v>
      </c>
      <c r="B141" s="33" t="s">
        <v>204</v>
      </c>
      <c r="C141" s="47">
        <v>40</v>
      </c>
      <c r="D141" s="47">
        <v>433</v>
      </c>
      <c r="E141" s="47">
        <v>31</v>
      </c>
      <c r="F141" s="47">
        <v>402</v>
      </c>
      <c r="G141" s="47">
        <v>742800</v>
      </c>
      <c r="H141" s="48" t="s">
        <v>169</v>
      </c>
      <c r="I141" s="47">
        <v>23000</v>
      </c>
      <c r="J141" s="47">
        <v>0</v>
      </c>
      <c r="K141" s="48" t="s">
        <v>160</v>
      </c>
      <c r="L141" s="47">
        <v>715000</v>
      </c>
      <c r="M141" s="47">
        <v>128.69999999999999</v>
      </c>
      <c r="N141" s="48" t="s">
        <v>149</v>
      </c>
      <c r="O141" s="47">
        <v>4800</v>
      </c>
      <c r="P141" s="47">
        <v>0</v>
      </c>
      <c r="Q141" s="48"/>
      <c r="R141" s="47"/>
      <c r="S141" s="49"/>
      <c r="T141" s="47"/>
      <c r="U141" s="47"/>
      <c r="V141" s="47"/>
    </row>
    <row r="142" spans="1:22" x14ac:dyDescent="0.3">
      <c r="A142" s="33">
        <v>141</v>
      </c>
      <c r="B142" s="33" t="s">
        <v>204</v>
      </c>
      <c r="C142" s="47">
        <v>40</v>
      </c>
      <c r="D142" s="49">
        <v>291</v>
      </c>
      <c r="E142" s="49">
        <v>100</v>
      </c>
      <c r="F142" s="49">
        <v>191</v>
      </c>
      <c r="G142" s="49">
        <v>580950</v>
      </c>
      <c r="H142" s="50" t="s">
        <v>149</v>
      </c>
      <c r="I142" s="49">
        <v>1450</v>
      </c>
      <c r="J142" s="47">
        <v>0</v>
      </c>
      <c r="K142" s="50" t="s">
        <v>159</v>
      </c>
      <c r="L142" s="49">
        <v>38000</v>
      </c>
      <c r="M142" s="49">
        <v>1.9375</v>
      </c>
      <c r="N142" s="50" t="s">
        <v>163</v>
      </c>
      <c r="O142" s="49">
        <v>500000</v>
      </c>
      <c r="P142" s="47">
        <v>51</v>
      </c>
      <c r="Q142" s="50" t="s">
        <v>169</v>
      </c>
      <c r="R142" s="49">
        <v>41500</v>
      </c>
      <c r="S142" s="49">
        <v>0</v>
      </c>
      <c r="T142" s="49"/>
      <c r="U142" s="49"/>
      <c r="V142" s="47"/>
    </row>
    <row r="143" spans="1:22" x14ac:dyDescent="0.3">
      <c r="A143" s="33">
        <v>142</v>
      </c>
      <c r="B143" s="33" t="s">
        <v>204</v>
      </c>
      <c r="C143" s="47">
        <v>40</v>
      </c>
      <c r="D143" s="49">
        <v>295</v>
      </c>
      <c r="E143" s="49">
        <v>110</v>
      </c>
      <c r="F143" s="49">
        <v>185</v>
      </c>
      <c r="G143" s="49">
        <v>589510</v>
      </c>
      <c r="H143" s="50" t="s">
        <v>149</v>
      </c>
      <c r="I143" s="49">
        <v>1830</v>
      </c>
      <c r="J143" s="47">
        <v>0</v>
      </c>
      <c r="K143" s="50" t="s">
        <v>159</v>
      </c>
      <c r="L143" s="49">
        <v>83000</v>
      </c>
      <c r="M143" s="49">
        <v>1.9375</v>
      </c>
      <c r="N143" s="50" t="s">
        <v>163</v>
      </c>
      <c r="O143" s="49">
        <v>500000</v>
      </c>
      <c r="P143" s="49">
        <v>51</v>
      </c>
      <c r="Q143" s="50" t="s">
        <v>158</v>
      </c>
      <c r="R143" s="49">
        <v>4680</v>
      </c>
      <c r="S143" s="49">
        <v>1.9375</v>
      </c>
      <c r="T143" s="49"/>
      <c r="U143" s="49"/>
      <c r="V143" s="47"/>
    </row>
    <row r="144" spans="1:22" x14ac:dyDescent="0.3">
      <c r="A144" s="33">
        <v>143</v>
      </c>
      <c r="B144" s="33" t="s">
        <v>204</v>
      </c>
      <c r="C144" s="47">
        <v>40</v>
      </c>
      <c r="D144" s="49">
        <v>275</v>
      </c>
      <c r="E144" s="49">
        <v>95</v>
      </c>
      <c r="F144" s="49">
        <v>180</v>
      </c>
      <c r="G144" s="49">
        <v>571200</v>
      </c>
      <c r="H144" s="50" t="s">
        <v>69</v>
      </c>
      <c r="I144" s="49">
        <v>28700</v>
      </c>
      <c r="J144" s="47">
        <v>8.6128699999999991</v>
      </c>
      <c r="K144" s="50" t="s">
        <v>149</v>
      </c>
      <c r="L144" s="49">
        <v>1000</v>
      </c>
      <c r="M144" s="49">
        <v>0</v>
      </c>
      <c r="N144" s="50" t="s">
        <v>163</v>
      </c>
      <c r="O144" s="49">
        <v>500000</v>
      </c>
      <c r="P144" s="49">
        <v>51</v>
      </c>
      <c r="Q144" s="50" t="s">
        <v>169</v>
      </c>
      <c r="R144" s="49">
        <v>41500</v>
      </c>
      <c r="S144" s="49">
        <v>0</v>
      </c>
      <c r="T144" s="49"/>
      <c r="U144" s="49"/>
      <c r="V144" s="47"/>
    </row>
    <row r="145" spans="1:26" x14ac:dyDescent="0.3">
      <c r="A145" s="33">
        <v>144</v>
      </c>
      <c r="B145" s="33" t="s">
        <v>204</v>
      </c>
      <c r="C145" s="47">
        <v>40</v>
      </c>
      <c r="D145" s="49">
        <v>279</v>
      </c>
      <c r="E145" s="49">
        <v>105</v>
      </c>
      <c r="F145" s="49">
        <v>174</v>
      </c>
      <c r="G145" s="49">
        <v>579760</v>
      </c>
      <c r="H145" s="50" t="s">
        <v>69</v>
      </c>
      <c r="I145" s="49">
        <v>28700</v>
      </c>
      <c r="J145" s="47">
        <v>8.6128699999999991</v>
      </c>
      <c r="K145" s="50" t="s">
        <v>149</v>
      </c>
      <c r="L145" s="49">
        <v>1380</v>
      </c>
      <c r="M145" s="49">
        <v>0</v>
      </c>
      <c r="N145" s="50" t="s">
        <v>163</v>
      </c>
      <c r="O145" s="49">
        <v>500000</v>
      </c>
      <c r="P145" s="49">
        <v>51</v>
      </c>
      <c r="Q145" s="50" t="s">
        <v>159</v>
      </c>
      <c r="R145" s="49">
        <v>45000</v>
      </c>
      <c r="S145" s="49">
        <v>1.9375</v>
      </c>
      <c r="T145" s="50" t="s">
        <v>158</v>
      </c>
      <c r="U145" s="49">
        <v>4680</v>
      </c>
      <c r="V145" s="47">
        <v>1.9375</v>
      </c>
    </row>
    <row r="146" spans="1:26" x14ac:dyDescent="0.3">
      <c r="A146" s="33">
        <v>145</v>
      </c>
      <c r="B146" s="33" t="s">
        <v>204</v>
      </c>
      <c r="C146" s="47">
        <v>40</v>
      </c>
      <c r="D146" s="49">
        <v>263</v>
      </c>
      <c r="E146" s="49">
        <v>98</v>
      </c>
      <c r="F146" s="49">
        <v>165</v>
      </c>
      <c r="G146" s="49">
        <v>570200</v>
      </c>
      <c r="H146" s="50" t="s">
        <v>169</v>
      </c>
      <c r="I146" s="49">
        <v>70200</v>
      </c>
      <c r="J146" s="47">
        <v>0</v>
      </c>
      <c r="K146" s="50" t="s">
        <v>163</v>
      </c>
      <c r="L146" s="49">
        <v>500000</v>
      </c>
      <c r="M146" s="49">
        <v>51</v>
      </c>
      <c r="N146" s="50"/>
      <c r="O146" s="49"/>
      <c r="P146" s="49"/>
      <c r="Q146" s="50"/>
      <c r="R146" s="49"/>
      <c r="S146" s="49"/>
      <c r="T146" s="50"/>
      <c r="U146" s="49"/>
      <c r="V146" s="47"/>
    </row>
    <row r="147" spans="1:26" ht="14.4" x14ac:dyDescent="0.3">
      <c r="A147" s="33">
        <v>146</v>
      </c>
      <c r="B147" s="33" t="s">
        <v>204</v>
      </c>
      <c r="C147" s="47">
        <v>40</v>
      </c>
      <c r="D147" s="49">
        <v>267</v>
      </c>
      <c r="E147" s="49">
        <v>108</v>
      </c>
      <c r="F147" s="49">
        <v>159</v>
      </c>
      <c r="G147" s="49">
        <v>578760</v>
      </c>
      <c r="H147" s="50" t="s">
        <v>169</v>
      </c>
      <c r="I147" s="49">
        <v>28700</v>
      </c>
      <c r="J147" s="47">
        <v>0</v>
      </c>
      <c r="K147" s="50" t="s">
        <v>163</v>
      </c>
      <c r="L147" s="49">
        <v>500000</v>
      </c>
      <c r="M147" s="49">
        <v>51</v>
      </c>
      <c r="N147" s="50" t="s">
        <v>159</v>
      </c>
      <c r="O147" s="49">
        <v>45000</v>
      </c>
      <c r="P147" s="49">
        <v>1.9375</v>
      </c>
      <c r="Q147" s="50" t="s">
        <v>158</v>
      </c>
      <c r="R147" s="49">
        <v>4680</v>
      </c>
      <c r="S147" s="49">
        <v>1.9375</v>
      </c>
      <c r="T147" s="50" t="s">
        <v>149</v>
      </c>
      <c r="U147" s="49">
        <v>380</v>
      </c>
      <c r="V147" s="47">
        <v>0</v>
      </c>
      <c r="Y147" s="51"/>
      <c r="Z147" s="51"/>
    </row>
    <row r="148" spans="1:26" x14ac:dyDescent="0.3">
      <c r="A148" s="33">
        <v>147</v>
      </c>
      <c r="B148" s="33" t="s">
        <v>204</v>
      </c>
      <c r="C148" s="41">
        <v>41</v>
      </c>
      <c r="D148" s="41">
        <v>330</v>
      </c>
      <c r="E148" s="41">
        <v>0</v>
      </c>
      <c r="F148" s="41">
        <v>334</v>
      </c>
      <c r="G148" s="41">
        <v>406400</v>
      </c>
      <c r="H148" s="42" t="s">
        <v>149</v>
      </c>
      <c r="I148" s="41">
        <v>400</v>
      </c>
      <c r="J148" s="41">
        <v>0</v>
      </c>
      <c r="K148" s="42" t="s">
        <v>69</v>
      </c>
      <c r="L148" s="41">
        <v>406000</v>
      </c>
      <c r="M148" s="41">
        <v>121.84059999999999</v>
      </c>
      <c r="N148" s="42"/>
      <c r="O148" s="41"/>
      <c r="P148" s="33" t="s">
        <v>201</v>
      </c>
      <c r="S148" s="33" t="s">
        <v>201</v>
      </c>
      <c r="V148" s="33" t="s">
        <v>201</v>
      </c>
      <c r="Y148" s="33" t="s">
        <v>201</v>
      </c>
    </row>
    <row r="149" spans="1:26" x14ac:dyDescent="0.3">
      <c r="A149" s="33">
        <v>148</v>
      </c>
      <c r="B149" s="33" t="s">
        <v>204</v>
      </c>
      <c r="C149" s="41">
        <v>41</v>
      </c>
      <c r="D149" s="41">
        <v>326</v>
      </c>
      <c r="E149" s="41">
        <v>67</v>
      </c>
      <c r="F149" s="41">
        <v>259</v>
      </c>
      <c r="G149" s="41">
        <v>431970</v>
      </c>
      <c r="H149" s="42" t="s">
        <v>69</v>
      </c>
      <c r="I149" s="41">
        <v>2900</v>
      </c>
      <c r="J149" s="41">
        <v>0.8702899999999999</v>
      </c>
      <c r="K149" s="42" t="s">
        <v>160</v>
      </c>
      <c r="L149" s="41">
        <v>425000</v>
      </c>
      <c r="M149" s="41">
        <v>76.5</v>
      </c>
      <c r="N149" s="42" t="s">
        <v>155</v>
      </c>
      <c r="O149" s="41">
        <v>3210</v>
      </c>
      <c r="P149" s="33">
        <v>1.9375</v>
      </c>
      <c r="Q149" s="33" t="s">
        <v>149</v>
      </c>
      <c r="R149" s="33">
        <v>760</v>
      </c>
      <c r="S149" s="33">
        <v>0</v>
      </c>
      <c r="V149" s="33" t="s">
        <v>201</v>
      </c>
      <c r="Y149" s="33" t="s">
        <v>201</v>
      </c>
    </row>
    <row r="150" spans="1:26" x14ac:dyDescent="0.3">
      <c r="A150" s="33">
        <v>149</v>
      </c>
      <c r="B150" s="33" t="s">
        <v>204</v>
      </c>
      <c r="C150" s="41">
        <v>41</v>
      </c>
      <c r="D150" s="41">
        <v>308</v>
      </c>
      <c r="E150" s="41">
        <v>61</v>
      </c>
      <c r="F150" s="41">
        <v>247</v>
      </c>
      <c r="G150" s="41">
        <v>430900</v>
      </c>
      <c r="H150" s="42" t="s">
        <v>69</v>
      </c>
      <c r="I150" s="41">
        <v>2900</v>
      </c>
      <c r="J150" s="41">
        <v>0.8702899999999999</v>
      </c>
      <c r="K150" s="42" t="s">
        <v>160</v>
      </c>
      <c r="L150" s="41">
        <v>425000</v>
      </c>
      <c r="M150" s="41">
        <v>76.5</v>
      </c>
      <c r="N150" s="42" t="s">
        <v>169</v>
      </c>
      <c r="O150" s="41">
        <v>3000</v>
      </c>
      <c r="P150" s="33">
        <v>0</v>
      </c>
      <c r="S150" s="33" t="s">
        <v>201</v>
      </c>
      <c r="V150" s="33" t="s">
        <v>201</v>
      </c>
      <c r="Y150" s="33" t="s">
        <v>201</v>
      </c>
    </row>
    <row r="151" spans="1:26" x14ac:dyDescent="0.3">
      <c r="A151" s="33">
        <v>150</v>
      </c>
      <c r="B151" s="33" t="s">
        <v>204</v>
      </c>
      <c r="C151" s="41">
        <v>41</v>
      </c>
      <c r="D151" s="41">
        <v>326</v>
      </c>
      <c r="E151" s="41">
        <v>67</v>
      </c>
      <c r="F151" s="41">
        <v>259</v>
      </c>
      <c r="G151" s="41">
        <v>431870</v>
      </c>
      <c r="H151" s="42" t="s">
        <v>69</v>
      </c>
      <c r="I151" s="41">
        <v>2900</v>
      </c>
      <c r="J151" s="41">
        <v>0.8702899999999999</v>
      </c>
      <c r="K151" s="42" t="s">
        <v>160</v>
      </c>
      <c r="L151" s="41">
        <v>425000</v>
      </c>
      <c r="M151" s="41">
        <v>76.5</v>
      </c>
      <c r="N151" s="42" t="s">
        <v>155</v>
      </c>
      <c r="O151" s="41">
        <v>3210</v>
      </c>
      <c r="P151" s="33">
        <v>1.9375</v>
      </c>
      <c r="Q151" s="33" t="s">
        <v>149</v>
      </c>
      <c r="R151" s="33">
        <v>760</v>
      </c>
      <c r="S151" s="33">
        <v>0</v>
      </c>
      <c r="V151" s="33" t="s">
        <v>201</v>
      </c>
      <c r="Y151" s="33" t="s">
        <v>201</v>
      </c>
    </row>
    <row r="152" spans="1:26" x14ac:dyDescent="0.3">
      <c r="A152" s="33">
        <v>151</v>
      </c>
      <c r="B152" s="33" t="s">
        <v>204</v>
      </c>
      <c r="C152" s="41">
        <v>41</v>
      </c>
      <c r="D152" s="41">
        <v>308</v>
      </c>
      <c r="E152" s="41">
        <v>61</v>
      </c>
      <c r="F152" s="41">
        <v>247</v>
      </c>
      <c r="G152" s="41">
        <v>430900</v>
      </c>
      <c r="H152" s="42" t="s">
        <v>69</v>
      </c>
      <c r="I152" s="41">
        <v>2900</v>
      </c>
      <c r="J152" s="41">
        <v>0.8702899999999999</v>
      </c>
      <c r="K152" s="42" t="s">
        <v>160</v>
      </c>
      <c r="L152" s="41">
        <v>425000</v>
      </c>
      <c r="M152" s="41">
        <v>76.5</v>
      </c>
      <c r="N152" s="42" t="s">
        <v>169</v>
      </c>
      <c r="O152" s="41">
        <v>3000</v>
      </c>
      <c r="P152" s="33">
        <v>0</v>
      </c>
      <c r="S152" s="33" t="s">
        <v>201</v>
      </c>
      <c r="V152" s="33" t="s">
        <v>201</v>
      </c>
      <c r="Y152" s="33" t="s">
        <v>201</v>
      </c>
    </row>
    <row r="153" spans="1:26" x14ac:dyDescent="0.3">
      <c r="A153" s="33">
        <v>152</v>
      </c>
      <c r="B153" s="33" t="s">
        <v>204</v>
      </c>
      <c r="C153" s="41">
        <v>41</v>
      </c>
      <c r="D153" s="41">
        <v>311</v>
      </c>
      <c r="E153" s="41">
        <v>60</v>
      </c>
      <c r="F153" s="41">
        <v>251</v>
      </c>
      <c r="G153" s="41">
        <v>430900</v>
      </c>
      <c r="H153" s="42" t="s">
        <v>69</v>
      </c>
      <c r="I153" s="41">
        <v>2900</v>
      </c>
      <c r="J153" s="41">
        <v>0.8702899999999999</v>
      </c>
      <c r="K153" s="42" t="s">
        <v>160</v>
      </c>
      <c r="L153" s="41">
        <v>425000</v>
      </c>
      <c r="M153" s="41">
        <v>76.5</v>
      </c>
      <c r="N153" s="42" t="s">
        <v>168</v>
      </c>
      <c r="O153" s="41">
        <v>3000</v>
      </c>
      <c r="P153" s="33">
        <v>0</v>
      </c>
      <c r="S153" s="33" t="s">
        <v>201</v>
      </c>
      <c r="V153" s="33" t="s">
        <v>201</v>
      </c>
      <c r="Y153" s="33" t="s">
        <v>201</v>
      </c>
    </row>
    <row r="154" spans="1:26" x14ac:dyDescent="0.3">
      <c r="A154" s="33">
        <v>153</v>
      </c>
      <c r="B154" s="33" t="s">
        <v>204</v>
      </c>
      <c r="C154" s="41">
        <v>41</v>
      </c>
      <c r="D154" s="41">
        <v>310</v>
      </c>
      <c r="E154" s="41">
        <v>60</v>
      </c>
      <c r="F154" s="41">
        <v>250</v>
      </c>
      <c r="G154" s="41">
        <v>430900</v>
      </c>
      <c r="H154" s="42" t="s">
        <v>69</v>
      </c>
      <c r="I154" s="41">
        <v>2900</v>
      </c>
      <c r="J154" s="41">
        <v>0.8702899999999999</v>
      </c>
      <c r="K154" s="42" t="s">
        <v>160</v>
      </c>
      <c r="L154" s="41">
        <v>425000</v>
      </c>
      <c r="M154" s="41">
        <v>76.5</v>
      </c>
      <c r="N154" s="42" t="s">
        <v>168</v>
      </c>
      <c r="O154" s="41">
        <v>3000</v>
      </c>
      <c r="P154" s="33">
        <v>0</v>
      </c>
      <c r="Y154" s="33"/>
    </row>
    <row r="155" spans="1:26" x14ac:dyDescent="0.3">
      <c r="A155" s="33">
        <v>154</v>
      </c>
      <c r="B155" s="33" t="s">
        <v>204</v>
      </c>
      <c r="C155" s="41">
        <v>41</v>
      </c>
      <c r="D155" s="41">
        <v>334</v>
      </c>
      <c r="E155" s="41">
        <v>58</v>
      </c>
      <c r="F155" s="41">
        <v>276</v>
      </c>
      <c r="G155" s="41">
        <v>430900</v>
      </c>
      <c r="H155" s="42" t="s">
        <v>69</v>
      </c>
      <c r="I155" s="41">
        <v>2900</v>
      </c>
      <c r="J155" s="41">
        <v>0.8702899999999999</v>
      </c>
      <c r="K155" s="42" t="s">
        <v>160</v>
      </c>
      <c r="L155" s="41">
        <v>425000</v>
      </c>
      <c r="M155" s="41">
        <v>76.5</v>
      </c>
      <c r="N155" s="42" t="s">
        <v>149</v>
      </c>
      <c r="O155" s="41">
        <v>3000</v>
      </c>
      <c r="P155" s="33">
        <v>0</v>
      </c>
      <c r="S155" s="33" t="s">
        <v>201</v>
      </c>
      <c r="V155" s="33" t="s">
        <v>201</v>
      </c>
      <c r="Y155" s="33" t="s">
        <v>201</v>
      </c>
    </row>
    <row r="156" spans="1:26" x14ac:dyDescent="0.3">
      <c r="A156" s="33">
        <v>155</v>
      </c>
      <c r="B156" s="33" t="s">
        <v>204</v>
      </c>
      <c r="C156" s="41">
        <v>41</v>
      </c>
      <c r="D156" s="41">
        <v>323</v>
      </c>
      <c r="E156" s="41">
        <v>71</v>
      </c>
      <c r="F156" s="41">
        <v>252</v>
      </c>
      <c r="G156" s="41">
        <v>431350</v>
      </c>
      <c r="H156" s="42" t="s">
        <v>159</v>
      </c>
      <c r="I156" s="41">
        <v>1530</v>
      </c>
      <c r="J156" s="41">
        <v>1.9375</v>
      </c>
      <c r="K156" s="42" t="s">
        <v>149</v>
      </c>
      <c r="L156" s="41">
        <v>1610</v>
      </c>
      <c r="M156" s="41">
        <v>0</v>
      </c>
      <c r="N156" s="42" t="s">
        <v>160</v>
      </c>
      <c r="O156" s="41">
        <v>425000</v>
      </c>
      <c r="P156" s="33">
        <v>76.5</v>
      </c>
      <c r="Q156" s="33" t="s">
        <v>155</v>
      </c>
      <c r="R156" s="33">
        <v>3210</v>
      </c>
      <c r="S156" s="33">
        <v>1.9375</v>
      </c>
      <c r="V156" s="33" t="s">
        <v>201</v>
      </c>
      <c r="Y156" s="33" t="s">
        <v>201</v>
      </c>
    </row>
    <row r="157" spans="1:26" x14ac:dyDescent="0.3">
      <c r="A157" s="33">
        <v>156</v>
      </c>
      <c r="B157" s="33" t="s">
        <v>204</v>
      </c>
      <c r="C157" s="41">
        <v>41</v>
      </c>
      <c r="D157" s="41">
        <v>305</v>
      </c>
      <c r="E157" s="41">
        <v>65</v>
      </c>
      <c r="F157" s="41">
        <v>240</v>
      </c>
      <c r="G157" s="41">
        <v>430380</v>
      </c>
      <c r="H157" s="42" t="s">
        <v>159</v>
      </c>
      <c r="I157" s="41">
        <v>1530</v>
      </c>
      <c r="J157" s="41">
        <v>1.9375</v>
      </c>
      <c r="K157" s="42" t="s">
        <v>149</v>
      </c>
      <c r="L157" s="41">
        <v>850</v>
      </c>
      <c r="M157" s="41">
        <v>0</v>
      </c>
      <c r="N157" s="42" t="s">
        <v>160</v>
      </c>
      <c r="O157" s="41">
        <v>425000</v>
      </c>
      <c r="P157" s="33">
        <v>76.5</v>
      </c>
      <c r="Q157" s="33" t="s">
        <v>169</v>
      </c>
      <c r="R157" s="33">
        <v>3000</v>
      </c>
      <c r="S157" s="33">
        <v>0</v>
      </c>
      <c r="V157" s="33" t="s">
        <v>201</v>
      </c>
      <c r="Y157" s="33" t="s">
        <v>201</v>
      </c>
    </row>
    <row r="158" spans="1:26" x14ac:dyDescent="0.3">
      <c r="A158" s="33">
        <v>157</v>
      </c>
      <c r="B158" s="33" t="s">
        <v>204</v>
      </c>
      <c r="C158" s="41">
        <v>41</v>
      </c>
      <c r="D158" s="41">
        <v>308</v>
      </c>
      <c r="E158" s="41">
        <v>64</v>
      </c>
      <c r="F158" s="41">
        <v>244</v>
      </c>
      <c r="G158" s="41">
        <v>430380</v>
      </c>
      <c r="H158" s="42" t="s">
        <v>159</v>
      </c>
      <c r="I158" s="41">
        <v>1530</v>
      </c>
      <c r="J158" s="41">
        <v>1.9375</v>
      </c>
      <c r="K158" s="42" t="s">
        <v>149</v>
      </c>
      <c r="L158" s="41">
        <v>850</v>
      </c>
      <c r="M158" s="41">
        <v>0</v>
      </c>
      <c r="N158" s="42" t="s">
        <v>160</v>
      </c>
      <c r="O158" s="41">
        <v>425000</v>
      </c>
      <c r="P158" s="33">
        <v>76.5</v>
      </c>
      <c r="Q158" s="33" t="s">
        <v>168</v>
      </c>
      <c r="R158" s="33">
        <v>3000</v>
      </c>
      <c r="S158" s="33">
        <v>0</v>
      </c>
      <c r="V158" s="33" t="s">
        <v>201</v>
      </c>
      <c r="Y158" s="33" t="s">
        <v>201</v>
      </c>
    </row>
    <row r="159" spans="1:26" x14ac:dyDescent="0.3">
      <c r="A159" s="33">
        <v>158</v>
      </c>
      <c r="B159" s="33" t="s">
        <v>204</v>
      </c>
      <c r="C159" s="41">
        <v>41</v>
      </c>
      <c r="D159" s="41">
        <v>307</v>
      </c>
      <c r="E159" s="41">
        <v>64</v>
      </c>
      <c r="F159" s="41">
        <v>243</v>
      </c>
      <c r="G159" s="41">
        <v>430380</v>
      </c>
      <c r="H159" s="42" t="s">
        <v>159</v>
      </c>
      <c r="I159" s="41">
        <v>1530</v>
      </c>
      <c r="J159" s="41">
        <v>1.9375</v>
      </c>
      <c r="K159" s="42" t="s">
        <v>149</v>
      </c>
      <c r="L159" s="41">
        <v>850</v>
      </c>
      <c r="M159" s="41">
        <v>0</v>
      </c>
      <c r="N159" s="42" t="s">
        <v>160</v>
      </c>
      <c r="O159" s="41">
        <v>425000</v>
      </c>
      <c r="P159" s="33">
        <v>76.5</v>
      </c>
      <c r="Q159" s="33" t="s">
        <v>168</v>
      </c>
      <c r="R159" s="33">
        <v>3000</v>
      </c>
      <c r="S159" s="33">
        <v>0</v>
      </c>
      <c r="Y159" s="33"/>
    </row>
    <row r="160" spans="1:26" x14ac:dyDescent="0.3">
      <c r="A160" s="33">
        <v>159</v>
      </c>
      <c r="B160" s="33" t="s">
        <v>204</v>
      </c>
      <c r="C160" s="41">
        <v>41</v>
      </c>
      <c r="D160" s="41">
        <v>331</v>
      </c>
      <c r="E160" s="41">
        <v>62</v>
      </c>
      <c r="F160" s="41">
        <v>269</v>
      </c>
      <c r="G160" s="41">
        <v>430380</v>
      </c>
      <c r="H160" s="42" t="s">
        <v>159</v>
      </c>
      <c r="I160" s="41">
        <v>1530</v>
      </c>
      <c r="J160" s="41">
        <v>1.9375</v>
      </c>
      <c r="K160" s="42" t="s">
        <v>149</v>
      </c>
      <c r="L160" s="41">
        <v>3850</v>
      </c>
      <c r="M160" s="41">
        <v>0</v>
      </c>
      <c r="N160" s="42" t="s">
        <v>160</v>
      </c>
      <c r="O160" s="41">
        <v>425000</v>
      </c>
      <c r="P160" s="33">
        <v>76.5</v>
      </c>
      <c r="S160" s="33" t="s">
        <v>201</v>
      </c>
      <c r="V160" s="33" t="s">
        <v>201</v>
      </c>
      <c r="Y160" s="33" t="s">
        <v>201</v>
      </c>
    </row>
    <row r="161" spans="1:25" x14ac:dyDescent="0.3">
      <c r="A161" s="33">
        <v>160</v>
      </c>
      <c r="B161" s="33" t="s">
        <v>204</v>
      </c>
      <c r="C161" s="41">
        <v>41</v>
      </c>
      <c r="D161" s="41">
        <v>327</v>
      </c>
      <c r="E161" s="41">
        <v>67</v>
      </c>
      <c r="F161" s="41">
        <v>260</v>
      </c>
      <c r="G161" s="41">
        <v>430570</v>
      </c>
      <c r="H161" s="42" t="s">
        <v>149</v>
      </c>
      <c r="I161" s="41">
        <v>2360</v>
      </c>
      <c r="J161" s="41">
        <v>0</v>
      </c>
      <c r="K161" s="42" t="s">
        <v>160</v>
      </c>
      <c r="L161" s="41">
        <v>425000</v>
      </c>
      <c r="M161" s="41">
        <v>76.5</v>
      </c>
      <c r="N161" s="42" t="s">
        <v>155</v>
      </c>
      <c r="O161" s="41">
        <v>3210</v>
      </c>
      <c r="P161" s="33">
        <v>1.9375</v>
      </c>
      <c r="S161" s="33" t="s">
        <v>201</v>
      </c>
      <c r="V161" s="33" t="s">
        <v>201</v>
      </c>
      <c r="Y161" s="33" t="s">
        <v>201</v>
      </c>
    </row>
    <row r="162" spans="1:25" x14ac:dyDescent="0.3">
      <c r="A162" s="33">
        <v>161</v>
      </c>
      <c r="B162" s="33" t="s">
        <v>204</v>
      </c>
      <c r="C162" s="41">
        <v>41</v>
      </c>
      <c r="D162" s="41">
        <v>309</v>
      </c>
      <c r="E162" s="41">
        <v>61</v>
      </c>
      <c r="F162" s="41">
        <v>248</v>
      </c>
      <c r="G162" s="41">
        <v>429600</v>
      </c>
      <c r="H162" s="42" t="s">
        <v>149</v>
      </c>
      <c r="I162" s="41">
        <v>1600</v>
      </c>
      <c r="J162" s="41">
        <v>0</v>
      </c>
      <c r="K162" s="42" t="s">
        <v>160</v>
      </c>
      <c r="L162" s="41">
        <v>425000</v>
      </c>
      <c r="M162" s="41">
        <v>76.5</v>
      </c>
      <c r="N162" s="42" t="s">
        <v>169</v>
      </c>
      <c r="O162" s="41">
        <v>3000</v>
      </c>
      <c r="P162" s="33">
        <v>0</v>
      </c>
      <c r="S162" s="33" t="s">
        <v>201</v>
      </c>
      <c r="V162" s="33" t="s">
        <v>201</v>
      </c>
      <c r="Y162" s="33" t="s">
        <v>201</v>
      </c>
    </row>
    <row r="163" spans="1:25" x14ac:dyDescent="0.3">
      <c r="A163" s="33">
        <v>162</v>
      </c>
      <c r="B163" s="33" t="s">
        <v>204</v>
      </c>
      <c r="C163" s="41">
        <v>41</v>
      </c>
      <c r="D163" s="41">
        <v>312</v>
      </c>
      <c r="E163" s="41">
        <v>60</v>
      </c>
      <c r="F163" s="41">
        <v>252</v>
      </c>
      <c r="G163" s="41">
        <v>429600</v>
      </c>
      <c r="H163" s="42" t="s">
        <v>149</v>
      </c>
      <c r="I163" s="41">
        <v>1600</v>
      </c>
      <c r="J163" s="41">
        <v>0</v>
      </c>
      <c r="K163" s="42" t="s">
        <v>160</v>
      </c>
      <c r="L163" s="41">
        <v>425000</v>
      </c>
      <c r="M163" s="41">
        <v>76.5</v>
      </c>
      <c r="N163" s="42" t="s">
        <v>168</v>
      </c>
      <c r="O163" s="41">
        <v>3000</v>
      </c>
      <c r="P163" s="33">
        <v>0</v>
      </c>
      <c r="S163" s="33" t="s">
        <v>201</v>
      </c>
      <c r="V163" s="33" t="s">
        <v>201</v>
      </c>
      <c r="Y163" s="33" t="s">
        <v>201</v>
      </c>
    </row>
    <row r="164" spans="1:25" x14ac:dyDescent="0.3">
      <c r="A164" s="33">
        <v>163</v>
      </c>
      <c r="B164" s="33" t="s">
        <v>204</v>
      </c>
      <c r="C164" s="41">
        <v>41</v>
      </c>
      <c r="D164" s="41">
        <v>311</v>
      </c>
      <c r="E164" s="41">
        <v>60</v>
      </c>
      <c r="F164" s="41">
        <v>251</v>
      </c>
      <c r="G164" s="41">
        <v>429600</v>
      </c>
      <c r="H164" s="42" t="s">
        <v>149</v>
      </c>
      <c r="I164" s="41">
        <v>1600</v>
      </c>
      <c r="J164" s="41">
        <v>0</v>
      </c>
      <c r="K164" s="42" t="s">
        <v>160</v>
      </c>
      <c r="L164" s="41">
        <v>425000</v>
      </c>
      <c r="M164" s="41">
        <v>76.5</v>
      </c>
      <c r="N164" s="42" t="s">
        <v>168</v>
      </c>
      <c r="O164" s="41">
        <v>3000</v>
      </c>
      <c r="P164" s="33">
        <v>0</v>
      </c>
      <c r="Y164" s="33"/>
    </row>
    <row r="165" spans="1:25" x14ac:dyDescent="0.3">
      <c r="A165" s="33">
        <v>164</v>
      </c>
      <c r="B165" s="33" t="s">
        <v>204</v>
      </c>
      <c r="C165" s="41">
        <v>41</v>
      </c>
      <c r="D165" s="41">
        <v>335</v>
      </c>
      <c r="E165" s="41">
        <v>58</v>
      </c>
      <c r="F165" s="41">
        <v>277</v>
      </c>
      <c r="G165" s="41">
        <v>429600</v>
      </c>
      <c r="H165" s="42" t="s">
        <v>149</v>
      </c>
      <c r="I165" s="41">
        <v>4600</v>
      </c>
      <c r="J165" s="41">
        <v>0</v>
      </c>
      <c r="K165" s="42" t="s">
        <v>160</v>
      </c>
      <c r="L165" s="41">
        <v>425000</v>
      </c>
      <c r="M165" s="41">
        <v>76.5</v>
      </c>
      <c r="N165" s="42"/>
      <c r="O165" s="41"/>
      <c r="P165" s="33" t="s">
        <v>201</v>
      </c>
      <c r="S165" s="33" t="s">
        <v>201</v>
      </c>
      <c r="V165" s="33" t="s">
        <v>201</v>
      </c>
      <c r="Y165" s="33" t="s">
        <v>201</v>
      </c>
    </row>
    <row r="166" spans="1:25" x14ac:dyDescent="0.3">
      <c r="A166" s="33">
        <v>165</v>
      </c>
      <c r="B166" s="33" t="s">
        <v>204</v>
      </c>
      <c r="C166" s="41">
        <v>41</v>
      </c>
      <c r="D166" s="41">
        <v>321</v>
      </c>
      <c r="E166" s="41">
        <v>72</v>
      </c>
      <c r="F166" s="41">
        <v>249</v>
      </c>
      <c r="G166" s="41">
        <v>431670</v>
      </c>
      <c r="H166" s="42" t="s">
        <v>153</v>
      </c>
      <c r="I166" s="41">
        <v>2700</v>
      </c>
      <c r="J166" s="41">
        <v>0</v>
      </c>
      <c r="K166" s="42" t="s">
        <v>160</v>
      </c>
      <c r="L166" s="41">
        <v>425000</v>
      </c>
      <c r="M166" s="41">
        <v>76.5</v>
      </c>
      <c r="N166" s="42" t="s">
        <v>155</v>
      </c>
      <c r="O166" s="41">
        <v>3210</v>
      </c>
      <c r="P166" s="33">
        <v>1.9375</v>
      </c>
      <c r="Q166" s="33" t="s">
        <v>149</v>
      </c>
      <c r="R166" s="33">
        <v>760</v>
      </c>
      <c r="S166" s="33">
        <v>0</v>
      </c>
      <c r="V166" s="33" t="s">
        <v>201</v>
      </c>
      <c r="Y166" s="33" t="s">
        <v>201</v>
      </c>
    </row>
    <row r="167" spans="1:25" x14ac:dyDescent="0.3">
      <c r="A167" s="33">
        <v>166</v>
      </c>
      <c r="B167" s="33" t="s">
        <v>204</v>
      </c>
      <c r="C167" s="41">
        <v>41</v>
      </c>
      <c r="D167" s="41">
        <v>303</v>
      </c>
      <c r="E167" s="41">
        <v>66</v>
      </c>
      <c r="F167" s="41">
        <v>237</v>
      </c>
      <c r="G167" s="41">
        <v>430700</v>
      </c>
      <c r="H167" s="42" t="s">
        <v>153</v>
      </c>
      <c r="I167" s="41">
        <v>2700</v>
      </c>
      <c r="J167" s="41">
        <v>0</v>
      </c>
      <c r="K167" s="42" t="s">
        <v>160</v>
      </c>
      <c r="L167" s="41">
        <v>425000</v>
      </c>
      <c r="M167" s="41">
        <v>76.5</v>
      </c>
      <c r="N167" s="42" t="s">
        <v>169</v>
      </c>
      <c r="O167" s="41">
        <v>3000</v>
      </c>
      <c r="P167" s="33">
        <v>0</v>
      </c>
      <c r="S167" s="33" t="s">
        <v>201</v>
      </c>
      <c r="V167" s="33" t="s">
        <v>201</v>
      </c>
      <c r="Y167" s="33" t="s">
        <v>201</v>
      </c>
    </row>
    <row r="168" spans="1:25" x14ac:dyDescent="0.3">
      <c r="A168" s="33">
        <v>167</v>
      </c>
      <c r="B168" s="33" t="s">
        <v>204</v>
      </c>
      <c r="C168" s="41">
        <v>41</v>
      </c>
      <c r="D168" s="41">
        <v>306</v>
      </c>
      <c r="E168" s="41">
        <v>65</v>
      </c>
      <c r="F168" s="41">
        <v>241</v>
      </c>
      <c r="G168" s="41">
        <v>430700</v>
      </c>
      <c r="H168" s="42" t="s">
        <v>153</v>
      </c>
      <c r="I168" s="41">
        <v>2700</v>
      </c>
      <c r="J168" s="41">
        <v>0</v>
      </c>
      <c r="K168" s="42" t="s">
        <v>160</v>
      </c>
      <c r="L168" s="41">
        <v>425000</v>
      </c>
      <c r="M168" s="41">
        <v>76.5</v>
      </c>
      <c r="N168" s="42" t="s">
        <v>168</v>
      </c>
      <c r="O168" s="41">
        <v>3000</v>
      </c>
      <c r="P168" s="33">
        <v>0</v>
      </c>
      <c r="S168" s="33" t="s">
        <v>201</v>
      </c>
      <c r="V168" s="33" t="s">
        <v>201</v>
      </c>
      <c r="Y168" s="33" t="s">
        <v>201</v>
      </c>
    </row>
    <row r="169" spans="1:25" x14ac:dyDescent="0.3">
      <c r="A169" s="33">
        <v>168</v>
      </c>
      <c r="B169" s="33" t="s">
        <v>204</v>
      </c>
      <c r="C169" s="41">
        <v>41</v>
      </c>
      <c r="D169" s="41">
        <v>329</v>
      </c>
      <c r="E169" s="41">
        <v>63</v>
      </c>
      <c r="F169" s="41">
        <v>266</v>
      </c>
      <c r="G169" s="41">
        <v>430700</v>
      </c>
      <c r="H169" s="42" t="s">
        <v>153</v>
      </c>
      <c r="I169" s="41">
        <v>2700</v>
      </c>
      <c r="J169" s="41">
        <v>0</v>
      </c>
      <c r="K169" s="42" t="s">
        <v>160</v>
      </c>
      <c r="L169" s="41">
        <v>425000</v>
      </c>
      <c r="M169" s="41">
        <v>76.5</v>
      </c>
      <c r="N169" s="42" t="s">
        <v>149</v>
      </c>
      <c r="O169" s="41">
        <v>3000</v>
      </c>
      <c r="P169" s="33">
        <v>0</v>
      </c>
      <c r="S169" s="33" t="s">
        <v>201</v>
      </c>
      <c r="V169" s="33" t="s">
        <v>201</v>
      </c>
      <c r="Y169" s="33" t="s">
        <v>201</v>
      </c>
    </row>
    <row r="170" spans="1:25" x14ac:dyDescent="0.3">
      <c r="A170" s="33">
        <v>169</v>
      </c>
      <c r="B170" s="33" t="s">
        <v>204</v>
      </c>
      <c r="C170" s="41">
        <v>41</v>
      </c>
      <c r="D170" s="41">
        <v>320</v>
      </c>
      <c r="E170" s="41">
        <v>72</v>
      </c>
      <c r="F170" s="41">
        <v>248</v>
      </c>
      <c r="G170" s="41">
        <v>431670</v>
      </c>
      <c r="H170" s="42" t="s">
        <v>154</v>
      </c>
      <c r="I170" s="41">
        <v>2700</v>
      </c>
      <c r="J170" s="41">
        <v>0</v>
      </c>
      <c r="K170" s="42" t="s">
        <v>160</v>
      </c>
      <c r="L170" s="41">
        <v>425000</v>
      </c>
      <c r="M170" s="41">
        <v>76.5</v>
      </c>
      <c r="N170" s="42" t="s">
        <v>155</v>
      </c>
      <c r="O170" s="41">
        <v>3210</v>
      </c>
      <c r="P170" s="33">
        <v>1.9375</v>
      </c>
      <c r="Q170" s="33" t="s">
        <v>149</v>
      </c>
      <c r="R170" s="33">
        <v>760</v>
      </c>
      <c r="S170" s="33">
        <v>0</v>
      </c>
      <c r="Y170" s="33"/>
    </row>
    <row r="171" spans="1:25" x14ac:dyDescent="0.3">
      <c r="A171" s="33">
        <v>170</v>
      </c>
      <c r="B171" s="33" t="s">
        <v>204</v>
      </c>
      <c r="C171" s="41">
        <v>41</v>
      </c>
      <c r="D171" s="41">
        <v>302</v>
      </c>
      <c r="E171" s="41">
        <v>66</v>
      </c>
      <c r="F171" s="41">
        <v>236</v>
      </c>
      <c r="G171" s="41">
        <v>430700</v>
      </c>
      <c r="H171" s="42" t="s">
        <v>154</v>
      </c>
      <c r="I171" s="41">
        <v>2700</v>
      </c>
      <c r="J171" s="41">
        <v>0</v>
      </c>
      <c r="K171" s="42" t="s">
        <v>160</v>
      </c>
      <c r="L171" s="41">
        <v>425000</v>
      </c>
      <c r="M171" s="41">
        <v>76.5</v>
      </c>
      <c r="N171" s="42" t="s">
        <v>169</v>
      </c>
      <c r="O171" s="41">
        <v>3000</v>
      </c>
      <c r="P171" s="33">
        <v>0</v>
      </c>
      <c r="S171" s="33" t="s">
        <v>201</v>
      </c>
      <c r="Y171" s="33"/>
    </row>
    <row r="172" spans="1:25" x14ac:dyDescent="0.3">
      <c r="A172" s="33">
        <v>171</v>
      </c>
      <c r="B172" s="33" t="s">
        <v>204</v>
      </c>
      <c r="C172" s="41">
        <v>41</v>
      </c>
      <c r="D172" s="41">
        <v>303</v>
      </c>
      <c r="E172" s="41">
        <v>65</v>
      </c>
      <c r="F172" s="41">
        <v>238</v>
      </c>
      <c r="G172" s="41">
        <v>430700</v>
      </c>
      <c r="H172" s="42" t="s">
        <v>154</v>
      </c>
      <c r="I172" s="41">
        <v>2700</v>
      </c>
      <c r="J172" s="41">
        <v>0</v>
      </c>
      <c r="K172" s="42" t="s">
        <v>160</v>
      </c>
      <c r="L172" s="41">
        <v>425000</v>
      </c>
      <c r="M172" s="41">
        <v>76.5</v>
      </c>
      <c r="N172" s="42" t="s">
        <v>168</v>
      </c>
      <c r="O172" s="41">
        <v>3000</v>
      </c>
      <c r="P172" s="33">
        <v>0</v>
      </c>
      <c r="S172" s="33" t="s">
        <v>201</v>
      </c>
      <c r="Y172" s="33"/>
    </row>
    <row r="173" spans="1:25" x14ac:dyDescent="0.3">
      <c r="A173" s="33">
        <v>172</v>
      </c>
      <c r="B173" s="33" t="s">
        <v>204</v>
      </c>
      <c r="C173" s="41">
        <v>41</v>
      </c>
      <c r="D173" s="41">
        <v>328</v>
      </c>
      <c r="E173" s="41">
        <v>63</v>
      </c>
      <c r="F173" s="41">
        <v>265</v>
      </c>
      <c r="G173" s="41">
        <v>430700</v>
      </c>
      <c r="H173" s="42" t="s">
        <v>154</v>
      </c>
      <c r="I173" s="41">
        <v>2700</v>
      </c>
      <c r="J173" s="41">
        <v>0</v>
      </c>
      <c r="K173" s="42" t="s">
        <v>160</v>
      </c>
      <c r="L173" s="41">
        <v>425000</v>
      </c>
      <c r="M173" s="41">
        <v>76.5</v>
      </c>
      <c r="N173" s="42" t="s">
        <v>149</v>
      </c>
      <c r="O173" s="41">
        <v>3000</v>
      </c>
      <c r="P173" s="33">
        <v>0</v>
      </c>
      <c r="S173" s="33" t="s">
        <v>201</v>
      </c>
      <c r="Y173" s="33"/>
    </row>
    <row r="174" spans="1:25" x14ac:dyDescent="0.3">
      <c r="A174" s="33">
        <v>173</v>
      </c>
      <c r="B174" s="33" t="s">
        <v>204</v>
      </c>
      <c r="C174" s="41">
        <v>41</v>
      </c>
      <c r="D174" s="41">
        <v>326</v>
      </c>
      <c r="E174" s="41">
        <v>73</v>
      </c>
      <c r="F174" s="41">
        <v>253</v>
      </c>
      <c r="G174" s="41">
        <v>433570</v>
      </c>
      <c r="H174" s="42" t="s">
        <v>169</v>
      </c>
      <c r="I174" s="41">
        <v>4600</v>
      </c>
      <c r="J174" s="41">
        <v>0</v>
      </c>
      <c r="K174" s="42" t="s">
        <v>160</v>
      </c>
      <c r="L174" s="41">
        <v>425000</v>
      </c>
      <c r="M174" s="41">
        <v>76.5</v>
      </c>
      <c r="N174" s="42" t="s">
        <v>155</v>
      </c>
      <c r="O174" s="41">
        <v>3210</v>
      </c>
      <c r="P174" s="33">
        <v>1.9375</v>
      </c>
      <c r="Q174" s="33" t="s">
        <v>149</v>
      </c>
      <c r="R174" s="33">
        <v>760</v>
      </c>
      <c r="S174" s="33">
        <v>0</v>
      </c>
      <c r="V174" s="33" t="s">
        <v>201</v>
      </c>
      <c r="Y174" s="33" t="s">
        <v>201</v>
      </c>
    </row>
    <row r="175" spans="1:25" x14ac:dyDescent="0.3">
      <c r="A175" s="33">
        <v>174</v>
      </c>
      <c r="B175" s="33" t="s">
        <v>204</v>
      </c>
      <c r="C175" s="41">
        <v>41</v>
      </c>
      <c r="D175" s="41">
        <v>308</v>
      </c>
      <c r="E175" s="41">
        <v>67</v>
      </c>
      <c r="F175" s="41">
        <v>241</v>
      </c>
      <c r="G175" s="41">
        <v>432600</v>
      </c>
      <c r="H175" s="42" t="s">
        <v>169</v>
      </c>
      <c r="I175" s="41">
        <v>7600</v>
      </c>
      <c r="J175" s="41">
        <v>0</v>
      </c>
      <c r="K175" s="42" t="s">
        <v>160</v>
      </c>
      <c r="L175" s="41">
        <v>425000</v>
      </c>
      <c r="M175" s="41">
        <v>76.5</v>
      </c>
      <c r="N175" s="42"/>
      <c r="O175" s="41"/>
      <c r="P175" s="33" t="s">
        <v>201</v>
      </c>
      <c r="S175" s="33" t="s">
        <v>201</v>
      </c>
      <c r="V175" s="33" t="s">
        <v>201</v>
      </c>
      <c r="Y175" s="33" t="s">
        <v>201</v>
      </c>
    </row>
    <row r="176" spans="1:25" x14ac:dyDescent="0.3">
      <c r="A176" s="33">
        <v>175</v>
      </c>
      <c r="B176" s="33" t="s">
        <v>204</v>
      </c>
      <c r="C176" s="41">
        <v>41</v>
      </c>
      <c r="D176" s="41">
        <v>311</v>
      </c>
      <c r="E176" s="41">
        <v>66</v>
      </c>
      <c r="F176" s="41">
        <v>245</v>
      </c>
      <c r="G176" s="41">
        <v>432600</v>
      </c>
      <c r="H176" s="42" t="s">
        <v>169</v>
      </c>
      <c r="I176" s="41">
        <v>4600</v>
      </c>
      <c r="J176" s="41">
        <v>0</v>
      </c>
      <c r="K176" s="42" t="s">
        <v>160</v>
      </c>
      <c r="L176" s="41">
        <v>425000</v>
      </c>
      <c r="M176" s="41">
        <v>76.5</v>
      </c>
      <c r="N176" s="42" t="s">
        <v>168</v>
      </c>
      <c r="O176" s="41">
        <v>3000</v>
      </c>
      <c r="P176" s="33">
        <v>0</v>
      </c>
      <c r="S176" s="33" t="s">
        <v>201</v>
      </c>
      <c r="V176" s="33" t="s">
        <v>201</v>
      </c>
      <c r="Y176" s="33" t="s">
        <v>201</v>
      </c>
    </row>
    <row r="177" spans="1:26" x14ac:dyDescent="0.3">
      <c r="A177" s="33">
        <v>176</v>
      </c>
      <c r="B177" s="33" t="s">
        <v>204</v>
      </c>
      <c r="C177" s="41">
        <v>41</v>
      </c>
      <c r="D177" s="41">
        <v>310</v>
      </c>
      <c r="E177" s="41">
        <v>66</v>
      </c>
      <c r="F177" s="41">
        <v>244</v>
      </c>
      <c r="G177" s="41">
        <v>432600</v>
      </c>
      <c r="H177" s="42" t="s">
        <v>169</v>
      </c>
      <c r="I177" s="41">
        <v>4600</v>
      </c>
      <c r="J177" s="41">
        <v>0</v>
      </c>
      <c r="K177" s="42" t="s">
        <v>160</v>
      </c>
      <c r="L177" s="41">
        <v>425000</v>
      </c>
      <c r="M177" s="41">
        <v>76.5</v>
      </c>
      <c r="N177" s="42" t="s">
        <v>168</v>
      </c>
      <c r="O177" s="41">
        <v>3000</v>
      </c>
      <c r="P177" s="33">
        <v>0</v>
      </c>
      <c r="Y177" s="33"/>
    </row>
    <row r="178" spans="1:26" x14ac:dyDescent="0.3">
      <c r="A178" s="33">
        <v>177</v>
      </c>
      <c r="B178" s="33" t="s">
        <v>204</v>
      </c>
      <c r="C178" s="41">
        <v>41</v>
      </c>
      <c r="D178" s="41">
        <v>334</v>
      </c>
      <c r="E178" s="41">
        <v>64</v>
      </c>
      <c r="F178" s="41">
        <v>270</v>
      </c>
      <c r="G178" s="41">
        <v>432600</v>
      </c>
      <c r="H178" s="42" t="s">
        <v>169</v>
      </c>
      <c r="I178" s="41">
        <v>4600</v>
      </c>
      <c r="J178" s="41">
        <v>0</v>
      </c>
      <c r="K178" s="42" t="s">
        <v>160</v>
      </c>
      <c r="L178" s="41">
        <v>425000</v>
      </c>
      <c r="M178" s="41">
        <v>76.5</v>
      </c>
      <c r="N178" s="42" t="s">
        <v>149</v>
      </c>
      <c r="O178" s="41">
        <v>3000</v>
      </c>
      <c r="P178" s="33">
        <v>0</v>
      </c>
      <c r="S178" s="33" t="s">
        <v>201</v>
      </c>
      <c r="V178" s="33" t="s">
        <v>201</v>
      </c>
      <c r="Y178" s="33" t="s">
        <v>201</v>
      </c>
    </row>
    <row r="179" spans="1:26" x14ac:dyDescent="0.3">
      <c r="A179" s="33">
        <v>178</v>
      </c>
      <c r="B179" s="33" t="s">
        <v>204</v>
      </c>
      <c r="C179" s="41">
        <v>41</v>
      </c>
      <c r="D179" s="41">
        <v>275</v>
      </c>
      <c r="E179" s="41">
        <v>105</v>
      </c>
      <c r="F179" s="41">
        <v>170</v>
      </c>
      <c r="G179" s="41">
        <v>500600</v>
      </c>
      <c r="H179" s="42" t="s">
        <v>69</v>
      </c>
      <c r="I179" s="41">
        <v>13600</v>
      </c>
      <c r="J179" s="41">
        <v>4.0813599999999992</v>
      </c>
      <c r="K179" s="42" t="s">
        <v>163</v>
      </c>
      <c r="L179" s="41">
        <v>400000</v>
      </c>
      <c r="M179" s="41">
        <v>51</v>
      </c>
      <c r="N179" s="42" t="s">
        <v>169</v>
      </c>
      <c r="O179" s="41">
        <v>87000</v>
      </c>
      <c r="P179" s="33">
        <v>0</v>
      </c>
      <c r="S179" s="33" t="s">
        <v>201</v>
      </c>
      <c r="V179" s="33" t="s">
        <v>201</v>
      </c>
      <c r="Y179" s="33" t="s">
        <v>201</v>
      </c>
    </row>
    <row r="180" spans="1:26" x14ac:dyDescent="0.3">
      <c r="A180" s="33">
        <v>179</v>
      </c>
      <c r="B180" s="33" t="s">
        <v>204</v>
      </c>
      <c r="C180" s="41">
        <v>41</v>
      </c>
      <c r="D180" s="41">
        <v>301</v>
      </c>
      <c r="E180" s="41">
        <v>132</v>
      </c>
      <c r="F180" s="41">
        <v>169</v>
      </c>
      <c r="G180" s="41">
        <v>481560</v>
      </c>
      <c r="H180" s="42" t="s">
        <v>69</v>
      </c>
      <c r="I180" s="41">
        <v>13600</v>
      </c>
      <c r="J180" s="41">
        <v>4.0813599999999992</v>
      </c>
      <c r="K180" s="42" t="s">
        <v>163</v>
      </c>
      <c r="L180" s="41">
        <v>400000</v>
      </c>
      <c r="M180" s="41">
        <v>51</v>
      </c>
      <c r="N180" s="42" t="s">
        <v>159</v>
      </c>
      <c r="O180" s="41">
        <v>64000</v>
      </c>
      <c r="P180" s="33">
        <v>1.9375</v>
      </c>
      <c r="Q180" s="33" t="s">
        <v>155</v>
      </c>
      <c r="R180" s="33">
        <v>3210</v>
      </c>
      <c r="S180" s="33">
        <v>1.9375</v>
      </c>
      <c r="T180" s="33" t="s">
        <v>149</v>
      </c>
      <c r="U180" s="33">
        <v>750</v>
      </c>
      <c r="V180" s="33">
        <v>0</v>
      </c>
      <c r="Y180" s="33" t="s">
        <v>201</v>
      </c>
    </row>
    <row r="181" spans="1:26" x14ac:dyDescent="0.3">
      <c r="A181" s="33">
        <v>180</v>
      </c>
      <c r="B181" s="33" t="s">
        <v>204</v>
      </c>
      <c r="C181" s="41">
        <v>41</v>
      </c>
      <c r="D181" s="41">
        <v>284</v>
      </c>
      <c r="E181" s="41">
        <v>127</v>
      </c>
      <c r="F181" s="41">
        <v>157</v>
      </c>
      <c r="G181" s="41">
        <v>480600</v>
      </c>
      <c r="H181" s="42" t="s">
        <v>69</v>
      </c>
      <c r="I181" s="41">
        <v>13600</v>
      </c>
      <c r="J181" s="41">
        <v>4.0813599999999992</v>
      </c>
      <c r="K181" s="42" t="s">
        <v>163</v>
      </c>
      <c r="L181" s="41">
        <v>400000</v>
      </c>
      <c r="M181" s="41">
        <v>51</v>
      </c>
      <c r="N181" s="42" t="s">
        <v>159</v>
      </c>
      <c r="O181" s="41">
        <v>64000</v>
      </c>
      <c r="P181" s="33">
        <v>1.9375</v>
      </c>
      <c r="Q181" s="33" t="s">
        <v>169</v>
      </c>
      <c r="R181" s="33">
        <v>3000</v>
      </c>
      <c r="S181" s="33">
        <v>0</v>
      </c>
      <c r="V181" s="33" t="s">
        <v>201</v>
      </c>
      <c r="Y181" s="33" t="s">
        <v>201</v>
      </c>
    </row>
    <row r="182" spans="1:26" x14ac:dyDescent="0.3">
      <c r="A182" s="33">
        <v>181</v>
      </c>
      <c r="B182" s="33" t="s">
        <v>204</v>
      </c>
      <c r="C182" s="41">
        <v>41</v>
      </c>
      <c r="D182" s="41">
        <v>272</v>
      </c>
      <c r="E182" s="41">
        <v>99</v>
      </c>
      <c r="F182" s="41">
        <v>173</v>
      </c>
      <c r="G182" s="41">
        <v>502000</v>
      </c>
      <c r="H182" s="42" t="s">
        <v>149</v>
      </c>
      <c r="I182" s="41">
        <v>1000</v>
      </c>
      <c r="J182" s="41">
        <v>0</v>
      </c>
      <c r="K182" s="42" t="s">
        <v>160</v>
      </c>
      <c r="L182" s="41">
        <v>14000</v>
      </c>
      <c r="M182" s="41">
        <v>2.52</v>
      </c>
      <c r="N182" s="42" t="s">
        <v>163</v>
      </c>
      <c r="O182" s="41">
        <v>400000</v>
      </c>
      <c r="P182" s="33">
        <v>51</v>
      </c>
      <c r="Q182" s="33" t="s">
        <v>169</v>
      </c>
      <c r="R182" s="33">
        <v>87000</v>
      </c>
      <c r="S182" s="33">
        <v>0</v>
      </c>
      <c r="V182" s="33" t="s">
        <v>201</v>
      </c>
      <c r="Y182" s="33" t="s">
        <v>201</v>
      </c>
    </row>
    <row r="183" spans="1:26" x14ac:dyDescent="0.3">
      <c r="A183" s="33">
        <v>182</v>
      </c>
      <c r="B183" s="33" t="s">
        <v>204</v>
      </c>
      <c r="C183" s="41">
        <v>41</v>
      </c>
      <c r="D183" s="41">
        <v>298</v>
      </c>
      <c r="E183" s="41">
        <v>126</v>
      </c>
      <c r="F183" s="41">
        <v>172</v>
      </c>
      <c r="G183" s="41">
        <v>482960</v>
      </c>
      <c r="H183" s="42" t="s">
        <v>149</v>
      </c>
      <c r="I183" s="41">
        <v>1750</v>
      </c>
      <c r="J183" s="41">
        <v>0</v>
      </c>
      <c r="K183" s="42" t="s">
        <v>160</v>
      </c>
      <c r="L183" s="41">
        <v>14000</v>
      </c>
      <c r="M183" s="41">
        <v>2.52</v>
      </c>
      <c r="N183" s="42" t="s">
        <v>163</v>
      </c>
      <c r="O183" s="41">
        <v>400000</v>
      </c>
      <c r="P183" s="33">
        <v>51</v>
      </c>
      <c r="Q183" s="33" t="s">
        <v>159</v>
      </c>
      <c r="R183" s="33">
        <v>64000</v>
      </c>
      <c r="S183" s="33">
        <v>1.9375</v>
      </c>
      <c r="T183" s="33" t="s">
        <v>155</v>
      </c>
      <c r="U183" s="33">
        <v>3210</v>
      </c>
      <c r="V183" s="33">
        <v>1.9375</v>
      </c>
      <c r="Y183" s="33" t="s">
        <v>201</v>
      </c>
    </row>
    <row r="184" spans="1:26" x14ac:dyDescent="0.3">
      <c r="A184" s="33">
        <v>183</v>
      </c>
      <c r="B184" s="33" t="s">
        <v>204</v>
      </c>
      <c r="C184" s="41">
        <v>41</v>
      </c>
      <c r="D184" s="41">
        <v>281</v>
      </c>
      <c r="E184" s="41">
        <v>121</v>
      </c>
      <c r="F184" s="41">
        <v>160</v>
      </c>
      <c r="G184" s="41">
        <v>482000</v>
      </c>
      <c r="H184" s="42" t="s">
        <v>149</v>
      </c>
      <c r="I184" s="41">
        <v>1000</v>
      </c>
      <c r="J184" s="41">
        <v>0</v>
      </c>
      <c r="K184" s="42" t="s">
        <v>160</v>
      </c>
      <c r="L184" s="41">
        <v>14000</v>
      </c>
      <c r="M184" s="41">
        <v>2.52</v>
      </c>
      <c r="N184" s="42" t="s">
        <v>163</v>
      </c>
      <c r="O184" s="41">
        <v>400000</v>
      </c>
      <c r="P184" s="33">
        <v>51</v>
      </c>
      <c r="Q184" s="33" t="s">
        <v>159</v>
      </c>
      <c r="R184" s="33">
        <v>64000</v>
      </c>
      <c r="S184" s="33">
        <v>1.9375</v>
      </c>
      <c r="T184" s="33" t="s">
        <v>169</v>
      </c>
      <c r="U184" s="33">
        <v>3000</v>
      </c>
      <c r="V184" s="33">
        <v>0</v>
      </c>
      <c r="Y184" s="33" t="s">
        <v>201</v>
      </c>
    </row>
    <row r="185" spans="1:26" x14ac:dyDescent="0.3">
      <c r="A185" s="33">
        <v>184</v>
      </c>
      <c r="B185" s="33" t="s">
        <v>204</v>
      </c>
      <c r="C185" s="41">
        <v>41</v>
      </c>
      <c r="D185" s="41">
        <v>297</v>
      </c>
      <c r="E185" s="41">
        <v>99</v>
      </c>
      <c r="F185" s="41">
        <v>198</v>
      </c>
      <c r="G185" s="41">
        <v>501300</v>
      </c>
      <c r="H185" s="42" t="s">
        <v>153</v>
      </c>
      <c r="I185" s="41">
        <v>14300</v>
      </c>
      <c r="J185" s="41">
        <v>0</v>
      </c>
      <c r="K185" s="42" t="s">
        <v>163</v>
      </c>
      <c r="L185" s="41">
        <v>400000</v>
      </c>
      <c r="M185" s="41">
        <v>51</v>
      </c>
      <c r="N185" s="42" t="s">
        <v>169</v>
      </c>
      <c r="O185" s="41">
        <v>87000</v>
      </c>
      <c r="P185" s="33">
        <v>0</v>
      </c>
      <c r="S185" s="33" t="s">
        <v>201</v>
      </c>
      <c r="V185" s="33" t="s">
        <v>201</v>
      </c>
      <c r="Y185" s="33" t="s">
        <v>201</v>
      </c>
    </row>
    <row r="186" spans="1:26" x14ac:dyDescent="0.3">
      <c r="A186" s="33">
        <v>185</v>
      </c>
      <c r="B186" s="33" t="s">
        <v>204</v>
      </c>
      <c r="C186" s="41">
        <v>41</v>
      </c>
      <c r="D186" s="41">
        <v>323</v>
      </c>
      <c r="E186" s="41">
        <v>126</v>
      </c>
      <c r="F186" s="41">
        <v>197</v>
      </c>
      <c r="G186" s="41">
        <v>482260</v>
      </c>
      <c r="H186" s="42" t="s">
        <v>153</v>
      </c>
      <c r="I186" s="41">
        <v>14300</v>
      </c>
      <c r="J186" s="41">
        <v>0</v>
      </c>
      <c r="K186" s="42" t="s">
        <v>163</v>
      </c>
      <c r="L186" s="41">
        <v>400000</v>
      </c>
      <c r="M186" s="41">
        <v>51</v>
      </c>
      <c r="N186" s="42" t="s">
        <v>159</v>
      </c>
      <c r="O186" s="41">
        <v>64000</v>
      </c>
      <c r="P186" s="33">
        <v>1.9375</v>
      </c>
      <c r="Q186" s="33" t="s">
        <v>155</v>
      </c>
      <c r="R186" s="33">
        <v>3210</v>
      </c>
      <c r="S186" s="33">
        <v>1.9375</v>
      </c>
      <c r="T186" s="33" t="s">
        <v>149</v>
      </c>
      <c r="U186" s="33">
        <v>750</v>
      </c>
      <c r="V186" s="33">
        <v>0</v>
      </c>
      <c r="Y186" s="33" t="s">
        <v>201</v>
      </c>
    </row>
    <row r="187" spans="1:26" x14ac:dyDescent="0.3">
      <c r="A187" s="33">
        <v>186</v>
      </c>
      <c r="B187" s="33" t="s">
        <v>204</v>
      </c>
      <c r="C187" s="41">
        <v>41</v>
      </c>
      <c r="D187" s="41">
        <v>306</v>
      </c>
      <c r="E187" s="41">
        <v>121</v>
      </c>
      <c r="F187" s="41">
        <v>185</v>
      </c>
      <c r="G187" s="41">
        <v>481300</v>
      </c>
      <c r="H187" s="42" t="s">
        <v>153</v>
      </c>
      <c r="I187" s="41">
        <v>14300</v>
      </c>
      <c r="J187" s="41">
        <v>0</v>
      </c>
      <c r="K187" s="42" t="s">
        <v>163</v>
      </c>
      <c r="L187" s="41">
        <v>400000</v>
      </c>
      <c r="M187" s="41">
        <v>51</v>
      </c>
      <c r="N187" s="42" t="s">
        <v>159</v>
      </c>
      <c r="O187" s="41">
        <v>64000</v>
      </c>
      <c r="P187" s="33">
        <v>1.9375</v>
      </c>
      <c r="Q187" s="36" t="s">
        <v>169</v>
      </c>
      <c r="R187" s="33">
        <v>3000</v>
      </c>
      <c r="S187" s="33">
        <v>0</v>
      </c>
      <c r="V187" s="33" t="s">
        <v>201</v>
      </c>
      <c r="Y187" s="33" t="s">
        <v>201</v>
      </c>
    </row>
    <row r="188" spans="1:26" x14ac:dyDescent="0.3">
      <c r="A188" s="33">
        <v>187</v>
      </c>
      <c r="B188" s="33" t="s">
        <v>204</v>
      </c>
      <c r="C188" s="41">
        <v>41</v>
      </c>
      <c r="D188" s="41">
        <v>269</v>
      </c>
      <c r="E188" s="41">
        <v>99</v>
      </c>
      <c r="F188" s="41">
        <v>170</v>
      </c>
      <c r="G188" s="41">
        <v>500600</v>
      </c>
      <c r="H188" s="42" t="s">
        <v>169</v>
      </c>
      <c r="I188" s="41">
        <v>100600</v>
      </c>
      <c r="J188" s="41">
        <v>0</v>
      </c>
      <c r="K188" s="42" t="s">
        <v>163</v>
      </c>
      <c r="L188" s="41">
        <v>400000</v>
      </c>
      <c r="M188" s="41">
        <v>51</v>
      </c>
      <c r="N188" s="42"/>
      <c r="O188" s="41"/>
      <c r="P188" s="33" t="s">
        <v>201</v>
      </c>
      <c r="Q188" s="36"/>
      <c r="S188" s="33" t="s">
        <v>201</v>
      </c>
      <c r="V188" s="33" t="s">
        <v>201</v>
      </c>
      <c r="Y188" s="33" t="s">
        <v>201</v>
      </c>
    </row>
    <row r="189" spans="1:26" x14ac:dyDescent="0.3">
      <c r="A189" s="33">
        <v>188</v>
      </c>
      <c r="B189" s="33" t="s">
        <v>204</v>
      </c>
      <c r="C189" s="41">
        <v>41</v>
      </c>
      <c r="D189" s="41">
        <v>295</v>
      </c>
      <c r="E189" s="41">
        <v>126</v>
      </c>
      <c r="F189" s="41">
        <v>169</v>
      </c>
      <c r="G189" s="41">
        <v>481560</v>
      </c>
      <c r="H189" s="42" t="s">
        <v>169</v>
      </c>
      <c r="I189" s="41">
        <v>13600</v>
      </c>
      <c r="J189" s="41">
        <v>0</v>
      </c>
      <c r="K189" s="42" t="s">
        <v>163</v>
      </c>
      <c r="L189" s="41">
        <v>400000</v>
      </c>
      <c r="M189" s="41">
        <v>51</v>
      </c>
      <c r="N189" s="42" t="s">
        <v>159</v>
      </c>
      <c r="O189" s="41">
        <v>64000</v>
      </c>
      <c r="P189" s="33">
        <v>1.9375</v>
      </c>
      <c r="Q189" s="36" t="s">
        <v>155</v>
      </c>
      <c r="R189" s="33">
        <v>3210</v>
      </c>
      <c r="S189" s="33">
        <v>1.9375</v>
      </c>
      <c r="T189" s="33" t="s">
        <v>149</v>
      </c>
      <c r="U189" s="33">
        <v>750</v>
      </c>
      <c r="V189" s="33">
        <v>0</v>
      </c>
      <c r="Y189" s="33" t="s">
        <v>201</v>
      </c>
    </row>
    <row r="190" spans="1:26" x14ac:dyDescent="0.3">
      <c r="A190" s="33">
        <v>189</v>
      </c>
      <c r="B190" s="33" t="s">
        <v>204</v>
      </c>
      <c r="C190" s="41">
        <v>41</v>
      </c>
      <c r="D190" s="41">
        <v>278</v>
      </c>
      <c r="E190" s="41">
        <v>121</v>
      </c>
      <c r="F190" s="41">
        <v>157</v>
      </c>
      <c r="G190" s="41">
        <v>480600</v>
      </c>
      <c r="H190" s="42" t="s">
        <v>169</v>
      </c>
      <c r="I190" s="41">
        <v>16600</v>
      </c>
      <c r="J190" s="41">
        <v>0</v>
      </c>
      <c r="K190" s="42" t="s">
        <v>163</v>
      </c>
      <c r="L190" s="41">
        <v>400000</v>
      </c>
      <c r="M190" s="41">
        <v>51</v>
      </c>
      <c r="N190" s="42" t="s">
        <v>159</v>
      </c>
      <c r="O190" s="41">
        <v>64000</v>
      </c>
      <c r="P190" s="33">
        <v>1.9375</v>
      </c>
      <c r="Q190" s="36"/>
      <c r="S190" s="33" t="s">
        <v>201</v>
      </c>
      <c r="V190" s="33" t="s">
        <v>201</v>
      </c>
      <c r="Y190" s="33" t="s">
        <v>201</v>
      </c>
    </row>
    <row r="191" spans="1:26" ht="14.4" x14ac:dyDescent="0.3">
      <c r="A191" s="33">
        <v>190</v>
      </c>
      <c r="B191" s="33" t="s">
        <v>204</v>
      </c>
      <c r="C191" s="52">
        <v>42</v>
      </c>
      <c r="D191" s="52">
        <v>474</v>
      </c>
      <c r="E191" s="52">
        <v>0</v>
      </c>
      <c r="F191" s="52">
        <v>470</v>
      </c>
      <c r="G191" s="52">
        <v>619400</v>
      </c>
      <c r="H191" s="53" t="s">
        <v>149</v>
      </c>
      <c r="I191" s="52">
        <v>400</v>
      </c>
      <c r="J191" s="52">
        <v>0</v>
      </c>
      <c r="K191" s="53" t="s">
        <v>69</v>
      </c>
      <c r="L191" s="52">
        <v>619000</v>
      </c>
      <c r="M191" s="54">
        <v>185.7619</v>
      </c>
      <c r="N191" s="53" t="s">
        <v>159</v>
      </c>
      <c r="O191" s="52">
        <v>17960</v>
      </c>
      <c r="P191" s="52">
        <v>1.9375</v>
      </c>
      <c r="Q191" s="53" t="s">
        <v>155</v>
      </c>
      <c r="R191" s="52">
        <v>4130</v>
      </c>
      <c r="S191" s="52">
        <v>1.9375</v>
      </c>
      <c r="T191" s="53"/>
      <c r="U191" s="52"/>
      <c r="V191" s="52"/>
      <c r="Y191" s="51"/>
      <c r="Z191" s="51"/>
    </row>
    <row r="192" spans="1:26" ht="14.4" x14ac:dyDescent="0.3">
      <c r="A192" s="33">
        <v>191</v>
      </c>
      <c r="B192" s="33" t="s">
        <v>204</v>
      </c>
      <c r="C192" s="52">
        <v>42</v>
      </c>
      <c r="D192" s="52">
        <v>402</v>
      </c>
      <c r="E192" s="52">
        <v>36</v>
      </c>
      <c r="F192" s="52">
        <v>366</v>
      </c>
      <c r="G192" s="54">
        <v>711461</v>
      </c>
      <c r="H192" s="55" t="s">
        <v>149</v>
      </c>
      <c r="I192" s="54">
        <v>2161</v>
      </c>
      <c r="J192" s="54">
        <v>0</v>
      </c>
      <c r="K192" s="53" t="s">
        <v>160</v>
      </c>
      <c r="L192" s="52">
        <v>687210</v>
      </c>
      <c r="M192" s="54">
        <v>123.6978</v>
      </c>
      <c r="N192" s="53" t="s">
        <v>169</v>
      </c>
      <c r="O192" s="52">
        <v>2960</v>
      </c>
      <c r="P192" s="52">
        <v>0</v>
      </c>
      <c r="Q192" s="53"/>
      <c r="R192" s="52"/>
      <c r="S192" s="52"/>
      <c r="T192" s="53"/>
      <c r="U192" s="52"/>
      <c r="V192" s="52"/>
      <c r="Y192" s="51"/>
      <c r="Z192" s="51"/>
    </row>
    <row r="193" spans="1:26" ht="14.4" x14ac:dyDescent="0.3">
      <c r="A193" s="33">
        <v>192</v>
      </c>
      <c r="B193" s="33" t="s">
        <v>204</v>
      </c>
      <c r="C193" s="52">
        <v>42</v>
      </c>
      <c r="D193" s="52">
        <v>390</v>
      </c>
      <c r="E193" s="52">
        <v>16</v>
      </c>
      <c r="F193" s="52">
        <v>374</v>
      </c>
      <c r="G193" s="52">
        <v>691170</v>
      </c>
      <c r="H193" s="53" t="s">
        <v>149</v>
      </c>
      <c r="I193" s="52">
        <v>1000</v>
      </c>
      <c r="J193" s="52">
        <v>0</v>
      </c>
      <c r="K193" s="53" t="s">
        <v>160</v>
      </c>
      <c r="L193" s="52">
        <v>687210</v>
      </c>
      <c r="M193" s="54">
        <v>123.6978</v>
      </c>
      <c r="N193" s="53" t="s">
        <v>149</v>
      </c>
      <c r="O193" s="52">
        <v>1161</v>
      </c>
      <c r="P193" s="52">
        <v>0</v>
      </c>
      <c r="Q193" s="53" t="s">
        <v>159</v>
      </c>
      <c r="R193" s="52">
        <v>17960</v>
      </c>
      <c r="S193" s="52">
        <v>1.9375</v>
      </c>
      <c r="T193" s="53" t="s">
        <v>155</v>
      </c>
      <c r="U193" s="52">
        <v>4130</v>
      </c>
      <c r="V193" s="52">
        <v>1.9375</v>
      </c>
      <c r="Y193" s="51"/>
      <c r="Z193" s="51"/>
    </row>
    <row r="194" spans="1:26" ht="14.4" x14ac:dyDescent="0.3">
      <c r="A194" s="33">
        <v>193</v>
      </c>
      <c r="B194" s="33" t="s">
        <v>204</v>
      </c>
      <c r="C194" s="52">
        <v>42</v>
      </c>
      <c r="D194" s="52">
        <v>394</v>
      </c>
      <c r="E194" s="52">
        <v>36</v>
      </c>
      <c r="F194" s="52">
        <v>358</v>
      </c>
      <c r="G194" s="52">
        <v>711461</v>
      </c>
      <c r="H194" s="53" t="s">
        <v>153</v>
      </c>
      <c r="I194" s="52">
        <v>1000</v>
      </c>
      <c r="J194" s="52">
        <v>0</v>
      </c>
      <c r="K194" s="53" t="s">
        <v>160</v>
      </c>
      <c r="L194" s="52">
        <v>687210</v>
      </c>
      <c r="M194" s="54">
        <v>123.6978</v>
      </c>
      <c r="N194" s="53" t="s">
        <v>169</v>
      </c>
      <c r="O194" s="52">
        <v>2960</v>
      </c>
      <c r="P194" s="52">
        <v>0</v>
      </c>
      <c r="Q194" s="53"/>
      <c r="R194" s="52"/>
      <c r="S194" s="52"/>
      <c r="T194" s="53"/>
      <c r="U194" s="52"/>
      <c r="V194" s="52"/>
      <c r="Y194" s="51"/>
      <c r="Z194" s="51"/>
    </row>
    <row r="195" spans="1:26" ht="14.4" x14ac:dyDescent="0.3">
      <c r="A195" s="33">
        <v>194</v>
      </c>
      <c r="B195" s="33" t="s">
        <v>204</v>
      </c>
      <c r="C195" s="52">
        <v>42</v>
      </c>
      <c r="D195" s="52">
        <v>382</v>
      </c>
      <c r="E195" s="52">
        <v>16</v>
      </c>
      <c r="F195" s="52">
        <v>366</v>
      </c>
      <c r="G195" s="52">
        <v>691170</v>
      </c>
      <c r="H195" s="53" t="s">
        <v>153</v>
      </c>
      <c r="I195" s="52">
        <v>1000</v>
      </c>
      <c r="J195" s="52">
        <v>0</v>
      </c>
      <c r="K195" s="53" t="s">
        <v>160</v>
      </c>
      <c r="L195" s="52">
        <v>687210</v>
      </c>
      <c r="M195" s="54">
        <v>123.6978</v>
      </c>
      <c r="N195" s="53" t="s">
        <v>149</v>
      </c>
      <c r="O195" s="52">
        <v>1161</v>
      </c>
      <c r="P195" s="52">
        <v>0</v>
      </c>
      <c r="Q195" s="53" t="s">
        <v>159</v>
      </c>
      <c r="R195" s="52">
        <v>17960</v>
      </c>
      <c r="S195" s="52">
        <v>1.9375</v>
      </c>
      <c r="T195" s="53" t="s">
        <v>155</v>
      </c>
      <c r="U195" s="52">
        <v>4130</v>
      </c>
      <c r="V195" s="52">
        <v>1.9375</v>
      </c>
      <c r="Y195" s="51"/>
      <c r="Z195" s="51"/>
    </row>
    <row r="196" spans="1:26" ht="14.4" x14ac:dyDescent="0.3">
      <c r="A196" s="33">
        <v>195</v>
      </c>
      <c r="B196" s="33" t="s">
        <v>204</v>
      </c>
      <c r="C196" s="52">
        <v>42</v>
      </c>
      <c r="D196" s="52">
        <v>378</v>
      </c>
      <c r="E196" s="52">
        <v>16</v>
      </c>
      <c r="F196" s="52">
        <v>362</v>
      </c>
      <c r="G196" s="52">
        <v>691170</v>
      </c>
      <c r="H196" s="53" t="s">
        <v>154</v>
      </c>
      <c r="I196" s="52">
        <v>1000</v>
      </c>
      <c r="J196" s="52">
        <v>0</v>
      </c>
      <c r="K196" s="53" t="s">
        <v>160</v>
      </c>
      <c r="L196" s="52">
        <v>687210</v>
      </c>
      <c r="M196" s="54">
        <v>123.6978</v>
      </c>
      <c r="N196" s="53" t="s">
        <v>169</v>
      </c>
      <c r="O196" s="52">
        <v>2960</v>
      </c>
      <c r="P196" s="52">
        <v>0</v>
      </c>
      <c r="Q196" s="53"/>
      <c r="R196" s="52"/>
      <c r="S196" s="52"/>
      <c r="T196" s="53"/>
      <c r="U196" s="52"/>
      <c r="V196" s="52"/>
      <c r="Y196" s="51"/>
      <c r="Z196" s="51"/>
    </row>
    <row r="197" spans="1:26" ht="14.4" x14ac:dyDescent="0.3">
      <c r="A197" s="33">
        <v>196</v>
      </c>
      <c r="B197" s="33" t="s">
        <v>204</v>
      </c>
      <c r="C197" s="52">
        <v>42</v>
      </c>
      <c r="D197" s="52">
        <v>378</v>
      </c>
      <c r="E197" s="52">
        <v>16</v>
      </c>
      <c r="F197" s="52">
        <v>362</v>
      </c>
      <c r="G197" s="52">
        <v>691170</v>
      </c>
      <c r="H197" s="53" t="s">
        <v>154</v>
      </c>
      <c r="I197" s="52">
        <v>1000</v>
      </c>
      <c r="J197" s="52">
        <v>0</v>
      </c>
      <c r="K197" s="53" t="s">
        <v>160</v>
      </c>
      <c r="L197" s="52">
        <v>687210</v>
      </c>
      <c r="M197" s="54">
        <v>123.6978</v>
      </c>
      <c r="N197" s="53" t="s">
        <v>149</v>
      </c>
      <c r="O197" s="52">
        <v>1161</v>
      </c>
      <c r="P197" s="52">
        <v>0</v>
      </c>
      <c r="Q197" s="53" t="s">
        <v>159</v>
      </c>
      <c r="R197" s="52">
        <v>17960</v>
      </c>
      <c r="S197" s="52">
        <v>1.9375</v>
      </c>
      <c r="T197" s="53" t="s">
        <v>155</v>
      </c>
      <c r="U197" s="52">
        <v>4130</v>
      </c>
      <c r="V197" s="52">
        <v>1.9375</v>
      </c>
      <c r="Y197" s="51"/>
      <c r="Z197" s="51"/>
    </row>
    <row r="198" spans="1:26" ht="14.4" x14ac:dyDescent="0.3">
      <c r="A198" s="33">
        <v>197</v>
      </c>
      <c r="B198" s="33" t="s">
        <v>204</v>
      </c>
      <c r="C198" s="52">
        <v>42</v>
      </c>
      <c r="D198" s="52">
        <v>393</v>
      </c>
      <c r="E198" s="52">
        <v>36</v>
      </c>
      <c r="F198" s="52">
        <v>357</v>
      </c>
      <c r="G198" s="52">
        <v>711461</v>
      </c>
      <c r="H198" s="53" t="s">
        <v>69</v>
      </c>
      <c r="I198" s="52">
        <v>1000</v>
      </c>
      <c r="J198" s="52">
        <v>0.30009999999999998</v>
      </c>
      <c r="K198" s="53" t="s">
        <v>160</v>
      </c>
      <c r="L198" s="52">
        <v>687210</v>
      </c>
      <c r="M198" s="54">
        <v>123.6978</v>
      </c>
      <c r="N198" s="53" t="s">
        <v>169</v>
      </c>
      <c r="O198" s="52">
        <v>2960</v>
      </c>
      <c r="P198" s="52">
        <v>0</v>
      </c>
      <c r="Q198" s="53"/>
      <c r="R198" s="52"/>
      <c r="S198" s="52"/>
      <c r="T198" s="53"/>
      <c r="U198" s="52"/>
      <c r="V198" s="52"/>
      <c r="Y198" s="51"/>
      <c r="Z198" s="51"/>
    </row>
    <row r="199" spans="1:26" x14ac:dyDescent="0.3">
      <c r="A199" s="33">
        <v>198</v>
      </c>
      <c r="B199" s="33" t="s">
        <v>204</v>
      </c>
      <c r="C199" s="52">
        <v>42</v>
      </c>
      <c r="D199" s="52">
        <v>381</v>
      </c>
      <c r="E199" s="52">
        <v>16</v>
      </c>
      <c r="F199" s="52">
        <v>365</v>
      </c>
      <c r="G199" s="52">
        <v>691170</v>
      </c>
      <c r="H199" s="53" t="s">
        <v>69</v>
      </c>
      <c r="I199" s="52">
        <v>1000</v>
      </c>
      <c r="J199" s="52">
        <v>0.30009999999999998</v>
      </c>
      <c r="K199" s="53" t="s">
        <v>160</v>
      </c>
      <c r="L199" s="52">
        <v>687210</v>
      </c>
      <c r="M199" s="54">
        <v>123.6978</v>
      </c>
      <c r="N199" s="53"/>
      <c r="O199" s="52"/>
      <c r="P199" s="52"/>
      <c r="Q199" s="53"/>
      <c r="R199" s="52"/>
      <c r="S199" s="54"/>
      <c r="T199" s="55"/>
      <c r="U199" s="52"/>
      <c r="V199" s="52"/>
    </row>
    <row r="200" spans="1:26" x14ac:dyDescent="0.3">
      <c r="A200" s="33">
        <v>199</v>
      </c>
      <c r="B200" s="33" t="s">
        <v>204</v>
      </c>
      <c r="C200" s="52">
        <v>42</v>
      </c>
      <c r="D200" s="56">
        <v>279</v>
      </c>
      <c r="E200" s="56">
        <v>0</v>
      </c>
      <c r="F200" s="56">
        <v>279</v>
      </c>
      <c r="G200" s="56">
        <v>499160</v>
      </c>
      <c r="H200" s="53" t="s">
        <v>149</v>
      </c>
      <c r="I200" s="56">
        <v>400</v>
      </c>
      <c r="J200" s="52"/>
      <c r="K200" s="57" t="s">
        <v>69</v>
      </c>
      <c r="L200" s="56">
        <v>9220</v>
      </c>
      <c r="M200" s="54"/>
      <c r="N200" s="57" t="s">
        <v>163</v>
      </c>
      <c r="O200" s="56">
        <v>484110</v>
      </c>
      <c r="P200" s="52"/>
      <c r="Q200" s="53" t="s">
        <v>169</v>
      </c>
      <c r="R200" s="56">
        <v>5430</v>
      </c>
      <c r="S200" s="52"/>
      <c r="T200" s="57"/>
      <c r="U200" s="56"/>
      <c r="V200" s="52"/>
    </row>
    <row r="201" spans="1:26" x14ac:dyDescent="0.3">
      <c r="A201" s="33">
        <v>200</v>
      </c>
      <c r="B201" s="33" t="s">
        <v>204</v>
      </c>
      <c r="C201" s="52">
        <v>42</v>
      </c>
      <c r="D201" s="54">
        <v>319</v>
      </c>
      <c r="E201" s="54">
        <v>21</v>
      </c>
      <c r="F201" s="54">
        <v>298</v>
      </c>
      <c r="G201" s="54">
        <v>547990</v>
      </c>
      <c r="H201" s="53" t="s">
        <v>149</v>
      </c>
      <c r="I201" s="54">
        <v>1250</v>
      </c>
      <c r="J201" s="52"/>
      <c r="K201" s="55" t="s">
        <v>69</v>
      </c>
      <c r="L201" s="54">
        <v>9220</v>
      </c>
      <c r="M201" s="54"/>
      <c r="N201" s="55" t="s">
        <v>163</v>
      </c>
      <c r="O201" s="54">
        <v>484110</v>
      </c>
      <c r="P201" s="52"/>
      <c r="Q201" s="53" t="s">
        <v>159</v>
      </c>
      <c r="R201" s="54">
        <v>49130</v>
      </c>
      <c r="S201" s="52"/>
      <c r="T201" s="53" t="s">
        <v>155</v>
      </c>
      <c r="U201" s="54">
        <v>4280</v>
      </c>
      <c r="V201" s="52"/>
    </row>
    <row r="202" spans="1:26" x14ac:dyDescent="0.3">
      <c r="A202" s="33">
        <v>201</v>
      </c>
      <c r="B202" s="33" t="s">
        <v>204</v>
      </c>
      <c r="C202" s="52">
        <v>42</v>
      </c>
      <c r="D202" s="56">
        <v>422</v>
      </c>
      <c r="E202" s="56">
        <v>138</v>
      </c>
      <c r="F202" s="56">
        <v>284</v>
      </c>
      <c r="G202" s="56">
        <v>505704</v>
      </c>
      <c r="H202" s="53" t="s">
        <v>149</v>
      </c>
      <c r="I202" s="56">
        <v>2200</v>
      </c>
      <c r="J202" s="52"/>
      <c r="K202" s="53" t="s">
        <v>160</v>
      </c>
      <c r="L202" s="56">
        <v>4624</v>
      </c>
      <c r="M202" s="54"/>
      <c r="N202" s="53" t="s">
        <v>159</v>
      </c>
      <c r="O202" s="56">
        <v>9340</v>
      </c>
      <c r="P202" s="52"/>
      <c r="Q202" s="57" t="s">
        <v>163</v>
      </c>
      <c r="R202" s="56">
        <v>484110</v>
      </c>
      <c r="S202" s="52"/>
      <c r="T202" s="53" t="s">
        <v>169</v>
      </c>
      <c r="U202" s="56">
        <v>5430</v>
      </c>
      <c r="V202" s="52"/>
    </row>
    <row r="203" spans="1:26" x14ac:dyDescent="0.3">
      <c r="A203" s="33">
        <v>202</v>
      </c>
      <c r="B203" s="33" t="s">
        <v>204</v>
      </c>
      <c r="C203" s="52">
        <v>42</v>
      </c>
      <c r="D203" s="54">
        <v>462</v>
      </c>
      <c r="E203" s="54">
        <v>159</v>
      </c>
      <c r="F203" s="54">
        <v>303</v>
      </c>
      <c r="G203" s="54">
        <v>554534</v>
      </c>
      <c r="H203" s="53" t="s">
        <v>149</v>
      </c>
      <c r="I203" s="54">
        <v>3050</v>
      </c>
      <c r="J203" s="52"/>
      <c r="K203" s="53" t="s">
        <v>160</v>
      </c>
      <c r="L203" s="54">
        <v>4624</v>
      </c>
      <c r="M203" s="54"/>
      <c r="N203" s="53" t="s">
        <v>159</v>
      </c>
      <c r="O203" s="54">
        <v>58470</v>
      </c>
      <c r="P203" s="52"/>
      <c r="Q203" s="55" t="s">
        <v>163</v>
      </c>
      <c r="R203" s="54">
        <v>484110</v>
      </c>
      <c r="S203" s="52"/>
      <c r="T203" s="53" t="s">
        <v>155</v>
      </c>
      <c r="U203" s="54">
        <v>4280</v>
      </c>
      <c r="V203" s="52"/>
    </row>
    <row r="204" spans="1:26" x14ac:dyDescent="0.3">
      <c r="A204" s="33">
        <v>203</v>
      </c>
      <c r="B204" s="33" t="s">
        <v>204</v>
      </c>
      <c r="C204" s="58">
        <v>43</v>
      </c>
      <c r="D204" s="58">
        <v>304</v>
      </c>
      <c r="E204" s="58">
        <v>0</v>
      </c>
      <c r="F204" s="58">
        <v>300</v>
      </c>
      <c r="G204" s="59">
        <v>371400</v>
      </c>
      <c r="H204" s="60" t="s">
        <v>149</v>
      </c>
      <c r="I204" s="58">
        <v>400</v>
      </c>
      <c r="J204" s="58"/>
      <c r="K204" s="61" t="s">
        <v>69</v>
      </c>
      <c r="L204" s="58">
        <v>371000</v>
      </c>
      <c r="M204" s="59"/>
      <c r="N204" s="61"/>
      <c r="O204" s="58"/>
      <c r="P204" s="58"/>
      <c r="Q204" s="58"/>
      <c r="R204" s="58"/>
      <c r="S204" s="58"/>
      <c r="T204" s="58"/>
      <c r="U204" s="58"/>
      <c r="V204" s="58"/>
    </row>
    <row r="205" spans="1:26" x14ac:dyDescent="0.3">
      <c r="A205" s="33">
        <v>204</v>
      </c>
      <c r="B205" s="33" t="s">
        <v>204</v>
      </c>
      <c r="C205" s="58">
        <v>43</v>
      </c>
      <c r="D205" s="62">
        <v>402</v>
      </c>
      <c r="E205" s="62">
        <v>116</v>
      </c>
      <c r="F205" s="62">
        <v>286</v>
      </c>
      <c r="G205" s="62">
        <v>448270</v>
      </c>
      <c r="H205" s="63" t="s">
        <v>149</v>
      </c>
      <c r="I205" s="62">
        <v>1600</v>
      </c>
      <c r="J205" s="58"/>
      <c r="K205" s="63" t="s">
        <v>159</v>
      </c>
      <c r="L205" s="62">
        <v>149880</v>
      </c>
      <c r="M205" s="59"/>
      <c r="N205" s="62" t="s">
        <v>160</v>
      </c>
      <c r="O205" s="62">
        <v>284260</v>
      </c>
      <c r="P205" s="58"/>
      <c r="Q205" s="63" t="s">
        <v>155</v>
      </c>
      <c r="R205" s="62">
        <v>12530</v>
      </c>
      <c r="S205" s="58"/>
      <c r="T205" s="62"/>
      <c r="U205" s="62"/>
      <c r="V205" s="58"/>
    </row>
    <row r="206" spans="1:26" x14ac:dyDescent="0.3">
      <c r="A206" s="33">
        <v>205</v>
      </c>
      <c r="B206" s="33" t="s">
        <v>204</v>
      </c>
      <c r="C206" s="58">
        <v>43</v>
      </c>
      <c r="D206" s="59">
        <v>380</v>
      </c>
      <c r="E206" s="59">
        <v>106</v>
      </c>
      <c r="F206" s="59">
        <v>274</v>
      </c>
      <c r="G206" s="59">
        <v>445090</v>
      </c>
      <c r="H206" s="60" t="s">
        <v>149</v>
      </c>
      <c r="I206" s="59">
        <v>1050</v>
      </c>
      <c r="J206" s="58"/>
      <c r="K206" s="60" t="s">
        <v>159</v>
      </c>
      <c r="L206" s="59">
        <v>149880</v>
      </c>
      <c r="M206" s="59"/>
      <c r="N206" s="59" t="s">
        <v>160</v>
      </c>
      <c r="O206" s="59">
        <v>284260</v>
      </c>
      <c r="P206" s="58"/>
      <c r="Q206" s="60" t="s">
        <v>169</v>
      </c>
      <c r="R206" s="59">
        <v>9900</v>
      </c>
      <c r="S206" s="58"/>
      <c r="T206" s="59"/>
      <c r="U206" s="59"/>
      <c r="V206" s="58"/>
    </row>
    <row r="207" spans="1:26" x14ac:dyDescent="0.3">
      <c r="A207" s="33">
        <v>206</v>
      </c>
      <c r="B207" s="33" t="s">
        <v>204</v>
      </c>
      <c r="C207" s="58">
        <v>43</v>
      </c>
      <c r="D207" s="62">
        <v>387</v>
      </c>
      <c r="E207" s="62">
        <v>81</v>
      </c>
      <c r="F207" s="62">
        <v>306</v>
      </c>
      <c r="G207" s="62">
        <v>448170</v>
      </c>
      <c r="H207" s="63" t="s">
        <v>149</v>
      </c>
      <c r="I207" s="62">
        <v>950</v>
      </c>
      <c r="J207" s="58"/>
      <c r="K207" s="63" t="s">
        <v>69</v>
      </c>
      <c r="L207" s="62">
        <v>3640</v>
      </c>
      <c r="M207" s="59"/>
      <c r="N207" s="62" t="s">
        <v>160</v>
      </c>
      <c r="O207" s="62">
        <v>284260</v>
      </c>
      <c r="P207" s="58"/>
      <c r="Q207" s="63" t="s">
        <v>159</v>
      </c>
      <c r="R207" s="62">
        <v>146790</v>
      </c>
      <c r="S207" s="58"/>
      <c r="T207" s="63" t="s">
        <v>155</v>
      </c>
      <c r="U207" s="62">
        <v>12530</v>
      </c>
      <c r="V207" s="58"/>
    </row>
    <row r="208" spans="1:26" x14ac:dyDescent="0.3">
      <c r="A208" s="33">
        <v>207</v>
      </c>
      <c r="B208" s="33" t="s">
        <v>204</v>
      </c>
      <c r="C208" s="58">
        <v>43</v>
      </c>
      <c r="D208" s="59">
        <v>365</v>
      </c>
      <c r="E208" s="59">
        <v>71</v>
      </c>
      <c r="F208" s="59">
        <v>294</v>
      </c>
      <c r="G208" s="59">
        <v>444990</v>
      </c>
      <c r="H208" s="60" t="s">
        <v>149</v>
      </c>
      <c r="I208" s="59">
        <v>400</v>
      </c>
      <c r="J208" s="58"/>
      <c r="K208" s="60" t="s">
        <v>69</v>
      </c>
      <c r="L208" s="59">
        <v>3640</v>
      </c>
      <c r="M208" s="59"/>
      <c r="N208" s="59" t="s">
        <v>160</v>
      </c>
      <c r="O208" s="59">
        <v>284260</v>
      </c>
      <c r="P208" s="58"/>
      <c r="Q208" s="60" t="s">
        <v>159</v>
      </c>
      <c r="R208" s="59">
        <v>146790</v>
      </c>
      <c r="S208" s="58"/>
      <c r="T208" s="60" t="s">
        <v>169</v>
      </c>
      <c r="U208" s="59">
        <v>9900</v>
      </c>
      <c r="V208" s="58"/>
    </row>
    <row r="209" spans="1:24" x14ac:dyDescent="0.3">
      <c r="A209" s="33">
        <v>208</v>
      </c>
      <c r="B209" s="33" t="s">
        <v>204</v>
      </c>
      <c r="C209" s="58">
        <v>43</v>
      </c>
      <c r="D209" s="62">
        <v>345</v>
      </c>
      <c r="E209" s="62">
        <v>93</v>
      </c>
      <c r="F209" s="62">
        <v>252</v>
      </c>
      <c r="G209" s="62">
        <v>316790</v>
      </c>
      <c r="H209" s="63" t="s">
        <v>149</v>
      </c>
      <c r="I209" s="62">
        <v>400</v>
      </c>
      <c r="J209" s="58"/>
      <c r="K209" s="63" t="s">
        <v>69</v>
      </c>
      <c r="L209" s="62">
        <v>2950</v>
      </c>
      <c r="M209" s="59"/>
      <c r="N209" s="63" t="s">
        <v>163</v>
      </c>
      <c r="O209" s="62">
        <v>308580</v>
      </c>
      <c r="P209" s="58"/>
      <c r="Q209" s="63" t="s">
        <v>169</v>
      </c>
      <c r="R209" s="62">
        <v>4850</v>
      </c>
      <c r="S209" s="58"/>
      <c r="T209" s="62"/>
      <c r="U209" s="62"/>
      <c r="V209" s="58"/>
      <c r="W209" s="62"/>
      <c r="X209" s="62"/>
    </row>
    <row r="210" spans="1:24" x14ac:dyDescent="0.3">
      <c r="A210" s="33">
        <v>209</v>
      </c>
      <c r="B210" s="33" t="s">
        <v>204</v>
      </c>
      <c r="C210" s="58">
        <v>43</v>
      </c>
      <c r="D210" s="59">
        <v>402</v>
      </c>
      <c r="E210" s="59">
        <v>117</v>
      </c>
      <c r="F210" s="59">
        <v>276</v>
      </c>
      <c r="G210" s="59">
        <v>365170</v>
      </c>
      <c r="H210" s="60" t="s">
        <v>149</v>
      </c>
      <c r="I210" s="59">
        <v>1700</v>
      </c>
      <c r="J210" s="58"/>
      <c r="K210" s="60" t="s">
        <v>69</v>
      </c>
      <c r="L210" s="59">
        <v>2950</v>
      </c>
      <c r="M210" s="59"/>
      <c r="N210" s="60" t="s">
        <v>163</v>
      </c>
      <c r="O210" s="59">
        <v>308580</v>
      </c>
      <c r="P210" s="58"/>
      <c r="Q210" s="60" t="s">
        <v>156</v>
      </c>
      <c r="R210" s="59">
        <v>4750</v>
      </c>
      <c r="S210" s="58"/>
      <c r="T210" s="60" t="s">
        <v>159</v>
      </c>
      <c r="U210" s="59">
        <v>34420</v>
      </c>
      <c r="V210" s="58"/>
      <c r="W210" s="60" t="s">
        <v>155</v>
      </c>
      <c r="X210" s="59">
        <v>12770</v>
      </c>
    </row>
    <row r="211" spans="1:24" x14ac:dyDescent="0.3">
      <c r="A211" s="33">
        <v>210</v>
      </c>
      <c r="B211" s="33" t="s">
        <v>204</v>
      </c>
      <c r="C211" s="58">
        <v>43</v>
      </c>
      <c r="D211" s="62">
        <v>394</v>
      </c>
      <c r="E211" s="62">
        <v>104</v>
      </c>
      <c r="F211" s="62">
        <v>290</v>
      </c>
      <c r="G211" s="62">
        <v>358280</v>
      </c>
      <c r="H211" s="63" t="s">
        <v>149</v>
      </c>
      <c r="I211" s="62">
        <v>1040</v>
      </c>
      <c r="J211" s="58"/>
      <c r="K211" s="63" t="s">
        <v>159</v>
      </c>
      <c r="L211" s="62">
        <v>40350</v>
      </c>
      <c r="M211" s="59"/>
      <c r="N211" s="63" t="s">
        <v>155</v>
      </c>
      <c r="O211" s="62">
        <v>3460</v>
      </c>
      <c r="P211" s="58"/>
      <c r="Q211" s="63" t="s">
        <v>163</v>
      </c>
      <c r="R211" s="62">
        <v>308580</v>
      </c>
      <c r="S211" s="58"/>
      <c r="T211" s="63" t="s">
        <v>169</v>
      </c>
      <c r="U211" s="62">
        <v>4850</v>
      </c>
      <c r="V211" s="58"/>
      <c r="W211" s="63"/>
      <c r="X211" s="62"/>
    </row>
    <row r="212" spans="1:24" x14ac:dyDescent="0.3">
      <c r="A212" s="33">
        <v>211</v>
      </c>
      <c r="B212" s="33" t="s">
        <v>204</v>
      </c>
      <c r="C212" s="58">
        <v>43</v>
      </c>
      <c r="D212" s="59">
        <v>451</v>
      </c>
      <c r="E212" s="59">
        <v>137</v>
      </c>
      <c r="F212" s="59">
        <v>314</v>
      </c>
      <c r="G212" s="59">
        <v>406660</v>
      </c>
      <c r="H212" s="60" t="s">
        <v>149</v>
      </c>
      <c r="I212" s="59">
        <v>2330</v>
      </c>
      <c r="J212" s="58"/>
      <c r="K212" s="60" t="s">
        <v>159</v>
      </c>
      <c r="L212" s="59">
        <v>74770</v>
      </c>
      <c r="M212" s="59"/>
      <c r="N212" s="60" t="s">
        <v>155</v>
      </c>
      <c r="O212" s="59">
        <v>3460</v>
      </c>
      <c r="P212" s="58"/>
      <c r="Q212" s="60" t="s">
        <v>163</v>
      </c>
      <c r="R212" s="59">
        <v>308580</v>
      </c>
      <c r="S212" s="58"/>
      <c r="T212" s="60" t="s">
        <v>156</v>
      </c>
      <c r="U212" s="59">
        <v>4750</v>
      </c>
      <c r="V212" s="58"/>
      <c r="W212" s="60" t="s">
        <v>155</v>
      </c>
      <c r="X212" s="59">
        <v>12770</v>
      </c>
    </row>
    <row r="213" spans="1:24" x14ac:dyDescent="0.3">
      <c r="A213" s="33">
        <v>212</v>
      </c>
      <c r="B213" s="33" t="s">
        <v>204</v>
      </c>
      <c r="C213" s="64">
        <v>44</v>
      </c>
      <c r="D213" s="64">
        <v>304</v>
      </c>
      <c r="E213" s="64">
        <v>0</v>
      </c>
      <c r="F213" s="65">
        <v>340</v>
      </c>
      <c r="G213" s="65">
        <v>533400</v>
      </c>
      <c r="H213" s="65" t="s">
        <v>149</v>
      </c>
      <c r="I213" s="65">
        <v>400</v>
      </c>
      <c r="J213" s="65">
        <v>0</v>
      </c>
      <c r="K213" s="65" t="s">
        <v>69</v>
      </c>
      <c r="L213" s="65">
        <v>533000</v>
      </c>
      <c r="M213" s="65"/>
      <c r="N213" s="64"/>
      <c r="O213" s="64"/>
      <c r="P213" s="64"/>
      <c r="Q213" s="64"/>
      <c r="R213" s="64"/>
      <c r="S213" s="64"/>
      <c r="T213" s="64"/>
      <c r="U213" s="64"/>
      <c r="V213" s="64"/>
    </row>
    <row r="214" spans="1:24" x14ac:dyDescent="0.3">
      <c r="A214" s="33">
        <v>213</v>
      </c>
      <c r="B214" s="33" t="s">
        <v>204</v>
      </c>
      <c r="C214" s="64">
        <v>44</v>
      </c>
      <c r="D214" s="64">
        <v>520</v>
      </c>
      <c r="E214" s="64">
        <v>70</v>
      </c>
      <c r="F214" s="65">
        <v>450</v>
      </c>
      <c r="G214" s="65">
        <v>727300</v>
      </c>
      <c r="H214" s="65" t="s">
        <v>149</v>
      </c>
      <c r="I214" s="65">
        <v>400</v>
      </c>
      <c r="J214" s="65"/>
      <c r="K214" s="65" t="s">
        <v>69</v>
      </c>
      <c r="L214" s="65">
        <v>27400</v>
      </c>
      <c r="M214" s="65"/>
      <c r="N214" s="65" t="s">
        <v>160</v>
      </c>
      <c r="O214" s="65">
        <v>667000</v>
      </c>
      <c r="P214" s="65"/>
      <c r="Q214" s="65" t="s">
        <v>169</v>
      </c>
      <c r="R214" s="65">
        <v>32500</v>
      </c>
      <c r="S214" s="65"/>
      <c r="T214" s="65"/>
      <c r="U214" s="65"/>
      <c r="V214" s="64"/>
    </row>
    <row r="215" spans="1:24" x14ac:dyDescent="0.3">
      <c r="A215" s="33">
        <v>214</v>
      </c>
      <c r="B215" s="33" t="s">
        <v>204</v>
      </c>
      <c r="C215" s="64">
        <v>44</v>
      </c>
      <c r="D215" s="64">
        <v>568</v>
      </c>
      <c r="E215" s="64">
        <v>95</v>
      </c>
      <c r="F215" s="64">
        <v>473</v>
      </c>
      <c r="G215" s="64">
        <v>723950</v>
      </c>
      <c r="H215" s="65" t="s">
        <v>149</v>
      </c>
      <c r="I215" s="65">
        <v>2200</v>
      </c>
      <c r="J215" s="65"/>
      <c r="K215" s="65" t="s">
        <v>69</v>
      </c>
      <c r="L215" s="65">
        <v>27400</v>
      </c>
      <c r="M215" s="65"/>
      <c r="N215" s="65" t="s">
        <v>160</v>
      </c>
      <c r="O215" s="65">
        <v>667000</v>
      </c>
      <c r="P215" s="65"/>
      <c r="Q215" s="65" t="s">
        <v>155</v>
      </c>
      <c r="R215" s="65">
        <v>15000</v>
      </c>
      <c r="S215" s="65"/>
      <c r="T215" s="65" t="s">
        <v>159</v>
      </c>
      <c r="U215" s="65">
        <v>12350</v>
      </c>
      <c r="V215" s="64"/>
    </row>
    <row r="216" spans="1:24" x14ac:dyDescent="0.3">
      <c r="A216" s="33">
        <v>215</v>
      </c>
      <c r="B216" s="33" t="s">
        <v>204</v>
      </c>
      <c r="C216" s="64">
        <v>44</v>
      </c>
      <c r="D216" s="64">
        <v>617</v>
      </c>
      <c r="E216" s="64">
        <v>174</v>
      </c>
      <c r="F216" s="64">
        <v>443</v>
      </c>
      <c r="G216" s="64">
        <v>724690</v>
      </c>
      <c r="H216" s="65" t="s">
        <v>149</v>
      </c>
      <c r="I216" s="65">
        <v>990</v>
      </c>
      <c r="J216" s="65"/>
      <c r="K216" s="65" t="s">
        <v>155</v>
      </c>
      <c r="L216" s="65">
        <v>17750</v>
      </c>
      <c r="M216" s="65"/>
      <c r="N216" s="65" t="s">
        <v>159</v>
      </c>
      <c r="O216" s="65">
        <v>6450</v>
      </c>
      <c r="P216" s="65"/>
      <c r="Q216" s="65" t="s">
        <v>160</v>
      </c>
      <c r="R216" s="65">
        <v>667000</v>
      </c>
      <c r="S216" s="65"/>
      <c r="T216" s="65" t="s">
        <v>169</v>
      </c>
      <c r="U216" s="65">
        <v>32500</v>
      </c>
      <c r="V216" s="65"/>
    </row>
    <row r="217" spans="1:24" x14ac:dyDescent="0.3">
      <c r="A217" s="33">
        <v>216</v>
      </c>
      <c r="B217" s="33" t="s">
        <v>204</v>
      </c>
      <c r="C217" s="64">
        <v>44</v>
      </c>
      <c r="D217" s="64">
        <v>665</v>
      </c>
      <c r="E217" s="64">
        <v>199</v>
      </c>
      <c r="F217" s="64">
        <v>466</v>
      </c>
      <c r="G217" s="64">
        <v>721340</v>
      </c>
      <c r="H217" s="65" t="s">
        <v>149</v>
      </c>
      <c r="I217" s="65">
        <v>2790</v>
      </c>
      <c r="J217" s="65"/>
      <c r="K217" s="65" t="s">
        <v>155</v>
      </c>
      <c r="L217" s="65">
        <v>32750</v>
      </c>
      <c r="M217" s="65"/>
      <c r="N217" s="65" t="s">
        <v>159</v>
      </c>
      <c r="O217" s="65">
        <v>18800</v>
      </c>
      <c r="P217" s="65"/>
      <c r="Q217" s="65" t="s">
        <v>160</v>
      </c>
      <c r="R217" s="65">
        <v>667000</v>
      </c>
      <c r="S217" s="65"/>
      <c r="T217" s="65"/>
      <c r="U217" s="65"/>
      <c r="V217" s="65"/>
    </row>
    <row r="218" spans="1:24" x14ac:dyDescent="0.3">
      <c r="A218" s="33">
        <v>217</v>
      </c>
      <c r="B218" s="33" t="s">
        <v>204</v>
      </c>
      <c r="C218" s="64">
        <v>44</v>
      </c>
      <c r="D218" s="64">
        <v>260</v>
      </c>
      <c r="E218" s="64">
        <v>90</v>
      </c>
      <c r="F218" s="64">
        <v>170</v>
      </c>
      <c r="G218" s="64">
        <v>549060</v>
      </c>
      <c r="H218" s="65" t="s">
        <v>169</v>
      </c>
      <c r="I218" s="65">
        <v>39300</v>
      </c>
      <c r="J218" s="65"/>
      <c r="K218" s="65" t="s">
        <v>149</v>
      </c>
      <c r="L218" s="65">
        <v>1500</v>
      </c>
      <c r="M218" s="65"/>
      <c r="N218" s="65" t="s">
        <v>163</v>
      </c>
      <c r="O218" s="65">
        <v>460760</v>
      </c>
      <c r="P218" s="65"/>
      <c r="Q218" s="65" t="s">
        <v>69</v>
      </c>
      <c r="R218" s="65">
        <v>47500</v>
      </c>
      <c r="S218" s="65"/>
      <c r="T218" s="65"/>
      <c r="U218" s="65"/>
      <c r="V218" s="65"/>
    </row>
    <row r="219" spans="1:24" x14ac:dyDescent="0.3">
      <c r="A219" s="33">
        <v>218</v>
      </c>
      <c r="B219" s="33" t="s">
        <v>204</v>
      </c>
      <c r="C219" s="64">
        <v>44</v>
      </c>
      <c r="D219" s="64">
        <v>297</v>
      </c>
      <c r="E219" s="64">
        <v>109</v>
      </c>
      <c r="F219" s="64">
        <v>188</v>
      </c>
      <c r="G219" s="64">
        <v>540100</v>
      </c>
      <c r="H219" s="65" t="s">
        <v>169</v>
      </c>
      <c r="I219" s="65">
        <v>39300</v>
      </c>
      <c r="J219" s="65"/>
      <c r="K219" s="65" t="s">
        <v>149</v>
      </c>
      <c r="L219" s="65">
        <v>1200</v>
      </c>
      <c r="M219" s="65"/>
      <c r="N219" s="65" t="s">
        <v>163</v>
      </c>
      <c r="O219" s="65">
        <v>460760</v>
      </c>
      <c r="P219" s="65"/>
      <c r="Q219" s="65" t="s">
        <v>155</v>
      </c>
      <c r="R219" s="65">
        <v>7200</v>
      </c>
      <c r="S219" s="65"/>
      <c r="T219" s="65" t="s">
        <v>159</v>
      </c>
      <c r="U219" s="65">
        <v>31640</v>
      </c>
      <c r="V219" s="65"/>
    </row>
    <row r="220" spans="1:24" x14ac:dyDescent="0.3">
      <c r="A220" s="33">
        <v>219</v>
      </c>
      <c r="B220" s="33" t="s">
        <v>204</v>
      </c>
      <c r="C220" s="64">
        <v>44</v>
      </c>
      <c r="D220" s="64">
        <v>299</v>
      </c>
      <c r="E220" s="64">
        <v>107</v>
      </c>
      <c r="F220" s="64">
        <v>192</v>
      </c>
      <c r="G220" s="64">
        <v>552830</v>
      </c>
      <c r="H220" s="65" t="s">
        <v>149</v>
      </c>
      <c r="I220" s="65">
        <v>880</v>
      </c>
      <c r="J220" s="65"/>
      <c r="K220" s="65" t="s">
        <v>159</v>
      </c>
      <c r="L220" s="65">
        <v>43690</v>
      </c>
      <c r="M220" s="65"/>
      <c r="N220" s="65" t="s">
        <v>163</v>
      </c>
      <c r="O220" s="65">
        <v>460760</v>
      </c>
      <c r="P220" s="65"/>
      <c r="Q220" s="65" t="s">
        <v>69</v>
      </c>
      <c r="R220" s="65">
        <v>47500</v>
      </c>
      <c r="S220" s="65"/>
      <c r="T220" s="65"/>
      <c r="U220" s="65"/>
      <c r="V220" s="65"/>
    </row>
    <row r="221" spans="1:24" x14ac:dyDescent="0.3">
      <c r="A221" s="33">
        <v>220</v>
      </c>
      <c r="B221" s="33" t="s">
        <v>204</v>
      </c>
      <c r="C221" s="64">
        <v>44</v>
      </c>
      <c r="D221" s="64">
        <v>336</v>
      </c>
      <c r="E221" s="64">
        <v>126</v>
      </c>
      <c r="F221" s="64">
        <v>210</v>
      </c>
      <c r="G221" s="64">
        <v>543870</v>
      </c>
      <c r="H221" s="65" t="s">
        <v>149</v>
      </c>
      <c r="I221" s="65">
        <v>580</v>
      </c>
      <c r="J221" s="65"/>
      <c r="K221" s="65" t="s">
        <v>159</v>
      </c>
      <c r="L221" s="65">
        <v>75330</v>
      </c>
      <c r="M221" s="65"/>
      <c r="N221" s="65" t="s">
        <v>163</v>
      </c>
      <c r="O221" s="65">
        <v>460760</v>
      </c>
      <c r="P221" s="65"/>
      <c r="Q221" s="65" t="s">
        <v>155</v>
      </c>
      <c r="R221" s="65">
        <v>7200</v>
      </c>
      <c r="S221" s="65"/>
      <c r="T221" s="65"/>
      <c r="U221" s="65"/>
      <c r="V221" s="65"/>
    </row>
  </sheetData>
  <autoFilter ref="A2:Z221" xr:uid="{E77B5391-4E08-4082-9F78-1E2058265814}"/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00D26-9190-43E2-BFD2-777DA6211A2A}">
  <sheetPr codeName="Tabelle2"/>
  <dimension ref="A1:Z226"/>
  <sheetViews>
    <sheetView workbookViewId="0">
      <selection activeCell="A2" sqref="A2"/>
    </sheetView>
  </sheetViews>
  <sheetFormatPr baseColWidth="10" defaultColWidth="8.5" defaultRowHeight="15.6" x14ac:dyDescent="0.3"/>
  <cols>
    <col min="1" max="1" width="3.59765625" style="33" bestFit="1" customWidth="1"/>
    <col min="2" max="2" width="12.8984375" style="33" bestFit="1" customWidth="1"/>
    <col min="3" max="3" width="17" style="33" bestFit="1" customWidth="1"/>
    <col min="4" max="6" width="11.8984375" style="33" bestFit="1" customWidth="1"/>
    <col min="7" max="7" width="7.8984375" style="33" bestFit="1" customWidth="1"/>
    <col min="8" max="8" width="12.8984375" style="36" bestFit="1" customWidth="1"/>
    <col min="9" max="9" width="14.69921875" style="33" bestFit="1" customWidth="1"/>
    <col min="10" max="10" width="13.796875" style="33" bestFit="1" customWidth="1"/>
    <col min="11" max="11" width="14.09765625" style="36" bestFit="1" customWidth="1"/>
    <col min="12" max="12" width="14.69921875" style="33" bestFit="1" customWidth="1"/>
    <col min="13" max="13" width="13.796875" bestFit="1" customWidth="1"/>
    <col min="14" max="14" width="14.3984375" style="36" bestFit="1" customWidth="1"/>
    <col min="15" max="15" width="14.69921875" style="33" bestFit="1" customWidth="1"/>
    <col min="16" max="16" width="13.796875" style="33" bestFit="1" customWidth="1"/>
    <col min="17" max="17" width="13.296875" style="33" bestFit="1" customWidth="1"/>
    <col min="18" max="18" width="14.69921875" style="33" bestFit="1" customWidth="1"/>
    <col min="19" max="19" width="13.796875" style="33" bestFit="1" customWidth="1"/>
    <col min="20" max="20" width="12.8984375" style="33" bestFit="1" customWidth="1"/>
    <col min="21" max="21" width="14.69921875" style="33" bestFit="1" customWidth="1"/>
    <col min="22" max="22" width="13.796875" style="33" bestFit="1" customWidth="1"/>
    <col min="23" max="23" width="7.3984375" style="33" bestFit="1" customWidth="1"/>
    <col min="24" max="24" width="14.69921875" style="33" bestFit="1" customWidth="1"/>
    <col min="25" max="25" width="11.796875" bestFit="1" customWidth="1"/>
    <col min="27" max="30" width="12.09765625" style="33" bestFit="1" customWidth="1"/>
    <col min="31" max="1030" width="8.3984375" style="33" customWidth="1"/>
    <col min="1031" max="16384" width="8.5" style="33"/>
  </cols>
  <sheetData>
    <row r="1" spans="1:25" x14ac:dyDescent="0.3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</row>
    <row r="2" spans="1:25" x14ac:dyDescent="0.3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</row>
    <row r="3" spans="1:25" x14ac:dyDescent="0.3">
      <c r="A3" s="33">
        <v>0</v>
      </c>
      <c r="B3" s="33" t="s">
        <v>200</v>
      </c>
      <c r="C3" s="33">
        <v>1</v>
      </c>
      <c r="D3" s="33">
        <v>30</v>
      </c>
      <c r="E3" s="33">
        <v>0</v>
      </c>
      <c r="F3" s="33">
        <v>30</v>
      </c>
      <c r="G3" s="33">
        <v>2500</v>
      </c>
      <c r="H3" s="36" t="s">
        <v>149</v>
      </c>
      <c r="I3" s="33">
        <v>2500</v>
      </c>
      <c r="J3" s="33">
        <v>0</v>
      </c>
      <c r="M3" s="33" t="s">
        <v>201</v>
      </c>
      <c r="P3" s="33" t="s">
        <v>201</v>
      </c>
      <c r="S3" s="33" t="s">
        <v>201</v>
      </c>
      <c r="V3" s="33" t="s">
        <v>201</v>
      </c>
      <c r="Y3" s="33" t="s">
        <v>201</v>
      </c>
    </row>
    <row r="4" spans="1:25" x14ac:dyDescent="0.3">
      <c r="A4" s="33">
        <v>1</v>
      </c>
      <c r="B4" s="33" t="s">
        <v>200</v>
      </c>
      <c r="C4" s="33">
        <v>1</v>
      </c>
      <c r="D4" s="33">
        <v>8</v>
      </c>
      <c r="E4" s="33">
        <v>0</v>
      </c>
      <c r="F4" s="33">
        <v>8</v>
      </c>
      <c r="G4" s="33">
        <v>2600</v>
      </c>
      <c r="H4" s="36" t="s">
        <v>153</v>
      </c>
      <c r="I4" s="33">
        <v>2600</v>
      </c>
      <c r="J4" s="33">
        <v>0</v>
      </c>
      <c r="M4" s="33" t="s">
        <v>201</v>
      </c>
      <c r="P4" s="33" t="s">
        <v>201</v>
      </c>
      <c r="S4" s="33" t="s">
        <v>201</v>
      </c>
      <c r="V4" s="33" t="s">
        <v>201</v>
      </c>
      <c r="Y4" s="33" t="s">
        <v>201</v>
      </c>
    </row>
    <row r="5" spans="1:25" x14ac:dyDescent="0.3">
      <c r="A5" s="33">
        <v>2</v>
      </c>
      <c r="B5" s="33" t="s">
        <v>200</v>
      </c>
      <c r="C5" s="33">
        <v>1</v>
      </c>
      <c r="D5" s="33">
        <v>16</v>
      </c>
      <c r="E5" s="33">
        <v>0</v>
      </c>
      <c r="F5" s="33">
        <v>16</v>
      </c>
      <c r="G5" s="33">
        <v>3600</v>
      </c>
      <c r="H5" s="36" t="s">
        <v>149</v>
      </c>
      <c r="I5" s="33">
        <v>400</v>
      </c>
      <c r="J5" s="33">
        <v>0</v>
      </c>
      <c r="K5" s="36" t="s">
        <v>69</v>
      </c>
      <c r="L5" s="33">
        <v>3200</v>
      </c>
      <c r="M5" s="33">
        <v>0.96031999999999995</v>
      </c>
      <c r="P5" s="33" t="s">
        <v>201</v>
      </c>
      <c r="S5" s="33" t="s">
        <v>201</v>
      </c>
      <c r="V5" s="33" t="s">
        <v>201</v>
      </c>
      <c r="Y5" s="33" t="s">
        <v>201</v>
      </c>
    </row>
    <row r="6" spans="1:25" x14ac:dyDescent="0.3">
      <c r="A6" s="33">
        <v>3</v>
      </c>
      <c r="B6" s="33" t="s">
        <v>200</v>
      </c>
      <c r="C6" s="33">
        <v>1</v>
      </c>
      <c r="D6" s="33">
        <v>19</v>
      </c>
      <c r="E6" s="33">
        <v>1</v>
      </c>
      <c r="F6" s="33">
        <v>18</v>
      </c>
      <c r="G6" s="33">
        <v>3790</v>
      </c>
      <c r="H6" s="36" t="s">
        <v>149</v>
      </c>
      <c r="I6" s="33">
        <v>500</v>
      </c>
      <c r="J6" s="33">
        <v>0</v>
      </c>
      <c r="K6" s="36" t="s">
        <v>158</v>
      </c>
      <c r="L6" s="33">
        <v>1620</v>
      </c>
      <c r="M6" s="33">
        <v>1.9375</v>
      </c>
      <c r="N6" s="36" t="s">
        <v>155</v>
      </c>
      <c r="O6" s="33">
        <v>1670</v>
      </c>
      <c r="P6" s="33">
        <v>1.9375</v>
      </c>
      <c r="S6" s="33" t="s">
        <v>201</v>
      </c>
      <c r="V6" s="33" t="s">
        <v>201</v>
      </c>
      <c r="Y6" s="33" t="s">
        <v>201</v>
      </c>
    </row>
    <row r="7" spans="1:25" x14ac:dyDescent="0.3">
      <c r="A7" s="33">
        <v>4</v>
      </c>
      <c r="B7" s="33" t="s">
        <v>200</v>
      </c>
      <c r="C7" s="33">
        <v>1</v>
      </c>
      <c r="D7" s="33">
        <v>7.0909000000000004</v>
      </c>
      <c r="E7" s="33">
        <v>0</v>
      </c>
      <c r="F7" s="33">
        <v>7.0909000000000004</v>
      </c>
      <c r="G7" s="33">
        <v>2600</v>
      </c>
      <c r="H7" s="36" t="s">
        <v>154</v>
      </c>
      <c r="I7" s="33">
        <v>2600</v>
      </c>
      <c r="J7" s="33">
        <v>4.5500000000000002E-3</v>
      </c>
      <c r="M7" s="33" t="s">
        <v>201</v>
      </c>
      <c r="P7" s="33" t="s">
        <v>201</v>
      </c>
      <c r="S7" s="33" t="s">
        <v>201</v>
      </c>
      <c r="V7" s="33" t="s">
        <v>201</v>
      </c>
      <c r="Y7" s="33" t="s">
        <v>201</v>
      </c>
    </row>
    <row r="8" spans="1:25" x14ac:dyDescent="0.3">
      <c r="A8" s="33">
        <v>5</v>
      </c>
      <c r="B8" s="33" t="s">
        <v>200</v>
      </c>
      <c r="C8" s="33">
        <v>2</v>
      </c>
      <c r="D8" s="33">
        <v>28</v>
      </c>
      <c r="E8" s="33">
        <v>0</v>
      </c>
      <c r="F8" s="33">
        <v>28</v>
      </c>
      <c r="G8" s="33">
        <v>2300</v>
      </c>
      <c r="H8" s="36" t="s">
        <v>149</v>
      </c>
      <c r="I8" s="33">
        <v>2300</v>
      </c>
      <c r="J8" s="33">
        <v>0</v>
      </c>
      <c r="M8" s="33" t="s">
        <v>201</v>
      </c>
      <c r="P8" s="33" t="s">
        <v>201</v>
      </c>
      <c r="S8" s="33" t="s">
        <v>201</v>
      </c>
      <c r="V8" s="33" t="s">
        <v>201</v>
      </c>
      <c r="Y8" s="33" t="s">
        <v>201</v>
      </c>
    </row>
    <row r="9" spans="1:25" x14ac:dyDescent="0.3">
      <c r="A9" s="33">
        <v>6</v>
      </c>
      <c r="B9" s="33" t="s">
        <v>200</v>
      </c>
      <c r="C9" s="33">
        <v>2</v>
      </c>
      <c r="D9" s="33">
        <v>8</v>
      </c>
      <c r="E9" s="33">
        <v>0</v>
      </c>
      <c r="F9" s="33">
        <v>8</v>
      </c>
      <c r="G9" s="33">
        <v>2600</v>
      </c>
      <c r="H9" s="36" t="s">
        <v>153</v>
      </c>
      <c r="I9" s="33">
        <v>2600</v>
      </c>
      <c r="J9" s="33">
        <v>0</v>
      </c>
      <c r="M9" s="33" t="s">
        <v>201</v>
      </c>
      <c r="P9" s="33" t="s">
        <v>201</v>
      </c>
      <c r="S9" s="33" t="s">
        <v>201</v>
      </c>
      <c r="V9" s="33" t="s">
        <v>201</v>
      </c>
      <c r="Y9" s="33" t="s">
        <v>201</v>
      </c>
    </row>
    <row r="10" spans="1:25" x14ac:dyDescent="0.3">
      <c r="A10" s="33">
        <v>7</v>
      </c>
      <c r="B10" s="33" t="s">
        <v>200</v>
      </c>
      <c r="C10" s="33">
        <v>2</v>
      </c>
      <c r="D10" s="33">
        <v>13</v>
      </c>
      <c r="E10" s="33">
        <v>0</v>
      </c>
      <c r="F10" s="33">
        <v>13</v>
      </c>
      <c r="G10" s="33">
        <v>2600</v>
      </c>
      <c r="H10" s="36" t="s">
        <v>149</v>
      </c>
      <c r="I10" s="33">
        <v>200</v>
      </c>
      <c r="J10" s="33">
        <v>0</v>
      </c>
      <c r="K10" s="36" t="s">
        <v>69</v>
      </c>
      <c r="L10" s="33">
        <v>2400</v>
      </c>
      <c r="M10" s="33">
        <v>0.72023999999999988</v>
      </c>
      <c r="P10" s="33" t="s">
        <v>201</v>
      </c>
      <c r="S10" s="33" t="s">
        <v>201</v>
      </c>
      <c r="V10" s="33" t="s">
        <v>201</v>
      </c>
      <c r="Y10" s="33" t="s">
        <v>201</v>
      </c>
    </row>
    <row r="11" spans="1:25" x14ac:dyDescent="0.3">
      <c r="A11" s="33">
        <v>8</v>
      </c>
      <c r="B11" s="33" t="s">
        <v>200</v>
      </c>
      <c r="C11" s="33">
        <v>2</v>
      </c>
      <c r="D11" s="33">
        <v>21</v>
      </c>
      <c r="E11" s="33">
        <v>2</v>
      </c>
      <c r="F11" s="33">
        <v>19</v>
      </c>
      <c r="G11" s="33">
        <v>3340</v>
      </c>
      <c r="H11" s="36" t="s">
        <v>149</v>
      </c>
      <c r="I11" s="33">
        <v>1300</v>
      </c>
      <c r="J11" s="33">
        <v>0</v>
      </c>
      <c r="K11" s="36" t="s">
        <v>159</v>
      </c>
      <c r="L11" s="33">
        <v>2040</v>
      </c>
      <c r="M11" s="33">
        <v>0.36719999999999997</v>
      </c>
      <c r="P11" s="33" t="s">
        <v>201</v>
      </c>
      <c r="S11" s="33" t="s">
        <v>201</v>
      </c>
      <c r="V11" s="33" t="s">
        <v>201</v>
      </c>
      <c r="Y11" s="33" t="s">
        <v>201</v>
      </c>
    </row>
    <row r="12" spans="1:25" x14ac:dyDescent="0.3">
      <c r="A12" s="33">
        <v>9</v>
      </c>
      <c r="B12" s="33" t="s">
        <v>200</v>
      </c>
      <c r="C12" s="33">
        <v>2</v>
      </c>
      <c r="D12" s="33">
        <v>7.0909000000000004</v>
      </c>
      <c r="E12" s="33">
        <v>0</v>
      </c>
      <c r="F12" s="33">
        <v>7.0909000000000004</v>
      </c>
      <c r="G12" s="33">
        <v>2600</v>
      </c>
      <c r="H12" s="36" t="s">
        <v>154</v>
      </c>
      <c r="I12" s="33">
        <v>2600</v>
      </c>
      <c r="J12" s="33">
        <v>4.5500000000000002E-3</v>
      </c>
      <c r="M12" s="33" t="s">
        <v>201</v>
      </c>
      <c r="P12" s="33" t="s">
        <v>201</v>
      </c>
      <c r="S12" s="33" t="s">
        <v>201</v>
      </c>
      <c r="V12" s="33" t="s">
        <v>201</v>
      </c>
      <c r="Y12" s="33" t="s">
        <v>201</v>
      </c>
    </row>
    <row r="13" spans="1:25" x14ac:dyDescent="0.3">
      <c r="A13" s="33">
        <v>10</v>
      </c>
      <c r="B13" s="33" t="s">
        <v>200</v>
      </c>
      <c r="C13" s="33">
        <v>3</v>
      </c>
      <c r="D13" s="33">
        <v>8.1818000000000008</v>
      </c>
      <c r="E13" s="33">
        <v>0</v>
      </c>
      <c r="F13" s="33">
        <v>8.1818000000000008</v>
      </c>
      <c r="G13" s="33">
        <v>3000</v>
      </c>
      <c r="H13" s="36" t="s">
        <v>154</v>
      </c>
      <c r="I13" s="33">
        <v>3000</v>
      </c>
      <c r="J13" s="33">
        <v>5.2500000000000003E-3</v>
      </c>
      <c r="M13" s="33" t="s">
        <v>201</v>
      </c>
      <c r="P13" s="33" t="s">
        <v>201</v>
      </c>
      <c r="S13" s="33" t="s">
        <v>201</v>
      </c>
      <c r="V13" s="33" t="s">
        <v>201</v>
      </c>
      <c r="Y13" s="33" t="s">
        <v>201</v>
      </c>
    </row>
    <row r="14" spans="1:25" x14ac:dyDescent="0.3">
      <c r="A14" s="33">
        <v>11</v>
      </c>
      <c r="B14" s="33" t="s">
        <v>200</v>
      </c>
      <c r="C14" s="33">
        <v>3</v>
      </c>
      <c r="D14" s="33">
        <v>10</v>
      </c>
      <c r="E14" s="33">
        <v>0</v>
      </c>
      <c r="F14" s="33">
        <v>10</v>
      </c>
      <c r="G14" s="33">
        <v>3100</v>
      </c>
      <c r="H14" s="36" t="s">
        <v>149</v>
      </c>
      <c r="I14" s="33">
        <v>100</v>
      </c>
      <c r="J14" s="33">
        <v>0</v>
      </c>
      <c r="K14" s="36" t="s">
        <v>69</v>
      </c>
      <c r="L14" s="33">
        <v>3000</v>
      </c>
      <c r="M14" s="33">
        <v>0.90029999999999988</v>
      </c>
      <c r="P14" s="33" t="s">
        <v>201</v>
      </c>
      <c r="S14" s="33" t="s">
        <v>201</v>
      </c>
      <c r="V14" s="33" t="s">
        <v>201</v>
      </c>
      <c r="Y14" s="33" t="s">
        <v>201</v>
      </c>
    </row>
    <row r="15" spans="1:25" x14ac:dyDescent="0.3">
      <c r="A15" s="33">
        <v>12</v>
      </c>
      <c r="B15" s="33" t="s">
        <v>200</v>
      </c>
      <c r="C15" s="33">
        <v>3</v>
      </c>
      <c r="D15" s="33">
        <v>39</v>
      </c>
      <c r="E15" s="33">
        <v>14</v>
      </c>
      <c r="F15" s="33">
        <v>25</v>
      </c>
      <c r="G15" s="33">
        <v>3110</v>
      </c>
      <c r="H15" s="36" t="s">
        <v>149</v>
      </c>
      <c r="I15" s="33">
        <v>1850</v>
      </c>
      <c r="J15" s="33">
        <v>0</v>
      </c>
      <c r="K15" s="36" t="s">
        <v>155</v>
      </c>
      <c r="L15" s="33">
        <v>1260</v>
      </c>
      <c r="M15" s="33">
        <v>1.9375</v>
      </c>
      <c r="P15" s="33" t="s">
        <v>201</v>
      </c>
      <c r="S15" s="33" t="s">
        <v>201</v>
      </c>
      <c r="V15" s="33" t="s">
        <v>201</v>
      </c>
      <c r="Y15" s="33" t="s">
        <v>201</v>
      </c>
    </row>
    <row r="16" spans="1:25" x14ac:dyDescent="0.3">
      <c r="A16" s="33">
        <v>13</v>
      </c>
      <c r="B16" s="33" t="s">
        <v>200</v>
      </c>
      <c r="C16" s="33">
        <v>3</v>
      </c>
      <c r="D16" s="33">
        <v>33</v>
      </c>
      <c r="E16" s="33">
        <v>0</v>
      </c>
      <c r="F16" s="33">
        <v>33</v>
      </c>
      <c r="G16" s="33">
        <v>2800</v>
      </c>
      <c r="H16" s="36" t="s">
        <v>149</v>
      </c>
      <c r="I16" s="33">
        <v>2800</v>
      </c>
      <c r="J16" s="33">
        <v>0</v>
      </c>
      <c r="M16" s="33" t="s">
        <v>201</v>
      </c>
      <c r="P16" s="33" t="s">
        <v>201</v>
      </c>
      <c r="S16" s="33" t="s">
        <v>201</v>
      </c>
      <c r="V16" s="33" t="s">
        <v>201</v>
      </c>
      <c r="Y16" s="33" t="s">
        <v>201</v>
      </c>
    </row>
    <row r="17" spans="1:25" x14ac:dyDescent="0.3">
      <c r="A17" s="33">
        <v>14</v>
      </c>
      <c r="B17" s="33" t="s">
        <v>200</v>
      </c>
      <c r="C17" s="33">
        <v>3</v>
      </c>
      <c r="D17" s="33">
        <v>10</v>
      </c>
      <c r="E17" s="33">
        <v>0</v>
      </c>
      <c r="F17" s="33">
        <v>10</v>
      </c>
      <c r="G17" s="33">
        <v>3000</v>
      </c>
      <c r="H17" s="36" t="s">
        <v>153</v>
      </c>
      <c r="I17" s="33">
        <v>3000</v>
      </c>
      <c r="J17" s="33">
        <v>0</v>
      </c>
      <c r="M17" s="33" t="s">
        <v>201</v>
      </c>
      <c r="P17" s="33" t="s">
        <v>201</v>
      </c>
      <c r="S17" s="33" t="s">
        <v>201</v>
      </c>
      <c r="V17" s="33" t="s">
        <v>201</v>
      </c>
      <c r="Y17" s="33" t="s">
        <v>201</v>
      </c>
    </row>
    <row r="18" spans="1:25" x14ac:dyDescent="0.3">
      <c r="A18" s="33">
        <v>15</v>
      </c>
      <c r="B18" s="33" t="s">
        <v>200</v>
      </c>
      <c r="C18" s="33">
        <v>4</v>
      </c>
      <c r="D18" s="33">
        <v>8</v>
      </c>
      <c r="E18" s="33">
        <v>0</v>
      </c>
      <c r="F18" s="33">
        <v>8</v>
      </c>
      <c r="G18" s="33">
        <v>2500</v>
      </c>
      <c r="H18" s="36" t="s">
        <v>153</v>
      </c>
      <c r="I18" s="33">
        <v>2500</v>
      </c>
      <c r="J18" s="33">
        <v>0</v>
      </c>
      <c r="M18" s="33" t="s">
        <v>201</v>
      </c>
      <c r="P18" s="33" t="s">
        <v>201</v>
      </c>
      <c r="S18" s="33" t="s">
        <v>201</v>
      </c>
      <c r="V18" s="33" t="s">
        <v>201</v>
      </c>
      <c r="Y18" s="33" t="s">
        <v>201</v>
      </c>
    </row>
    <row r="19" spans="1:25" x14ac:dyDescent="0.3">
      <c r="A19" s="33">
        <v>16</v>
      </c>
      <c r="B19" s="33" t="s">
        <v>200</v>
      </c>
      <c r="C19" s="33">
        <v>4</v>
      </c>
      <c r="D19" s="33">
        <v>12</v>
      </c>
      <c r="E19" s="33">
        <v>0</v>
      </c>
      <c r="F19" s="33">
        <v>12</v>
      </c>
      <c r="G19" s="33">
        <v>4500</v>
      </c>
      <c r="H19" s="36" t="s">
        <v>149</v>
      </c>
      <c r="I19" s="33">
        <v>200</v>
      </c>
      <c r="J19" s="33">
        <v>0</v>
      </c>
      <c r="K19" s="36" t="s">
        <v>69</v>
      </c>
      <c r="L19" s="33">
        <v>4300</v>
      </c>
      <c r="M19" s="33">
        <v>1.2904299999999997</v>
      </c>
      <c r="P19" s="33" t="s">
        <v>201</v>
      </c>
      <c r="S19" s="33" t="s">
        <v>201</v>
      </c>
      <c r="V19" s="33" t="s">
        <v>201</v>
      </c>
      <c r="Y19" s="33" t="s">
        <v>201</v>
      </c>
    </row>
    <row r="20" spans="1:25" x14ac:dyDescent="0.3">
      <c r="A20" s="33">
        <v>17</v>
      </c>
      <c r="B20" s="33" t="s">
        <v>200</v>
      </c>
      <c r="C20" s="33">
        <v>4</v>
      </c>
      <c r="D20" s="33">
        <v>19</v>
      </c>
      <c r="E20" s="33">
        <v>3</v>
      </c>
      <c r="F20" s="33">
        <v>16</v>
      </c>
      <c r="G20" s="33">
        <v>2740</v>
      </c>
      <c r="H20" s="36" t="s">
        <v>156</v>
      </c>
      <c r="I20" s="33">
        <v>2240</v>
      </c>
      <c r="J20" s="33">
        <v>1.9375</v>
      </c>
      <c r="K20" s="36" t="s">
        <v>149</v>
      </c>
      <c r="L20" s="33">
        <v>500</v>
      </c>
      <c r="M20" s="33">
        <v>0</v>
      </c>
      <c r="P20" s="33" t="s">
        <v>201</v>
      </c>
      <c r="S20" s="33" t="s">
        <v>201</v>
      </c>
      <c r="V20" s="33" t="s">
        <v>201</v>
      </c>
      <c r="Y20" s="33" t="s">
        <v>201</v>
      </c>
    </row>
    <row r="21" spans="1:25" x14ac:dyDescent="0.3">
      <c r="A21" s="33">
        <v>18</v>
      </c>
      <c r="B21" s="33" t="s">
        <v>200</v>
      </c>
      <c r="C21" s="33">
        <v>4</v>
      </c>
      <c r="D21" s="33">
        <v>32</v>
      </c>
      <c r="E21" s="33">
        <v>0</v>
      </c>
      <c r="F21" s="33">
        <v>32</v>
      </c>
      <c r="G21" s="33">
        <v>2500</v>
      </c>
      <c r="H21" s="36" t="s">
        <v>149</v>
      </c>
      <c r="I21" s="33">
        <v>2500</v>
      </c>
      <c r="J21" s="33">
        <v>0</v>
      </c>
      <c r="M21" s="33" t="s">
        <v>201</v>
      </c>
      <c r="P21" s="33" t="s">
        <v>201</v>
      </c>
      <c r="S21" s="33" t="s">
        <v>201</v>
      </c>
      <c r="V21" s="33" t="s">
        <v>201</v>
      </c>
      <c r="Y21" s="33" t="s">
        <v>201</v>
      </c>
    </row>
    <row r="22" spans="1:25" x14ac:dyDescent="0.3">
      <c r="A22" s="33">
        <v>19</v>
      </c>
      <c r="B22" s="33" t="s">
        <v>200</v>
      </c>
      <c r="C22" s="33">
        <v>4</v>
      </c>
      <c r="D22" s="33">
        <v>6.8182</v>
      </c>
      <c r="E22" s="33">
        <v>0</v>
      </c>
      <c r="F22" s="33">
        <v>6.8182</v>
      </c>
      <c r="G22" s="33">
        <v>2500</v>
      </c>
      <c r="H22" s="36" t="s">
        <v>154</v>
      </c>
      <c r="I22" s="33">
        <v>2500</v>
      </c>
      <c r="J22" s="33">
        <v>4.3750000000000004E-3</v>
      </c>
      <c r="M22" s="33" t="s">
        <v>201</v>
      </c>
      <c r="P22" s="33" t="s">
        <v>201</v>
      </c>
      <c r="S22" s="33" t="s">
        <v>201</v>
      </c>
      <c r="V22" s="33" t="s">
        <v>201</v>
      </c>
      <c r="Y22" s="33" t="s">
        <v>201</v>
      </c>
    </row>
    <row r="23" spans="1:25" x14ac:dyDescent="0.3">
      <c r="A23" s="33">
        <v>20</v>
      </c>
      <c r="B23" s="33" t="s">
        <v>200</v>
      </c>
      <c r="C23" s="33">
        <v>5</v>
      </c>
      <c r="D23" s="33">
        <v>8</v>
      </c>
      <c r="E23" s="33">
        <v>0</v>
      </c>
      <c r="F23" s="33">
        <v>8</v>
      </c>
      <c r="G23" s="33">
        <v>4250</v>
      </c>
      <c r="H23" s="36" t="s">
        <v>149</v>
      </c>
      <c r="I23" s="33">
        <v>150</v>
      </c>
      <c r="J23" s="33">
        <v>0</v>
      </c>
      <c r="K23" s="36" t="s">
        <v>69</v>
      </c>
      <c r="L23" s="33">
        <v>4100</v>
      </c>
      <c r="M23" s="33">
        <v>1.2304099999999998</v>
      </c>
      <c r="P23" s="33" t="s">
        <v>201</v>
      </c>
      <c r="S23" s="33" t="s">
        <v>201</v>
      </c>
      <c r="V23" s="33" t="s">
        <v>201</v>
      </c>
      <c r="Y23" s="33" t="s">
        <v>201</v>
      </c>
    </row>
    <row r="24" spans="1:25" x14ac:dyDescent="0.3">
      <c r="A24" s="33">
        <v>21</v>
      </c>
      <c r="B24" s="33" t="s">
        <v>200</v>
      </c>
      <c r="C24" s="33">
        <v>5</v>
      </c>
      <c r="D24" s="33">
        <v>28.999999999999996</v>
      </c>
      <c r="E24" s="33">
        <v>4.9999999999999991</v>
      </c>
      <c r="F24" s="33">
        <v>23.999999999999996</v>
      </c>
      <c r="G24" s="33">
        <v>2620</v>
      </c>
      <c r="H24" s="36" t="s">
        <v>149</v>
      </c>
      <c r="I24" s="33">
        <v>1200</v>
      </c>
      <c r="J24" s="33">
        <v>0</v>
      </c>
      <c r="K24" s="36" t="s">
        <v>155</v>
      </c>
      <c r="L24" s="33">
        <v>1210</v>
      </c>
      <c r="M24" s="33">
        <v>1.9375</v>
      </c>
      <c r="N24" s="36" t="s">
        <v>149</v>
      </c>
      <c r="O24" s="33">
        <v>210</v>
      </c>
      <c r="P24" s="33">
        <v>0</v>
      </c>
      <c r="S24" s="33" t="s">
        <v>201</v>
      </c>
      <c r="V24" s="33" t="s">
        <v>201</v>
      </c>
      <c r="Y24" s="33" t="s">
        <v>201</v>
      </c>
    </row>
    <row r="25" spans="1:25" x14ac:dyDescent="0.3">
      <c r="A25" s="33">
        <v>22</v>
      </c>
      <c r="B25" s="33" t="s">
        <v>200</v>
      </c>
      <c r="C25" s="33">
        <v>5</v>
      </c>
      <c r="D25" s="33">
        <v>32</v>
      </c>
      <c r="E25" s="33">
        <v>0</v>
      </c>
      <c r="F25" s="33">
        <v>32</v>
      </c>
      <c r="G25" s="33">
        <v>2600</v>
      </c>
      <c r="H25" s="36" t="s">
        <v>149</v>
      </c>
      <c r="I25" s="33">
        <v>2600</v>
      </c>
      <c r="J25" s="33">
        <v>0</v>
      </c>
      <c r="M25" s="33" t="s">
        <v>201</v>
      </c>
      <c r="P25" s="33" t="s">
        <v>201</v>
      </c>
      <c r="Q25" s="36"/>
      <c r="S25" s="33" t="s">
        <v>201</v>
      </c>
      <c r="T25" s="36"/>
      <c r="V25" s="33" t="s">
        <v>201</v>
      </c>
      <c r="W25" s="36"/>
      <c r="Y25" s="33" t="s">
        <v>201</v>
      </c>
    </row>
    <row r="26" spans="1:25" x14ac:dyDescent="0.3">
      <c r="A26" s="33">
        <v>23</v>
      </c>
      <c r="B26" s="33" t="s">
        <v>200</v>
      </c>
      <c r="C26" s="33">
        <v>5</v>
      </c>
      <c r="D26" s="33">
        <v>10</v>
      </c>
      <c r="E26" s="33">
        <v>0</v>
      </c>
      <c r="F26" s="33">
        <v>10</v>
      </c>
      <c r="G26" s="33">
        <v>2700</v>
      </c>
      <c r="H26" s="36" t="s">
        <v>153</v>
      </c>
      <c r="I26" s="33">
        <v>2700</v>
      </c>
      <c r="J26" s="33">
        <v>0</v>
      </c>
      <c r="M26" s="33" t="s">
        <v>201</v>
      </c>
      <c r="P26" s="33" t="s">
        <v>201</v>
      </c>
      <c r="S26" s="33" t="s">
        <v>201</v>
      </c>
      <c r="V26" s="33" t="s">
        <v>201</v>
      </c>
      <c r="Y26" s="33" t="s">
        <v>201</v>
      </c>
    </row>
    <row r="27" spans="1:25" x14ac:dyDescent="0.3">
      <c r="A27" s="33">
        <v>24</v>
      </c>
      <c r="B27" s="33" t="s">
        <v>200</v>
      </c>
      <c r="C27" s="33">
        <v>5</v>
      </c>
      <c r="D27" s="33">
        <v>7.3635999999999999</v>
      </c>
      <c r="E27" s="33">
        <v>0</v>
      </c>
      <c r="F27" s="33">
        <v>7.3635999999999999</v>
      </c>
      <c r="G27" s="33">
        <v>2700</v>
      </c>
      <c r="H27" s="36" t="s">
        <v>154</v>
      </c>
      <c r="I27" s="33">
        <v>2700</v>
      </c>
      <c r="J27" s="33">
        <v>4.725E-3</v>
      </c>
      <c r="M27" s="33" t="s">
        <v>201</v>
      </c>
      <c r="P27" s="33" t="s">
        <v>201</v>
      </c>
      <c r="S27" s="33" t="s">
        <v>201</v>
      </c>
      <c r="V27" s="33" t="s">
        <v>201</v>
      </c>
      <c r="Y27" s="33" t="s">
        <v>201</v>
      </c>
    </row>
    <row r="28" spans="1:25" x14ac:dyDescent="0.3">
      <c r="A28" s="33">
        <v>25</v>
      </c>
      <c r="B28" s="33" t="s">
        <v>200</v>
      </c>
      <c r="C28" s="33">
        <v>6</v>
      </c>
      <c r="D28" s="33">
        <v>7.9090999999999996</v>
      </c>
      <c r="E28" s="33">
        <v>0</v>
      </c>
      <c r="F28" s="33">
        <v>7.9090999999999996</v>
      </c>
      <c r="G28" s="33">
        <v>2900</v>
      </c>
      <c r="H28" s="36" t="s">
        <v>154</v>
      </c>
      <c r="I28" s="33">
        <v>2900</v>
      </c>
      <c r="J28" s="33">
        <v>5.0749999999999997E-3</v>
      </c>
      <c r="M28" s="33" t="s">
        <v>201</v>
      </c>
      <c r="P28" s="33" t="s">
        <v>201</v>
      </c>
      <c r="S28" s="33" t="s">
        <v>201</v>
      </c>
      <c r="V28" s="33" t="s">
        <v>201</v>
      </c>
      <c r="Y28" s="33" t="s">
        <v>201</v>
      </c>
    </row>
    <row r="29" spans="1:25" x14ac:dyDescent="0.3">
      <c r="A29" s="33">
        <v>26</v>
      </c>
      <c r="B29" s="33" t="s">
        <v>200</v>
      </c>
      <c r="C29" s="33">
        <v>6</v>
      </c>
      <c r="D29" s="33">
        <v>11</v>
      </c>
      <c r="E29" s="33">
        <v>0</v>
      </c>
      <c r="F29" s="33">
        <v>11</v>
      </c>
      <c r="G29" s="33">
        <v>2900</v>
      </c>
      <c r="H29" s="36" t="s">
        <v>153</v>
      </c>
      <c r="I29" s="33">
        <v>2900</v>
      </c>
      <c r="J29" s="33">
        <v>0</v>
      </c>
      <c r="M29" s="33" t="s">
        <v>201</v>
      </c>
      <c r="P29" s="33" t="s">
        <v>201</v>
      </c>
      <c r="S29" s="33" t="s">
        <v>201</v>
      </c>
      <c r="V29" s="33" t="s">
        <v>201</v>
      </c>
      <c r="Y29" s="33" t="s">
        <v>201</v>
      </c>
    </row>
    <row r="30" spans="1:25" x14ac:dyDescent="0.3">
      <c r="A30" s="33">
        <v>27</v>
      </c>
      <c r="B30" s="33" t="s">
        <v>200</v>
      </c>
      <c r="C30" s="33">
        <v>6</v>
      </c>
      <c r="D30" s="33">
        <v>23</v>
      </c>
      <c r="E30" s="33">
        <v>6</v>
      </c>
      <c r="F30" s="33">
        <v>17</v>
      </c>
      <c r="G30" s="33">
        <v>2600</v>
      </c>
      <c r="H30" s="36" t="s">
        <v>159</v>
      </c>
      <c r="I30" s="33">
        <v>1300</v>
      </c>
      <c r="J30" s="33">
        <v>0.23399999999999999</v>
      </c>
      <c r="K30" s="36" t="s">
        <v>149</v>
      </c>
      <c r="L30" s="33">
        <v>1300</v>
      </c>
      <c r="M30" s="33">
        <v>0</v>
      </c>
      <c r="P30" s="33" t="s">
        <v>201</v>
      </c>
      <c r="S30" s="33" t="s">
        <v>201</v>
      </c>
      <c r="V30" s="33" t="s">
        <v>201</v>
      </c>
      <c r="Y30" s="33" t="s">
        <v>201</v>
      </c>
    </row>
    <row r="31" spans="1:25" x14ac:dyDescent="0.3">
      <c r="A31" s="33">
        <v>28</v>
      </c>
      <c r="B31" s="33" t="s">
        <v>200</v>
      </c>
      <c r="C31" s="33">
        <v>6</v>
      </c>
      <c r="D31" s="33">
        <v>7</v>
      </c>
      <c r="E31" s="33">
        <v>0</v>
      </c>
      <c r="F31" s="33">
        <v>7</v>
      </c>
      <c r="G31" s="33">
        <v>3400</v>
      </c>
      <c r="H31" s="36" t="s">
        <v>149</v>
      </c>
      <c r="I31" s="33">
        <v>100</v>
      </c>
      <c r="J31" s="33">
        <v>0</v>
      </c>
      <c r="K31" s="36" t="s">
        <v>69</v>
      </c>
      <c r="L31" s="33">
        <v>3300</v>
      </c>
      <c r="M31" s="33">
        <v>0.99032999999999982</v>
      </c>
      <c r="P31" s="33" t="s">
        <v>201</v>
      </c>
      <c r="S31" s="33" t="s">
        <v>201</v>
      </c>
      <c r="V31" s="33" t="s">
        <v>201</v>
      </c>
      <c r="Y31" s="33" t="s">
        <v>201</v>
      </c>
    </row>
    <row r="32" spans="1:25" x14ac:dyDescent="0.3">
      <c r="A32" s="33">
        <v>29</v>
      </c>
      <c r="B32" s="33" t="s">
        <v>200</v>
      </c>
      <c r="C32" s="33">
        <v>6</v>
      </c>
      <c r="D32" s="33">
        <v>35</v>
      </c>
      <c r="E32" s="33">
        <v>0</v>
      </c>
      <c r="F32" s="33">
        <v>35</v>
      </c>
      <c r="G32" s="33">
        <v>2900</v>
      </c>
      <c r="H32" s="36" t="s">
        <v>149</v>
      </c>
      <c r="I32" s="33">
        <v>2900</v>
      </c>
      <c r="J32" s="33">
        <v>0</v>
      </c>
      <c r="M32" s="33" t="s">
        <v>201</v>
      </c>
      <c r="N32" s="33"/>
      <c r="P32" s="33" t="s">
        <v>201</v>
      </c>
      <c r="S32" s="33" t="s">
        <v>201</v>
      </c>
      <c r="V32" s="33" t="s">
        <v>201</v>
      </c>
      <c r="Y32" s="33" t="s">
        <v>201</v>
      </c>
    </row>
    <row r="33" spans="1:25" x14ac:dyDescent="0.3">
      <c r="A33" s="33">
        <v>30</v>
      </c>
      <c r="B33" s="33" t="s">
        <v>200</v>
      </c>
      <c r="C33" s="33">
        <v>7</v>
      </c>
      <c r="D33" s="33">
        <v>7</v>
      </c>
      <c r="E33" s="33">
        <v>0</v>
      </c>
      <c r="F33" s="33">
        <v>7</v>
      </c>
      <c r="G33" s="33">
        <v>2500</v>
      </c>
      <c r="H33" s="36" t="s">
        <v>149</v>
      </c>
      <c r="I33" s="33">
        <v>100</v>
      </c>
      <c r="J33" s="33">
        <v>0</v>
      </c>
      <c r="K33" s="36" t="s">
        <v>69</v>
      </c>
      <c r="L33" s="33">
        <v>2400</v>
      </c>
      <c r="M33" s="33">
        <v>0.72023999999999988</v>
      </c>
      <c r="P33" s="33" t="s">
        <v>201</v>
      </c>
      <c r="S33" s="33" t="s">
        <v>201</v>
      </c>
      <c r="V33" s="33" t="s">
        <v>201</v>
      </c>
      <c r="Y33" s="33" t="s">
        <v>201</v>
      </c>
    </row>
    <row r="34" spans="1:25" x14ac:dyDescent="0.3">
      <c r="A34" s="33">
        <v>31</v>
      </c>
      <c r="B34" s="33" t="s">
        <v>200</v>
      </c>
      <c r="C34" s="33">
        <v>7</v>
      </c>
      <c r="D34" s="33">
        <v>31</v>
      </c>
      <c r="E34" s="33">
        <v>0</v>
      </c>
      <c r="F34" s="33">
        <v>31</v>
      </c>
      <c r="G34" s="33">
        <v>2400</v>
      </c>
      <c r="H34" s="36" t="s">
        <v>149</v>
      </c>
      <c r="I34" s="33">
        <v>2400</v>
      </c>
      <c r="J34" s="33">
        <v>0</v>
      </c>
      <c r="M34" s="33" t="s">
        <v>201</v>
      </c>
      <c r="P34" s="33" t="s">
        <v>201</v>
      </c>
      <c r="S34" s="33" t="s">
        <v>201</v>
      </c>
      <c r="V34" s="33" t="s">
        <v>201</v>
      </c>
      <c r="Y34" s="33" t="s">
        <v>201</v>
      </c>
    </row>
    <row r="35" spans="1:25" x14ac:dyDescent="0.3">
      <c r="A35" s="33">
        <v>32</v>
      </c>
      <c r="B35" s="33" t="s">
        <v>200</v>
      </c>
      <c r="C35" s="33">
        <v>7</v>
      </c>
      <c r="D35" s="33">
        <v>9</v>
      </c>
      <c r="E35" s="33">
        <v>0</v>
      </c>
      <c r="F35" s="33">
        <v>9</v>
      </c>
      <c r="G35" s="33">
        <v>2400</v>
      </c>
      <c r="H35" s="36" t="s">
        <v>153</v>
      </c>
      <c r="I35" s="33">
        <v>2400</v>
      </c>
      <c r="J35" s="33">
        <v>0</v>
      </c>
      <c r="M35" s="33" t="s">
        <v>201</v>
      </c>
      <c r="P35" s="33" t="s">
        <v>201</v>
      </c>
      <c r="S35" s="33" t="s">
        <v>201</v>
      </c>
      <c r="V35" s="33" t="s">
        <v>201</v>
      </c>
      <c r="Y35" s="33" t="s">
        <v>201</v>
      </c>
    </row>
    <row r="36" spans="1:25" x14ac:dyDescent="0.3">
      <c r="A36" s="33">
        <v>33</v>
      </c>
      <c r="B36" s="33" t="s">
        <v>200</v>
      </c>
      <c r="C36" s="33">
        <v>7</v>
      </c>
      <c r="D36" s="33">
        <v>6.5454999999999997</v>
      </c>
      <c r="E36" s="33">
        <v>0</v>
      </c>
      <c r="F36" s="33">
        <v>6.5454999999999997</v>
      </c>
      <c r="G36" s="33">
        <v>2400</v>
      </c>
      <c r="H36" s="36" t="s">
        <v>154</v>
      </c>
      <c r="I36" s="33">
        <v>2400</v>
      </c>
      <c r="J36" s="33">
        <v>4.1999999999999997E-3</v>
      </c>
      <c r="M36" s="33" t="s">
        <v>201</v>
      </c>
      <c r="P36" s="33" t="s">
        <v>201</v>
      </c>
      <c r="S36" s="33" t="s">
        <v>201</v>
      </c>
      <c r="V36" s="33" t="s">
        <v>201</v>
      </c>
      <c r="Y36" s="33" t="s">
        <v>201</v>
      </c>
    </row>
    <row r="37" spans="1:25" x14ac:dyDescent="0.3">
      <c r="A37" s="33">
        <v>34</v>
      </c>
      <c r="B37" s="33" t="s">
        <v>200</v>
      </c>
      <c r="C37" s="33">
        <v>8</v>
      </c>
      <c r="D37" s="33">
        <v>12</v>
      </c>
      <c r="E37" s="33">
        <v>0</v>
      </c>
      <c r="F37" s="33">
        <v>12</v>
      </c>
      <c r="G37" s="33">
        <v>2800</v>
      </c>
      <c r="H37" s="36" t="s">
        <v>149</v>
      </c>
      <c r="I37" s="33">
        <v>400</v>
      </c>
      <c r="J37" s="33">
        <v>0</v>
      </c>
      <c r="K37" s="36" t="s">
        <v>69</v>
      </c>
      <c r="L37" s="33">
        <v>2400</v>
      </c>
      <c r="M37" s="33">
        <v>0.72023999999999988</v>
      </c>
      <c r="P37" s="33" t="s">
        <v>201</v>
      </c>
      <c r="S37" s="33" t="s">
        <v>201</v>
      </c>
      <c r="V37" s="33" t="s">
        <v>201</v>
      </c>
      <c r="Y37" s="33" t="s">
        <v>201</v>
      </c>
    </row>
    <row r="38" spans="1:25" x14ac:dyDescent="0.3">
      <c r="A38" s="33">
        <v>35</v>
      </c>
      <c r="B38" s="33" t="s">
        <v>200</v>
      </c>
      <c r="C38" s="33">
        <v>8</v>
      </c>
      <c r="D38" s="33">
        <v>13.231833910034601</v>
      </c>
      <c r="E38" s="33">
        <v>0.82698961937716253</v>
      </c>
      <c r="F38" s="33">
        <v>12.404844290657438</v>
      </c>
      <c r="G38" s="33">
        <v>2890</v>
      </c>
      <c r="H38" s="36" t="s">
        <v>149</v>
      </c>
      <c r="I38" s="33">
        <v>700</v>
      </c>
      <c r="J38" s="33">
        <v>0</v>
      </c>
      <c r="K38" s="36" t="s">
        <v>159</v>
      </c>
      <c r="L38" s="33">
        <v>1500</v>
      </c>
      <c r="M38" s="33">
        <v>0.27</v>
      </c>
      <c r="N38" s="36" t="s">
        <v>149</v>
      </c>
      <c r="O38" s="33">
        <v>190</v>
      </c>
      <c r="P38" s="33">
        <v>0</v>
      </c>
      <c r="S38" s="33" t="s">
        <v>201</v>
      </c>
      <c r="V38" s="33" t="s">
        <v>201</v>
      </c>
      <c r="Y38" s="33" t="s">
        <v>201</v>
      </c>
    </row>
    <row r="39" spans="1:25" x14ac:dyDescent="0.3">
      <c r="A39" s="33">
        <v>36</v>
      </c>
      <c r="B39" s="33" t="s">
        <v>200</v>
      </c>
      <c r="C39" s="33">
        <v>8</v>
      </c>
      <c r="D39" s="33">
        <v>31</v>
      </c>
      <c r="E39" s="33">
        <v>0</v>
      </c>
      <c r="F39" s="33">
        <v>31</v>
      </c>
      <c r="G39" s="33">
        <v>2400</v>
      </c>
      <c r="H39" s="36" t="s">
        <v>149</v>
      </c>
      <c r="I39" s="33">
        <v>2400</v>
      </c>
      <c r="J39" s="33">
        <v>0</v>
      </c>
      <c r="L39" s="36"/>
      <c r="M39" s="33" t="s">
        <v>201</v>
      </c>
      <c r="P39" s="33" t="s">
        <v>201</v>
      </c>
      <c r="S39" s="33" t="s">
        <v>201</v>
      </c>
      <c r="V39" s="33" t="s">
        <v>201</v>
      </c>
      <c r="Y39" s="33" t="s">
        <v>201</v>
      </c>
    </row>
    <row r="40" spans="1:25" x14ac:dyDescent="0.3">
      <c r="A40" s="33">
        <v>37</v>
      </c>
      <c r="B40" s="33" t="s">
        <v>200</v>
      </c>
      <c r="C40" s="33">
        <v>8</v>
      </c>
      <c r="D40" s="33">
        <v>10</v>
      </c>
      <c r="E40" s="33">
        <v>0</v>
      </c>
      <c r="F40" s="33">
        <v>10</v>
      </c>
      <c r="G40" s="33">
        <v>2600</v>
      </c>
      <c r="H40" s="36" t="s">
        <v>153</v>
      </c>
      <c r="I40" s="33">
        <v>2600</v>
      </c>
      <c r="J40" s="33">
        <v>0</v>
      </c>
      <c r="M40" s="33" t="s">
        <v>201</v>
      </c>
      <c r="P40" s="33" t="s">
        <v>201</v>
      </c>
      <c r="S40" s="33" t="s">
        <v>201</v>
      </c>
      <c r="V40" s="33" t="s">
        <v>201</v>
      </c>
      <c r="Y40" s="33" t="s">
        <v>201</v>
      </c>
    </row>
    <row r="41" spans="1:25" x14ac:dyDescent="0.3">
      <c r="A41" s="33">
        <v>38</v>
      </c>
      <c r="B41" s="33" t="s">
        <v>200</v>
      </c>
      <c r="C41" s="33">
        <v>8</v>
      </c>
      <c r="D41" s="33">
        <v>7.0909000000000004</v>
      </c>
      <c r="E41" s="33">
        <v>0</v>
      </c>
      <c r="F41" s="33">
        <v>7.0909000000000004</v>
      </c>
      <c r="G41" s="33">
        <v>2600</v>
      </c>
      <c r="H41" s="36" t="s">
        <v>154</v>
      </c>
      <c r="I41" s="33">
        <v>2600</v>
      </c>
      <c r="J41" s="33">
        <v>4.5500000000000002E-3</v>
      </c>
      <c r="M41" s="33" t="s">
        <v>201</v>
      </c>
      <c r="P41" s="33" t="s">
        <v>201</v>
      </c>
      <c r="S41" s="33" t="s">
        <v>201</v>
      </c>
      <c r="V41" s="33" t="s">
        <v>201</v>
      </c>
      <c r="Y41" s="33" t="s">
        <v>201</v>
      </c>
    </row>
    <row r="42" spans="1:25" x14ac:dyDescent="0.3">
      <c r="A42" s="33">
        <v>39</v>
      </c>
      <c r="B42" s="33" t="s">
        <v>200</v>
      </c>
      <c r="C42" s="33">
        <v>9</v>
      </c>
      <c r="D42" s="33">
        <v>28</v>
      </c>
      <c r="E42" s="33">
        <v>0</v>
      </c>
      <c r="F42" s="33">
        <v>28</v>
      </c>
      <c r="G42" s="33">
        <v>2200</v>
      </c>
      <c r="H42" s="36" t="s">
        <v>149</v>
      </c>
      <c r="I42" s="33">
        <v>2200</v>
      </c>
      <c r="J42" s="33">
        <v>0</v>
      </c>
      <c r="M42" s="33" t="s">
        <v>201</v>
      </c>
      <c r="P42" s="33" t="s">
        <v>201</v>
      </c>
      <c r="S42" s="33" t="s">
        <v>201</v>
      </c>
      <c r="V42" s="33" t="s">
        <v>201</v>
      </c>
      <c r="Y42" s="33" t="s">
        <v>201</v>
      </c>
    </row>
    <row r="43" spans="1:25" x14ac:dyDescent="0.3">
      <c r="A43" s="33">
        <v>40</v>
      </c>
      <c r="B43" s="33" t="s">
        <v>200</v>
      </c>
      <c r="C43" s="33">
        <v>9</v>
      </c>
      <c r="D43" s="33">
        <v>6</v>
      </c>
      <c r="E43" s="33">
        <v>0</v>
      </c>
      <c r="F43" s="33">
        <v>6</v>
      </c>
      <c r="G43" s="33">
        <v>2200</v>
      </c>
      <c r="H43" s="36" t="s">
        <v>154</v>
      </c>
      <c r="I43" s="33">
        <v>2200</v>
      </c>
      <c r="J43" s="33">
        <v>3.8500000000000006E-3</v>
      </c>
      <c r="M43" s="33" t="s">
        <v>201</v>
      </c>
      <c r="P43" s="33" t="s">
        <v>201</v>
      </c>
      <c r="S43" s="33" t="s">
        <v>201</v>
      </c>
      <c r="V43" s="33" t="s">
        <v>201</v>
      </c>
      <c r="Y43" s="33" t="s">
        <v>201</v>
      </c>
    </row>
    <row r="44" spans="1:25" x14ac:dyDescent="0.3">
      <c r="A44" s="33">
        <v>41</v>
      </c>
      <c r="B44" s="33" t="s">
        <v>200</v>
      </c>
      <c r="C44" s="33">
        <v>9</v>
      </c>
      <c r="D44" s="33">
        <v>5</v>
      </c>
      <c r="E44" s="33">
        <v>0</v>
      </c>
      <c r="F44" s="33">
        <v>5</v>
      </c>
      <c r="G44" s="33">
        <v>2300</v>
      </c>
      <c r="H44" s="36" t="s">
        <v>149</v>
      </c>
      <c r="I44" s="33">
        <v>100</v>
      </c>
      <c r="J44" s="33">
        <v>0</v>
      </c>
      <c r="K44" s="36" t="s">
        <v>69</v>
      </c>
      <c r="L44" s="33">
        <v>2200</v>
      </c>
      <c r="M44" s="33">
        <v>0.66022000000000003</v>
      </c>
      <c r="P44" s="33" t="s">
        <v>201</v>
      </c>
      <c r="S44" s="33" t="s">
        <v>201</v>
      </c>
      <c r="V44" s="33" t="s">
        <v>201</v>
      </c>
      <c r="Y44" s="33" t="s">
        <v>201</v>
      </c>
    </row>
    <row r="45" spans="1:25" x14ac:dyDescent="0.3">
      <c r="A45" s="33">
        <v>42</v>
      </c>
      <c r="B45" s="33" t="s">
        <v>200</v>
      </c>
      <c r="C45" s="33">
        <v>9</v>
      </c>
      <c r="D45" s="33">
        <v>8</v>
      </c>
      <c r="E45" s="33">
        <v>0</v>
      </c>
      <c r="F45" s="33">
        <v>8</v>
      </c>
      <c r="G45" s="33">
        <v>2200</v>
      </c>
      <c r="H45" s="36" t="s">
        <v>153</v>
      </c>
      <c r="I45" s="33">
        <v>2200</v>
      </c>
      <c r="J45" s="33">
        <v>0</v>
      </c>
      <c r="M45" s="33" t="s">
        <v>201</v>
      </c>
      <c r="P45" s="33" t="s">
        <v>201</v>
      </c>
      <c r="S45" s="33" t="s">
        <v>201</v>
      </c>
      <c r="V45" s="33" t="s">
        <v>201</v>
      </c>
      <c r="Y45" s="33" t="s">
        <v>201</v>
      </c>
    </row>
    <row r="46" spans="1:25" x14ac:dyDescent="0.3">
      <c r="A46" s="33">
        <v>43</v>
      </c>
      <c r="B46" s="33" t="s">
        <v>200</v>
      </c>
      <c r="C46" s="33">
        <v>10</v>
      </c>
      <c r="D46" s="33">
        <v>6</v>
      </c>
      <c r="E46" s="33">
        <v>0</v>
      </c>
      <c r="F46" s="33">
        <v>6</v>
      </c>
      <c r="G46" s="33">
        <v>2000</v>
      </c>
      <c r="H46" s="36" t="s">
        <v>149</v>
      </c>
      <c r="I46" s="33">
        <v>100</v>
      </c>
      <c r="J46" s="33">
        <v>0</v>
      </c>
      <c r="K46" s="36" t="s">
        <v>69</v>
      </c>
      <c r="L46" s="33">
        <v>1900</v>
      </c>
      <c r="M46" s="33">
        <v>0.57018999999999997</v>
      </c>
      <c r="P46" s="33" t="s">
        <v>201</v>
      </c>
      <c r="S46" s="33" t="s">
        <v>201</v>
      </c>
      <c r="V46" s="33" t="s">
        <v>201</v>
      </c>
      <c r="Y46" s="33" t="s">
        <v>201</v>
      </c>
    </row>
    <row r="47" spans="1:25" x14ac:dyDescent="0.3">
      <c r="A47" s="33">
        <v>44</v>
      </c>
      <c r="B47" s="33" t="s">
        <v>200</v>
      </c>
      <c r="C47" s="33">
        <v>10</v>
      </c>
      <c r="D47" s="33">
        <v>28</v>
      </c>
      <c r="E47" s="33">
        <v>0</v>
      </c>
      <c r="F47" s="33">
        <v>28</v>
      </c>
      <c r="G47" s="33">
        <v>2000</v>
      </c>
      <c r="H47" s="36" t="s">
        <v>149</v>
      </c>
      <c r="I47" s="33">
        <v>2000</v>
      </c>
      <c r="J47" s="33">
        <v>0</v>
      </c>
      <c r="M47" s="33" t="s">
        <v>201</v>
      </c>
      <c r="P47" s="33" t="s">
        <v>201</v>
      </c>
      <c r="S47" s="33" t="s">
        <v>201</v>
      </c>
      <c r="V47" s="33" t="s">
        <v>201</v>
      </c>
      <c r="Y47" s="33" t="s">
        <v>201</v>
      </c>
    </row>
    <row r="48" spans="1:25" x14ac:dyDescent="0.3">
      <c r="A48" s="33">
        <v>45</v>
      </c>
      <c r="B48" s="33" t="s">
        <v>200</v>
      </c>
      <c r="C48" s="33">
        <v>10</v>
      </c>
      <c r="D48" s="33">
        <v>13</v>
      </c>
      <c r="E48" s="33">
        <v>0</v>
      </c>
      <c r="F48" s="33">
        <v>13</v>
      </c>
      <c r="G48" s="33">
        <v>2000</v>
      </c>
      <c r="H48" s="36" t="s">
        <v>153</v>
      </c>
      <c r="I48" s="33">
        <v>2000</v>
      </c>
      <c r="J48" s="33">
        <v>0</v>
      </c>
      <c r="M48" s="33" t="s">
        <v>201</v>
      </c>
      <c r="P48" s="33" t="s">
        <v>201</v>
      </c>
      <c r="S48" s="33" t="s">
        <v>201</v>
      </c>
      <c r="V48" s="33" t="s">
        <v>201</v>
      </c>
      <c r="Y48" s="33" t="s">
        <v>201</v>
      </c>
    </row>
    <row r="49" spans="1:25" x14ac:dyDescent="0.3">
      <c r="A49" s="33">
        <v>46</v>
      </c>
      <c r="B49" s="33" t="s">
        <v>200</v>
      </c>
      <c r="C49" s="33">
        <v>10</v>
      </c>
      <c r="D49" s="33">
        <v>5.4545000000000003</v>
      </c>
      <c r="E49" s="33">
        <v>0</v>
      </c>
      <c r="F49" s="33">
        <v>5.4545000000000003</v>
      </c>
      <c r="G49" s="33">
        <v>2000</v>
      </c>
      <c r="H49" s="36" t="s">
        <v>154</v>
      </c>
      <c r="I49" s="33">
        <v>2000</v>
      </c>
      <c r="J49" s="33">
        <v>3.5000000000000001E-3</v>
      </c>
      <c r="M49" s="33" t="s">
        <v>201</v>
      </c>
      <c r="P49" s="33" t="s">
        <v>201</v>
      </c>
      <c r="S49" s="33" t="s">
        <v>201</v>
      </c>
      <c r="V49" s="33" t="s">
        <v>201</v>
      </c>
      <c r="Y49" s="33" t="s">
        <v>201</v>
      </c>
    </row>
    <row r="50" spans="1:25" x14ac:dyDescent="0.3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s="107" t="s">
        <v>153</v>
      </c>
      <c r="I50">
        <v>14500</v>
      </c>
      <c r="J50" s="107">
        <v>0</v>
      </c>
      <c r="K50" s="107"/>
      <c r="L50"/>
      <c r="M50" s="107"/>
      <c r="N50" s="107"/>
      <c r="O50"/>
      <c r="P50"/>
      <c r="Y50" s="33"/>
    </row>
    <row r="51" spans="1:25" x14ac:dyDescent="0.3">
      <c r="A51">
        <v>48</v>
      </c>
      <c r="B51" t="s">
        <v>203</v>
      </c>
      <c r="C51">
        <v>11</v>
      </c>
      <c r="D51">
        <v>47</v>
      </c>
      <c r="E51">
        <v>0</v>
      </c>
      <c r="F51">
        <v>47</v>
      </c>
      <c r="G51">
        <v>13200</v>
      </c>
      <c r="H51" s="107" t="s">
        <v>149</v>
      </c>
      <c r="I51">
        <v>200</v>
      </c>
      <c r="J51" s="107">
        <v>0</v>
      </c>
      <c r="K51" s="107" t="s">
        <v>69</v>
      </c>
      <c r="L51">
        <v>13000</v>
      </c>
      <c r="M51" s="107">
        <v>3.9012999999999995</v>
      </c>
      <c r="N51" s="107"/>
      <c r="O51"/>
      <c r="P51"/>
      <c r="Y51" s="33"/>
    </row>
    <row r="52" spans="1:25" x14ac:dyDescent="0.3">
      <c r="A52">
        <v>49</v>
      </c>
      <c r="B52" t="s">
        <v>203</v>
      </c>
      <c r="C52">
        <v>11</v>
      </c>
      <c r="D52">
        <v>51</v>
      </c>
      <c r="E52">
        <v>7</v>
      </c>
      <c r="F52">
        <v>44</v>
      </c>
      <c r="G52">
        <v>11610</v>
      </c>
      <c r="H52" s="107" t="s">
        <v>149</v>
      </c>
      <c r="I52">
        <v>110</v>
      </c>
      <c r="J52" s="107">
        <v>0</v>
      </c>
      <c r="K52" s="107" t="s">
        <v>159</v>
      </c>
      <c r="L52">
        <v>11000</v>
      </c>
      <c r="M52" s="107">
        <v>1.98</v>
      </c>
      <c r="N52" s="107" t="s">
        <v>149</v>
      </c>
      <c r="O52">
        <v>500</v>
      </c>
      <c r="P52">
        <v>0</v>
      </c>
      <c r="Y52" s="33"/>
    </row>
    <row r="53" spans="1:25" x14ac:dyDescent="0.3">
      <c r="A53">
        <v>50</v>
      </c>
      <c r="B53" t="s">
        <v>203</v>
      </c>
      <c r="C53">
        <v>12</v>
      </c>
      <c r="D53">
        <v>46</v>
      </c>
      <c r="E53">
        <v>1</v>
      </c>
      <c r="F53">
        <v>45</v>
      </c>
      <c r="G53">
        <v>16580</v>
      </c>
      <c r="H53" s="107" t="s">
        <v>149</v>
      </c>
      <c r="I53">
        <v>900</v>
      </c>
      <c r="J53" s="107">
        <v>0</v>
      </c>
      <c r="K53" s="107" t="s">
        <v>158</v>
      </c>
      <c r="L53">
        <v>7100</v>
      </c>
      <c r="M53" s="107">
        <v>1.9375</v>
      </c>
      <c r="N53" s="107" t="s">
        <v>155</v>
      </c>
      <c r="O53">
        <v>8580</v>
      </c>
      <c r="P53">
        <v>1.9375</v>
      </c>
      <c r="Y53" s="33"/>
    </row>
    <row r="54" spans="1:25" x14ac:dyDescent="0.3">
      <c r="A54">
        <v>51</v>
      </c>
      <c r="B54" t="s">
        <v>203</v>
      </c>
      <c r="C54">
        <v>12</v>
      </c>
      <c r="D54">
        <v>35</v>
      </c>
      <c r="E54">
        <v>0</v>
      </c>
      <c r="F54">
        <v>35</v>
      </c>
      <c r="G54">
        <v>20000</v>
      </c>
      <c r="H54" s="107" t="s">
        <v>149</v>
      </c>
      <c r="I54">
        <v>200</v>
      </c>
      <c r="J54" s="107">
        <v>0</v>
      </c>
      <c r="K54" s="107" t="s">
        <v>69</v>
      </c>
      <c r="L54">
        <v>19800</v>
      </c>
      <c r="M54" s="107">
        <v>5.94198</v>
      </c>
      <c r="N54" s="107"/>
      <c r="O54"/>
      <c r="P54"/>
      <c r="Y54" s="33"/>
    </row>
    <row r="55" spans="1:25" x14ac:dyDescent="0.3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s="107" t="s">
        <v>153</v>
      </c>
      <c r="I55">
        <v>15000</v>
      </c>
      <c r="J55" s="107">
        <v>0</v>
      </c>
      <c r="K55" s="107"/>
      <c r="L55"/>
      <c r="M55" s="107"/>
      <c r="N55" s="107"/>
      <c r="O55"/>
      <c r="P55"/>
      <c r="Y55" s="33"/>
    </row>
    <row r="56" spans="1:25" x14ac:dyDescent="0.3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s="107" t="s">
        <v>153</v>
      </c>
      <c r="I56">
        <v>14900</v>
      </c>
      <c r="J56" s="107">
        <v>0</v>
      </c>
      <c r="K56" s="107"/>
      <c r="L56"/>
      <c r="M56" s="107"/>
      <c r="N56" s="107"/>
      <c r="O56"/>
      <c r="P56"/>
      <c r="Y56" s="33"/>
    </row>
    <row r="57" spans="1:25" x14ac:dyDescent="0.3">
      <c r="A57">
        <v>54</v>
      </c>
      <c r="B57" t="s">
        <v>203</v>
      </c>
      <c r="C57">
        <v>14</v>
      </c>
      <c r="D57">
        <v>40</v>
      </c>
      <c r="E57">
        <v>0</v>
      </c>
      <c r="F57">
        <v>40</v>
      </c>
      <c r="G57">
        <v>13800</v>
      </c>
      <c r="H57" s="107" t="s">
        <v>149</v>
      </c>
      <c r="I57">
        <v>200</v>
      </c>
      <c r="J57" s="107">
        <v>0</v>
      </c>
      <c r="K57" s="107" t="s">
        <v>69</v>
      </c>
      <c r="L57">
        <v>13600</v>
      </c>
      <c r="M57" s="107">
        <v>4.0813599999999992</v>
      </c>
      <c r="N57" s="107"/>
      <c r="O57"/>
      <c r="P57"/>
      <c r="Y57" s="33"/>
    </row>
    <row r="58" spans="1:25" x14ac:dyDescent="0.3">
      <c r="A58">
        <v>55</v>
      </c>
      <c r="B58" t="s">
        <v>203</v>
      </c>
      <c r="C58">
        <v>14</v>
      </c>
      <c r="D58">
        <v>80</v>
      </c>
      <c r="E58">
        <v>19</v>
      </c>
      <c r="F58">
        <v>61</v>
      </c>
      <c r="G58">
        <v>19410</v>
      </c>
      <c r="H58" s="107" t="s">
        <v>149</v>
      </c>
      <c r="I58">
        <v>910</v>
      </c>
      <c r="J58">
        <v>0</v>
      </c>
      <c r="K58" t="s">
        <v>155</v>
      </c>
      <c r="L58">
        <v>5000</v>
      </c>
      <c r="M58" s="107">
        <v>1.9375</v>
      </c>
      <c r="N58" s="107" t="s">
        <v>158</v>
      </c>
      <c r="O58">
        <v>13500</v>
      </c>
      <c r="P58">
        <v>1.9375</v>
      </c>
      <c r="Y58" s="33"/>
    </row>
    <row r="59" spans="1:25" x14ac:dyDescent="0.3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s="107" t="s">
        <v>153</v>
      </c>
      <c r="I59">
        <v>15200</v>
      </c>
      <c r="J59" s="107">
        <v>0</v>
      </c>
      <c r="K59" s="107"/>
      <c r="L59"/>
      <c r="M59" s="107"/>
      <c r="N59" s="107"/>
      <c r="O59"/>
      <c r="P59"/>
      <c r="Y59" s="33"/>
    </row>
    <row r="60" spans="1:25" x14ac:dyDescent="0.3">
      <c r="A60">
        <v>57</v>
      </c>
      <c r="B60" t="s">
        <v>203</v>
      </c>
      <c r="C60">
        <v>15</v>
      </c>
      <c r="D60">
        <v>44</v>
      </c>
      <c r="E60">
        <v>0</v>
      </c>
      <c r="F60">
        <v>44</v>
      </c>
      <c r="G60">
        <v>22400</v>
      </c>
      <c r="H60" s="107" t="s">
        <v>149</v>
      </c>
      <c r="I60">
        <v>300</v>
      </c>
      <c r="J60" s="107">
        <v>0</v>
      </c>
      <c r="K60" s="107" t="s">
        <v>69</v>
      </c>
      <c r="L60">
        <v>22100</v>
      </c>
      <c r="M60" s="107">
        <v>6.6322099999999997</v>
      </c>
      <c r="N60" s="107"/>
      <c r="O60"/>
      <c r="P60"/>
      <c r="Y60" s="33"/>
    </row>
    <row r="61" spans="1:25" x14ac:dyDescent="0.3">
      <c r="A61">
        <v>58</v>
      </c>
      <c r="B61" t="s">
        <v>203</v>
      </c>
      <c r="C61">
        <v>15</v>
      </c>
      <c r="D61">
        <v>57</v>
      </c>
      <c r="E61">
        <v>8</v>
      </c>
      <c r="F61">
        <v>49</v>
      </c>
      <c r="G61">
        <v>14850</v>
      </c>
      <c r="H61" s="107" t="s">
        <v>149</v>
      </c>
      <c r="I61">
        <v>350</v>
      </c>
      <c r="J61" s="107">
        <v>0</v>
      </c>
      <c r="K61" s="107" t="s">
        <v>155</v>
      </c>
      <c r="L61">
        <v>9500</v>
      </c>
      <c r="M61" s="107">
        <v>1.9375</v>
      </c>
      <c r="N61" s="107" t="s">
        <v>158</v>
      </c>
      <c r="O61">
        <v>5000</v>
      </c>
      <c r="P61">
        <v>1.9375</v>
      </c>
      <c r="Y61" s="33"/>
    </row>
    <row r="62" spans="1:25" x14ac:dyDescent="0.3">
      <c r="A62">
        <v>59</v>
      </c>
      <c r="B62" t="s">
        <v>202</v>
      </c>
      <c r="C62">
        <v>17</v>
      </c>
      <c r="D62">
        <v>213.70145922746781</v>
      </c>
      <c r="E62">
        <v>57.457467811158793</v>
      </c>
      <c r="F62">
        <v>156.243991416309</v>
      </c>
      <c r="G62">
        <v>233000</v>
      </c>
      <c r="H62" s="107" t="s">
        <v>149</v>
      </c>
      <c r="I62">
        <v>500</v>
      </c>
      <c r="J62" s="107">
        <v>0</v>
      </c>
      <c r="K62" s="107" t="s">
        <v>158</v>
      </c>
      <c r="L62">
        <v>6000</v>
      </c>
      <c r="M62" s="107">
        <v>1.9375</v>
      </c>
      <c r="N62" s="107" t="s">
        <v>160</v>
      </c>
      <c r="O62">
        <v>183920</v>
      </c>
      <c r="P62">
        <v>33.105599999999995</v>
      </c>
      <c r="Q62" s="33" t="s">
        <v>159</v>
      </c>
      <c r="R62" s="33">
        <v>42180</v>
      </c>
      <c r="S62" s="33">
        <v>7.5923999999999996</v>
      </c>
      <c r="T62" s="33" t="s">
        <v>155</v>
      </c>
      <c r="U62" s="33">
        <v>1870</v>
      </c>
      <c r="V62" s="33">
        <v>1.9375</v>
      </c>
      <c r="W62" s="33" t="s">
        <v>149</v>
      </c>
      <c r="X62" s="33">
        <v>400</v>
      </c>
      <c r="Y62" s="33">
        <v>0</v>
      </c>
    </row>
    <row r="63" spans="1:25" x14ac:dyDescent="0.3">
      <c r="A63">
        <v>60</v>
      </c>
      <c r="B63" t="s">
        <v>202</v>
      </c>
      <c r="C63">
        <v>17</v>
      </c>
      <c r="D63">
        <v>170</v>
      </c>
      <c r="E63">
        <v>0</v>
      </c>
      <c r="F63">
        <v>170</v>
      </c>
      <c r="G63">
        <v>175400</v>
      </c>
      <c r="H63" s="107" t="s">
        <v>149</v>
      </c>
      <c r="I63">
        <v>400</v>
      </c>
      <c r="J63" s="107">
        <v>0</v>
      </c>
      <c r="K63" s="107" t="s">
        <v>69</v>
      </c>
      <c r="L63">
        <v>175000</v>
      </c>
      <c r="M63" s="107">
        <v>52.517499999999998</v>
      </c>
      <c r="N63" s="107"/>
      <c r="O63"/>
      <c r="P63" t="s">
        <v>201</v>
      </c>
      <c r="S63" s="33" t="s">
        <v>201</v>
      </c>
      <c r="V63" s="33" t="s">
        <v>201</v>
      </c>
      <c r="Y63" s="33" t="s">
        <v>201</v>
      </c>
    </row>
    <row r="64" spans="1:25" x14ac:dyDescent="0.3">
      <c r="A64">
        <v>61</v>
      </c>
      <c r="B64" t="s">
        <v>202</v>
      </c>
      <c r="C64">
        <v>18</v>
      </c>
      <c r="D64">
        <v>233</v>
      </c>
      <c r="E64">
        <v>56</v>
      </c>
      <c r="F64">
        <v>177</v>
      </c>
      <c r="G64">
        <v>234712</v>
      </c>
      <c r="H64" s="107" t="s">
        <v>149</v>
      </c>
      <c r="I64">
        <v>500</v>
      </c>
      <c r="J64" s="107">
        <v>0</v>
      </c>
      <c r="K64" s="107" t="s">
        <v>158</v>
      </c>
      <c r="L64">
        <v>6000</v>
      </c>
      <c r="M64" s="107">
        <v>1.9375</v>
      </c>
      <c r="N64" s="107" t="s">
        <v>160</v>
      </c>
      <c r="O64">
        <v>183920</v>
      </c>
      <c r="P64">
        <v>33.105599999999995</v>
      </c>
      <c r="Q64" s="33" t="s">
        <v>159</v>
      </c>
      <c r="R64" s="33">
        <v>42690</v>
      </c>
      <c r="S64" s="33">
        <v>7.6841999999999997</v>
      </c>
      <c r="T64" s="33" t="s">
        <v>155</v>
      </c>
      <c r="U64" s="33">
        <v>1302</v>
      </c>
      <c r="V64" s="33">
        <v>1.9375</v>
      </c>
      <c r="W64" s="33" t="s">
        <v>149</v>
      </c>
      <c r="X64" s="33">
        <v>300</v>
      </c>
      <c r="Y64" s="33">
        <v>0</v>
      </c>
    </row>
    <row r="65" spans="1:25" x14ac:dyDescent="0.3">
      <c r="A65" s="33">
        <v>62</v>
      </c>
      <c r="B65" s="33" t="s">
        <v>202</v>
      </c>
      <c r="C65" s="33">
        <v>18</v>
      </c>
      <c r="D65" s="33">
        <v>160</v>
      </c>
      <c r="E65" s="33">
        <v>0</v>
      </c>
      <c r="F65" s="33">
        <v>160</v>
      </c>
      <c r="G65" s="33">
        <v>170400</v>
      </c>
      <c r="H65" s="36" t="s">
        <v>149</v>
      </c>
      <c r="I65" s="33">
        <v>400</v>
      </c>
      <c r="J65" s="33">
        <v>0</v>
      </c>
      <c r="K65" s="36" t="s">
        <v>69</v>
      </c>
      <c r="L65" s="33">
        <v>170000</v>
      </c>
      <c r="M65" s="33">
        <v>51.016999999999996</v>
      </c>
      <c r="P65" s="33" t="s">
        <v>201</v>
      </c>
      <c r="S65" s="33" t="s">
        <v>201</v>
      </c>
      <c r="V65" s="33" t="s">
        <v>201</v>
      </c>
      <c r="Y65" s="33" t="s">
        <v>201</v>
      </c>
    </row>
    <row r="66" spans="1:25" x14ac:dyDescent="0.3">
      <c r="A66" s="33">
        <v>63</v>
      </c>
      <c r="B66" s="33" t="s">
        <v>202</v>
      </c>
      <c r="C66" s="33">
        <v>19</v>
      </c>
      <c r="D66" s="33">
        <v>150</v>
      </c>
      <c r="E66" s="33">
        <v>0</v>
      </c>
      <c r="F66" s="33">
        <v>150</v>
      </c>
      <c r="G66" s="33">
        <v>171400</v>
      </c>
      <c r="H66" s="36" t="s">
        <v>149</v>
      </c>
      <c r="I66" s="33">
        <v>400</v>
      </c>
      <c r="J66" s="33">
        <v>0</v>
      </c>
      <c r="K66" s="36" t="s">
        <v>69</v>
      </c>
      <c r="L66" s="33">
        <v>171000</v>
      </c>
      <c r="M66" s="33">
        <v>51.317099999999996</v>
      </c>
      <c r="P66" s="33" t="s">
        <v>201</v>
      </c>
      <c r="S66" s="33" t="s">
        <v>201</v>
      </c>
      <c r="V66" s="33" t="s">
        <v>201</v>
      </c>
      <c r="Y66" s="33" t="s">
        <v>201</v>
      </c>
    </row>
    <row r="67" spans="1:25" x14ac:dyDescent="0.3">
      <c r="A67" s="33">
        <v>64</v>
      </c>
      <c r="B67" s="33" t="s">
        <v>202</v>
      </c>
      <c r="C67" s="33">
        <v>22</v>
      </c>
      <c r="D67" s="33">
        <v>267</v>
      </c>
      <c r="E67" s="33">
        <v>75</v>
      </c>
      <c r="F67" s="33">
        <v>192</v>
      </c>
      <c r="G67" s="33">
        <v>236670</v>
      </c>
      <c r="H67" s="36" t="s">
        <v>149</v>
      </c>
      <c r="I67" s="33">
        <v>450</v>
      </c>
      <c r="J67" s="33">
        <v>0</v>
      </c>
      <c r="K67" s="36" t="s">
        <v>155</v>
      </c>
      <c r="L67" s="33">
        <v>5050</v>
      </c>
      <c r="M67" s="33">
        <v>1.9375</v>
      </c>
      <c r="N67" s="36" t="s">
        <v>160</v>
      </c>
      <c r="O67" s="33">
        <v>187470</v>
      </c>
      <c r="P67" s="33">
        <v>33.744599999999998</v>
      </c>
      <c r="Q67" s="33" t="s">
        <v>159</v>
      </c>
      <c r="R67" s="33">
        <v>43300</v>
      </c>
      <c r="S67" s="33">
        <v>7.7939999999999996</v>
      </c>
      <c r="T67" s="33" t="s">
        <v>149</v>
      </c>
      <c r="U67" s="33">
        <v>400</v>
      </c>
      <c r="V67" s="33">
        <v>0</v>
      </c>
      <c r="Y67" s="33" t="s">
        <v>201</v>
      </c>
    </row>
    <row r="68" spans="1:25" x14ac:dyDescent="0.3">
      <c r="A68" s="33">
        <v>65</v>
      </c>
      <c r="B68" s="33" t="s">
        <v>202</v>
      </c>
      <c r="C68" s="33">
        <v>22</v>
      </c>
      <c r="D68" s="33">
        <v>230</v>
      </c>
      <c r="E68" s="33">
        <v>0</v>
      </c>
      <c r="F68" s="33">
        <v>230</v>
      </c>
      <c r="G68" s="33">
        <v>173400</v>
      </c>
      <c r="H68" s="36" t="s">
        <v>149</v>
      </c>
      <c r="I68" s="33">
        <v>400</v>
      </c>
      <c r="J68" s="33">
        <v>0</v>
      </c>
      <c r="K68" s="36" t="s">
        <v>69</v>
      </c>
      <c r="L68" s="33">
        <v>173000</v>
      </c>
      <c r="M68" s="33">
        <v>51.917299999999997</v>
      </c>
      <c r="P68" s="33" t="s">
        <v>201</v>
      </c>
      <c r="S68" s="33" t="s">
        <v>201</v>
      </c>
      <c r="V68" s="33" t="s">
        <v>201</v>
      </c>
      <c r="Y68" s="33" t="s">
        <v>201</v>
      </c>
    </row>
    <row r="69" spans="1:25" x14ac:dyDescent="0.3">
      <c r="A69" s="33">
        <v>66</v>
      </c>
      <c r="B69" s="33" t="s">
        <v>202</v>
      </c>
      <c r="C69" s="33">
        <v>23</v>
      </c>
      <c r="D69" s="33">
        <v>150</v>
      </c>
      <c r="E69" s="33">
        <v>0</v>
      </c>
      <c r="F69" s="33">
        <v>150</v>
      </c>
      <c r="G69" s="33">
        <v>173400</v>
      </c>
      <c r="H69" s="36" t="s">
        <v>149</v>
      </c>
      <c r="I69" s="33">
        <v>400</v>
      </c>
      <c r="J69" s="33">
        <v>0</v>
      </c>
      <c r="K69" s="36" t="s">
        <v>69</v>
      </c>
      <c r="L69" s="33">
        <v>173000</v>
      </c>
      <c r="M69" s="33">
        <v>51.917299999999997</v>
      </c>
      <c r="P69" s="33" t="s">
        <v>201</v>
      </c>
      <c r="S69" s="33" t="s">
        <v>201</v>
      </c>
      <c r="V69" s="33" t="s">
        <v>201</v>
      </c>
      <c r="Y69" s="33" t="s">
        <v>201</v>
      </c>
    </row>
    <row r="70" spans="1:25" x14ac:dyDescent="0.3">
      <c r="A70" s="33">
        <v>67</v>
      </c>
      <c r="B70" s="33" t="s">
        <v>203</v>
      </c>
      <c r="C70" s="33">
        <v>24</v>
      </c>
      <c r="D70" s="33">
        <v>36.545499999999997</v>
      </c>
      <c r="E70" s="33">
        <v>0</v>
      </c>
      <c r="F70" s="33">
        <v>36.545499999999997</v>
      </c>
      <c r="G70" s="33">
        <v>13400</v>
      </c>
      <c r="H70" s="36" t="s">
        <v>154</v>
      </c>
      <c r="I70" s="33">
        <v>13400</v>
      </c>
      <c r="J70" s="33">
        <v>2.3450000000000002E-2</v>
      </c>
      <c r="M70" s="33" t="s">
        <v>201</v>
      </c>
      <c r="P70" s="33" t="s">
        <v>201</v>
      </c>
      <c r="S70" s="33" t="s">
        <v>201</v>
      </c>
      <c r="V70" s="33" t="s">
        <v>201</v>
      </c>
      <c r="Y70" s="33" t="s">
        <v>201</v>
      </c>
    </row>
    <row r="71" spans="1:25" x14ac:dyDescent="0.3">
      <c r="A71" s="33">
        <v>68</v>
      </c>
      <c r="B71" s="33" t="s">
        <v>203</v>
      </c>
      <c r="C71" s="33">
        <v>24</v>
      </c>
      <c r="D71" s="33">
        <v>25</v>
      </c>
      <c r="E71" s="33">
        <v>0</v>
      </c>
      <c r="F71" s="33">
        <v>25</v>
      </c>
      <c r="G71" s="33">
        <v>13000</v>
      </c>
      <c r="H71" s="36" t="s">
        <v>149</v>
      </c>
      <c r="I71" s="33">
        <v>200</v>
      </c>
      <c r="J71" s="33">
        <v>0</v>
      </c>
      <c r="K71" s="36" t="s">
        <v>69</v>
      </c>
      <c r="L71" s="33">
        <v>12800</v>
      </c>
      <c r="M71" s="33">
        <v>3.8412799999999998</v>
      </c>
      <c r="P71" s="33" t="s">
        <v>201</v>
      </c>
      <c r="S71" s="33" t="s">
        <v>201</v>
      </c>
      <c r="V71" s="33" t="s">
        <v>201</v>
      </c>
      <c r="Y71" s="33" t="s">
        <v>201</v>
      </c>
    </row>
    <row r="72" spans="1:25" x14ac:dyDescent="0.3">
      <c r="A72" s="33">
        <v>69</v>
      </c>
      <c r="B72" s="33" t="s">
        <v>203</v>
      </c>
      <c r="C72" s="33">
        <v>24</v>
      </c>
      <c r="D72" s="33">
        <v>45</v>
      </c>
      <c r="E72" s="33">
        <v>0</v>
      </c>
      <c r="F72" s="33">
        <v>45</v>
      </c>
      <c r="G72" s="33">
        <v>13400</v>
      </c>
      <c r="H72" s="36" t="s">
        <v>153</v>
      </c>
      <c r="I72" s="33">
        <v>13400</v>
      </c>
      <c r="J72" s="33">
        <v>0</v>
      </c>
      <c r="M72" s="33" t="s">
        <v>201</v>
      </c>
      <c r="O72" s="36"/>
      <c r="P72" s="33" t="s">
        <v>201</v>
      </c>
      <c r="S72" s="33" t="s">
        <v>201</v>
      </c>
      <c r="V72" s="33" t="s">
        <v>201</v>
      </c>
      <c r="Y72" s="33" t="s">
        <v>201</v>
      </c>
    </row>
    <row r="73" spans="1:25" x14ac:dyDescent="0.3">
      <c r="A73" s="33">
        <v>70</v>
      </c>
      <c r="B73" s="33" t="s">
        <v>203</v>
      </c>
      <c r="C73" s="33">
        <v>24</v>
      </c>
      <c r="D73" s="33">
        <v>81</v>
      </c>
      <c r="E73" s="33">
        <v>26</v>
      </c>
      <c r="F73" s="33">
        <v>55</v>
      </c>
      <c r="G73" s="33">
        <v>13800</v>
      </c>
      <c r="H73" s="36" t="s">
        <v>149</v>
      </c>
      <c r="I73" s="33">
        <v>2150</v>
      </c>
      <c r="J73" s="33">
        <v>0</v>
      </c>
      <c r="K73" s="36" t="s">
        <v>159</v>
      </c>
      <c r="L73" s="33">
        <v>8450</v>
      </c>
      <c r="M73" s="33">
        <v>1.5209999999999999</v>
      </c>
      <c r="N73" s="36" t="s">
        <v>155</v>
      </c>
      <c r="O73" s="33">
        <v>3200</v>
      </c>
      <c r="P73" s="33">
        <v>1.9375</v>
      </c>
      <c r="S73" s="33" t="s">
        <v>201</v>
      </c>
      <c r="V73" s="33" t="s">
        <v>201</v>
      </c>
      <c r="Y73" s="33" t="s">
        <v>201</v>
      </c>
    </row>
    <row r="74" spans="1:25" x14ac:dyDescent="0.3">
      <c r="A74" s="33">
        <v>71</v>
      </c>
      <c r="B74" s="33" t="s">
        <v>203</v>
      </c>
      <c r="C74" s="33">
        <v>25</v>
      </c>
      <c r="D74" s="33">
        <v>40</v>
      </c>
      <c r="E74" s="33">
        <v>0</v>
      </c>
      <c r="F74" s="33">
        <v>40</v>
      </c>
      <c r="G74" s="33">
        <v>12200</v>
      </c>
      <c r="H74" s="36" t="s">
        <v>153</v>
      </c>
      <c r="I74" s="33">
        <v>12200</v>
      </c>
      <c r="J74" s="33">
        <v>0</v>
      </c>
      <c r="M74" s="33" t="s">
        <v>201</v>
      </c>
      <c r="P74" s="33" t="s">
        <v>201</v>
      </c>
      <c r="S74" s="33" t="s">
        <v>201</v>
      </c>
      <c r="V74" s="33" t="s">
        <v>201</v>
      </c>
      <c r="Y74" s="33" t="s">
        <v>201</v>
      </c>
    </row>
    <row r="75" spans="1:25" x14ac:dyDescent="0.3">
      <c r="A75" s="33">
        <v>72</v>
      </c>
      <c r="B75" s="33" t="s">
        <v>203</v>
      </c>
      <c r="C75" s="33">
        <v>25</v>
      </c>
      <c r="D75" s="33">
        <v>106</v>
      </c>
      <c r="E75" s="33">
        <v>30</v>
      </c>
      <c r="F75" s="33">
        <v>76</v>
      </c>
      <c r="G75" s="33">
        <v>12750</v>
      </c>
      <c r="H75" s="36" t="s">
        <v>149</v>
      </c>
      <c r="I75" s="33">
        <v>1950</v>
      </c>
      <c r="J75" s="33">
        <v>0</v>
      </c>
      <c r="K75" s="36" t="s">
        <v>156</v>
      </c>
      <c r="L75" s="33">
        <v>7600</v>
      </c>
      <c r="M75" s="33">
        <v>1.9375</v>
      </c>
      <c r="N75" s="36" t="s">
        <v>155</v>
      </c>
      <c r="O75" s="33">
        <v>3200</v>
      </c>
      <c r="P75" s="33">
        <v>1.9375</v>
      </c>
      <c r="S75" s="33" t="s">
        <v>201</v>
      </c>
      <c r="V75" s="33" t="s">
        <v>201</v>
      </c>
      <c r="Y75" s="33" t="s">
        <v>201</v>
      </c>
    </row>
    <row r="76" spans="1:25" x14ac:dyDescent="0.3">
      <c r="A76" s="33">
        <v>73</v>
      </c>
      <c r="B76" s="33" t="s">
        <v>203</v>
      </c>
      <c r="C76" s="33">
        <v>25</v>
      </c>
      <c r="D76" s="33">
        <v>28</v>
      </c>
      <c r="E76" s="33">
        <v>0</v>
      </c>
      <c r="F76" s="33">
        <v>28</v>
      </c>
      <c r="G76" s="33">
        <v>13100</v>
      </c>
      <c r="H76" s="36" t="s">
        <v>149</v>
      </c>
      <c r="I76" s="33">
        <v>200</v>
      </c>
      <c r="J76" s="33">
        <v>0</v>
      </c>
      <c r="K76" s="36" t="s">
        <v>69</v>
      </c>
      <c r="L76" s="33">
        <v>12900</v>
      </c>
      <c r="M76" s="33">
        <v>3.8712899999999997</v>
      </c>
      <c r="P76" s="33" t="s">
        <v>201</v>
      </c>
      <c r="S76" s="33" t="s">
        <v>201</v>
      </c>
      <c r="V76" s="33" t="s">
        <v>201</v>
      </c>
      <c r="Y76" s="33" t="s">
        <v>201</v>
      </c>
    </row>
    <row r="77" spans="1:25" x14ac:dyDescent="0.3">
      <c r="A77" s="33">
        <v>74</v>
      </c>
      <c r="B77" s="33" t="s">
        <v>203</v>
      </c>
      <c r="C77" s="33">
        <v>25</v>
      </c>
      <c r="D77" s="33">
        <v>33.2727</v>
      </c>
      <c r="E77" s="33">
        <v>0</v>
      </c>
      <c r="F77" s="33">
        <v>33.2727</v>
      </c>
      <c r="G77" s="33">
        <v>12200</v>
      </c>
      <c r="H77" s="36" t="s">
        <v>154</v>
      </c>
      <c r="I77" s="33">
        <v>12200</v>
      </c>
      <c r="J77" s="33">
        <v>2.1350000000000001E-2</v>
      </c>
      <c r="M77" s="33" t="s">
        <v>201</v>
      </c>
      <c r="P77" s="33" t="s">
        <v>201</v>
      </c>
      <c r="S77" s="33" t="s">
        <v>201</v>
      </c>
      <c r="V77" s="33" t="s">
        <v>201</v>
      </c>
      <c r="Y77" s="33" t="s">
        <v>201</v>
      </c>
    </row>
    <row r="78" spans="1:25" x14ac:dyDescent="0.3">
      <c r="A78" s="33">
        <v>75</v>
      </c>
      <c r="B78" s="33" t="s">
        <v>203</v>
      </c>
      <c r="C78" s="33">
        <v>26</v>
      </c>
      <c r="D78" s="33">
        <v>39.2727</v>
      </c>
      <c r="E78" s="33">
        <v>0</v>
      </c>
      <c r="F78" s="33">
        <v>39.2727</v>
      </c>
      <c r="G78" s="33">
        <v>14400</v>
      </c>
      <c r="H78" s="36" t="s">
        <v>154</v>
      </c>
      <c r="I78" s="33">
        <v>14400</v>
      </c>
      <c r="J78" s="33">
        <v>2.52E-2</v>
      </c>
      <c r="M78" s="33" t="s">
        <v>201</v>
      </c>
      <c r="P78" s="33" t="s">
        <v>201</v>
      </c>
      <c r="S78" s="33" t="s">
        <v>201</v>
      </c>
      <c r="V78" s="33" t="s">
        <v>201</v>
      </c>
      <c r="Y78" s="33" t="s">
        <v>201</v>
      </c>
    </row>
    <row r="79" spans="1:25" x14ac:dyDescent="0.3">
      <c r="A79" s="33">
        <v>76</v>
      </c>
      <c r="B79" s="33" t="s">
        <v>203</v>
      </c>
      <c r="C79" s="33">
        <v>26</v>
      </c>
      <c r="D79" s="33">
        <v>49</v>
      </c>
      <c r="E79" s="33">
        <v>0</v>
      </c>
      <c r="F79" s="33">
        <v>49</v>
      </c>
      <c r="G79" s="33">
        <v>14400</v>
      </c>
      <c r="H79" s="36" t="s">
        <v>153</v>
      </c>
      <c r="I79" s="33">
        <v>14400</v>
      </c>
      <c r="J79" s="33">
        <v>0</v>
      </c>
      <c r="M79" s="33" t="s">
        <v>201</v>
      </c>
      <c r="P79" s="33" t="s">
        <v>201</v>
      </c>
      <c r="S79" s="33" t="s">
        <v>201</v>
      </c>
      <c r="V79" s="33" t="s">
        <v>201</v>
      </c>
      <c r="Y79" s="33" t="s">
        <v>201</v>
      </c>
    </row>
    <row r="80" spans="1:25" x14ac:dyDescent="0.3">
      <c r="A80" s="33">
        <v>77</v>
      </c>
      <c r="B80" s="33" t="s">
        <v>203</v>
      </c>
      <c r="C80" s="33">
        <v>26</v>
      </c>
      <c r="D80" s="33">
        <v>86</v>
      </c>
      <c r="E80" s="33">
        <v>40</v>
      </c>
      <c r="F80" s="33">
        <v>46</v>
      </c>
      <c r="G80" s="33">
        <v>17600</v>
      </c>
      <c r="H80" s="36" t="s">
        <v>149</v>
      </c>
      <c r="I80" s="33">
        <v>1600</v>
      </c>
      <c r="J80" s="33">
        <v>0</v>
      </c>
      <c r="K80" s="36" t="s">
        <v>159</v>
      </c>
      <c r="L80" s="33">
        <v>13700</v>
      </c>
      <c r="M80" s="33">
        <v>2.4659999999999997</v>
      </c>
      <c r="N80" s="36" t="s">
        <v>155</v>
      </c>
      <c r="O80" s="33">
        <v>2300</v>
      </c>
      <c r="P80" s="33">
        <v>1.9375</v>
      </c>
      <c r="S80" s="33" t="s">
        <v>201</v>
      </c>
      <c r="V80" s="33" t="s">
        <v>201</v>
      </c>
      <c r="Y80" s="33" t="s">
        <v>201</v>
      </c>
    </row>
    <row r="81" spans="1:25" x14ac:dyDescent="0.3">
      <c r="A81" s="33">
        <v>78</v>
      </c>
      <c r="B81" s="33" t="s">
        <v>203</v>
      </c>
      <c r="C81" s="33">
        <v>26</v>
      </c>
      <c r="D81" s="33">
        <v>17</v>
      </c>
      <c r="E81" s="33">
        <v>0</v>
      </c>
      <c r="F81" s="33">
        <v>17</v>
      </c>
      <c r="G81" s="33">
        <v>15400</v>
      </c>
      <c r="H81" s="36" t="s">
        <v>149</v>
      </c>
      <c r="I81" s="33">
        <v>200</v>
      </c>
      <c r="J81" s="33">
        <v>0</v>
      </c>
      <c r="K81" s="36" t="s">
        <v>69</v>
      </c>
      <c r="L81" s="33">
        <v>15200</v>
      </c>
      <c r="M81" s="33">
        <v>4.5615199999999998</v>
      </c>
      <c r="P81" s="33" t="s">
        <v>201</v>
      </c>
      <c r="S81" s="33" t="s">
        <v>201</v>
      </c>
      <c r="V81" s="33" t="s">
        <v>201</v>
      </c>
      <c r="Y81" s="33" t="s">
        <v>201</v>
      </c>
    </row>
    <row r="82" spans="1:25" x14ac:dyDescent="0.3">
      <c r="A82" s="33">
        <v>79</v>
      </c>
      <c r="B82" s="33" t="s">
        <v>203</v>
      </c>
      <c r="C82" s="33">
        <v>27</v>
      </c>
      <c r="D82" s="33">
        <v>36.545499999999997</v>
      </c>
      <c r="E82" s="33">
        <v>0</v>
      </c>
      <c r="F82" s="33">
        <v>36.545499999999997</v>
      </c>
      <c r="G82" s="33">
        <v>13400</v>
      </c>
      <c r="H82" s="36" t="s">
        <v>154</v>
      </c>
      <c r="I82" s="33">
        <v>13400</v>
      </c>
      <c r="J82" s="33">
        <v>2.3450000000000002E-2</v>
      </c>
      <c r="M82" s="33" t="s">
        <v>201</v>
      </c>
      <c r="P82" s="33" t="s">
        <v>201</v>
      </c>
      <c r="S82" s="33" t="s">
        <v>201</v>
      </c>
      <c r="V82" s="33" t="s">
        <v>201</v>
      </c>
      <c r="Y82" s="33" t="s">
        <v>201</v>
      </c>
    </row>
    <row r="83" spans="1:25" x14ac:dyDescent="0.3">
      <c r="A83" s="33">
        <v>80</v>
      </c>
      <c r="B83" s="33" t="s">
        <v>203</v>
      </c>
      <c r="C83" s="33">
        <v>27</v>
      </c>
      <c r="D83" s="33">
        <v>23</v>
      </c>
      <c r="E83" s="33">
        <v>0</v>
      </c>
      <c r="F83" s="33">
        <v>23</v>
      </c>
      <c r="G83" s="33">
        <v>18200</v>
      </c>
      <c r="H83" s="36" t="s">
        <v>149</v>
      </c>
      <c r="I83" s="36">
        <v>200</v>
      </c>
      <c r="J83" s="33">
        <v>0</v>
      </c>
      <c r="K83" s="36" t="s">
        <v>69</v>
      </c>
      <c r="L83" s="33">
        <v>18000</v>
      </c>
      <c r="M83" s="33">
        <v>5.4017999999999997</v>
      </c>
      <c r="P83" s="33" t="s">
        <v>201</v>
      </c>
      <c r="S83" s="33" t="s">
        <v>201</v>
      </c>
      <c r="V83" s="33" t="s">
        <v>201</v>
      </c>
      <c r="Y83" s="33" t="s">
        <v>201</v>
      </c>
    </row>
    <row r="84" spans="1:25" x14ac:dyDescent="0.3">
      <c r="A84" s="33">
        <v>81</v>
      </c>
      <c r="B84" s="33" t="s">
        <v>203</v>
      </c>
      <c r="C84" s="33">
        <v>27</v>
      </c>
      <c r="D84" s="33">
        <v>44</v>
      </c>
      <c r="E84" s="33">
        <v>0</v>
      </c>
      <c r="F84" s="33">
        <v>44</v>
      </c>
      <c r="G84" s="33">
        <v>13400</v>
      </c>
      <c r="H84" s="36" t="s">
        <v>153</v>
      </c>
      <c r="I84" s="33">
        <v>13400</v>
      </c>
      <c r="J84" s="33">
        <v>0</v>
      </c>
      <c r="M84" s="33" t="s">
        <v>201</v>
      </c>
      <c r="P84" s="33" t="s">
        <v>201</v>
      </c>
      <c r="S84" s="33" t="s">
        <v>201</v>
      </c>
      <c r="V84" s="33" t="s">
        <v>201</v>
      </c>
      <c r="Y84" s="33" t="s">
        <v>201</v>
      </c>
    </row>
    <row r="85" spans="1:25" x14ac:dyDescent="0.3">
      <c r="A85" s="33">
        <v>82</v>
      </c>
      <c r="B85" s="33" t="s">
        <v>203</v>
      </c>
      <c r="C85" s="33">
        <v>28</v>
      </c>
      <c r="D85" s="33">
        <v>46</v>
      </c>
      <c r="E85" s="33">
        <v>0</v>
      </c>
      <c r="F85" s="33">
        <v>46</v>
      </c>
      <c r="G85" s="33">
        <v>13100</v>
      </c>
      <c r="H85" s="36" t="s">
        <v>153</v>
      </c>
      <c r="I85" s="33">
        <v>13100</v>
      </c>
      <c r="J85" s="33">
        <v>0</v>
      </c>
      <c r="M85" s="33" t="s">
        <v>201</v>
      </c>
      <c r="P85" s="33" t="s">
        <v>201</v>
      </c>
      <c r="S85" s="33" t="s">
        <v>201</v>
      </c>
      <c r="V85" s="33" t="s">
        <v>201</v>
      </c>
      <c r="Y85" s="33" t="s">
        <v>201</v>
      </c>
    </row>
    <row r="86" spans="1:25" x14ac:dyDescent="0.3">
      <c r="A86" s="33">
        <v>83</v>
      </c>
      <c r="B86" s="33" t="s">
        <v>203</v>
      </c>
      <c r="C86" s="33">
        <v>28</v>
      </c>
      <c r="D86" s="33">
        <v>107</v>
      </c>
      <c r="E86" s="33">
        <v>15</v>
      </c>
      <c r="F86" s="33">
        <v>92</v>
      </c>
      <c r="G86" s="33">
        <v>26340</v>
      </c>
      <c r="H86" s="36" t="s">
        <v>149</v>
      </c>
      <c r="I86" s="36">
        <v>300</v>
      </c>
      <c r="J86" s="33">
        <v>0</v>
      </c>
      <c r="K86" s="36" t="s">
        <v>155</v>
      </c>
      <c r="L86" s="33">
        <v>12900</v>
      </c>
      <c r="M86" s="33">
        <v>1.9375</v>
      </c>
      <c r="N86" s="36" t="s">
        <v>159</v>
      </c>
      <c r="O86" s="33">
        <v>8400</v>
      </c>
      <c r="P86" s="33">
        <v>1.512</v>
      </c>
      <c r="Q86" s="33" t="s">
        <v>155</v>
      </c>
      <c r="R86" s="33">
        <v>4740</v>
      </c>
      <c r="S86" s="33">
        <v>1.9375</v>
      </c>
      <c r="V86" s="33" t="s">
        <v>201</v>
      </c>
      <c r="Y86" s="33" t="s">
        <v>201</v>
      </c>
    </row>
    <row r="87" spans="1:25" x14ac:dyDescent="0.3">
      <c r="A87" s="33">
        <v>84</v>
      </c>
      <c r="B87" s="33" t="s">
        <v>203</v>
      </c>
      <c r="C87" s="33">
        <v>28</v>
      </c>
      <c r="D87" s="33">
        <v>37</v>
      </c>
      <c r="E87" s="33">
        <v>0</v>
      </c>
      <c r="F87" s="33">
        <v>37</v>
      </c>
      <c r="G87" s="33">
        <v>18000</v>
      </c>
      <c r="H87" s="36" t="s">
        <v>149</v>
      </c>
      <c r="I87" s="33">
        <v>400</v>
      </c>
      <c r="J87" s="33">
        <v>0</v>
      </c>
      <c r="K87" s="36" t="s">
        <v>69</v>
      </c>
      <c r="L87" s="33">
        <v>17600</v>
      </c>
      <c r="M87" s="33">
        <v>5.2817600000000002</v>
      </c>
      <c r="P87" s="33" t="s">
        <v>201</v>
      </c>
      <c r="S87" s="33" t="s">
        <v>201</v>
      </c>
      <c r="V87" s="33" t="s">
        <v>201</v>
      </c>
      <c r="Y87" s="33" t="s">
        <v>201</v>
      </c>
    </row>
    <row r="88" spans="1:25" x14ac:dyDescent="0.3">
      <c r="A88" s="33">
        <v>85</v>
      </c>
      <c r="B88" s="33" t="s">
        <v>203</v>
      </c>
      <c r="C88" s="33">
        <v>28</v>
      </c>
      <c r="D88" s="33">
        <v>35.7273</v>
      </c>
      <c r="E88" s="33">
        <v>0</v>
      </c>
      <c r="F88" s="33">
        <v>35.7273</v>
      </c>
      <c r="G88" s="33">
        <v>13100</v>
      </c>
      <c r="H88" s="36" t="s">
        <v>154</v>
      </c>
      <c r="I88" s="33">
        <v>13100</v>
      </c>
      <c r="J88" s="33">
        <v>2.2925000000000001E-2</v>
      </c>
      <c r="M88" s="33" t="s">
        <v>201</v>
      </c>
      <c r="P88" s="33" t="s">
        <v>201</v>
      </c>
      <c r="S88" s="33" t="s">
        <v>201</v>
      </c>
      <c r="V88" s="33" t="s">
        <v>201</v>
      </c>
      <c r="Y88" s="33" t="s">
        <v>201</v>
      </c>
    </row>
    <row r="89" spans="1:25" x14ac:dyDescent="0.3">
      <c r="A89" s="33">
        <v>86</v>
      </c>
      <c r="B89" s="33" t="s">
        <v>203</v>
      </c>
      <c r="C89" s="33">
        <v>29</v>
      </c>
      <c r="D89" s="33">
        <v>56</v>
      </c>
      <c r="E89" s="33">
        <v>0</v>
      </c>
      <c r="F89" s="33">
        <v>56</v>
      </c>
      <c r="G89" s="33">
        <v>16900</v>
      </c>
      <c r="H89" s="36" t="s">
        <v>153</v>
      </c>
      <c r="I89" s="33">
        <v>16900</v>
      </c>
      <c r="J89" s="33">
        <v>0</v>
      </c>
      <c r="M89" s="33" t="s">
        <v>201</v>
      </c>
      <c r="P89" s="33" t="s">
        <v>201</v>
      </c>
      <c r="S89" s="33" t="s">
        <v>201</v>
      </c>
      <c r="V89" s="33" t="s">
        <v>201</v>
      </c>
      <c r="Y89" s="33" t="s">
        <v>201</v>
      </c>
    </row>
    <row r="90" spans="1:25" x14ac:dyDescent="0.3">
      <c r="A90" s="33">
        <v>87</v>
      </c>
      <c r="B90" s="33" t="s">
        <v>203</v>
      </c>
      <c r="C90" s="33">
        <v>29</v>
      </c>
      <c r="D90" s="33">
        <v>88</v>
      </c>
      <c r="E90" s="33">
        <v>8</v>
      </c>
      <c r="F90" s="33">
        <v>80</v>
      </c>
      <c r="G90" s="33">
        <v>22080</v>
      </c>
      <c r="H90" s="36" t="s">
        <v>149</v>
      </c>
      <c r="I90" s="33">
        <v>1150</v>
      </c>
      <c r="J90" s="33">
        <v>0</v>
      </c>
      <c r="K90" s="36" t="s">
        <v>155</v>
      </c>
      <c r="L90" s="33">
        <v>9770</v>
      </c>
      <c r="M90" s="33">
        <v>1.9375</v>
      </c>
      <c r="N90" s="36" t="s">
        <v>159</v>
      </c>
      <c r="O90" s="33">
        <v>11160</v>
      </c>
      <c r="P90" s="33">
        <v>2.0087999999999999</v>
      </c>
      <c r="S90" s="33" t="s">
        <v>201</v>
      </c>
      <c r="V90" s="33" t="s">
        <v>201</v>
      </c>
      <c r="Y90" s="33" t="s">
        <v>201</v>
      </c>
    </row>
    <row r="91" spans="1:25" x14ac:dyDescent="0.3">
      <c r="A91" s="33">
        <v>88</v>
      </c>
      <c r="B91" s="33" t="s">
        <v>203</v>
      </c>
      <c r="C91" s="33">
        <v>29</v>
      </c>
      <c r="D91" s="33">
        <v>32</v>
      </c>
      <c r="E91" s="33">
        <v>0</v>
      </c>
      <c r="F91" s="33">
        <v>32</v>
      </c>
      <c r="G91" s="33">
        <v>15500</v>
      </c>
      <c r="H91" s="36" t="s">
        <v>149</v>
      </c>
      <c r="I91" s="33">
        <v>400</v>
      </c>
      <c r="J91" s="33">
        <v>0</v>
      </c>
      <c r="K91" s="36" t="s">
        <v>69</v>
      </c>
      <c r="L91" s="33">
        <v>15100</v>
      </c>
      <c r="M91" s="33">
        <v>4.5315099999999999</v>
      </c>
      <c r="P91" s="33" t="s">
        <v>201</v>
      </c>
      <c r="S91" s="33" t="s">
        <v>201</v>
      </c>
      <c r="V91" s="33" t="s">
        <v>201</v>
      </c>
      <c r="Y91" s="33" t="s">
        <v>201</v>
      </c>
    </row>
    <row r="92" spans="1:25" x14ac:dyDescent="0.3">
      <c r="A92" s="33">
        <v>89</v>
      </c>
      <c r="B92" s="33" t="s">
        <v>203</v>
      </c>
      <c r="C92" s="33">
        <v>29</v>
      </c>
      <c r="D92" s="33">
        <v>46.090899999999998</v>
      </c>
      <c r="E92" s="33">
        <v>0</v>
      </c>
      <c r="F92" s="33">
        <v>46.090899999999998</v>
      </c>
      <c r="G92" s="33">
        <v>16900</v>
      </c>
      <c r="H92" s="36" t="s">
        <v>154</v>
      </c>
      <c r="I92" s="33">
        <v>16900</v>
      </c>
      <c r="J92" s="33">
        <v>2.9574999999999997E-2</v>
      </c>
      <c r="M92" s="33" t="s">
        <v>201</v>
      </c>
      <c r="P92" s="33" t="s">
        <v>201</v>
      </c>
      <c r="S92" s="33" t="s">
        <v>201</v>
      </c>
      <c r="V92" s="33" t="s">
        <v>201</v>
      </c>
      <c r="Y92" s="33" t="s">
        <v>201</v>
      </c>
    </row>
    <row r="93" spans="1:25" x14ac:dyDescent="0.3">
      <c r="A93" s="33">
        <v>90</v>
      </c>
      <c r="B93" s="33" t="s">
        <v>203</v>
      </c>
      <c r="C93" s="33">
        <v>30</v>
      </c>
      <c r="D93" s="33">
        <v>37</v>
      </c>
      <c r="E93" s="33">
        <v>0</v>
      </c>
      <c r="F93" s="33">
        <v>37</v>
      </c>
      <c r="G93" s="33">
        <v>13400</v>
      </c>
      <c r="H93" s="36" t="s">
        <v>149</v>
      </c>
      <c r="I93" s="33">
        <v>300</v>
      </c>
      <c r="J93" s="33">
        <v>0</v>
      </c>
      <c r="K93" s="36" t="s">
        <v>69</v>
      </c>
      <c r="L93" s="33">
        <v>13100</v>
      </c>
      <c r="M93" s="33">
        <v>3.9313099999999994</v>
      </c>
      <c r="P93" s="33" t="s">
        <v>201</v>
      </c>
      <c r="S93" s="33" t="s">
        <v>201</v>
      </c>
      <c r="V93" s="33" t="s">
        <v>201</v>
      </c>
      <c r="Y93" s="33" t="s">
        <v>201</v>
      </c>
    </row>
    <row r="94" spans="1:25" x14ac:dyDescent="0.3">
      <c r="A94" s="33">
        <v>91</v>
      </c>
      <c r="B94" s="33" t="s">
        <v>203</v>
      </c>
      <c r="C94" s="33">
        <v>30</v>
      </c>
      <c r="D94" s="33">
        <v>39</v>
      </c>
      <c r="E94" s="33">
        <v>0</v>
      </c>
      <c r="F94" s="33">
        <v>39</v>
      </c>
      <c r="G94" s="33">
        <v>14300</v>
      </c>
      <c r="H94" s="36" t="s">
        <v>154</v>
      </c>
      <c r="I94" s="33">
        <v>14300</v>
      </c>
      <c r="J94" s="33">
        <v>2.5025000000000002E-2</v>
      </c>
      <c r="M94" s="33" t="s">
        <v>201</v>
      </c>
      <c r="P94" s="33" t="s">
        <v>201</v>
      </c>
      <c r="S94" s="33" t="s">
        <v>201</v>
      </c>
      <c r="V94" s="33" t="s">
        <v>201</v>
      </c>
      <c r="Y94" s="33" t="s">
        <v>201</v>
      </c>
    </row>
    <row r="95" spans="1:25" x14ac:dyDescent="0.3">
      <c r="A95" s="33">
        <v>92</v>
      </c>
      <c r="B95" s="33" t="s">
        <v>203</v>
      </c>
      <c r="C95" s="33">
        <v>30</v>
      </c>
      <c r="D95" s="33">
        <v>46</v>
      </c>
      <c r="E95" s="33">
        <v>0</v>
      </c>
      <c r="F95" s="33">
        <v>46</v>
      </c>
      <c r="G95" s="33">
        <v>14300</v>
      </c>
      <c r="H95" s="36" t="s">
        <v>153</v>
      </c>
      <c r="I95" s="33">
        <v>14300</v>
      </c>
      <c r="J95" s="33">
        <v>0</v>
      </c>
      <c r="M95" s="33" t="s">
        <v>201</v>
      </c>
      <c r="P95" s="33" t="s">
        <v>201</v>
      </c>
      <c r="S95" s="33" t="s">
        <v>201</v>
      </c>
      <c r="V95" s="33" t="s">
        <v>201</v>
      </c>
      <c r="Y95" s="33" t="s">
        <v>201</v>
      </c>
    </row>
    <row r="96" spans="1:25" x14ac:dyDescent="0.3">
      <c r="A96" s="33">
        <v>93</v>
      </c>
      <c r="B96" s="33" t="s">
        <v>203</v>
      </c>
      <c r="C96" s="33">
        <v>30</v>
      </c>
      <c r="D96" s="33">
        <v>54</v>
      </c>
      <c r="E96" s="33">
        <v>4</v>
      </c>
      <c r="F96" s="33">
        <v>50</v>
      </c>
      <c r="G96" s="33">
        <v>15800</v>
      </c>
      <c r="H96" s="36" t="s">
        <v>149</v>
      </c>
      <c r="I96" s="33">
        <v>2300</v>
      </c>
      <c r="J96" s="33">
        <v>0</v>
      </c>
      <c r="K96" s="36" t="s">
        <v>159</v>
      </c>
      <c r="L96" s="33">
        <v>13500</v>
      </c>
      <c r="M96" s="33">
        <v>2.4299999999999997</v>
      </c>
      <c r="P96" s="33" t="s">
        <v>201</v>
      </c>
      <c r="S96" s="33" t="s">
        <v>201</v>
      </c>
      <c r="V96" s="33" t="s">
        <v>201</v>
      </c>
      <c r="Y96" s="33" t="s">
        <v>201</v>
      </c>
    </row>
    <row r="97" spans="1:25" x14ac:dyDescent="0.3">
      <c r="A97" s="33">
        <v>94</v>
      </c>
      <c r="B97" s="33" t="s">
        <v>203</v>
      </c>
      <c r="C97" s="33">
        <v>31</v>
      </c>
      <c r="D97" s="33">
        <v>45</v>
      </c>
      <c r="E97" s="33">
        <v>0</v>
      </c>
      <c r="F97" s="33">
        <v>45</v>
      </c>
      <c r="G97" s="33">
        <v>14600</v>
      </c>
      <c r="H97" s="36" t="s">
        <v>153</v>
      </c>
      <c r="I97" s="33">
        <v>14600</v>
      </c>
      <c r="J97" s="33">
        <v>0</v>
      </c>
      <c r="M97" s="33" t="s">
        <v>201</v>
      </c>
      <c r="P97" s="33" t="s">
        <v>201</v>
      </c>
      <c r="S97" s="33" t="s">
        <v>201</v>
      </c>
      <c r="V97" s="33" t="s">
        <v>201</v>
      </c>
      <c r="Y97" s="33" t="s">
        <v>201</v>
      </c>
    </row>
    <row r="98" spans="1:25" x14ac:dyDescent="0.3">
      <c r="A98" s="33">
        <v>95</v>
      </c>
      <c r="B98" s="33" t="s">
        <v>203</v>
      </c>
      <c r="C98" s="33">
        <v>31</v>
      </c>
      <c r="D98" s="33">
        <v>83</v>
      </c>
      <c r="E98" s="33">
        <v>39</v>
      </c>
      <c r="F98" s="33">
        <v>44</v>
      </c>
      <c r="G98" s="33">
        <v>16720</v>
      </c>
      <c r="H98" s="36" t="s">
        <v>149</v>
      </c>
      <c r="I98" s="33">
        <v>2550</v>
      </c>
      <c r="J98" s="33">
        <v>0</v>
      </c>
      <c r="K98" s="36" t="s">
        <v>159</v>
      </c>
      <c r="L98" s="33">
        <v>14170</v>
      </c>
      <c r="M98" s="33">
        <v>2.5505999999999998</v>
      </c>
      <c r="P98" s="33" t="s">
        <v>201</v>
      </c>
      <c r="S98" s="33" t="s">
        <v>201</v>
      </c>
      <c r="V98" s="33" t="s">
        <v>201</v>
      </c>
      <c r="Y98" s="33" t="s">
        <v>201</v>
      </c>
    </row>
    <row r="99" spans="1:25" x14ac:dyDescent="0.3">
      <c r="A99" s="33">
        <v>96</v>
      </c>
      <c r="B99" s="33" t="s">
        <v>203</v>
      </c>
      <c r="C99" s="33">
        <v>31</v>
      </c>
      <c r="D99" s="33">
        <v>21</v>
      </c>
      <c r="E99" s="33">
        <v>0</v>
      </c>
      <c r="F99" s="33">
        <v>21</v>
      </c>
      <c r="G99" s="33">
        <v>16400</v>
      </c>
      <c r="H99" s="36" t="s">
        <v>149</v>
      </c>
      <c r="I99" s="33">
        <v>100</v>
      </c>
      <c r="J99" s="33">
        <v>0</v>
      </c>
      <c r="K99" s="36" t="s">
        <v>69</v>
      </c>
      <c r="L99" s="33">
        <v>16300</v>
      </c>
      <c r="M99" s="33">
        <v>4.8916300000000001</v>
      </c>
      <c r="P99" s="33" t="s">
        <v>201</v>
      </c>
      <c r="S99" s="33" t="s">
        <v>201</v>
      </c>
      <c r="V99" s="33" t="s">
        <v>201</v>
      </c>
      <c r="Y99" s="33" t="s">
        <v>201</v>
      </c>
    </row>
    <row r="100" spans="1:25" x14ac:dyDescent="0.3">
      <c r="A100" s="33">
        <v>97</v>
      </c>
      <c r="B100" s="33" t="s">
        <v>203</v>
      </c>
      <c r="C100" s="33">
        <v>31</v>
      </c>
      <c r="D100" s="33">
        <v>39.818199999999997</v>
      </c>
      <c r="E100" s="33">
        <v>0</v>
      </c>
      <c r="F100" s="33">
        <v>39.818199999999997</v>
      </c>
      <c r="G100" s="33">
        <v>14600</v>
      </c>
      <c r="H100" s="36" t="s">
        <v>154</v>
      </c>
      <c r="I100" s="33">
        <v>14600</v>
      </c>
      <c r="J100" s="33">
        <v>2.555E-2</v>
      </c>
      <c r="M100" s="33" t="s">
        <v>201</v>
      </c>
      <c r="P100" s="33" t="s">
        <v>201</v>
      </c>
      <c r="S100" s="33" t="s">
        <v>201</v>
      </c>
      <c r="V100" s="33" t="s">
        <v>201</v>
      </c>
      <c r="Y100" s="33" t="s">
        <v>201</v>
      </c>
    </row>
    <row r="101" spans="1:25" x14ac:dyDescent="0.3">
      <c r="A101" s="33">
        <v>98</v>
      </c>
      <c r="B101" s="33" t="s">
        <v>203</v>
      </c>
      <c r="C101" s="33">
        <v>32</v>
      </c>
      <c r="D101" s="33">
        <v>55</v>
      </c>
      <c r="E101" s="33">
        <v>0</v>
      </c>
      <c r="F101" s="33">
        <v>55</v>
      </c>
      <c r="G101" s="33">
        <v>14800</v>
      </c>
      <c r="H101" s="36" t="s">
        <v>153</v>
      </c>
      <c r="I101" s="33">
        <v>14800</v>
      </c>
      <c r="J101" s="33">
        <v>0</v>
      </c>
      <c r="M101" s="33" t="s">
        <v>201</v>
      </c>
      <c r="P101" s="33" t="s">
        <v>201</v>
      </c>
      <c r="S101" s="33" t="s">
        <v>201</v>
      </c>
      <c r="V101" s="33" t="s">
        <v>201</v>
      </c>
      <c r="Y101" s="33" t="s">
        <v>201</v>
      </c>
    </row>
    <row r="102" spans="1:25" x14ac:dyDescent="0.3">
      <c r="A102" s="33">
        <v>99</v>
      </c>
      <c r="B102" s="33" t="s">
        <v>203</v>
      </c>
      <c r="C102" s="33">
        <v>32</v>
      </c>
      <c r="D102" s="33">
        <v>57</v>
      </c>
      <c r="E102" s="33">
        <v>13</v>
      </c>
      <c r="F102" s="33">
        <v>44</v>
      </c>
      <c r="G102" s="33">
        <v>20300</v>
      </c>
      <c r="H102" s="36" t="s">
        <v>149</v>
      </c>
      <c r="I102" s="33">
        <v>280</v>
      </c>
      <c r="J102" s="33">
        <v>0</v>
      </c>
      <c r="K102" s="36" t="s">
        <v>156</v>
      </c>
      <c r="L102" s="33">
        <v>1310</v>
      </c>
      <c r="M102" s="33">
        <v>1.9375</v>
      </c>
      <c r="N102" s="36" t="s">
        <v>159</v>
      </c>
      <c r="O102" s="33">
        <v>16710</v>
      </c>
      <c r="P102" s="33">
        <v>3.0078</v>
      </c>
      <c r="Q102" s="33" t="s">
        <v>155</v>
      </c>
      <c r="R102" s="33">
        <v>2000</v>
      </c>
      <c r="S102" s="33">
        <v>1.9375</v>
      </c>
      <c r="V102" s="33" t="s">
        <v>201</v>
      </c>
      <c r="Y102" s="33" t="s">
        <v>201</v>
      </c>
    </row>
    <row r="103" spans="1:25" x14ac:dyDescent="0.3">
      <c r="A103" s="33">
        <v>100</v>
      </c>
      <c r="B103" s="33" t="s">
        <v>203</v>
      </c>
      <c r="C103" s="33">
        <v>32</v>
      </c>
      <c r="D103" s="33">
        <v>32</v>
      </c>
      <c r="E103" s="33">
        <v>0</v>
      </c>
      <c r="F103" s="33">
        <v>32</v>
      </c>
      <c r="G103" s="33">
        <v>20600</v>
      </c>
      <c r="H103" s="36" t="s">
        <v>149</v>
      </c>
      <c r="I103" s="33">
        <v>400</v>
      </c>
      <c r="J103" s="33">
        <v>0</v>
      </c>
      <c r="K103" s="36" t="s">
        <v>69</v>
      </c>
      <c r="L103" s="33">
        <v>20200</v>
      </c>
      <c r="M103" s="33">
        <v>6.0620199999999995</v>
      </c>
      <c r="P103" s="33" t="s">
        <v>201</v>
      </c>
      <c r="S103" s="33" t="s">
        <v>201</v>
      </c>
      <c r="V103" s="33" t="s">
        <v>201</v>
      </c>
      <c r="Y103" s="33" t="s">
        <v>201</v>
      </c>
    </row>
    <row r="104" spans="1:25" x14ac:dyDescent="0.3">
      <c r="A104" s="33">
        <v>101</v>
      </c>
      <c r="B104" s="33" t="s">
        <v>203</v>
      </c>
      <c r="C104" s="33">
        <v>32</v>
      </c>
      <c r="D104" s="33">
        <v>40.363599999999998</v>
      </c>
      <c r="E104" s="33">
        <v>0</v>
      </c>
      <c r="F104" s="33">
        <v>40.363599999999998</v>
      </c>
      <c r="G104" s="33">
        <v>14800</v>
      </c>
      <c r="H104" s="36" t="s">
        <v>154</v>
      </c>
      <c r="I104" s="33">
        <v>14800</v>
      </c>
      <c r="J104" s="33">
        <v>2.5900000000000003E-2</v>
      </c>
      <c r="M104" s="33" t="s">
        <v>201</v>
      </c>
      <c r="P104" s="33" t="s">
        <v>201</v>
      </c>
      <c r="S104" s="33" t="s">
        <v>201</v>
      </c>
      <c r="V104" s="33" t="s">
        <v>201</v>
      </c>
      <c r="Y104" s="33" t="s">
        <v>201</v>
      </c>
    </row>
    <row r="105" spans="1:25" x14ac:dyDescent="0.3">
      <c r="A105" s="33">
        <v>102</v>
      </c>
      <c r="B105" s="33" t="s">
        <v>202</v>
      </c>
      <c r="C105" s="33">
        <v>33</v>
      </c>
      <c r="D105" s="33">
        <v>122</v>
      </c>
      <c r="E105" s="33">
        <v>0</v>
      </c>
      <c r="F105" s="33">
        <v>122</v>
      </c>
      <c r="G105" s="33">
        <v>126300</v>
      </c>
      <c r="H105" s="36" t="s">
        <v>149</v>
      </c>
      <c r="I105" s="33">
        <v>300</v>
      </c>
      <c r="J105" s="33">
        <v>0</v>
      </c>
      <c r="K105" s="36" t="s">
        <v>69</v>
      </c>
      <c r="L105" s="33">
        <v>126000</v>
      </c>
      <c r="M105" s="33">
        <v>37.812599999999996</v>
      </c>
      <c r="P105" s="33" t="s">
        <v>201</v>
      </c>
      <c r="S105" s="33" t="s">
        <v>201</v>
      </c>
      <c r="V105" s="33" t="s">
        <v>201</v>
      </c>
      <c r="Y105" s="33" t="s">
        <v>201</v>
      </c>
    </row>
    <row r="106" spans="1:25" x14ac:dyDescent="0.3">
      <c r="A106" s="33">
        <v>103</v>
      </c>
      <c r="B106" s="33" t="s">
        <v>202</v>
      </c>
      <c r="C106" s="33">
        <v>33</v>
      </c>
      <c r="D106" s="33">
        <v>218</v>
      </c>
      <c r="E106" s="33">
        <v>26</v>
      </c>
      <c r="F106" s="33">
        <v>192</v>
      </c>
      <c r="G106" s="33">
        <v>166950</v>
      </c>
      <c r="H106" s="36" t="s">
        <v>149</v>
      </c>
      <c r="I106" s="33">
        <v>1850</v>
      </c>
      <c r="J106" s="33">
        <v>0</v>
      </c>
      <c r="K106" s="36" t="s">
        <v>155</v>
      </c>
      <c r="L106" s="33">
        <v>17550</v>
      </c>
      <c r="M106" s="33">
        <v>1.9375</v>
      </c>
      <c r="N106" s="36" t="s">
        <v>159</v>
      </c>
      <c r="O106" s="33">
        <v>140550</v>
      </c>
      <c r="P106" s="33">
        <v>25.298999999999999</v>
      </c>
      <c r="Q106" s="33" t="s">
        <v>156</v>
      </c>
      <c r="R106" s="33">
        <v>7000</v>
      </c>
      <c r="S106" s="33">
        <v>1.9375</v>
      </c>
      <c r="V106" s="33" t="s">
        <v>201</v>
      </c>
      <c r="Y106" s="33" t="s">
        <v>201</v>
      </c>
    </row>
    <row r="107" spans="1:25" x14ac:dyDescent="0.3">
      <c r="A107" s="33">
        <v>104</v>
      </c>
      <c r="B107" s="33" t="s">
        <v>202</v>
      </c>
      <c r="C107" s="33">
        <v>34</v>
      </c>
      <c r="D107" s="33">
        <v>130</v>
      </c>
      <c r="E107" s="33">
        <v>0</v>
      </c>
      <c r="F107" s="33">
        <v>130</v>
      </c>
      <c r="G107" s="33">
        <v>143300</v>
      </c>
      <c r="H107" s="36" t="s">
        <v>149</v>
      </c>
      <c r="I107" s="33">
        <v>300</v>
      </c>
      <c r="J107" s="33">
        <v>0</v>
      </c>
      <c r="K107" s="36" t="s">
        <v>69</v>
      </c>
      <c r="L107" s="33">
        <v>143000</v>
      </c>
      <c r="M107" s="33">
        <v>42.914299999999997</v>
      </c>
      <c r="P107" s="33" t="s">
        <v>201</v>
      </c>
      <c r="S107" s="33" t="s">
        <v>201</v>
      </c>
      <c r="V107" s="33" t="s">
        <v>201</v>
      </c>
      <c r="Y107" s="33" t="s">
        <v>201</v>
      </c>
    </row>
    <row r="108" spans="1:25" x14ac:dyDescent="0.3">
      <c r="A108" s="33">
        <v>105</v>
      </c>
      <c r="B108" s="33" t="s">
        <v>202</v>
      </c>
      <c r="C108" s="33">
        <v>34</v>
      </c>
      <c r="D108" s="33">
        <v>171</v>
      </c>
      <c r="E108" s="33">
        <v>52</v>
      </c>
      <c r="F108" s="33">
        <v>119</v>
      </c>
      <c r="G108" s="33">
        <v>144910</v>
      </c>
      <c r="H108" s="36" t="s">
        <v>149</v>
      </c>
      <c r="I108" s="33">
        <v>1800</v>
      </c>
      <c r="J108" s="33">
        <v>0</v>
      </c>
      <c r="K108" s="36" t="s">
        <v>159</v>
      </c>
      <c r="L108" s="33">
        <v>1770</v>
      </c>
      <c r="M108" s="33">
        <v>0.31859999999999999</v>
      </c>
      <c r="N108" s="36" t="s">
        <v>160</v>
      </c>
      <c r="O108" s="33">
        <v>141340</v>
      </c>
      <c r="P108" s="33">
        <v>25.441199999999998</v>
      </c>
      <c r="S108" s="33" t="s">
        <v>201</v>
      </c>
      <c r="V108" s="33" t="s">
        <v>201</v>
      </c>
      <c r="Y108" s="33" t="s">
        <v>201</v>
      </c>
    </row>
    <row r="109" spans="1:25" x14ac:dyDescent="0.3">
      <c r="A109" s="33">
        <v>106</v>
      </c>
      <c r="B109" s="33" t="s">
        <v>202</v>
      </c>
      <c r="C109" s="33">
        <v>35</v>
      </c>
      <c r="D109" s="33">
        <v>143</v>
      </c>
      <c r="E109" s="33">
        <v>0</v>
      </c>
      <c r="F109" s="33">
        <v>143</v>
      </c>
      <c r="G109" s="33">
        <v>144300</v>
      </c>
      <c r="H109" s="36" t="s">
        <v>149</v>
      </c>
      <c r="I109" s="33">
        <v>300</v>
      </c>
      <c r="J109" s="33">
        <v>0</v>
      </c>
      <c r="K109" s="36" t="s">
        <v>69</v>
      </c>
      <c r="L109" s="33">
        <v>144000</v>
      </c>
      <c r="M109" s="33">
        <v>43.214399999999998</v>
      </c>
      <c r="P109" s="33" t="s">
        <v>201</v>
      </c>
      <c r="S109" s="33" t="s">
        <v>201</v>
      </c>
      <c r="V109" s="33" t="s">
        <v>201</v>
      </c>
      <c r="Y109" s="33" t="s">
        <v>201</v>
      </c>
    </row>
    <row r="110" spans="1:25" x14ac:dyDescent="0.3">
      <c r="A110" s="33">
        <v>107</v>
      </c>
      <c r="B110" s="33" t="s">
        <v>202</v>
      </c>
      <c r="C110" s="33">
        <v>35</v>
      </c>
      <c r="D110" s="33">
        <v>143</v>
      </c>
      <c r="E110" s="33">
        <v>13</v>
      </c>
      <c r="F110" s="33">
        <v>130</v>
      </c>
      <c r="G110" s="33">
        <v>196500</v>
      </c>
      <c r="H110" s="36" t="s">
        <v>149</v>
      </c>
      <c r="I110" s="33">
        <v>2500</v>
      </c>
      <c r="J110" s="33">
        <v>0</v>
      </c>
      <c r="K110" s="36" t="s">
        <v>160</v>
      </c>
      <c r="L110" s="36">
        <v>139000</v>
      </c>
      <c r="M110" s="33">
        <v>25.02</v>
      </c>
      <c r="N110" s="36" t="s">
        <v>159</v>
      </c>
      <c r="O110" s="33">
        <v>55000</v>
      </c>
      <c r="P110" s="33">
        <v>9.9</v>
      </c>
      <c r="S110" s="33" t="s">
        <v>201</v>
      </c>
      <c r="V110" s="33" t="s">
        <v>201</v>
      </c>
      <c r="Y110" s="33" t="s">
        <v>201</v>
      </c>
    </row>
    <row r="111" spans="1:25" x14ac:dyDescent="0.3">
      <c r="A111" s="33">
        <v>108</v>
      </c>
      <c r="B111" s="33" t="s">
        <v>202</v>
      </c>
      <c r="C111" s="33">
        <v>36</v>
      </c>
      <c r="D111" s="33">
        <v>260</v>
      </c>
      <c r="E111" s="33">
        <v>46</v>
      </c>
      <c r="F111" s="33">
        <v>214</v>
      </c>
      <c r="G111" s="33">
        <v>238090</v>
      </c>
      <c r="H111" s="36" t="s">
        <v>149</v>
      </c>
      <c r="I111" s="33">
        <v>5100</v>
      </c>
      <c r="J111" s="33">
        <v>0</v>
      </c>
      <c r="K111" s="36" t="s">
        <v>159</v>
      </c>
      <c r="L111" s="33">
        <v>142710</v>
      </c>
      <c r="M111" s="33">
        <v>25.687799999999999</v>
      </c>
      <c r="N111" s="36" t="s">
        <v>160</v>
      </c>
      <c r="O111" s="33">
        <v>83950</v>
      </c>
      <c r="P111" s="33">
        <v>15.111000000000001</v>
      </c>
      <c r="Q111" s="33" t="s">
        <v>159</v>
      </c>
      <c r="R111" s="33">
        <v>6330</v>
      </c>
      <c r="S111" s="33">
        <v>1.1394</v>
      </c>
      <c r="V111" s="33" t="s">
        <v>201</v>
      </c>
      <c r="Y111" s="33" t="s">
        <v>201</v>
      </c>
    </row>
    <row r="112" spans="1:25" x14ac:dyDescent="0.3">
      <c r="A112" s="33">
        <v>109</v>
      </c>
      <c r="B112" s="33" t="s">
        <v>202</v>
      </c>
      <c r="C112" s="33">
        <v>36</v>
      </c>
      <c r="D112" s="33">
        <v>183</v>
      </c>
      <c r="E112" s="33">
        <v>0</v>
      </c>
      <c r="F112" s="33">
        <v>183</v>
      </c>
      <c r="G112" s="33">
        <v>197300</v>
      </c>
      <c r="H112" s="36" t="s">
        <v>149</v>
      </c>
      <c r="I112" s="33">
        <v>300</v>
      </c>
      <c r="J112" s="33">
        <v>0</v>
      </c>
      <c r="K112" s="36" t="s">
        <v>69</v>
      </c>
      <c r="L112" s="33">
        <v>197000</v>
      </c>
      <c r="M112" s="33">
        <v>59.119699999999995</v>
      </c>
      <c r="P112" s="33" t="s">
        <v>201</v>
      </c>
      <c r="S112" s="33" t="s">
        <v>201</v>
      </c>
      <c r="V112" s="33" t="s">
        <v>201</v>
      </c>
      <c r="Y112" s="33" t="s">
        <v>201</v>
      </c>
    </row>
    <row r="113" spans="1:25" x14ac:dyDescent="0.3">
      <c r="A113" s="33">
        <v>110</v>
      </c>
      <c r="B113" s="33" t="s">
        <v>202</v>
      </c>
      <c r="C113" s="33">
        <v>37</v>
      </c>
      <c r="D113" s="33">
        <v>182</v>
      </c>
      <c r="E113" s="33">
        <v>0</v>
      </c>
      <c r="F113" s="33">
        <v>182</v>
      </c>
      <c r="G113" s="33">
        <v>177200</v>
      </c>
      <c r="H113" s="36" t="s">
        <v>149</v>
      </c>
      <c r="I113" s="33">
        <v>200</v>
      </c>
      <c r="J113" s="33">
        <v>0</v>
      </c>
      <c r="K113" s="36" t="s">
        <v>69</v>
      </c>
      <c r="L113" s="33">
        <v>177000</v>
      </c>
      <c r="M113" s="33">
        <v>53.117699999999999</v>
      </c>
      <c r="P113" s="33" t="s">
        <v>201</v>
      </c>
      <c r="S113" s="33" t="s">
        <v>201</v>
      </c>
      <c r="V113" s="33" t="s">
        <v>201</v>
      </c>
      <c r="Y113" s="33" t="s">
        <v>201</v>
      </c>
    </row>
    <row r="114" spans="1:25" x14ac:dyDescent="0.3">
      <c r="A114" s="33">
        <v>111</v>
      </c>
      <c r="B114" s="33" t="s">
        <v>202</v>
      </c>
      <c r="C114" s="33">
        <v>37</v>
      </c>
      <c r="D114" s="33">
        <v>321</v>
      </c>
      <c r="E114" s="33">
        <v>108</v>
      </c>
      <c r="F114" s="33">
        <v>213</v>
      </c>
      <c r="G114" s="33">
        <v>263020</v>
      </c>
      <c r="H114" s="36" t="s">
        <v>149</v>
      </c>
      <c r="I114" s="33">
        <v>1350</v>
      </c>
      <c r="J114" s="33">
        <v>0</v>
      </c>
      <c r="K114" s="36" t="s">
        <v>155</v>
      </c>
      <c r="L114" s="33">
        <v>2670</v>
      </c>
      <c r="M114" s="33">
        <v>1.9375</v>
      </c>
      <c r="N114" s="36" t="s">
        <v>159</v>
      </c>
      <c r="O114" s="33">
        <v>205000</v>
      </c>
      <c r="P114" s="33">
        <v>36.9</v>
      </c>
      <c r="Q114" s="33" t="s">
        <v>155</v>
      </c>
      <c r="R114" s="33">
        <v>54000</v>
      </c>
      <c r="S114" s="33">
        <v>1.9375</v>
      </c>
      <c r="V114" s="33" t="s">
        <v>201</v>
      </c>
      <c r="Y114" s="33" t="s">
        <v>201</v>
      </c>
    </row>
    <row r="115" spans="1:25" x14ac:dyDescent="0.3">
      <c r="A115" s="33">
        <v>112</v>
      </c>
      <c r="B115" s="33" t="s">
        <v>202</v>
      </c>
      <c r="C115" s="33">
        <v>38</v>
      </c>
      <c r="D115" s="33">
        <v>130</v>
      </c>
      <c r="E115" s="33">
        <v>0</v>
      </c>
      <c r="F115" s="33">
        <v>130</v>
      </c>
      <c r="G115" s="33">
        <v>155300</v>
      </c>
      <c r="H115" s="36" t="s">
        <v>149</v>
      </c>
      <c r="I115" s="33">
        <v>300</v>
      </c>
      <c r="J115" s="33">
        <v>0</v>
      </c>
      <c r="K115" s="36" t="s">
        <v>69</v>
      </c>
      <c r="L115" s="33">
        <v>155000</v>
      </c>
      <c r="M115" s="33">
        <v>46.515499999999996</v>
      </c>
      <c r="P115" s="33" t="s">
        <v>201</v>
      </c>
      <c r="S115" s="33" t="s">
        <v>201</v>
      </c>
      <c r="V115" s="33" t="s">
        <v>201</v>
      </c>
      <c r="Y115" s="33" t="s">
        <v>201</v>
      </c>
    </row>
    <row r="116" spans="1:25" x14ac:dyDescent="0.3">
      <c r="A116" s="33">
        <v>113</v>
      </c>
      <c r="B116" s="33" t="s">
        <v>202</v>
      </c>
      <c r="C116" s="33">
        <v>38</v>
      </c>
      <c r="D116" s="33">
        <v>149</v>
      </c>
      <c r="E116" s="33">
        <v>27</v>
      </c>
      <c r="F116" s="33">
        <v>122</v>
      </c>
      <c r="G116" s="33">
        <v>120520</v>
      </c>
      <c r="H116" s="36" t="s">
        <v>149</v>
      </c>
      <c r="I116" s="33">
        <v>2400</v>
      </c>
      <c r="J116" s="33">
        <v>0</v>
      </c>
      <c r="K116" s="36" t="s">
        <v>159</v>
      </c>
      <c r="L116" s="33">
        <v>112980</v>
      </c>
      <c r="M116" s="33">
        <v>20.336400000000001</v>
      </c>
      <c r="N116" s="36" t="s">
        <v>155</v>
      </c>
      <c r="O116" s="33">
        <v>5140</v>
      </c>
      <c r="P116" s="33">
        <v>1.9375</v>
      </c>
      <c r="S116" s="33" t="s">
        <v>201</v>
      </c>
      <c r="V116" s="33" t="s">
        <v>201</v>
      </c>
      <c r="Y116" s="33" t="s">
        <v>201</v>
      </c>
    </row>
    <row r="117" spans="1:25" x14ac:dyDescent="0.3">
      <c r="A117" s="33">
        <v>114</v>
      </c>
      <c r="B117" s="33" t="s">
        <v>202</v>
      </c>
      <c r="C117" s="33">
        <v>39</v>
      </c>
      <c r="D117" s="33">
        <v>130</v>
      </c>
      <c r="E117" s="33">
        <v>0</v>
      </c>
      <c r="F117" s="33">
        <v>130</v>
      </c>
      <c r="G117" s="33">
        <v>161100</v>
      </c>
      <c r="H117" s="36" t="s">
        <v>149</v>
      </c>
      <c r="I117" s="33">
        <v>100</v>
      </c>
      <c r="J117" s="33">
        <v>0</v>
      </c>
      <c r="K117" s="36" t="s">
        <v>69</v>
      </c>
      <c r="L117" s="33">
        <v>161000</v>
      </c>
      <c r="M117" s="33">
        <v>48.316099999999999</v>
      </c>
      <c r="P117" s="33" t="s">
        <v>201</v>
      </c>
      <c r="S117" s="33" t="s">
        <v>201</v>
      </c>
      <c r="V117" s="33" t="s">
        <v>201</v>
      </c>
      <c r="Y117" s="33" t="s">
        <v>201</v>
      </c>
    </row>
    <row r="118" spans="1:25" x14ac:dyDescent="0.3">
      <c r="A118" s="33">
        <v>115</v>
      </c>
      <c r="B118" s="33" t="s">
        <v>202</v>
      </c>
      <c r="C118" s="33">
        <v>39</v>
      </c>
      <c r="D118" s="33">
        <v>215</v>
      </c>
      <c r="E118" s="33">
        <v>76</v>
      </c>
      <c r="F118" s="33">
        <v>139</v>
      </c>
      <c r="G118" s="33">
        <v>233110</v>
      </c>
      <c r="H118" s="36" t="s">
        <v>149</v>
      </c>
      <c r="I118" s="33">
        <v>750</v>
      </c>
      <c r="J118" s="33">
        <v>0</v>
      </c>
      <c r="K118" s="36" t="s">
        <v>155</v>
      </c>
      <c r="L118" s="33">
        <v>12360</v>
      </c>
      <c r="M118" s="33">
        <v>1.9375</v>
      </c>
      <c r="N118" s="36" t="s">
        <v>159</v>
      </c>
      <c r="O118" s="33">
        <v>220000</v>
      </c>
      <c r="P118" s="33">
        <v>39.6</v>
      </c>
      <c r="S118" s="33" t="s">
        <v>201</v>
      </c>
      <c r="V118" s="33" t="s">
        <v>201</v>
      </c>
      <c r="Y118" s="33" t="s">
        <v>201</v>
      </c>
    </row>
    <row r="119" spans="1:25" x14ac:dyDescent="0.3">
      <c r="A119" s="33">
        <v>116</v>
      </c>
      <c r="B119" s="33" t="s">
        <v>204</v>
      </c>
      <c r="C119" s="33">
        <v>40</v>
      </c>
      <c r="D119" s="33">
        <v>389</v>
      </c>
      <c r="E119" s="33">
        <v>34</v>
      </c>
      <c r="F119" s="33">
        <v>355</v>
      </c>
      <c r="G119" s="33">
        <v>743600</v>
      </c>
      <c r="H119" s="36" t="s">
        <v>169</v>
      </c>
      <c r="I119" s="33">
        <v>23000</v>
      </c>
      <c r="J119" s="33">
        <v>43.699999999999996</v>
      </c>
      <c r="K119" s="36" t="s">
        <v>160</v>
      </c>
      <c r="L119" s="33">
        <v>715000</v>
      </c>
      <c r="M119" s="33">
        <v>128.69999999999999</v>
      </c>
      <c r="N119" s="36" t="s">
        <v>168</v>
      </c>
      <c r="O119" s="33">
        <v>5600</v>
      </c>
      <c r="P119" s="33">
        <v>5.6</v>
      </c>
      <c r="Y119" s="33"/>
    </row>
    <row r="120" spans="1:25" x14ac:dyDescent="0.3">
      <c r="A120" s="33">
        <v>117</v>
      </c>
      <c r="B120" s="33" t="s">
        <v>204</v>
      </c>
      <c r="C120" s="33">
        <v>40</v>
      </c>
      <c r="D120" s="33">
        <v>453</v>
      </c>
      <c r="E120" s="33">
        <v>30</v>
      </c>
      <c r="F120" s="33">
        <v>423</v>
      </c>
      <c r="G120" s="33">
        <v>738800</v>
      </c>
      <c r="H120" s="36" t="s">
        <v>154</v>
      </c>
      <c r="I120" s="33">
        <v>19000</v>
      </c>
      <c r="J120" s="33">
        <v>3.3250000000000002E-2</v>
      </c>
      <c r="K120" s="36" t="s">
        <v>160</v>
      </c>
      <c r="L120" s="33">
        <v>715000</v>
      </c>
      <c r="M120" s="33">
        <v>128.69999999999999</v>
      </c>
      <c r="N120" s="36" t="s">
        <v>149</v>
      </c>
      <c r="O120" s="33">
        <v>4800</v>
      </c>
      <c r="P120" s="33">
        <v>0</v>
      </c>
      <c r="Y120" s="33"/>
    </row>
    <row r="121" spans="1:25" x14ac:dyDescent="0.3">
      <c r="A121" s="33">
        <v>118</v>
      </c>
      <c r="B121" s="33" t="s">
        <v>204</v>
      </c>
      <c r="C121" s="33">
        <v>40</v>
      </c>
      <c r="D121" s="33">
        <v>387</v>
      </c>
      <c r="E121" s="33">
        <v>36</v>
      </c>
      <c r="F121" s="33">
        <v>351</v>
      </c>
      <c r="G121" s="33">
        <v>742980</v>
      </c>
      <c r="H121" s="36" t="s">
        <v>169</v>
      </c>
      <c r="I121" s="33">
        <v>23000</v>
      </c>
      <c r="J121" s="33">
        <v>43.699999999999996</v>
      </c>
      <c r="K121" s="36" t="s">
        <v>160</v>
      </c>
      <c r="L121" s="33">
        <v>715000</v>
      </c>
      <c r="M121" s="33">
        <v>128.69999999999999</v>
      </c>
      <c r="N121" s="36" t="s">
        <v>158</v>
      </c>
      <c r="O121" s="33">
        <v>4680</v>
      </c>
      <c r="P121" s="33">
        <v>1.9375</v>
      </c>
      <c r="Q121" s="33" t="s">
        <v>149</v>
      </c>
      <c r="R121" s="33">
        <v>300</v>
      </c>
      <c r="S121" s="33">
        <v>0</v>
      </c>
      <c r="Y121" s="33"/>
    </row>
    <row r="122" spans="1:25" x14ac:dyDescent="0.3">
      <c r="A122" s="43">
        <v>119</v>
      </c>
      <c r="B122" s="43" t="s">
        <v>204</v>
      </c>
      <c r="C122" s="44">
        <v>40</v>
      </c>
      <c r="D122" s="44">
        <v>400</v>
      </c>
      <c r="E122" s="44">
        <v>34</v>
      </c>
      <c r="F122" s="44">
        <v>366</v>
      </c>
      <c r="G122" s="44">
        <v>742800</v>
      </c>
      <c r="H122" s="45" t="s">
        <v>169</v>
      </c>
      <c r="I122" s="44">
        <v>27800</v>
      </c>
      <c r="J122" s="44">
        <v>52.82</v>
      </c>
      <c r="K122" s="45" t="s">
        <v>160</v>
      </c>
      <c r="L122" s="44">
        <v>715000</v>
      </c>
      <c r="M122" s="46">
        <v>128.69999999999999</v>
      </c>
      <c r="N122" s="45"/>
      <c r="O122" s="44"/>
      <c r="P122" s="47"/>
      <c r="Q122" s="47"/>
      <c r="R122" s="47"/>
      <c r="S122" s="47"/>
      <c r="T122" s="47"/>
      <c r="U122" s="47"/>
      <c r="V122" s="47"/>
      <c r="Y122" s="33"/>
    </row>
    <row r="123" spans="1:25" x14ac:dyDescent="0.3">
      <c r="A123" s="33">
        <v>120</v>
      </c>
      <c r="B123" s="33" t="s">
        <v>204</v>
      </c>
      <c r="C123" s="47">
        <v>40</v>
      </c>
      <c r="D123" s="47">
        <v>395</v>
      </c>
      <c r="E123" s="47">
        <v>34</v>
      </c>
      <c r="F123" s="47">
        <v>361</v>
      </c>
      <c r="G123" s="47">
        <v>743600</v>
      </c>
      <c r="H123" s="48" t="s">
        <v>169</v>
      </c>
      <c r="I123" s="47">
        <v>23000</v>
      </c>
      <c r="J123" s="47">
        <v>43.699999999999996</v>
      </c>
      <c r="K123" s="48" t="s">
        <v>160</v>
      </c>
      <c r="L123" s="47">
        <v>715000</v>
      </c>
      <c r="M123" s="47">
        <v>128.69999999999999</v>
      </c>
      <c r="N123" s="48" t="s">
        <v>168</v>
      </c>
      <c r="O123" s="47">
        <v>5600</v>
      </c>
      <c r="P123" s="47">
        <v>5.6</v>
      </c>
      <c r="Q123" s="48"/>
      <c r="R123" s="47"/>
      <c r="S123" s="47"/>
      <c r="T123" s="47"/>
      <c r="U123" s="47"/>
      <c r="V123" s="47"/>
      <c r="Y123" s="33"/>
    </row>
    <row r="124" spans="1:25" x14ac:dyDescent="0.3">
      <c r="A124" s="33">
        <v>121</v>
      </c>
      <c r="B124" s="33" t="s">
        <v>204</v>
      </c>
      <c r="C124" s="47">
        <v>40</v>
      </c>
      <c r="D124" s="47">
        <v>433</v>
      </c>
      <c r="E124" s="47">
        <v>31</v>
      </c>
      <c r="F124" s="47">
        <v>402</v>
      </c>
      <c r="G124" s="47">
        <v>742800</v>
      </c>
      <c r="H124" s="48" t="s">
        <v>169</v>
      </c>
      <c r="I124" s="47">
        <v>23000</v>
      </c>
      <c r="J124" s="47">
        <v>43.699999999999996</v>
      </c>
      <c r="K124" s="48" t="s">
        <v>160</v>
      </c>
      <c r="L124" s="47">
        <v>715000</v>
      </c>
      <c r="M124" s="47">
        <v>128.69999999999999</v>
      </c>
      <c r="N124" s="48" t="s">
        <v>149</v>
      </c>
      <c r="O124" s="47">
        <v>4800</v>
      </c>
      <c r="P124" s="47">
        <v>0</v>
      </c>
      <c r="Q124" s="48"/>
      <c r="R124" s="47"/>
      <c r="S124" s="47"/>
      <c r="T124" s="47"/>
      <c r="U124" s="47"/>
      <c r="V124" s="47"/>
      <c r="Y124" s="33"/>
    </row>
    <row r="125" spans="1:25" x14ac:dyDescent="0.3">
      <c r="A125" s="33">
        <v>122</v>
      </c>
      <c r="B125" s="33" t="s">
        <v>204</v>
      </c>
      <c r="C125" s="47">
        <v>40</v>
      </c>
      <c r="D125" s="47">
        <v>279</v>
      </c>
      <c r="E125" s="47">
        <v>105</v>
      </c>
      <c r="F125" s="47">
        <v>174</v>
      </c>
      <c r="G125" s="47">
        <v>579760</v>
      </c>
      <c r="H125" s="48" t="s">
        <v>69</v>
      </c>
      <c r="I125" s="47">
        <v>28700</v>
      </c>
      <c r="J125" s="47">
        <v>8.6128699999999991</v>
      </c>
      <c r="K125" s="48" t="s">
        <v>149</v>
      </c>
      <c r="L125" s="47">
        <v>1380</v>
      </c>
      <c r="M125" s="47">
        <v>0</v>
      </c>
      <c r="N125" s="48" t="s">
        <v>163</v>
      </c>
      <c r="O125" s="47">
        <v>500000</v>
      </c>
      <c r="P125" s="47">
        <v>51</v>
      </c>
      <c r="Q125" s="48" t="s">
        <v>159</v>
      </c>
      <c r="R125" s="47">
        <v>45000</v>
      </c>
      <c r="S125" s="47">
        <v>8.1</v>
      </c>
      <c r="T125" s="47" t="s">
        <v>158</v>
      </c>
      <c r="U125" s="47">
        <v>4680</v>
      </c>
      <c r="V125" s="47">
        <v>1.9375</v>
      </c>
      <c r="Y125" s="33"/>
    </row>
    <row r="126" spans="1:25" x14ac:dyDescent="0.3">
      <c r="A126" s="33">
        <v>123</v>
      </c>
      <c r="B126" s="33" t="s">
        <v>204</v>
      </c>
      <c r="C126" s="47">
        <v>40</v>
      </c>
      <c r="D126" s="47">
        <v>295</v>
      </c>
      <c r="E126" s="47">
        <v>110</v>
      </c>
      <c r="F126" s="47">
        <v>185</v>
      </c>
      <c r="G126" s="47">
        <v>589510</v>
      </c>
      <c r="H126" s="48" t="s">
        <v>149</v>
      </c>
      <c r="I126" s="47">
        <v>1830</v>
      </c>
      <c r="J126" s="47">
        <v>0</v>
      </c>
      <c r="K126" s="48" t="s">
        <v>159</v>
      </c>
      <c r="L126" s="47">
        <v>83000</v>
      </c>
      <c r="M126" s="47">
        <v>14.94</v>
      </c>
      <c r="N126" s="48" t="s">
        <v>163</v>
      </c>
      <c r="O126" s="47">
        <v>500000</v>
      </c>
      <c r="P126" s="47">
        <v>51</v>
      </c>
      <c r="Q126" s="48" t="s">
        <v>158</v>
      </c>
      <c r="R126" s="47">
        <v>4680</v>
      </c>
      <c r="S126" s="47">
        <v>1.9375</v>
      </c>
      <c r="T126" s="47"/>
      <c r="U126" s="47"/>
      <c r="V126" s="47"/>
      <c r="Y126" s="33"/>
    </row>
    <row r="127" spans="1:25" x14ac:dyDescent="0.3">
      <c r="A127" s="33">
        <v>124</v>
      </c>
      <c r="B127" s="33" t="s">
        <v>204</v>
      </c>
      <c r="C127" s="47">
        <v>40</v>
      </c>
      <c r="D127" s="47">
        <v>275</v>
      </c>
      <c r="E127" s="47">
        <v>95</v>
      </c>
      <c r="F127" s="47">
        <v>180</v>
      </c>
      <c r="G127" s="47">
        <v>571200</v>
      </c>
      <c r="H127" s="48" t="s">
        <v>69</v>
      </c>
      <c r="I127" s="47">
        <v>28700</v>
      </c>
      <c r="J127" s="47">
        <v>8.6128699999999991</v>
      </c>
      <c r="K127" s="48" t="s">
        <v>149</v>
      </c>
      <c r="L127" s="47">
        <v>1000</v>
      </c>
      <c r="M127" s="47">
        <v>0</v>
      </c>
      <c r="N127" s="48" t="s">
        <v>163</v>
      </c>
      <c r="O127" s="47">
        <v>500000</v>
      </c>
      <c r="P127" s="47">
        <v>51</v>
      </c>
      <c r="Q127" s="48" t="s">
        <v>169</v>
      </c>
      <c r="R127" s="47">
        <v>41500</v>
      </c>
      <c r="S127" s="47">
        <v>78.849999999999994</v>
      </c>
      <c r="T127" s="47"/>
      <c r="U127" s="47"/>
      <c r="V127" s="47"/>
      <c r="Y127" s="33"/>
    </row>
    <row r="128" spans="1:25" x14ac:dyDescent="0.3">
      <c r="A128" s="33">
        <v>125</v>
      </c>
      <c r="B128" s="33" t="s">
        <v>204</v>
      </c>
      <c r="C128" s="47">
        <v>40</v>
      </c>
      <c r="D128" s="47">
        <v>453.49052517596101</v>
      </c>
      <c r="E128" s="47">
        <v>30.032485110990795</v>
      </c>
      <c r="F128" s="47">
        <v>423.45804006497019</v>
      </c>
      <c r="G128" s="47">
        <v>738800</v>
      </c>
      <c r="H128" s="48" t="s">
        <v>154</v>
      </c>
      <c r="I128" s="47">
        <v>19000</v>
      </c>
      <c r="J128" s="47">
        <v>3.3250000000000002E-2</v>
      </c>
      <c r="K128" s="48" t="s">
        <v>160</v>
      </c>
      <c r="L128" s="47">
        <v>715000</v>
      </c>
      <c r="M128" s="47">
        <v>128.69999999999999</v>
      </c>
      <c r="N128" s="48" t="s">
        <v>168</v>
      </c>
      <c r="O128" s="47">
        <v>5600</v>
      </c>
      <c r="P128" s="47">
        <v>5.6</v>
      </c>
      <c r="Q128" s="48"/>
      <c r="R128" s="47"/>
      <c r="S128" s="47"/>
      <c r="T128" s="47"/>
      <c r="U128" s="47"/>
      <c r="V128" s="47"/>
      <c r="Y128" s="33"/>
    </row>
    <row r="129" spans="1:25" x14ac:dyDescent="0.3">
      <c r="A129" s="33">
        <v>126</v>
      </c>
      <c r="B129" s="33" t="s">
        <v>204</v>
      </c>
      <c r="C129" s="47">
        <v>40</v>
      </c>
      <c r="D129" s="47">
        <v>263</v>
      </c>
      <c r="E129" s="47">
        <v>98</v>
      </c>
      <c r="F129" s="47">
        <v>165</v>
      </c>
      <c r="G129" s="47">
        <v>570200</v>
      </c>
      <c r="H129" s="48" t="s">
        <v>169</v>
      </c>
      <c r="I129" s="47">
        <v>70200</v>
      </c>
      <c r="J129" s="47">
        <v>133.38</v>
      </c>
      <c r="K129" s="48" t="s">
        <v>163</v>
      </c>
      <c r="L129" s="47">
        <v>500000</v>
      </c>
      <c r="M129" s="47">
        <v>51</v>
      </c>
      <c r="N129" s="48"/>
      <c r="O129" s="47"/>
      <c r="P129" s="47"/>
      <c r="Q129" s="48"/>
      <c r="R129" s="47"/>
      <c r="S129" s="47"/>
      <c r="T129" s="47"/>
      <c r="U129" s="47"/>
      <c r="V129" s="47"/>
      <c r="Y129" s="33"/>
    </row>
    <row r="130" spans="1:25" x14ac:dyDescent="0.3">
      <c r="A130" s="33">
        <v>127</v>
      </c>
      <c r="B130" s="33" t="s">
        <v>204</v>
      </c>
      <c r="C130" s="47">
        <v>40</v>
      </c>
      <c r="D130" s="47">
        <v>267</v>
      </c>
      <c r="E130" s="47">
        <v>108</v>
      </c>
      <c r="F130" s="47">
        <v>159</v>
      </c>
      <c r="G130" s="47">
        <v>578760</v>
      </c>
      <c r="H130" s="48" t="s">
        <v>169</v>
      </c>
      <c r="I130" s="47">
        <v>28700</v>
      </c>
      <c r="J130" s="47">
        <v>54.529999999999994</v>
      </c>
      <c r="K130" s="48" t="s">
        <v>163</v>
      </c>
      <c r="L130" s="47">
        <v>500000</v>
      </c>
      <c r="M130" s="47">
        <v>51</v>
      </c>
      <c r="N130" s="48" t="s">
        <v>159</v>
      </c>
      <c r="O130" s="47">
        <v>45000</v>
      </c>
      <c r="P130" s="47">
        <v>8.1</v>
      </c>
      <c r="Q130" s="48" t="s">
        <v>158</v>
      </c>
      <c r="R130" s="47">
        <v>4680</v>
      </c>
      <c r="S130" s="47">
        <v>1.9375</v>
      </c>
      <c r="T130" s="47" t="s">
        <v>149</v>
      </c>
      <c r="U130" s="47">
        <v>380</v>
      </c>
      <c r="V130" s="47">
        <v>0</v>
      </c>
      <c r="Y130" s="33"/>
    </row>
    <row r="131" spans="1:25" x14ac:dyDescent="0.3">
      <c r="A131" s="33">
        <v>128</v>
      </c>
      <c r="B131" s="33" t="s">
        <v>204</v>
      </c>
      <c r="C131" s="47">
        <v>40</v>
      </c>
      <c r="D131" s="47">
        <v>290.99999999999994</v>
      </c>
      <c r="E131" s="47">
        <v>99.999999999999986</v>
      </c>
      <c r="F131" s="47">
        <v>190.99999999999997</v>
      </c>
      <c r="G131" s="47">
        <v>580950</v>
      </c>
      <c r="H131" s="48" t="s">
        <v>149</v>
      </c>
      <c r="I131" s="47">
        <v>1450</v>
      </c>
      <c r="J131" s="47">
        <v>0</v>
      </c>
      <c r="K131" s="48" t="s">
        <v>159</v>
      </c>
      <c r="L131" s="47">
        <v>38000</v>
      </c>
      <c r="M131" s="47">
        <v>6.84</v>
      </c>
      <c r="N131" s="48" t="s">
        <v>163</v>
      </c>
      <c r="O131" s="47">
        <v>500000</v>
      </c>
      <c r="P131" s="47">
        <v>51</v>
      </c>
      <c r="Q131" s="48" t="s">
        <v>169</v>
      </c>
      <c r="R131" s="47">
        <v>41500</v>
      </c>
      <c r="S131" s="47">
        <v>78.849999999999994</v>
      </c>
      <c r="T131" s="47"/>
      <c r="U131" s="47"/>
      <c r="V131" s="47"/>
      <c r="Y131" s="33"/>
    </row>
    <row r="132" spans="1:25" x14ac:dyDescent="0.3">
      <c r="A132" s="33">
        <v>129</v>
      </c>
      <c r="B132" s="33" t="s">
        <v>204</v>
      </c>
      <c r="C132" s="47">
        <v>40</v>
      </c>
      <c r="D132" s="47">
        <v>453.11036816459119</v>
      </c>
      <c r="E132" s="47">
        <v>30.007309149972926</v>
      </c>
      <c r="F132" s="47">
        <v>423.10305901461828</v>
      </c>
      <c r="G132" s="47">
        <v>738800</v>
      </c>
      <c r="H132" s="48" t="s">
        <v>154</v>
      </c>
      <c r="I132" s="47">
        <v>19000</v>
      </c>
      <c r="J132" s="47">
        <v>3.3250000000000002E-2</v>
      </c>
      <c r="K132" s="48" t="s">
        <v>160</v>
      </c>
      <c r="L132" s="47">
        <v>715000</v>
      </c>
      <c r="M132" s="47">
        <v>128.69999999999999</v>
      </c>
      <c r="N132" s="48" t="s">
        <v>158</v>
      </c>
      <c r="O132" s="47">
        <v>4680</v>
      </c>
      <c r="P132" s="47">
        <v>1.9375</v>
      </c>
      <c r="Q132" s="48" t="s">
        <v>149</v>
      </c>
      <c r="R132" s="47">
        <v>300</v>
      </c>
      <c r="S132" s="47">
        <v>0</v>
      </c>
      <c r="T132" s="47"/>
      <c r="U132" s="47"/>
      <c r="V132" s="47"/>
      <c r="Y132" s="33"/>
    </row>
    <row r="133" spans="1:25" x14ac:dyDescent="0.3">
      <c r="A133" s="33">
        <v>130</v>
      </c>
      <c r="B133" s="33" t="s">
        <v>204</v>
      </c>
      <c r="C133" s="47">
        <v>40</v>
      </c>
      <c r="D133" s="47">
        <v>453</v>
      </c>
      <c r="E133" s="47">
        <v>30</v>
      </c>
      <c r="F133" s="47">
        <v>423</v>
      </c>
      <c r="G133" s="47">
        <v>738800</v>
      </c>
      <c r="H133" s="48" t="s">
        <v>154</v>
      </c>
      <c r="I133" s="47">
        <v>19000</v>
      </c>
      <c r="J133" s="47">
        <v>3.3250000000000002E-2</v>
      </c>
      <c r="K133" s="48" t="s">
        <v>160</v>
      </c>
      <c r="L133" s="47">
        <v>715000</v>
      </c>
      <c r="M133" s="47">
        <v>128.69999999999999</v>
      </c>
      <c r="N133" s="48" t="s">
        <v>169</v>
      </c>
      <c r="O133" s="47">
        <v>4800</v>
      </c>
      <c r="P133" s="47">
        <v>9.1199999999999992</v>
      </c>
      <c r="Q133" s="48"/>
      <c r="R133" s="47"/>
      <c r="S133" s="47"/>
      <c r="T133" s="47"/>
      <c r="U133" s="47"/>
      <c r="V133" s="47"/>
      <c r="Y133" s="33"/>
    </row>
    <row r="134" spans="1:25" x14ac:dyDescent="0.3">
      <c r="A134" s="33">
        <v>131</v>
      </c>
      <c r="B134" s="33" t="s">
        <v>204</v>
      </c>
      <c r="C134" s="47">
        <v>40</v>
      </c>
      <c r="D134" s="47">
        <v>387</v>
      </c>
      <c r="E134" s="47">
        <v>35</v>
      </c>
      <c r="F134" s="47">
        <v>352</v>
      </c>
      <c r="G134" s="47">
        <v>740720</v>
      </c>
      <c r="H134" s="48" t="s">
        <v>149</v>
      </c>
      <c r="I134" s="47">
        <v>1100</v>
      </c>
      <c r="J134" s="47">
        <v>0</v>
      </c>
      <c r="K134" s="48" t="s">
        <v>159</v>
      </c>
      <c r="L134" s="47">
        <v>19020</v>
      </c>
      <c r="M134" s="47">
        <v>3.4236</v>
      </c>
      <c r="N134" s="48" t="s">
        <v>160</v>
      </c>
      <c r="O134" s="47">
        <v>715000</v>
      </c>
      <c r="P134" s="47">
        <v>128.69999999999999</v>
      </c>
      <c r="Q134" s="48" t="s">
        <v>168</v>
      </c>
      <c r="R134" s="47">
        <v>5600</v>
      </c>
      <c r="S134" s="47">
        <v>5.6</v>
      </c>
      <c r="T134" s="47"/>
      <c r="U134" s="47"/>
      <c r="V134" s="47"/>
      <c r="Y134" s="33"/>
    </row>
    <row r="135" spans="1:25" x14ac:dyDescent="0.3">
      <c r="A135" s="33">
        <v>132</v>
      </c>
      <c r="B135" s="33" t="s">
        <v>204</v>
      </c>
      <c r="C135" s="47">
        <v>40</v>
      </c>
      <c r="D135" s="47">
        <v>574</v>
      </c>
      <c r="E135" s="47">
        <v>0</v>
      </c>
      <c r="F135" s="47">
        <v>574</v>
      </c>
      <c r="G135" s="47">
        <v>639400</v>
      </c>
      <c r="H135" s="48" t="s">
        <v>149</v>
      </c>
      <c r="I135" s="47">
        <v>400</v>
      </c>
      <c r="J135" s="47">
        <v>0</v>
      </c>
      <c r="K135" s="48" t="s">
        <v>69</v>
      </c>
      <c r="L135" s="47">
        <v>639000</v>
      </c>
      <c r="M135" s="47">
        <v>191.76389999999998</v>
      </c>
      <c r="N135" s="48"/>
      <c r="O135" s="47"/>
      <c r="P135" s="47"/>
      <c r="Q135" s="48"/>
      <c r="R135" s="47"/>
      <c r="S135" s="47"/>
      <c r="T135" s="47"/>
      <c r="U135" s="47"/>
      <c r="V135" s="47"/>
      <c r="Y135" s="33"/>
    </row>
    <row r="136" spans="1:25" x14ac:dyDescent="0.3">
      <c r="A136" s="33">
        <v>133</v>
      </c>
      <c r="B136" s="33" t="s">
        <v>204</v>
      </c>
      <c r="C136" s="47">
        <v>40</v>
      </c>
      <c r="D136" s="47">
        <v>391</v>
      </c>
      <c r="E136" s="47">
        <v>37</v>
      </c>
      <c r="F136" s="47">
        <v>354</v>
      </c>
      <c r="G136" s="47">
        <v>740100</v>
      </c>
      <c r="H136" s="48" t="s">
        <v>149</v>
      </c>
      <c r="I136" s="47">
        <v>1400</v>
      </c>
      <c r="J136" s="47">
        <v>0</v>
      </c>
      <c r="K136" s="48" t="s">
        <v>159</v>
      </c>
      <c r="L136" s="47">
        <v>19020</v>
      </c>
      <c r="M136" s="47">
        <v>3.4236</v>
      </c>
      <c r="N136" s="48" t="s">
        <v>160</v>
      </c>
      <c r="O136" s="47">
        <v>715000</v>
      </c>
      <c r="P136" s="47">
        <v>128.69999999999999</v>
      </c>
      <c r="Q136" s="48" t="s">
        <v>158</v>
      </c>
      <c r="R136" s="47">
        <v>4680</v>
      </c>
      <c r="S136" s="47">
        <v>1.9375</v>
      </c>
      <c r="T136" s="47"/>
      <c r="U136" s="47"/>
      <c r="V136" s="47"/>
      <c r="Y136" s="33"/>
    </row>
    <row r="137" spans="1:25" x14ac:dyDescent="0.3">
      <c r="A137" s="33">
        <v>134</v>
      </c>
      <c r="B137" s="33" t="s">
        <v>204</v>
      </c>
      <c r="C137" s="47">
        <v>40</v>
      </c>
      <c r="D137" s="47">
        <v>399</v>
      </c>
      <c r="E137" s="47">
        <v>35</v>
      </c>
      <c r="F137" s="47">
        <v>364</v>
      </c>
      <c r="G137" s="47">
        <v>740720</v>
      </c>
      <c r="H137" s="48" t="s">
        <v>149</v>
      </c>
      <c r="I137" s="47">
        <v>1100</v>
      </c>
      <c r="J137" s="47">
        <v>0</v>
      </c>
      <c r="K137" s="48" t="s">
        <v>159</v>
      </c>
      <c r="L137" s="47">
        <v>19020</v>
      </c>
      <c r="M137" s="47">
        <v>3.4236</v>
      </c>
      <c r="N137" s="48" t="s">
        <v>160</v>
      </c>
      <c r="O137" s="47">
        <v>715000</v>
      </c>
      <c r="P137" s="47">
        <v>128.69999999999999</v>
      </c>
      <c r="Q137" s="48" t="s">
        <v>168</v>
      </c>
      <c r="R137" s="47">
        <v>5600</v>
      </c>
      <c r="S137" s="47">
        <v>5.6</v>
      </c>
      <c r="T137" s="47"/>
      <c r="U137" s="47"/>
      <c r="V137" s="47"/>
      <c r="Y137" s="33"/>
    </row>
    <row r="138" spans="1:25" x14ac:dyDescent="0.3">
      <c r="A138" s="33">
        <v>135</v>
      </c>
      <c r="B138" s="33" t="s">
        <v>204</v>
      </c>
      <c r="C138" s="47">
        <v>40</v>
      </c>
      <c r="D138" s="47">
        <v>463</v>
      </c>
      <c r="E138" s="47">
        <v>30</v>
      </c>
      <c r="F138" s="47">
        <v>433</v>
      </c>
      <c r="G138" s="47">
        <v>738800</v>
      </c>
      <c r="H138" s="48" t="s">
        <v>153</v>
      </c>
      <c r="I138" s="47">
        <v>19000</v>
      </c>
      <c r="J138" s="47">
        <v>0</v>
      </c>
      <c r="K138" s="48" t="s">
        <v>160</v>
      </c>
      <c r="L138" s="47">
        <v>715000</v>
      </c>
      <c r="M138" s="47">
        <v>128.69999999999999</v>
      </c>
      <c r="N138" s="48" t="s">
        <v>149</v>
      </c>
      <c r="O138" s="47">
        <v>4800</v>
      </c>
      <c r="P138" s="47">
        <v>0</v>
      </c>
      <c r="Q138" s="48"/>
      <c r="R138" s="47"/>
      <c r="S138" s="47"/>
      <c r="T138" s="47"/>
      <c r="U138" s="47"/>
      <c r="V138" s="47"/>
      <c r="Y138" s="33"/>
    </row>
    <row r="139" spans="1:25" x14ac:dyDescent="0.3">
      <c r="A139" s="33">
        <v>136</v>
      </c>
      <c r="B139" s="33" t="s">
        <v>204</v>
      </c>
      <c r="C139" s="47">
        <v>40</v>
      </c>
      <c r="D139" s="47">
        <v>437</v>
      </c>
      <c r="E139" s="47">
        <v>32</v>
      </c>
      <c r="F139" s="47">
        <v>405</v>
      </c>
      <c r="G139" s="47">
        <v>739920</v>
      </c>
      <c r="H139" s="48" t="s">
        <v>149</v>
      </c>
      <c r="I139" s="47">
        <v>5900</v>
      </c>
      <c r="J139" s="47">
        <v>0</v>
      </c>
      <c r="K139" s="48" t="s">
        <v>159</v>
      </c>
      <c r="L139" s="47">
        <v>19020</v>
      </c>
      <c r="M139" s="47">
        <v>3.4236</v>
      </c>
      <c r="N139" s="48" t="s">
        <v>160</v>
      </c>
      <c r="O139" s="47">
        <v>715000</v>
      </c>
      <c r="P139" s="47">
        <v>128.69999999999999</v>
      </c>
      <c r="Q139" s="48"/>
      <c r="R139" s="47"/>
      <c r="S139" s="47"/>
      <c r="T139" s="47"/>
      <c r="U139" s="47"/>
      <c r="V139" s="47"/>
      <c r="Y139" s="33"/>
    </row>
    <row r="140" spans="1:25" x14ac:dyDescent="0.3">
      <c r="A140" s="33">
        <v>137</v>
      </c>
      <c r="B140" s="33" t="s">
        <v>204</v>
      </c>
      <c r="C140" s="47">
        <v>40</v>
      </c>
      <c r="D140" s="47">
        <v>389</v>
      </c>
      <c r="E140" s="47">
        <v>38</v>
      </c>
      <c r="F140" s="47">
        <v>351</v>
      </c>
      <c r="G140" s="47">
        <v>742980</v>
      </c>
      <c r="H140" s="48" t="s">
        <v>69</v>
      </c>
      <c r="I140" s="47">
        <v>23000</v>
      </c>
      <c r="J140" s="47">
        <v>6.9022999999999994</v>
      </c>
      <c r="K140" s="48" t="s">
        <v>160</v>
      </c>
      <c r="L140" s="47">
        <v>715000</v>
      </c>
      <c r="M140" s="47">
        <v>128.69999999999999</v>
      </c>
      <c r="N140" s="48" t="s">
        <v>158</v>
      </c>
      <c r="O140" s="47">
        <v>4680</v>
      </c>
      <c r="P140" s="47">
        <v>1.9375</v>
      </c>
      <c r="Q140" s="48" t="s">
        <v>149</v>
      </c>
      <c r="R140" s="47">
        <v>300</v>
      </c>
      <c r="S140" s="47">
        <v>0</v>
      </c>
      <c r="T140" s="47"/>
      <c r="U140" s="47"/>
      <c r="V140" s="47"/>
      <c r="Y140" s="33"/>
    </row>
    <row r="141" spans="1:25" x14ac:dyDescent="0.3">
      <c r="A141" s="33">
        <v>138</v>
      </c>
      <c r="B141" s="33" t="s">
        <v>204</v>
      </c>
      <c r="C141" s="47">
        <v>40</v>
      </c>
      <c r="D141" s="47">
        <v>402</v>
      </c>
      <c r="E141" s="47">
        <v>36</v>
      </c>
      <c r="F141" s="47">
        <v>366</v>
      </c>
      <c r="G141" s="47">
        <v>742800</v>
      </c>
      <c r="H141" s="48" t="s">
        <v>69</v>
      </c>
      <c r="I141" s="47">
        <v>23000</v>
      </c>
      <c r="J141" s="47">
        <v>6.9022999999999994</v>
      </c>
      <c r="K141" s="48" t="s">
        <v>160</v>
      </c>
      <c r="L141" s="47">
        <v>715000</v>
      </c>
      <c r="M141" s="47">
        <v>128.69999999999999</v>
      </c>
      <c r="N141" s="48" t="s">
        <v>169</v>
      </c>
      <c r="O141" s="47">
        <v>4800</v>
      </c>
      <c r="P141" s="47">
        <v>9.1199999999999992</v>
      </c>
      <c r="Q141" s="48"/>
      <c r="R141" s="47"/>
      <c r="S141" s="47"/>
      <c r="T141" s="47"/>
      <c r="U141" s="47"/>
      <c r="V141" s="47"/>
      <c r="Y141" s="33"/>
    </row>
    <row r="142" spans="1:25" x14ac:dyDescent="0.3">
      <c r="A142" s="33">
        <v>139</v>
      </c>
      <c r="B142" s="33" t="s">
        <v>204</v>
      </c>
      <c r="C142" s="47">
        <v>40</v>
      </c>
      <c r="D142" s="47">
        <v>384</v>
      </c>
      <c r="E142" s="47">
        <v>36</v>
      </c>
      <c r="F142" s="47">
        <v>348</v>
      </c>
      <c r="G142" s="47">
        <v>743600</v>
      </c>
      <c r="H142" s="48" t="s">
        <v>69</v>
      </c>
      <c r="I142" s="47">
        <v>23000</v>
      </c>
      <c r="J142" s="47">
        <v>6.9022999999999994</v>
      </c>
      <c r="K142" s="48" t="s">
        <v>160</v>
      </c>
      <c r="L142" s="47">
        <v>715000</v>
      </c>
      <c r="M142" s="47">
        <v>128.69999999999999</v>
      </c>
      <c r="N142" s="48" t="s">
        <v>168</v>
      </c>
      <c r="O142" s="47">
        <v>5600</v>
      </c>
      <c r="P142" s="47">
        <v>5.6</v>
      </c>
      <c r="Q142" s="48"/>
      <c r="R142" s="47"/>
      <c r="S142" s="47"/>
      <c r="T142" s="47"/>
      <c r="U142" s="47"/>
      <c r="V142" s="47"/>
      <c r="Y142" s="33"/>
    </row>
    <row r="143" spans="1:25" x14ac:dyDescent="0.3">
      <c r="A143" s="33">
        <v>140</v>
      </c>
      <c r="B143" s="33" t="s">
        <v>204</v>
      </c>
      <c r="C143" s="47">
        <v>40</v>
      </c>
      <c r="D143" s="47">
        <v>435</v>
      </c>
      <c r="E143" s="47">
        <v>33</v>
      </c>
      <c r="F143" s="47">
        <v>402</v>
      </c>
      <c r="G143" s="47">
        <v>742800</v>
      </c>
      <c r="H143" s="48" t="s">
        <v>69</v>
      </c>
      <c r="I143" s="47">
        <v>23000</v>
      </c>
      <c r="J143" s="47">
        <v>6.9022999999999994</v>
      </c>
      <c r="K143" s="48" t="s">
        <v>160</v>
      </c>
      <c r="L143" s="47">
        <v>715000</v>
      </c>
      <c r="M143" s="47">
        <v>128.69999999999999</v>
      </c>
      <c r="N143" s="48" t="s">
        <v>149</v>
      </c>
      <c r="O143" s="47">
        <v>4800</v>
      </c>
      <c r="P143" s="47">
        <v>0</v>
      </c>
      <c r="Q143" s="48"/>
      <c r="R143" s="47"/>
      <c r="S143" s="47"/>
      <c r="T143" s="47"/>
      <c r="U143" s="47"/>
      <c r="V143" s="47"/>
      <c r="Y143" s="33"/>
    </row>
    <row r="144" spans="1:25" x14ac:dyDescent="0.3">
      <c r="A144" s="33">
        <v>141</v>
      </c>
      <c r="B144" s="33" t="s">
        <v>204</v>
      </c>
      <c r="C144" s="47">
        <v>40</v>
      </c>
      <c r="D144" s="47">
        <v>416.99999999999994</v>
      </c>
      <c r="E144" s="47">
        <v>34.999999999999993</v>
      </c>
      <c r="F144" s="47">
        <v>381.99999999999994</v>
      </c>
      <c r="G144" s="47">
        <v>738980</v>
      </c>
      <c r="H144" s="48" t="s">
        <v>153</v>
      </c>
      <c r="I144" s="47">
        <v>19000</v>
      </c>
      <c r="J144" s="47">
        <v>0</v>
      </c>
      <c r="K144" s="48" t="s">
        <v>160</v>
      </c>
      <c r="L144" s="47">
        <v>715000</v>
      </c>
      <c r="M144" s="47">
        <v>128.69999999999999</v>
      </c>
      <c r="N144" s="48" t="s">
        <v>158</v>
      </c>
      <c r="O144" s="47">
        <v>4680</v>
      </c>
      <c r="P144" s="47">
        <v>1.9375</v>
      </c>
      <c r="Q144" s="48" t="s">
        <v>149</v>
      </c>
      <c r="R144" s="47">
        <v>300</v>
      </c>
      <c r="S144" s="49">
        <v>0</v>
      </c>
      <c r="T144" s="47"/>
      <c r="U144" s="47"/>
      <c r="V144" s="47"/>
      <c r="Y144" s="33"/>
    </row>
    <row r="145" spans="1:25" x14ac:dyDescent="0.3">
      <c r="A145" s="33">
        <v>142</v>
      </c>
      <c r="B145" s="33" t="s">
        <v>204</v>
      </c>
      <c r="C145" s="47">
        <v>40</v>
      </c>
      <c r="D145" s="49">
        <v>430</v>
      </c>
      <c r="E145" s="49">
        <v>33</v>
      </c>
      <c r="F145" s="49">
        <v>397</v>
      </c>
      <c r="G145" s="49">
        <v>738800</v>
      </c>
      <c r="H145" s="50" t="s">
        <v>153</v>
      </c>
      <c r="I145" s="49">
        <v>19000</v>
      </c>
      <c r="J145" s="47">
        <v>0</v>
      </c>
      <c r="K145" s="50" t="s">
        <v>160</v>
      </c>
      <c r="L145" s="49">
        <v>715000</v>
      </c>
      <c r="M145" s="49">
        <v>128.69999999999999</v>
      </c>
      <c r="N145" s="50" t="s">
        <v>169</v>
      </c>
      <c r="O145" s="49">
        <v>4800</v>
      </c>
      <c r="P145" s="47">
        <v>9.1199999999999992</v>
      </c>
      <c r="Q145" s="50"/>
      <c r="R145" s="49"/>
      <c r="S145" s="49"/>
      <c r="T145" s="49"/>
      <c r="U145" s="49"/>
      <c r="V145" s="47"/>
      <c r="Y145" s="33"/>
    </row>
    <row r="146" spans="1:25" x14ac:dyDescent="0.3">
      <c r="A146" s="33">
        <v>143</v>
      </c>
      <c r="B146" s="33" t="s">
        <v>204</v>
      </c>
      <c r="C146" s="47">
        <v>40</v>
      </c>
      <c r="D146" s="49">
        <v>425</v>
      </c>
      <c r="E146" s="49">
        <v>33</v>
      </c>
      <c r="F146" s="49">
        <v>392</v>
      </c>
      <c r="G146" s="49">
        <v>739600</v>
      </c>
      <c r="H146" s="50" t="s">
        <v>153</v>
      </c>
      <c r="I146" s="49">
        <v>19000</v>
      </c>
      <c r="J146" s="47">
        <v>0</v>
      </c>
      <c r="K146" s="50" t="s">
        <v>160</v>
      </c>
      <c r="L146" s="49">
        <v>715000</v>
      </c>
      <c r="M146" s="49">
        <v>128.69999999999999</v>
      </c>
      <c r="N146" s="50" t="s">
        <v>168</v>
      </c>
      <c r="O146" s="49">
        <v>5600</v>
      </c>
      <c r="P146" s="49">
        <v>5.6</v>
      </c>
      <c r="Q146" s="50"/>
      <c r="R146" s="49"/>
      <c r="S146" s="49"/>
      <c r="T146" s="49"/>
      <c r="U146" s="49"/>
      <c r="V146" s="47"/>
      <c r="Y146" s="33"/>
    </row>
    <row r="147" spans="1:25" x14ac:dyDescent="0.3">
      <c r="A147" s="33">
        <v>144</v>
      </c>
      <c r="B147" s="33" t="s">
        <v>204</v>
      </c>
      <c r="C147" s="47">
        <v>40</v>
      </c>
      <c r="D147" s="49">
        <v>397</v>
      </c>
      <c r="E147" s="49">
        <v>36</v>
      </c>
      <c r="F147" s="49">
        <v>361</v>
      </c>
      <c r="G147" s="49">
        <v>743600</v>
      </c>
      <c r="H147" s="50" t="s">
        <v>69</v>
      </c>
      <c r="I147" s="49">
        <v>23000</v>
      </c>
      <c r="J147" s="47">
        <v>6.9022999999999994</v>
      </c>
      <c r="K147" s="50" t="s">
        <v>160</v>
      </c>
      <c r="L147" s="49">
        <v>715000</v>
      </c>
      <c r="M147" s="49">
        <v>128.69999999999999</v>
      </c>
      <c r="N147" s="50" t="s">
        <v>168</v>
      </c>
      <c r="O147" s="49">
        <v>5600</v>
      </c>
      <c r="P147" s="49">
        <v>5.6</v>
      </c>
      <c r="Q147" s="50"/>
      <c r="R147" s="49"/>
      <c r="S147" s="49"/>
      <c r="T147" s="49"/>
      <c r="U147" s="49"/>
      <c r="V147" s="47"/>
      <c r="Y147" s="33"/>
    </row>
    <row r="148" spans="1:25" x14ac:dyDescent="0.3">
      <c r="A148" s="33">
        <v>145</v>
      </c>
      <c r="B148" s="33" t="s">
        <v>204</v>
      </c>
      <c r="C148" s="47">
        <v>41</v>
      </c>
      <c r="D148" s="49">
        <v>310</v>
      </c>
      <c r="E148" s="49">
        <v>66</v>
      </c>
      <c r="F148" s="49">
        <v>244</v>
      </c>
      <c r="G148" s="49">
        <v>432600</v>
      </c>
      <c r="H148" s="50" t="s">
        <v>169</v>
      </c>
      <c r="I148" s="49">
        <v>4600</v>
      </c>
      <c r="J148" s="47">
        <v>8.7399999999999984</v>
      </c>
      <c r="K148" s="50" t="s">
        <v>160</v>
      </c>
      <c r="L148" s="49">
        <v>425000</v>
      </c>
      <c r="M148" s="49">
        <v>76.5</v>
      </c>
      <c r="N148" s="50" t="s">
        <v>168</v>
      </c>
      <c r="O148" s="49">
        <v>3000</v>
      </c>
      <c r="P148" s="49">
        <v>3</v>
      </c>
      <c r="Q148" s="50"/>
      <c r="R148" s="49"/>
      <c r="S148" s="49"/>
      <c r="T148" s="50"/>
      <c r="U148" s="49"/>
      <c r="V148" s="47"/>
      <c r="Y148" s="33"/>
    </row>
    <row r="149" spans="1:25" x14ac:dyDescent="0.3">
      <c r="A149" s="33">
        <v>146</v>
      </c>
      <c r="B149" s="33" t="s">
        <v>204</v>
      </c>
      <c r="C149" s="47">
        <v>41</v>
      </c>
      <c r="D149" s="49">
        <v>334</v>
      </c>
      <c r="E149" s="49">
        <v>64</v>
      </c>
      <c r="F149" s="49">
        <v>270</v>
      </c>
      <c r="G149" s="49">
        <v>432600</v>
      </c>
      <c r="H149" s="50" t="s">
        <v>169</v>
      </c>
      <c r="I149" s="49">
        <v>4600</v>
      </c>
      <c r="J149" s="47">
        <v>8.7399999999999984</v>
      </c>
      <c r="K149" s="50" t="s">
        <v>160</v>
      </c>
      <c r="L149" s="49">
        <v>425000</v>
      </c>
      <c r="M149" s="49">
        <v>76.5</v>
      </c>
      <c r="N149" s="50" t="s">
        <v>149</v>
      </c>
      <c r="O149" s="49">
        <v>3000</v>
      </c>
      <c r="P149" s="49">
        <v>0</v>
      </c>
      <c r="Q149" s="50"/>
      <c r="R149" s="49"/>
      <c r="S149" s="49" t="s">
        <v>201</v>
      </c>
      <c r="T149" s="50"/>
      <c r="U149" s="49"/>
      <c r="V149" s="47" t="s">
        <v>201</v>
      </c>
      <c r="Y149" s="33" t="s">
        <v>201</v>
      </c>
    </row>
    <row r="150" spans="1:25" x14ac:dyDescent="0.3">
      <c r="A150" s="33">
        <v>147</v>
      </c>
      <c r="B150" s="33" t="s">
        <v>204</v>
      </c>
      <c r="C150" s="47">
        <v>41</v>
      </c>
      <c r="D150" s="49">
        <v>311</v>
      </c>
      <c r="E150" s="49">
        <v>66</v>
      </c>
      <c r="F150" s="49">
        <v>245</v>
      </c>
      <c r="G150" s="49">
        <v>432600</v>
      </c>
      <c r="H150" s="50" t="s">
        <v>169</v>
      </c>
      <c r="I150" s="49">
        <v>4600</v>
      </c>
      <c r="J150" s="47">
        <v>8.7399999999999984</v>
      </c>
      <c r="K150" s="50" t="s">
        <v>160</v>
      </c>
      <c r="L150" s="49">
        <v>425000</v>
      </c>
      <c r="M150" s="49">
        <v>76.5</v>
      </c>
      <c r="N150" s="50" t="s">
        <v>168</v>
      </c>
      <c r="O150" s="49">
        <v>3000</v>
      </c>
      <c r="P150" s="49">
        <v>3</v>
      </c>
      <c r="Q150" s="50"/>
      <c r="R150" s="49"/>
      <c r="S150" s="49" t="s">
        <v>201</v>
      </c>
      <c r="T150" s="50"/>
      <c r="U150" s="49"/>
      <c r="V150" s="47" t="s">
        <v>201</v>
      </c>
      <c r="Y150" t="s">
        <v>201</v>
      </c>
    </row>
    <row r="151" spans="1:25" x14ac:dyDescent="0.3">
      <c r="A151" s="33">
        <v>148</v>
      </c>
      <c r="B151" s="33" t="s">
        <v>204</v>
      </c>
      <c r="C151" s="41">
        <v>41</v>
      </c>
      <c r="D151" s="41">
        <v>274.99999999999994</v>
      </c>
      <c r="E151" s="41">
        <v>104.99999999999999</v>
      </c>
      <c r="F151" s="41">
        <v>169.99999999999997</v>
      </c>
      <c r="G151" s="41">
        <v>500600</v>
      </c>
      <c r="H151" s="42" t="s">
        <v>69</v>
      </c>
      <c r="I151" s="41">
        <v>13600</v>
      </c>
      <c r="J151" s="41">
        <v>4.0813599999999992</v>
      </c>
      <c r="K151" s="42" t="s">
        <v>163</v>
      </c>
      <c r="L151" s="41">
        <v>400000</v>
      </c>
      <c r="M151" s="41">
        <v>51</v>
      </c>
      <c r="N151" s="42" t="s">
        <v>169</v>
      </c>
      <c r="O151" s="41">
        <v>87000</v>
      </c>
      <c r="P151" s="33">
        <v>165.29999999999998</v>
      </c>
      <c r="S151" s="33" t="s">
        <v>201</v>
      </c>
      <c r="V151" s="33" t="s">
        <v>201</v>
      </c>
      <c r="Y151" t="s">
        <v>201</v>
      </c>
    </row>
    <row r="152" spans="1:25" x14ac:dyDescent="0.3">
      <c r="A152" s="33">
        <v>149</v>
      </c>
      <c r="B152" s="33" t="s">
        <v>204</v>
      </c>
      <c r="C152" s="41">
        <v>41</v>
      </c>
      <c r="D152" s="41">
        <v>326</v>
      </c>
      <c r="E152" s="41">
        <v>73</v>
      </c>
      <c r="F152" s="41">
        <v>253</v>
      </c>
      <c r="G152" s="41">
        <v>433570</v>
      </c>
      <c r="H152" s="42" t="s">
        <v>169</v>
      </c>
      <c r="I152" s="41">
        <v>4600</v>
      </c>
      <c r="J152" s="41">
        <v>8.7399999999999984</v>
      </c>
      <c r="K152" s="42" t="s">
        <v>160</v>
      </c>
      <c r="L152" s="41">
        <v>425000</v>
      </c>
      <c r="M152" s="41">
        <v>76.5</v>
      </c>
      <c r="N152" s="42" t="s">
        <v>155</v>
      </c>
      <c r="O152" s="41">
        <v>3210</v>
      </c>
      <c r="P152" s="33">
        <v>1.9375</v>
      </c>
      <c r="Q152" s="33" t="s">
        <v>149</v>
      </c>
      <c r="R152" s="33">
        <v>760</v>
      </c>
      <c r="S152" s="33">
        <v>0</v>
      </c>
      <c r="V152" s="33" t="s">
        <v>201</v>
      </c>
      <c r="Y152" t="s">
        <v>201</v>
      </c>
    </row>
    <row r="153" spans="1:25" x14ac:dyDescent="0.3">
      <c r="A153" s="33">
        <v>150</v>
      </c>
      <c r="B153" s="33" t="s">
        <v>204</v>
      </c>
      <c r="C153" s="41">
        <v>41</v>
      </c>
      <c r="D153" s="41">
        <v>328</v>
      </c>
      <c r="E153" s="41">
        <v>63</v>
      </c>
      <c r="F153" s="41">
        <v>265</v>
      </c>
      <c r="G153" s="41">
        <v>430700</v>
      </c>
      <c r="H153" s="42" t="s">
        <v>154</v>
      </c>
      <c r="I153" s="41">
        <v>2700</v>
      </c>
      <c r="J153" s="41">
        <v>4.725E-3</v>
      </c>
      <c r="K153" s="42" t="s">
        <v>160</v>
      </c>
      <c r="L153" s="41">
        <v>425000</v>
      </c>
      <c r="M153" s="41">
        <v>76.5</v>
      </c>
      <c r="N153" s="42" t="s">
        <v>149</v>
      </c>
      <c r="O153" s="41">
        <v>3000</v>
      </c>
      <c r="P153" s="33">
        <v>0</v>
      </c>
      <c r="S153" s="33" t="s">
        <v>201</v>
      </c>
    </row>
    <row r="154" spans="1:25" x14ac:dyDescent="0.3">
      <c r="A154" s="33">
        <v>151</v>
      </c>
      <c r="B154" s="33" t="s">
        <v>204</v>
      </c>
      <c r="C154" s="41">
        <v>41</v>
      </c>
      <c r="D154" s="41">
        <v>303</v>
      </c>
      <c r="E154" s="41">
        <v>65</v>
      </c>
      <c r="F154" s="41">
        <v>238</v>
      </c>
      <c r="G154" s="41">
        <v>430700</v>
      </c>
      <c r="H154" s="42" t="s">
        <v>154</v>
      </c>
      <c r="I154" s="41">
        <v>2700</v>
      </c>
      <c r="J154" s="41">
        <v>4.725E-3</v>
      </c>
      <c r="K154" s="42" t="s">
        <v>160</v>
      </c>
      <c r="L154" s="41">
        <v>425000</v>
      </c>
      <c r="M154" s="41">
        <v>76.5</v>
      </c>
      <c r="N154" s="42" t="s">
        <v>168</v>
      </c>
      <c r="O154" s="41">
        <v>3000</v>
      </c>
      <c r="P154" s="33">
        <v>3</v>
      </c>
      <c r="S154" s="33" t="s">
        <v>201</v>
      </c>
    </row>
    <row r="155" spans="1:25" x14ac:dyDescent="0.3">
      <c r="A155" s="33">
        <v>152</v>
      </c>
      <c r="B155" s="33" t="s">
        <v>204</v>
      </c>
      <c r="C155" s="41">
        <v>41</v>
      </c>
      <c r="D155" s="41">
        <v>308</v>
      </c>
      <c r="E155" s="41">
        <v>67</v>
      </c>
      <c r="F155" s="41">
        <v>241</v>
      </c>
      <c r="G155" s="41">
        <v>432600</v>
      </c>
      <c r="H155" s="42" t="s">
        <v>169</v>
      </c>
      <c r="I155" s="41">
        <v>7600</v>
      </c>
      <c r="J155" s="41">
        <v>14.44</v>
      </c>
      <c r="K155" s="42" t="s">
        <v>160</v>
      </c>
      <c r="L155" s="41">
        <v>425000</v>
      </c>
      <c r="M155" s="41">
        <v>76.5</v>
      </c>
      <c r="N155" s="42"/>
      <c r="O155" s="41"/>
      <c r="P155" s="33" t="s">
        <v>201</v>
      </c>
      <c r="S155" s="33" t="s">
        <v>201</v>
      </c>
      <c r="V155" s="33" t="s">
        <v>201</v>
      </c>
      <c r="Y155" t="s">
        <v>201</v>
      </c>
    </row>
    <row r="156" spans="1:25" x14ac:dyDescent="0.3">
      <c r="A156" s="33">
        <v>153</v>
      </c>
      <c r="B156" s="33" t="s">
        <v>204</v>
      </c>
      <c r="C156" s="41">
        <v>41</v>
      </c>
      <c r="D156" s="41">
        <v>300.99999999999994</v>
      </c>
      <c r="E156" s="41">
        <v>131.99999999999997</v>
      </c>
      <c r="F156" s="41">
        <v>168.99999999999997</v>
      </c>
      <c r="G156" s="41">
        <v>481560</v>
      </c>
      <c r="H156" s="42" t="s">
        <v>69</v>
      </c>
      <c r="I156" s="41">
        <v>13600</v>
      </c>
      <c r="J156" s="41">
        <v>4.0813599999999992</v>
      </c>
      <c r="K156" s="42" t="s">
        <v>163</v>
      </c>
      <c r="L156" s="41">
        <v>400000</v>
      </c>
      <c r="M156" s="41">
        <v>51</v>
      </c>
      <c r="N156" s="42" t="s">
        <v>159</v>
      </c>
      <c r="O156" s="41">
        <v>64000</v>
      </c>
      <c r="P156" s="33">
        <v>11.52</v>
      </c>
      <c r="Q156" s="33" t="s">
        <v>155</v>
      </c>
      <c r="R156" s="33">
        <v>3210</v>
      </c>
      <c r="S156" s="33">
        <v>1.9375</v>
      </c>
      <c r="T156" s="33" t="s">
        <v>149</v>
      </c>
      <c r="U156" s="33">
        <v>750</v>
      </c>
      <c r="V156" s="33">
        <v>0</v>
      </c>
      <c r="Y156" t="s">
        <v>201</v>
      </c>
    </row>
    <row r="157" spans="1:25" x14ac:dyDescent="0.3">
      <c r="A157" s="33">
        <v>154</v>
      </c>
      <c r="B157" s="33" t="s">
        <v>204</v>
      </c>
      <c r="C157" s="41">
        <v>41</v>
      </c>
      <c r="D157" s="41">
        <v>321</v>
      </c>
      <c r="E157" s="41">
        <v>72</v>
      </c>
      <c r="F157" s="41">
        <v>249</v>
      </c>
      <c r="G157" s="41">
        <v>431670</v>
      </c>
      <c r="H157" s="42" t="s">
        <v>153</v>
      </c>
      <c r="I157" s="41">
        <v>2700</v>
      </c>
      <c r="J157" s="41">
        <v>0</v>
      </c>
      <c r="K157" s="42" t="s">
        <v>160</v>
      </c>
      <c r="L157" s="41">
        <v>425000</v>
      </c>
      <c r="M157" s="41">
        <v>76.5</v>
      </c>
      <c r="N157" s="42" t="s">
        <v>155</v>
      </c>
      <c r="O157" s="41">
        <v>3210</v>
      </c>
      <c r="P157" s="33">
        <v>1.9375</v>
      </c>
      <c r="Q157" s="33" t="s">
        <v>149</v>
      </c>
      <c r="R157" s="33">
        <v>760</v>
      </c>
      <c r="S157" s="33">
        <v>0</v>
      </c>
      <c r="V157" s="33" t="s">
        <v>201</v>
      </c>
      <c r="Y157" t="s">
        <v>201</v>
      </c>
    </row>
    <row r="158" spans="1:25" x14ac:dyDescent="0.3">
      <c r="A158" s="33">
        <v>155</v>
      </c>
      <c r="B158" s="33" t="s">
        <v>204</v>
      </c>
      <c r="C158" s="41">
        <v>41</v>
      </c>
      <c r="D158" s="41">
        <v>272</v>
      </c>
      <c r="E158" s="41">
        <v>99</v>
      </c>
      <c r="F158" s="41">
        <v>173</v>
      </c>
      <c r="G158" s="41">
        <v>502000</v>
      </c>
      <c r="H158" s="42" t="s">
        <v>149</v>
      </c>
      <c r="I158" s="41">
        <v>1000</v>
      </c>
      <c r="J158" s="41">
        <v>0</v>
      </c>
      <c r="K158" s="42" t="s">
        <v>160</v>
      </c>
      <c r="L158" s="41">
        <v>14000</v>
      </c>
      <c r="M158" s="41">
        <v>2.52</v>
      </c>
      <c r="N158" s="42" t="s">
        <v>163</v>
      </c>
      <c r="O158" s="41">
        <v>400000</v>
      </c>
      <c r="P158" s="33">
        <v>51</v>
      </c>
      <c r="Q158" s="33" t="s">
        <v>169</v>
      </c>
      <c r="R158" s="33">
        <v>87000</v>
      </c>
      <c r="S158" s="33">
        <v>165.29999999999998</v>
      </c>
      <c r="V158" s="33" t="s">
        <v>201</v>
      </c>
      <c r="Y158" t="s">
        <v>201</v>
      </c>
    </row>
    <row r="159" spans="1:25" x14ac:dyDescent="0.3">
      <c r="A159" s="33">
        <v>156</v>
      </c>
      <c r="B159" s="33" t="s">
        <v>204</v>
      </c>
      <c r="C159" s="41">
        <v>41</v>
      </c>
      <c r="D159" s="41">
        <v>298</v>
      </c>
      <c r="E159" s="41">
        <v>126</v>
      </c>
      <c r="F159" s="41">
        <v>172</v>
      </c>
      <c r="G159" s="41">
        <v>482960</v>
      </c>
      <c r="H159" s="42" t="s">
        <v>149</v>
      </c>
      <c r="I159" s="41">
        <v>1750</v>
      </c>
      <c r="J159" s="41">
        <v>0</v>
      </c>
      <c r="K159" s="42" t="s">
        <v>160</v>
      </c>
      <c r="L159" s="41">
        <v>14000</v>
      </c>
      <c r="M159" s="41">
        <v>2.52</v>
      </c>
      <c r="N159" s="42" t="s">
        <v>163</v>
      </c>
      <c r="O159" s="41">
        <v>400000</v>
      </c>
      <c r="P159" s="33">
        <v>51</v>
      </c>
      <c r="Q159" s="33" t="s">
        <v>159</v>
      </c>
      <c r="R159" s="33">
        <v>64000</v>
      </c>
      <c r="S159" s="33">
        <v>11.52</v>
      </c>
      <c r="T159" s="33" t="s">
        <v>155</v>
      </c>
      <c r="U159" s="33">
        <v>3210</v>
      </c>
      <c r="V159" s="33">
        <v>1.9375</v>
      </c>
      <c r="Y159" t="s">
        <v>201</v>
      </c>
    </row>
    <row r="160" spans="1:25" x14ac:dyDescent="0.3">
      <c r="A160" s="33">
        <v>157</v>
      </c>
      <c r="B160" s="33" t="s">
        <v>204</v>
      </c>
      <c r="C160" s="41">
        <v>41</v>
      </c>
      <c r="D160" s="41">
        <v>281</v>
      </c>
      <c r="E160" s="41">
        <v>121</v>
      </c>
      <c r="F160" s="41">
        <v>160</v>
      </c>
      <c r="G160" s="41">
        <v>482000</v>
      </c>
      <c r="H160" s="42" t="s">
        <v>149</v>
      </c>
      <c r="I160" s="41">
        <v>1000</v>
      </c>
      <c r="J160" s="41">
        <v>0</v>
      </c>
      <c r="K160" s="42" t="s">
        <v>160</v>
      </c>
      <c r="L160" s="41">
        <v>14000</v>
      </c>
      <c r="M160" s="41">
        <v>2.52</v>
      </c>
      <c r="N160" s="42" t="s">
        <v>163</v>
      </c>
      <c r="O160" s="41">
        <v>400000</v>
      </c>
      <c r="P160" s="33">
        <v>51</v>
      </c>
      <c r="Q160" s="33" t="s">
        <v>159</v>
      </c>
      <c r="R160" s="33">
        <v>64000</v>
      </c>
      <c r="S160" s="33">
        <v>11.52</v>
      </c>
      <c r="T160" s="33" t="s">
        <v>169</v>
      </c>
      <c r="U160" s="33">
        <v>3000</v>
      </c>
      <c r="V160" s="33">
        <v>5.6999999999999993</v>
      </c>
      <c r="Y160" t="s">
        <v>201</v>
      </c>
    </row>
    <row r="161" spans="1:25" x14ac:dyDescent="0.3">
      <c r="A161" s="33">
        <v>158</v>
      </c>
      <c r="B161" s="33" t="s">
        <v>204</v>
      </c>
      <c r="C161" s="41">
        <v>41</v>
      </c>
      <c r="D161" s="41">
        <v>297</v>
      </c>
      <c r="E161" s="41">
        <v>99</v>
      </c>
      <c r="F161" s="41">
        <v>198</v>
      </c>
      <c r="G161" s="41">
        <v>501300</v>
      </c>
      <c r="H161" s="42" t="s">
        <v>153</v>
      </c>
      <c r="I161" s="41">
        <v>14300</v>
      </c>
      <c r="J161" s="41">
        <v>0</v>
      </c>
      <c r="K161" s="42" t="s">
        <v>163</v>
      </c>
      <c r="L161" s="41">
        <v>400000</v>
      </c>
      <c r="M161" s="41">
        <v>51</v>
      </c>
      <c r="N161" s="42" t="s">
        <v>169</v>
      </c>
      <c r="O161" s="41">
        <v>87000</v>
      </c>
      <c r="P161" s="33">
        <v>165.29999999999998</v>
      </c>
      <c r="S161" s="33" t="s">
        <v>201</v>
      </c>
      <c r="V161" s="33" t="s">
        <v>201</v>
      </c>
      <c r="Y161" t="s">
        <v>201</v>
      </c>
    </row>
    <row r="162" spans="1:25" x14ac:dyDescent="0.3">
      <c r="A162" s="33">
        <v>159</v>
      </c>
      <c r="B162" s="33" t="s">
        <v>204</v>
      </c>
      <c r="C162" s="41">
        <v>41</v>
      </c>
      <c r="D162" s="41">
        <v>322.99999999999994</v>
      </c>
      <c r="E162" s="41">
        <v>125.99999999999999</v>
      </c>
      <c r="F162" s="41">
        <v>196.99999999999997</v>
      </c>
      <c r="G162" s="41">
        <v>482260</v>
      </c>
      <c r="H162" s="42" t="s">
        <v>153</v>
      </c>
      <c r="I162" s="41">
        <v>14300</v>
      </c>
      <c r="J162" s="41">
        <v>0</v>
      </c>
      <c r="K162" s="42" t="s">
        <v>163</v>
      </c>
      <c r="L162" s="41">
        <v>400000</v>
      </c>
      <c r="M162" s="41">
        <v>51</v>
      </c>
      <c r="N162" s="42" t="s">
        <v>159</v>
      </c>
      <c r="O162" s="41">
        <v>64000</v>
      </c>
      <c r="P162" s="33">
        <v>11.52</v>
      </c>
      <c r="Q162" s="33" t="s">
        <v>155</v>
      </c>
      <c r="R162" s="33">
        <v>3210</v>
      </c>
      <c r="S162" s="33">
        <v>1.9375</v>
      </c>
      <c r="T162" s="33" t="s">
        <v>149</v>
      </c>
      <c r="U162" s="33">
        <v>750</v>
      </c>
      <c r="V162" s="33">
        <v>0</v>
      </c>
      <c r="Y162" t="s">
        <v>201</v>
      </c>
    </row>
    <row r="163" spans="1:25" x14ac:dyDescent="0.3">
      <c r="A163" s="33">
        <v>160</v>
      </c>
      <c r="B163" s="33" t="s">
        <v>204</v>
      </c>
      <c r="C163" s="41">
        <v>41</v>
      </c>
      <c r="D163" s="41">
        <v>306</v>
      </c>
      <c r="E163" s="41">
        <v>121</v>
      </c>
      <c r="F163" s="41">
        <v>185</v>
      </c>
      <c r="G163" s="41">
        <v>481300</v>
      </c>
      <c r="H163" s="42" t="s">
        <v>153</v>
      </c>
      <c r="I163" s="41">
        <v>14300</v>
      </c>
      <c r="J163" s="41">
        <v>0</v>
      </c>
      <c r="K163" s="42" t="s">
        <v>163</v>
      </c>
      <c r="L163" s="41">
        <v>400000</v>
      </c>
      <c r="M163" s="41">
        <v>51</v>
      </c>
      <c r="N163" s="42" t="s">
        <v>159</v>
      </c>
      <c r="O163" s="41">
        <v>64000</v>
      </c>
      <c r="P163" s="33">
        <v>11.52</v>
      </c>
      <c r="Q163" s="33" t="s">
        <v>169</v>
      </c>
      <c r="R163" s="33">
        <v>3000</v>
      </c>
      <c r="S163" s="33">
        <v>5.6999999999999993</v>
      </c>
      <c r="V163" s="33" t="s">
        <v>201</v>
      </c>
      <c r="Y163" t="s">
        <v>201</v>
      </c>
    </row>
    <row r="164" spans="1:25" x14ac:dyDescent="0.3">
      <c r="A164" s="33">
        <v>161</v>
      </c>
      <c r="B164" s="33" t="s">
        <v>204</v>
      </c>
      <c r="C164" s="41">
        <v>41</v>
      </c>
      <c r="D164" s="41">
        <v>269</v>
      </c>
      <c r="E164" s="41">
        <v>99</v>
      </c>
      <c r="F164" s="41">
        <v>170</v>
      </c>
      <c r="G164" s="41">
        <v>500600</v>
      </c>
      <c r="H164" s="42" t="s">
        <v>169</v>
      </c>
      <c r="I164" s="41">
        <v>100600</v>
      </c>
      <c r="J164" s="41">
        <v>191.14</v>
      </c>
      <c r="K164" s="42" t="s">
        <v>163</v>
      </c>
      <c r="L164" s="41">
        <v>400000</v>
      </c>
      <c r="M164" s="41">
        <v>51</v>
      </c>
      <c r="N164" s="42"/>
      <c r="O164" s="41"/>
      <c r="P164" s="33" t="s">
        <v>201</v>
      </c>
      <c r="S164" s="33" t="s">
        <v>201</v>
      </c>
      <c r="V164" s="33" t="s">
        <v>201</v>
      </c>
      <c r="Y164" t="s">
        <v>201</v>
      </c>
    </row>
    <row r="165" spans="1:25" x14ac:dyDescent="0.3">
      <c r="A165" s="33">
        <v>162</v>
      </c>
      <c r="B165" s="33" t="s">
        <v>204</v>
      </c>
      <c r="C165" s="41">
        <v>41</v>
      </c>
      <c r="D165" s="41">
        <v>294.99999999999994</v>
      </c>
      <c r="E165" s="41">
        <v>125.99999999999999</v>
      </c>
      <c r="F165" s="41">
        <v>168.99999999999997</v>
      </c>
      <c r="G165" s="41">
        <v>481560</v>
      </c>
      <c r="H165" s="42" t="s">
        <v>169</v>
      </c>
      <c r="I165" s="41">
        <v>13600</v>
      </c>
      <c r="J165" s="41">
        <v>25.84</v>
      </c>
      <c r="K165" s="42" t="s">
        <v>163</v>
      </c>
      <c r="L165" s="41">
        <v>400000</v>
      </c>
      <c r="M165" s="41">
        <v>51</v>
      </c>
      <c r="N165" s="42" t="s">
        <v>159</v>
      </c>
      <c r="O165" s="41">
        <v>64000</v>
      </c>
      <c r="P165" s="33">
        <v>11.52</v>
      </c>
      <c r="Q165" s="33" t="s">
        <v>155</v>
      </c>
      <c r="R165" s="33">
        <v>3210</v>
      </c>
      <c r="S165" s="33">
        <v>1.9375</v>
      </c>
      <c r="T165" s="33" t="s">
        <v>149</v>
      </c>
      <c r="U165" s="33">
        <v>750</v>
      </c>
      <c r="V165" s="33">
        <v>0</v>
      </c>
      <c r="Y165" t="s">
        <v>201</v>
      </c>
    </row>
    <row r="166" spans="1:25" x14ac:dyDescent="0.3">
      <c r="A166" s="33">
        <v>163</v>
      </c>
      <c r="B166" s="33" t="s">
        <v>204</v>
      </c>
      <c r="C166" s="41">
        <v>41</v>
      </c>
      <c r="D166" s="41">
        <v>278</v>
      </c>
      <c r="E166" s="41">
        <v>121</v>
      </c>
      <c r="F166" s="41">
        <v>157</v>
      </c>
      <c r="G166" s="41">
        <v>480600</v>
      </c>
      <c r="H166" s="42" t="s">
        <v>169</v>
      </c>
      <c r="I166" s="41">
        <v>16600</v>
      </c>
      <c r="J166" s="41">
        <v>31.540000000000003</v>
      </c>
      <c r="K166" s="42" t="s">
        <v>163</v>
      </c>
      <c r="L166" s="41">
        <v>400000</v>
      </c>
      <c r="M166" s="41">
        <v>51</v>
      </c>
      <c r="N166" s="42" t="s">
        <v>159</v>
      </c>
      <c r="O166" s="41">
        <v>64000</v>
      </c>
      <c r="P166" s="33">
        <v>11.52</v>
      </c>
      <c r="S166" s="33" t="s">
        <v>201</v>
      </c>
      <c r="V166" s="33" t="s">
        <v>201</v>
      </c>
      <c r="Y166" t="s">
        <v>201</v>
      </c>
    </row>
    <row r="167" spans="1:25" x14ac:dyDescent="0.3">
      <c r="A167" s="33">
        <v>164</v>
      </c>
      <c r="B167" s="33" t="s">
        <v>204</v>
      </c>
      <c r="C167" s="41">
        <v>41</v>
      </c>
      <c r="D167" s="41">
        <v>302</v>
      </c>
      <c r="E167" s="41">
        <v>66</v>
      </c>
      <c r="F167" s="41">
        <v>236</v>
      </c>
      <c r="G167" s="41">
        <v>430700</v>
      </c>
      <c r="H167" s="42" t="s">
        <v>154</v>
      </c>
      <c r="I167" s="41">
        <v>2700</v>
      </c>
      <c r="J167" s="41">
        <v>4.725E-3</v>
      </c>
      <c r="K167" s="42" t="s">
        <v>160</v>
      </c>
      <c r="L167" s="41">
        <v>425000</v>
      </c>
      <c r="M167" s="41">
        <v>76.5</v>
      </c>
      <c r="N167" s="42" t="s">
        <v>169</v>
      </c>
      <c r="O167" s="41">
        <v>3000</v>
      </c>
      <c r="P167" s="33">
        <v>5.6999999999999993</v>
      </c>
      <c r="S167" s="33" t="s">
        <v>201</v>
      </c>
    </row>
    <row r="168" spans="1:25" x14ac:dyDescent="0.3">
      <c r="A168" s="33">
        <v>165</v>
      </c>
      <c r="B168" s="33" t="s">
        <v>204</v>
      </c>
      <c r="C168" s="41">
        <v>41</v>
      </c>
      <c r="D168" s="41">
        <v>284</v>
      </c>
      <c r="E168" s="41">
        <v>127</v>
      </c>
      <c r="F168" s="41">
        <v>157</v>
      </c>
      <c r="G168" s="41">
        <v>480600</v>
      </c>
      <c r="H168" s="42" t="s">
        <v>69</v>
      </c>
      <c r="I168" s="41">
        <v>13600</v>
      </c>
      <c r="J168" s="41">
        <v>4.0813599999999992</v>
      </c>
      <c r="K168" s="42" t="s">
        <v>163</v>
      </c>
      <c r="L168" s="41">
        <v>400000</v>
      </c>
      <c r="M168" s="41">
        <v>51</v>
      </c>
      <c r="N168" s="42" t="s">
        <v>159</v>
      </c>
      <c r="O168" s="41">
        <v>64000</v>
      </c>
      <c r="P168" s="33">
        <v>11.52</v>
      </c>
      <c r="Q168" s="33" t="s">
        <v>169</v>
      </c>
      <c r="R168" s="33">
        <v>3000</v>
      </c>
      <c r="S168" s="33">
        <v>5.6999999999999993</v>
      </c>
      <c r="V168" s="33" t="s">
        <v>201</v>
      </c>
      <c r="Y168" t="s">
        <v>201</v>
      </c>
    </row>
    <row r="169" spans="1:25" x14ac:dyDescent="0.3">
      <c r="A169" s="33">
        <v>166</v>
      </c>
      <c r="B169" s="33" t="s">
        <v>204</v>
      </c>
      <c r="C169" s="41">
        <v>41</v>
      </c>
      <c r="D169" s="41">
        <v>320</v>
      </c>
      <c r="E169" s="41">
        <v>72</v>
      </c>
      <c r="F169" s="41">
        <v>248</v>
      </c>
      <c r="G169" s="41">
        <v>431670</v>
      </c>
      <c r="H169" s="42" t="s">
        <v>154</v>
      </c>
      <c r="I169" s="41">
        <v>2700</v>
      </c>
      <c r="J169" s="41">
        <v>4.725E-3</v>
      </c>
      <c r="K169" s="42" t="s">
        <v>160</v>
      </c>
      <c r="L169" s="41">
        <v>425000</v>
      </c>
      <c r="M169" s="41">
        <v>76.5</v>
      </c>
      <c r="N169" s="42" t="s">
        <v>155</v>
      </c>
      <c r="O169" s="41">
        <v>3210</v>
      </c>
      <c r="P169" s="33">
        <v>1.9375</v>
      </c>
      <c r="Q169" s="33" t="s">
        <v>149</v>
      </c>
      <c r="R169" s="33">
        <v>760</v>
      </c>
      <c r="S169" s="33">
        <v>0</v>
      </c>
    </row>
    <row r="170" spans="1:25" x14ac:dyDescent="0.3">
      <c r="A170" s="33">
        <v>167</v>
      </c>
      <c r="B170" s="33" t="s">
        <v>204</v>
      </c>
      <c r="C170" s="41">
        <v>41</v>
      </c>
      <c r="D170" s="41">
        <v>312</v>
      </c>
      <c r="E170" s="41">
        <v>60</v>
      </c>
      <c r="F170" s="41">
        <v>252</v>
      </c>
      <c r="G170" s="41">
        <v>429600</v>
      </c>
      <c r="H170" s="42" t="s">
        <v>149</v>
      </c>
      <c r="I170" s="41">
        <v>1600</v>
      </c>
      <c r="J170" s="41">
        <v>0</v>
      </c>
      <c r="K170" s="42" t="s">
        <v>160</v>
      </c>
      <c r="L170" s="41">
        <v>425000</v>
      </c>
      <c r="M170" s="41">
        <v>76.5</v>
      </c>
      <c r="N170" s="42" t="s">
        <v>168</v>
      </c>
      <c r="O170" s="41">
        <v>3000</v>
      </c>
      <c r="P170" s="33">
        <v>3</v>
      </c>
      <c r="S170" s="33" t="s">
        <v>201</v>
      </c>
      <c r="V170" s="33" t="s">
        <v>201</v>
      </c>
      <c r="Y170" t="s">
        <v>201</v>
      </c>
    </row>
    <row r="171" spans="1:25" x14ac:dyDescent="0.3">
      <c r="A171" s="33">
        <v>168</v>
      </c>
      <c r="B171" s="33" t="s">
        <v>204</v>
      </c>
      <c r="C171" s="41">
        <v>41</v>
      </c>
      <c r="D171" s="41">
        <v>306</v>
      </c>
      <c r="E171" s="41">
        <v>65</v>
      </c>
      <c r="F171" s="41">
        <v>241</v>
      </c>
      <c r="G171" s="41">
        <v>430700</v>
      </c>
      <c r="H171" s="42" t="s">
        <v>153</v>
      </c>
      <c r="I171" s="41">
        <v>2700</v>
      </c>
      <c r="J171" s="41">
        <v>0</v>
      </c>
      <c r="K171" s="42" t="s">
        <v>160</v>
      </c>
      <c r="L171" s="41">
        <v>425000</v>
      </c>
      <c r="M171" s="41">
        <v>76.5</v>
      </c>
      <c r="N171" s="42" t="s">
        <v>168</v>
      </c>
      <c r="O171" s="41">
        <v>3000</v>
      </c>
      <c r="P171" s="33">
        <v>3</v>
      </c>
      <c r="S171" s="33" t="s">
        <v>201</v>
      </c>
      <c r="V171" s="33" t="s">
        <v>201</v>
      </c>
      <c r="Y171" t="s">
        <v>201</v>
      </c>
    </row>
    <row r="172" spans="1:25" x14ac:dyDescent="0.3">
      <c r="A172" s="33">
        <v>169</v>
      </c>
      <c r="B172" s="33" t="s">
        <v>204</v>
      </c>
      <c r="C172" s="41">
        <v>41</v>
      </c>
      <c r="D172" s="41">
        <v>329</v>
      </c>
      <c r="E172" s="41">
        <v>63</v>
      </c>
      <c r="F172" s="41">
        <v>266</v>
      </c>
      <c r="G172" s="41">
        <v>430700</v>
      </c>
      <c r="H172" s="42" t="s">
        <v>153</v>
      </c>
      <c r="I172" s="41">
        <v>2700</v>
      </c>
      <c r="J172" s="41">
        <v>0</v>
      </c>
      <c r="K172" s="42" t="s">
        <v>160</v>
      </c>
      <c r="L172" s="41">
        <v>425000</v>
      </c>
      <c r="M172" s="41">
        <v>76.5</v>
      </c>
      <c r="N172" s="42" t="s">
        <v>149</v>
      </c>
      <c r="O172" s="41">
        <v>3000</v>
      </c>
      <c r="P172" s="33">
        <v>0</v>
      </c>
      <c r="S172" s="33" t="s">
        <v>201</v>
      </c>
      <c r="V172" s="33" t="s">
        <v>201</v>
      </c>
      <c r="Y172" t="s">
        <v>201</v>
      </c>
    </row>
    <row r="173" spans="1:25" x14ac:dyDescent="0.3">
      <c r="A173" s="33">
        <v>170</v>
      </c>
      <c r="B173" s="33" t="s">
        <v>204</v>
      </c>
      <c r="C173" s="41">
        <v>41</v>
      </c>
      <c r="D173" s="41">
        <v>334</v>
      </c>
      <c r="E173" s="41">
        <v>0</v>
      </c>
      <c r="F173" s="41">
        <v>334</v>
      </c>
      <c r="G173" s="41">
        <v>406400</v>
      </c>
      <c r="H173" s="42" t="s">
        <v>149</v>
      </c>
      <c r="I173" s="41">
        <v>400</v>
      </c>
      <c r="J173" s="41">
        <v>0</v>
      </c>
      <c r="K173" s="42" t="s">
        <v>69</v>
      </c>
      <c r="L173" s="41">
        <v>406000</v>
      </c>
      <c r="M173" s="41">
        <v>121.84059999999999</v>
      </c>
      <c r="N173" s="42"/>
      <c r="O173" s="41"/>
      <c r="P173" s="33" t="s">
        <v>201</v>
      </c>
      <c r="S173" s="33" t="s">
        <v>201</v>
      </c>
      <c r="V173" s="33" t="s">
        <v>201</v>
      </c>
      <c r="Y173" t="s">
        <v>201</v>
      </c>
    </row>
    <row r="174" spans="1:25" x14ac:dyDescent="0.3">
      <c r="A174" s="33">
        <v>171</v>
      </c>
      <c r="B174" s="33" t="s">
        <v>204</v>
      </c>
      <c r="C174" s="41">
        <v>41</v>
      </c>
      <c r="D174" s="41">
        <v>326</v>
      </c>
      <c r="E174" s="41">
        <v>67</v>
      </c>
      <c r="F174" s="41">
        <v>259</v>
      </c>
      <c r="G174" s="41">
        <v>431870</v>
      </c>
      <c r="H174" s="42" t="s">
        <v>69</v>
      </c>
      <c r="I174" s="41">
        <v>2900</v>
      </c>
      <c r="J174" s="41">
        <v>0.8702899999999999</v>
      </c>
      <c r="K174" s="42" t="s">
        <v>160</v>
      </c>
      <c r="L174" s="41">
        <v>425000</v>
      </c>
      <c r="M174" s="41">
        <v>76.5</v>
      </c>
      <c r="N174" s="42" t="s">
        <v>155</v>
      </c>
      <c r="O174" s="41">
        <v>3210</v>
      </c>
      <c r="P174" s="33">
        <v>1.9375</v>
      </c>
      <c r="Q174" s="33" t="s">
        <v>149</v>
      </c>
      <c r="R174" s="33">
        <v>760</v>
      </c>
      <c r="S174" s="33">
        <v>0</v>
      </c>
      <c r="V174" s="33" t="s">
        <v>201</v>
      </c>
      <c r="Y174" t="s">
        <v>201</v>
      </c>
    </row>
    <row r="175" spans="1:25" x14ac:dyDescent="0.3">
      <c r="A175" s="33">
        <v>172</v>
      </c>
      <c r="B175" s="33" t="s">
        <v>204</v>
      </c>
      <c r="C175" s="41">
        <v>41</v>
      </c>
      <c r="D175" s="41">
        <v>308</v>
      </c>
      <c r="E175" s="41">
        <v>61</v>
      </c>
      <c r="F175" s="41">
        <v>247</v>
      </c>
      <c r="G175" s="41">
        <v>430900</v>
      </c>
      <c r="H175" s="42" t="s">
        <v>69</v>
      </c>
      <c r="I175" s="41">
        <v>2900</v>
      </c>
      <c r="J175" s="41">
        <v>0.8702899999999999</v>
      </c>
      <c r="K175" s="42" t="s">
        <v>160</v>
      </c>
      <c r="L175" s="41">
        <v>425000</v>
      </c>
      <c r="M175" s="41">
        <v>76.5</v>
      </c>
      <c r="N175" s="42" t="s">
        <v>169</v>
      </c>
      <c r="O175" s="41">
        <v>3000</v>
      </c>
      <c r="P175" s="33">
        <v>5.6999999999999993</v>
      </c>
      <c r="S175" s="33" t="s">
        <v>201</v>
      </c>
      <c r="V175" s="33" t="s">
        <v>201</v>
      </c>
      <c r="Y175" t="s">
        <v>201</v>
      </c>
    </row>
    <row r="176" spans="1:25" x14ac:dyDescent="0.3">
      <c r="A176" s="33">
        <v>173</v>
      </c>
      <c r="B176" s="33" t="s">
        <v>204</v>
      </c>
      <c r="C176" s="41">
        <v>41</v>
      </c>
      <c r="D176" s="41">
        <v>326</v>
      </c>
      <c r="E176" s="41">
        <v>67</v>
      </c>
      <c r="F176" s="41">
        <v>259</v>
      </c>
      <c r="G176" s="41">
        <v>431870</v>
      </c>
      <c r="H176" s="42" t="s">
        <v>69</v>
      </c>
      <c r="I176" s="41">
        <v>2900</v>
      </c>
      <c r="J176" s="41">
        <v>0.8702899999999999</v>
      </c>
      <c r="K176" s="42" t="s">
        <v>160</v>
      </c>
      <c r="L176" s="41">
        <v>425000</v>
      </c>
      <c r="M176" s="41">
        <v>76.5</v>
      </c>
      <c r="N176" s="42" t="s">
        <v>155</v>
      </c>
      <c r="O176" s="41">
        <v>3210</v>
      </c>
      <c r="P176" s="33">
        <v>1.9375</v>
      </c>
      <c r="Q176" s="33" t="s">
        <v>149</v>
      </c>
      <c r="R176" s="33">
        <v>760</v>
      </c>
      <c r="S176" s="33">
        <v>0</v>
      </c>
      <c r="V176" s="33" t="s">
        <v>201</v>
      </c>
      <c r="Y176" t="s">
        <v>201</v>
      </c>
    </row>
    <row r="177" spans="1:26" x14ac:dyDescent="0.3">
      <c r="A177" s="33">
        <v>174</v>
      </c>
      <c r="B177" s="33" t="s">
        <v>204</v>
      </c>
      <c r="C177" s="41">
        <v>41</v>
      </c>
      <c r="D177" s="41">
        <v>308</v>
      </c>
      <c r="E177" s="41">
        <v>61</v>
      </c>
      <c r="F177" s="41">
        <v>247</v>
      </c>
      <c r="G177" s="41">
        <v>430900</v>
      </c>
      <c r="H177" s="42" t="s">
        <v>69</v>
      </c>
      <c r="I177" s="41">
        <v>2900</v>
      </c>
      <c r="J177" s="41">
        <v>0.8702899999999999</v>
      </c>
      <c r="K177" s="42" t="s">
        <v>160</v>
      </c>
      <c r="L177" s="41">
        <v>425000</v>
      </c>
      <c r="M177" s="41">
        <v>76.5</v>
      </c>
      <c r="N177" s="42" t="s">
        <v>169</v>
      </c>
      <c r="O177" s="41">
        <v>3000</v>
      </c>
      <c r="P177" s="33">
        <v>5.6999999999999993</v>
      </c>
      <c r="S177" s="33" t="s">
        <v>201</v>
      </c>
      <c r="V177" s="33" t="s">
        <v>201</v>
      </c>
      <c r="Y177" t="s">
        <v>201</v>
      </c>
    </row>
    <row r="178" spans="1:26" ht="14.4" x14ac:dyDescent="0.3">
      <c r="A178" s="33">
        <v>175</v>
      </c>
      <c r="B178" s="33" t="s">
        <v>204</v>
      </c>
      <c r="C178" s="41">
        <v>41</v>
      </c>
      <c r="D178" s="41">
        <v>311</v>
      </c>
      <c r="E178" s="41">
        <v>60</v>
      </c>
      <c r="F178" s="41">
        <v>251</v>
      </c>
      <c r="G178" s="41">
        <v>430900</v>
      </c>
      <c r="H178" s="42" t="s">
        <v>69</v>
      </c>
      <c r="I178" s="41">
        <v>2900</v>
      </c>
      <c r="J178" s="41">
        <v>0.8702899999999999</v>
      </c>
      <c r="K178" s="42" t="s">
        <v>160</v>
      </c>
      <c r="L178" s="41">
        <v>425000</v>
      </c>
      <c r="M178" s="41">
        <v>76.5</v>
      </c>
      <c r="N178" s="42" t="s">
        <v>168</v>
      </c>
      <c r="O178" s="41">
        <v>3000</v>
      </c>
      <c r="P178" s="33">
        <v>3</v>
      </c>
      <c r="S178" s="33" t="s">
        <v>201</v>
      </c>
      <c r="V178" s="33" t="s">
        <v>201</v>
      </c>
      <c r="Y178" s="51" t="s">
        <v>201</v>
      </c>
      <c r="Z178" s="51"/>
    </row>
    <row r="179" spans="1:26" ht="14.4" x14ac:dyDescent="0.3">
      <c r="A179" s="33">
        <v>176</v>
      </c>
      <c r="B179" s="33" t="s">
        <v>204</v>
      </c>
      <c r="C179" s="41">
        <v>41</v>
      </c>
      <c r="D179" s="41">
        <v>310</v>
      </c>
      <c r="E179" s="41">
        <v>60</v>
      </c>
      <c r="F179" s="41">
        <v>250</v>
      </c>
      <c r="G179" s="41">
        <v>430900</v>
      </c>
      <c r="H179" s="42" t="s">
        <v>69</v>
      </c>
      <c r="I179" s="41">
        <v>2900</v>
      </c>
      <c r="J179" s="41">
        <v>0.8702899999999999</v>
      </c>
      <c r="K179" s="42" t="s">
        <v>160</v>
      </c>
      <c r="L179" s="41">
        <v>425000</v>
      </c>
      <c r="M179" s="41">
        <v>76.5</v>
      </c>
      <c r="N179" s="42" t="s">
        <v>168</v>
      </c>
      <c r="O179" s="41">
        <v>3000</v>
      </c>
      <c r="P179" s="33">
        <v>3</v>
      </c>
      <c r="Y179" s="51"/>
      <c r="Z179" s="51"/>
    </row>
    <row r="180" spans="1:26" ht="14.4" x14ac:dyDescent="0.3">
      <c r="A180" s="33">
        <v>177</v>
      </c>
      <c r="B180" s="33" t="s">
        <v>204</v>
      </c>
      <c r="C180" s="41">
        <v>41</v>
      </c>
      <c r="D180" s="41">
        <v>323</v>
      </c>
      <c r="E180" s="41">
        <v>71</v>
      </c>
      <c r="F180" s="41">
        <v>252</v>
      </c>
      <c r="G180" s="41">
        <v>431350</v>
      </c>
      <c r="H180" s="42" t="s">
        <v>159</v>
      </c>
      <c r="I180" s="41">
        <v>1530</v>
      </c>
      <c r="J180" s="41">
        <v>0.27539999999999998</v>
      </c>
      <c r="K180" s="42" t="s">
        <v>149</v>
      </c>
      <c r="L180" s="41">
        <v>1610</v>
      </c>
      <c r="M180" s="41">
        <v>0</v>
      </c>
      <c r="N180" s="42" t="s">
        <v>160</v>
      </c>
      <c r="O180" s="41">
        <v>425000</v>
      </c>
      <c r="P180" s="33">
        <v>76.5</v>
      </c>
      <c r="Q180" s="33" t="s">
        <v>155</v>
      </c>
      <c r="R180" s="33">
        <v>3210</v>
      </c>
      <c r="S180" s="33">
        <v>1.9375</v>
      </c>
      <c r="V180" s="33" t="s">
        <v>201</v>
      </c>
      <c r="Y180" s="51" t="s">
        <v>201</v>
      </c>
      <c r="Z180" s="51"/>
    </row>
    <row r="181" spans="1:26" ht="14.4" x14ac:dyDescent="0.3">
      <c r="A181" s="33">
        <v>178</v>
      </c>
      <c r="B181" s="33" t="s">
        <v>204</v>
      </c>
      <c r="C181" s="41">
        <v>41</v>
      </c>
      <c r="D181" s="41">
        <v>334</v>
      </c>
      <c r="E181" s="41">
        <v>58</v>
      </c>
      <c r="F181" s="41">
        <v>276</v>
      </c>
      <c r="G181" s="41">
        <v>430900</v>
      </c>
      <c r="H181" s="42" t="s">
        <v>69</v>
      </c>
      <c r="I181" s="41">
        <v>2900</v>
      </c>
      <c r="J181" s="41">
        <v>0.8702899999999999</v>
      </c>
      <c r="K181" s="42" t="s">
        <v>160</v>
      </c>
      <c r="L181" s="41">
        <v>425000</v>
      </c>
      <c r="M181" s="41">
        <v>76.5</v>
      </c>
      <c r="N181" s="42" t="s">
        <v>149</v>
      </c>
      <c r="O181" s="41">
        <v>3000</v>
      </c>
      <c r="P181" s="33">
        <v>0</v>
      </c>
      <c r="S181" s="33" t="s">
        <v>201</v>
      </c>
      <c r="V181" s="33" t="s">
        <v>201</v>
      </c>
      <c r="Y181" s="51" t="s">
        <v>201</v>
      </c>
      <c r="Z181" s="51"/>
    </row>
    <row r="182" spans="1:26" ht="14.4" x14ac:dyDescent="0.3">
      <c r="A182" s="33">
        <v>179</v>
      </c>
      <c r="B182" s="33" t="s">
        <v>204</v>
      </c>
      <c r="C182" s="41">
        <v>41</v>
      </c>
      <c r="D182" s="41">
        <v>308</v>
      </c>
      <c r="E182" s="41">
        <v>64</v>
      </c>
      <c r="F182" s="41">
        <v>244</v>
      </c>
      <c r="G182" s="41">
        <v>430380</v>
      </c>
      <c r="H182" s="42" t="s">
        <v>159</v>
      </c>
      <c r="I182" s="41">
        <v>1530</v>
      </c>
      <c r="J182" s="41">
        <v>0.27539999999999998</v>
      </c>
      <c r="K182" s="42" t="s">
        <v>149</v>
      </c>
      <c r="L182" s="41">
        <v>850</v>
      </c>
      <c r="M182" s="41">
        <v>0</v>
      </c>
      <c r="N182" s="42" t="s">
        <v>160</v>
      </c>
      <c r="O182" s="41">
        <v>425000</v>
      </c>
      <c r="P182" s="33">
        <v>76.5</v>
      </c>
      <c r="Q182" s="33" t="s">
        <v>168</v>
      </c>
      <c r="R182" s="33">
        <v>3000</v>
      </c>
      <c r="S182" s="33">
        <v>3</v>
      </c>
      <c r="V182" s="33" t="s">
        <v>201</v>
      </c>
      <c r="Y182" s="51" t="s">
        <v>201</v>
      </c>
      <c r="Z182" s="51"/>
    </row>
    <row r="183" spans="1:26" ht="14.4" x14ac:dyDescent="0.3">
      <c r="A183" s="33">
        <v>180</v>
      </c>
      <c r="B183" s="33" t="s">
        <v>204</v>
      </c>
      <c r="C183" s="41">
        <v>41</v>
      </c>
      <c r="D183" s="41">
        <v>307</v>
      </c>
      <c r="E183" s="41">
        <v>64</v>
      </c>
      <c r="F183" s="41">
        <v>243</v>
      </c>
      <c r="G183" s="41">
        <v>430380</v>
      </c>
      <c r="H183" s="42" t="s">
        <v>159</v>
      </c>
      <c r="I183" s="41">
        <v>1530</v>
      </c>
      <c r="J183" s="41">
        <v>0.27539999999999998</v>
      </c>
      <c r="K183" s="42" t="s">
        <v>149</v>
      </c>
      <c r="L183" s="41">
        <v>850</v>
      </c>
      <c r="M183" s="41">
        <v>0</v>
      </c>
      <c r="N183" s="42" t="s">
        <v>160</v>
      </c>
      <c r="O183" s="41">
        <v>425000</v>
      </c>
      <c r="P183" s="33">
        <v>76.5</v>
      </c>
      <c r="Q183" s="33" t="s">
        <v>168</v>
      </c>
      <c r="R183" s="33">
        <v>3000</v>
      </c>
      <c r="S183" s="33">
        <v>3</v>
      </c>
      <c r="Y183" s="51"/>
      <c r="Z183" s="51"/>
    </row>
    <row r="184" spans="1:26" ht="14.4" x14ac:dyDescent="0.3">
      <c r="A184" s="33">
        <v>181</v>
      </c>
      <c r="B184" s="33" t="s">
        <v>204</v>
      </c>
      <c r="C184" s="41">
        <v>41</v>
      </c>
      <c r="D184" s="41">
        <v>331</v>
      </c>
      <c r="E184" s="41">
        <v>62</v>
      </c>
      <c r="F184" s="41">
        <v>269</v>
      </c>
      <c r="G184" s="41">
        <v>430380</v>
      </c>
      <c r="H184" s="42" t="s">
        <v>159</v>
      </c>
      <c r="I184" s="41">
        <v>1530</v>
      </c>
      <c r="J184" s="41">
        <v>0.27539999999999998</v>
      </c>
      <c r="K184" s="42" t="s">
        <v>149</v>
      </c>
      <c r="L184" s="41">
        <v>3850</v>
      </c>
      <c r="M184" s="41">
        <v>0</v>
      </c>
      <c r="N184" s="42" t="s">
        <v>160</v>
      </c>
      <c r="O184" s="41">
        <v>425000</v>
      </c>
      <c r="P184" s="33">
        <v>76.5</v>
      </c>
      <c r="S184" s="33" t="s">
        <v>201</v>
      </c>
      <c r="V184" s="33" t="s">
        <v>201</v>
      </c>
      <c r="Y184" s="51" t="s">
        <v>201</v>
      </c>
      <c r="Z184" s="51"/>
    </row>
    <row r="185" spans="1:26" ht="14.4" x14ac:dyDescent="0.3">
      <c r="A185" s="33">
        <v>182</v>
      </c>
      <c r="B185" s="33" t="s">
        <v>204</v>
      </c>
      <c r="C185" s="41">
        <v>41</v>
      </c>
      <c r="D185" s="41">
        <v>327</v>
      </c>
      <c r="E185" s="41">
        <v>67</v>
      </c>
      <c r="F185" s="41">
        <v>260</v>
      </c>
      <c r="G185" s="41">
        <v>430570</v>
      </c>
      <c r="H185" s="42" t="s">
        <v>149</v>
      </c>
      <c r="I185" s="41">
        <v>2360</v>
      </c>
      <c r="J185" s="41">
        <v>0</v>
      </c>
      <c r="K185" s="42" t="s">
        <v>160</v>
      </c>
      <c r="L185" s="41">
        <v>425000</v>
      </c>
      <c r="M185" s="41">
        <v>76.5</v>
      </c>
      <c r="N185" s="42" t="s">
        <v>155</v>
      </c>
      <c r="O185" s="41">
        <v>3210</v>
      </c>
      <c r="P185" s="33">
        <v>1.9375</v>
      </c>
      <c r="S185" s="33" t="s">
        <v>201</v>
      </c>
      <c r="V185" s="33" t="s">
        <v>201</v>
      </c>
      <c r="Y185" s="51" t="s">
        <v>201</v>
      </c>
      <c r="Z185" s="51"/>
    </row>
    <row r="186" spans="1:26" ht="14.4" x14ac:dyDescent="0.3">
      <c r="A186" s="33">
        <v>183</v>
      </c>
      <c r="B186" s="33" t="s">
        <v>204</v>
      </c>
      <c r="C186" s="41">
        <v>41</v>
      </c>
      <c r="D186" s="41">
        <v>309</v>
      </c>
      <c r="E186" s="41">
        <v>61</v>
      </c>
      <c r="F186" s="41">
        <v>248</v>
      </c>
      <c r="G186" s="41">
        <v>429600</v>
      </c>
      <c r="H186" s="42" t="s">
        <v>149</v>
      </c>
      <c r="I186" s="41">
        <v>1600</v>
      </c>
      <c r="J186" s="41">
        <v>0</v>
      </c>
      <c r="K186" s="42" t="s">
        <v>160</v>
      </c>
      <c r="L186" s="41">
        <v>425000</v>
      </c>
      <c r="M186" s="41">
        <v>76.5</v>
      </c>
      <c r="N186" s="42" t="s">
        <v>169</v>
      </c>
      <c r="O186" s="41">
        <v>3000</v>
      </c>
      <c r="P186" s="33">
        <v>5.6999999999999993</v>
      </c>
      <c r="S186" s="33" t="s">
        <v>201</v>
      </c>
      <c r="V186" s="33" t="s">
        <v>201</v>
      </c>
      <c r="Y186" s="51" t="s">
        <v>201</v>
      </c>
      <c r="Z186" s="51"/>
    </row>
    <row r="187" spans="1:26" x14ac:dyDescent="0.3">
      <c r="A187" s="33">
        <v>184</v>
      </c>
      <c r="B187" s="33" t="s">
        <v>204</v>
      </c>
      <c r="C187" s="41">
        <v>41</v>
      </c>
      <c r="D187" s="41">
        <v>311</v>
      </c>
      <c r="E187" s="41">
        <v>60</v>
      </c>
      <c r="F187" s="41">
        <v>251</v>
      </c>
      <c r="G187" s="41">
        <v>429600</v>
      </c>
      <c r="H187" s="42" t="s">
        <v>149</v>
      </c>
      <c r="I187" s="41">
        <v>1600</v>
      </c>
      <c r="J187" s="41">
        <v>0</v>
      </c>
      <c r="K187" s="42" t="s">
        <v>160</v>
      </c>
      <c r="L187" s="41">
        <v>425000</v>
      </c>
      <c r="M187" s="41">
        <v>76.5</v>
      </c>
      <c r="N187" s="42" t="s">
        <v>168</v>
      </c>
      <c r="O187" s="41">
        <v>3000</v>
      </c>
      <c r="P187" s="33">
        <v>3</v>
      </c>
    </row>
    <row r="188" spans="1:26" x14ac:dyDescent="0.3">
      <c r="A188" s="33">
        <v>185</v>
      </c>
      <c r="B188" s="33" t="s">
        <v>204</v>
      </c>
      <c r="C188" s="41">
        <v>41</v>
      </c>
      <c r="D188" s="41">
        <v>335</v>
      </c>
      <c r="E188" s="41">
        <v>58</v>
      </c>
      <c r="F188" s="41">
        <v>277</v>
      </c>
      <c r="G188" s="41">
        <v>429600</v>
      </c>
      <c r="H188" s="42" t="s">
        <v>149</v>
      </c>
      <c r="I188" s="41">
        <v>4600</v>
      </c>
      <c r="J188" s="41">
        <v>0</v>
      </c>
      <c r="K188" s="42" t="s">
        <v>160</v>
      </c>
      <c r="L188" s="41">
        <v>425000</v>
      </c>
      <c r="M188" s="41">
        <v>76.5</v>
      </c>
      <c r="N188" s="42"/>
      <c r="O188" s="41"/>
      <c r="P188" s="33" t="s">
        <v>201</v>
      </c>
      <c r="S188" s="33" t="s">
        <v>201</v>
      </c>
      <c r="V188" s="33" t="s">
        <v>201</v>
      </c>
      <c r="Y188" t="s">
        <v>201</v>
      </c>
    </row>
    <row r="189" spans="1:26" x14ac:dyDescent="0.3">
      <c r="A189" s="33">
        <v>186</v>
      </c>
      <c r="B189" s="33" t="s">
        <v>204</v>
      </c>
      <c r="C189" s="41">
        <v>41</v>
      </c>
      <c r="D189" s="41">
        <v>303</v>
      </c>
      <c r="E189" s="41">
        <v>66</v>
      </c>
      <c r="F189" s="41">
        <v>237</v>
      </c>
      <c r="G189" s="41">
        <v>430700</v>
      </c>
      <c r="H189" s="42" t="s">
        <v>153</v>
      </c>
      <c r="I189" s="41">
        <v>2700</v>
      </c>
      <c r="J189" s="41">
        <v>0</v>
      </c>
      <c r="K189" s="42" t="s">
        <v>160</v>
      </c>
      <c r="L189" s="41">
        <v>425000</v>
      </c>
      <c r="M189" s="41">
        <v>76.5</v>
      </c>
      <c r="N189" s="42" t="s">
        <v>169</v>
      </c>
      <c r="O189" s="41">
        <v>3000</v>
      </c>
      <c r="P189" s="33">
        <v>5.6999999999999993</v>
      </c>
      <c r="S189" s="33" t="s">
        <v>201</v>
      </c>
      <c r="V189" s="33" t="s">
        <v>201</v>
      </c>
      <c r="Y189" t="s">
        <v>201</v>
      </c>
    </row>
    <row r="190" spans="1:26" x14ac:dyDescent="0.3">
      <c r="A190" s="33">
        <v>187</v>
      </c>
      <c r="B190" s="33" t="s">
        <v>204</v>
      </c>
      <c r="C190" s="41">
        <v>41</v>
      </c>
      <c r="D190" s="41">
        <v>305</v>
      </c>
      <c r="E190" s="41">
        <v>65</v>
      </c>
      <c r="F190" s="41">
        <v>240</v>
      </c>
      <c r="G190" s="41">
        <v>430380</v>
      </c>
      <c r="H190" s="42" t="s">
        <v>159</v>
      </c>
      <c r="I190" s="41">
        <v>1530</v>
      </c>
      <c r="J190" s="41">
        <v>0.27539999999999998</v>
      </c>
      <c r="K190" s="42" t="s">
        <v>149</v>
      </c>
      <c r="L190" s="41">
        <v>850</v>
      </c>
      <c r="M190" s="41">
        <v>0</v>
      </c>
      <c r="N190" s="42" t="s">
        <v>160</v>
      </c>
      <c r="O190" s="41">
        <v>425000</v>
      </c>
      <c r="P190" s="33">
        <v>76.5</v>
      </c>
      <c r="Q190" s="36" t="s">
        <v>169</v>
      </c>
      <c r="R190" s="33">
        <v>3000</v>
      </c>
      <c r="S190" s="33">
        <v>5.6999999999999993</v>
      </c>
      <c r="V190" s="33" t="s">
        <v>201</v>
      </c>
      <c r="Y190" t="s">
        <v>201</v>
      </c>
    </row>
    <row r="191" spans="1:26" x14ac:dyDescent="0.3">
      <c r="A191" s="33">
        <v>188</v>
      </c>
      <c r="B191" s="33" t="s">
        <v>204</v>
      </c>
      <c r="C191" s="41">
        <v>42</v>
      </c>
      <c r="D191" s="41">
        <v>381</v>
      </c>
      <c r="E191" s="41">
        <v>16</v>
      </c>
      <c r="F191" s="41">
        <v>365</v>
      </c>
      <c r="G191" s="41">
        <v>688210</v>
      </c>
      <c r="H191" s="42" t="s">
        <v>69</v>
      </c>
      <c r="I191" s="41">
        <v>1000</v>
      </c>
      <c r="J191" s="41">
        <v>0.30009999999999998</v>
      </c>
      <c r="K191" s="42" t="s">
        <v>160</v>
      </c>
      <c r="L191" s="41">
        <v>687210</v>
      </c>
      <c r="M191" s="41">
        <v>123.6978</v>
      </c>
      <c r="N191" s="42"/>
      <c r="O191" s="41"/>
      <c r="Q191" s="36"/>
    </row>
    <row r="192" spans="1:26" x14ac:dyDescent="0.3">
      <c r="A192" s="33">
        <v>189</v>
      </c>
      <c r="B192" s="33" t="s">
        <v>204</v>
      </c>
      <c r="C192" s="41">
        <v>42</v>
      </c>
      <c r="D192" s="41">
        <v>462</v>
      </c>
      <c r="E192" s="41">
        <v>159</v>
      </c>
      <c r="F192" s="41">
        <v>303</v>
      </c>
      <c r="G192" s="41">
        <v>554534</v>
      </c>
      <c r="H192" s="42" t="s">
        <v>149</v>
      </c>
      <c r="I192" s="41">
        <v>3050</v>
      </c>
      <c r="J192" s="41">
        <v>0</v>
      </c>
      <c r="K192" s="42" t="s">
        <v>160</v>
      </c>
      <c r="L192" s="41">
        <v>4624</v>
      </c>
      <c r="M192" s="41">
        <v>0.83231999999999995</v>
      </c>
      <c r="N192" s="42" t="s">
        <v>159</v>
      </c>
      <c r="O192" s="41">
        <v>58470</v>
      </c>
      <c r="P192" s="33">
        <v>10.5246</v>
      </c>
      <c r="Q192" s="36" t="s">
        <v>163</v>
      </c>
      <c r="R192" s="33">
        <v>484110</v>
      </c>
      <c r="S192" s="33">
        <v>51</v>
      </c>
      <c r="T192" s="33" t="s">
        <v>155</v>
      </c>
      <c r="U192" s="33">
        <v>4280</v>
      </c>
      <c r="V192" s="33">
        <v>1.9375</v>
      </c>
    </row>
    <row r="193" spans="1:25" x14ac:dyDescent="0.3">
      <c r="A193" s="33">
        <v>190</v>
      </c>
      <c r="B193" s="33" t="s">
        <v>204</v>
      </c>
      <c r="C193" s="41">
        <v>42</v>
      </c>
      <c r="D193" s="41">
        <v>422</v>
      </c>
      <c r="E193" s="41">
        <v>138</v>
      </c>
      <c r="F193" s="41">
        <v>284</v>
      </c>
      <c r="G193" s="41">
        <v>505704</v>
      </c>
      <c r="H193" s="42" t="s">
        <v>149</v>
      </c>
      <c r="I193" s="41">
        <v>2200</v>
      </c>
      <c r="J193" s="41">
        <v>0</v>
      </c>
      <c r="K193" s="42" t="s">
        <v>160</v>
      </c>
      <c r="L193" s="41">
        <v>4624</v>
      </c>
      <c r="M193" s="41">
        <v>0.83231999999999995</v>
      </c>
      <c r="N193" s="42" t="s">
        <v>159</v>
      </c>
      <c r="O193" s="41">
        <v>9340</v>
      </c>
      <c r="P193" s="33">
        <v>1.6811999999999998</v>
      </c>
      <c r="Q193" s="36" t="s">
        <v>163</v>
      </c>
      <c r="R193" s="33">
        <v>484110</v>
      </c>
      <c r="S193" s="33">
        <v>51</v>
      </c>
      <c r="T193" s="33" t="s">
        <v>169</v>
      </c>
      <c r="U193" s="33">
        <v>5430</v>
      </c>
      <c r="V193" s="33">
        <v>10.316999999999998</v>
      </c>
    </row>
    <row r="194" spans="1:25" x14ac:dyDescent="0.3">
      <c r="A194" s="33">
        <v>191</v>
      </c>
      <c r="B194" s="33" t="s">
        <v>204</v>
      </c>
      <c r="C194" s="52">
        <v>42</v>
      </c>
      <c r="D194" s="52">
        <v>319</v>
      </c>
      <c r="E194" s="52">
        <v>21</v>
      </c>
      <c r="F194" s="52">
        <v>298</v>
      </c>
      <c r="G194" s="52">
        <v>547990</v>
      </c>
      <c r="H194" s="53" t="s">
        <v>149</v>
      </c>
      <c r="I194" s="52">
        <v>1250</v>
      </c>
      <c r="J194" s="52">
        <v>0</v>
      </c>
      <c r="K194" s="53" t="s">
        <v>69</v>
      </c>
      <c r="L194" s="52">
        <v>9220</v>
      </c>
      <c r="M194" s="54">
        <v>2.7669220000000001</v>
      </c>
      <c r="N194" s="53" t="s">
        <v>163</v>
      </c>
      <c r="O194" s="52">
        <v>484110</v>
      </c>
      <c r="P194" s="52">
        <v>51</v>
      </c>
      <c r="Q194" s="53" t="s">
        <v>159</v>
      </c>
      <c r="R194" s="52">
        <v>49130</v>
      </c>
      <c r="S194" s="52">
        <v>8.8434000000000008</v>
      </c>
      <c r="T194" s="53" t="s">
        <v>155</v>
      </c>
      <c r="U194" s="52">
        <v>4280</v>
      </c>
      <c r="V194" s="52">
        <v>1.9375</v>
      </c>
    </row>
    <row r="195" spans="1:25" x14ac:dyDescent="0.3">
      <c r="A195" s="33">
        <v>192</v>
      </c>
      <c r="B195" s="33" t="s">
        <v>204</v>
      </c>
      <c r="C195" s="52">
        <v>42</v>
      </c>
      <c r="D195" s="52">
        <v>279</v>
      </c>
      <c r="E195" s="52">
        <v>0</v>
      </c>
      <c r="F195" s="52">
        <v>279</v>
      </c>
      <c r="G195" s="54">
        <v>499160</v>
      </c>
      <c r="H195" s="55" t="s">
        <v>149</v>
      </c>
      <c r="I195" s="54">
        <v>400</v>
      </c>
      <c r="J195" s="54">
        <v>0</v>
      </c>
      <c r="K195" s="53" t="s">
        <v>69</v>
      </c>
      <c r="L195" s="52">
        <v>9220</v>
      </c>
      <c r="M195" s="54">
        <v>2.7669220000000001</v>
      </c>
      <c r="N195" s="53" t="s">
        <v>163</v>
      </c>
      <c r="O195" s="52">
        <v>484110</v>
      </c>
      <c r="P195" s="52">
        <v>51</v>
      </c>
      <c r="Q195" s="53" t="s">
        <v>169</v>
      </c>
      <c r="R195" s="52">
        <v>5430</v>
      </c>
      <c r="S195" s="52">
        <v>10.316999999999998</v>
      </c>
      <c r="T195" s="53"/>
      <c r="U195" s="52"/>
      <c r="V195" s="52"/>
    </row>
    <row r="196" spans="1:25" x14ac:dyDescent="0.3">
      <c r="A196" s="33">
        <v>193</v>
      </c>
      <c r="B196" s="33" t="s">
        <v>204</v>
      </c>
      <c r="C196" s="52">
        <v>42</v>
      </c>
      <c r="D196" s="52">
        <v>393</v>
      </c>
      <c r="E196" s="52">
        <v>36</v>
      </c>
      <c r="F196" s="52">
        <v>357</v>
      </c>
      <c r="G196" s="52">
        <v>691170</v>
      </c>
      <c r="H196" s="53" t="s">
        <v>69</v>
      </c>
      <c r="I196" s="52">
        <v>1000</v>
      </c>
      <c r="J196" s="52">
        <v>0.30009999999999998</v>
      </c>
      <c r="K196" s="53" t="s">
        <v>160</v>
      </c>
      <c r="L196" s="52">
        <v>687210</v>
      </c>
      <c r="M196" s="54">
        <v>123.6978</v>
      </c>
      <c r="N196" s="53" t="s">
        <v>169</v>
      </c>
      <c r="O196" s="52">
        <v>2960</v>
      </c>
      <c r="P196" s="52">
        <v>5.6239999999999997</v>
      </c>
      <c r="Q196" s="53"/>
      <c r="R196" s="52"/>
      <c r="S196" s="52"/>
      <c r="T196" s="53"/>
      <c r="U196" s="52"/>
      <c r="V196" s="52"/>
    </row>
    <row r="197" spans="1:25" x14ac:dyDescent="0.3">
      <c r="A197" s="33">
        <v>194</v>
      </c>
      <c r="B197" s="33" t="s">
        <v>204</v>
      </c>
      <c r="C197" s="52">
        <v>42</v>
      </c>
      <c r="D197" s="52">
        <v>401.44941186683445</v>
      </c>
      <c r="E197" s="52">
        <v>16.469719461203464</v>
      </c>
      <c r="F197" s="52">
        <v>384.979692405631</v>
      </c>
      <c r="G197" s="52">
        <v>691170</v>
      </c>
      <c r="H197" s="53" t="s">
        <v>149</v>
      </c>
      <c r="I197" s="52">
        <v>1000</v>
      </c>
      <c r="J197" s="52">
        <v>0</v>
      </c>
      <c r="K197" s="53" t="s">
        <v>160</v>
      </c>
      <c r="L197" s="52">
        <v>687210</v>
      </c>
      <c r="M197" s="54">
        <v>123.6978</v>
      </c>
      <c r="N197" s="53" t="s">
        <v>149</v>
      </c>
      <c r="O197" s="52">
        <v>1161</v>
      </c>
      <c r="P197" s="52">
        <v>0</v>
      </c>
      <c r="Q197" s="53" t="s">
        <v>159</v>
      </c>
      <c r="R197" s="52">
        <v>17960</v>
      </c>
      <c r="S197" s="52">
        <v>3.2328000000000001</v>
      </c>
      <c r="T197" s="53" t="s">
        <v>155</v>
      </c>
      <c r="U197" s="52">
        <v>4130</v>
      </c>
      <c r="V197" s="52">
        <v>1.9375</v>
      </c>
    </row>
    <row r="198" spans="1:25" x14ac:dyDescent="0.3">
      <c r="A198" s="33">
        <v>195</v>
      </c>
      <c r="B198" s="33" t="s">
        <v>204</v>
      </c>
      <c r="C198" s="52">
        <v>42</v>
      </c>
      <c r="D198" s="52">
        <v>378</v>
      </c>
      <c r="E198" s="52">
        <v>16</v>
      </c>
      <c r="F198" s="52">
        <v>362</v>
      </c>
      <c r="G198" s="52">
        <v>691170</v>
      </c>
      <c r="H198" s="53" t="s">
        <v>154</v>
      </c>
      <c r="I198" s="52">
        <v>1000</v>
      </c>
      <c r="J198" s="52">
        <v>1.75E-3</v>
      </c>
      <c r="K198" s="53" t="s">
        <v>160</v>
      </c>
      <c r="L198" s="52">
        <v>687210</v>
      </c>
      <c r="M198" s="54">
        <v>123.6978</v>
      </c>
      <c r="N198" s="53" t="s">
        <v>169</v>
      </c>
      <c r="O198" s="52">
        <v>2960</v>
      </c>
      <c r="P198" s="52">
        <v>5.6239999999999997</v>
      </c>
      <c r="Q198" s="53"/>
      <c r="R198" s="52"/>
      <c r="S198" s="52"/>
      <c r="T198" s="53"/>
      <c r="U198" s="52"/>
      <c r="V198" s="52"/>
    </row>
    <row r="199" spans="1:25" x14ac:dyDescent="0.3">
      <c r="A199" s="33">
        <v>196</v>
      </c>
      <c r="B199" s="33" t="s">
        <v>204</v>
      </c>
      <c r="C199" s="52">
        <v>42</v>
      </c>
      <c r="D199" s="52">
        <v>393.21455213623273</v>
      </c>
      <c r="E199" s="52">
        <v>16.469719461203464</v>
      </c>
      <c r="F199" s="52">
        <v>376.74483267502927</v>
      </c>
      <c r="G199" s="52">
        <v>691170</v>
      </c>
      <c r="H199" s="53" t="s">
        <v>153</v>
      </c>
      <c r="I199" s="52">
        <v>1000</v>
      </c>
      <c r="J199" s="52">
        <v>0</v>
      </c>
      <c r="K199" s="53" t="s">
        <v>160</v>
      </c>
      <c r="L199" s="52">
        <v>687210</v>
      </c>
      <c r="M199" s="54">
        <v>123.6978</v>
      </c>
      <c r="N199" s="53" t="s">
        <v>149</v>
      </c>
      <c r="O199" s="52">
        <v>1161</v>
      </c>
      <c r="P199" s="52">
        <v>0</v>
      </c>
      <c r="Q199" s="53" t="s">
        <v>159</v>
      </c>
      <c r="R199" s="52">
        <v>17960</v>
      </c>
      <c r="S199" s="52">
        <v>3.2328000000000001</v>
      </c>
      <c r="T199" s="53" t="s">
        <v>155</v>
      </c>
      <c r="U199" s="52">
        <v>4130</v>
      </c>
      <c r="V199" s="52">
        <v>1.9375</v>
      </c>
    </row>
    <row r="200" spans="1:25" x14ac:dyDescent="0.3">
      <c r="A200" s="33">
        <v>197</v>
      </c>
      <c r="B200" s="33" t="s">
        <v>204</v>
      </c>
      <c r="C200" s="52">
        <v>42</v>
      </c>
      <c r="D200" s="52">
        <v>394</v>
      </c>
      <c r="E200" s="52">
        <v>36</v>
      </c>
      <c r="F200" s="52">
        <v>358</v>
      </c>
      <c r="G200" s="52">
        <v>691170</v>
      </c>
      <c r="H200" s="53" t="s">
        <v>153</v>
      </c>
      <c r="I200" s="52">
        <v>1000</v>
      </c>
      <c r="J200" s="52">
        <v>0</v>
      </c>
      <c r="K200" s="53" t="s">
        <v>160</v>
      </c>
      <c r="L200" s="52">
        <v>687210</v>
      </c>
      <c r="M200" s="54">
        <v>123.6978</v>
      </c>
      <c r="N200" s="53" t="s">
        <v>169</v>
      </c>
      <c r="O200" s="52">
        <v>2960</v>
      </c>
      <c r="P200" s="52">
        <v>5.6239999999999997</v>
      </c>
      <c r="Q200" s="53"/>
      <c r="R200" s="52"/>
      <c r="S200" s="52"/>
      <c r="T200" s="53"/>
      <c r="U200" s="52"/>
      <c r="V200" s="52"/>
    </row>
    <row r="201" spans="1:25" x14ac:dyDescent="0.3">
      <c r="A201" s="33">
        <v>198</v>
      </c>
      <c r="B201" s="33" t="s">
        <v>204</v>
      </c>
      <c r="C201" s="52">
        <v>42</v>
      </c>
      <c r="D201" s="52">
        <v>401.99999999999994</v>
      </c>
      <c r="E201" s="52">
        <v>35.999999999999993</v>
      </c>
      <c r="F201" s="52">
        <v>365.99999999999994</v>
      </c>
      <c r="G201" s="52">
        <v>692331</v>
      </c>
      <c r="H201" s="53" t="s">
        <v>149</v>
      </c>
      <c r="I201" s="52">
        <v>2161</v>
      </c>
      <c r="J201" s="52">
        <v>0</v>
      </c>
      <c r="K201" s="53" t="s">
        <v>160</v>
      </c>
      <c r="L201" s="52">
        <v>687210</v>
      </c>
      <c r="M201" s="54">
        <v>123.6978</v>
      </c>
      <c r="N201" s="53" t="s">
        <v>169</v>
      </c>
      <c r="O201" s="52">
        <v>2960</v>
      </c>
      <c r="P201" s="52">
        <v>5.6239999999999997</v>
      </c>
      <c r="Q201" s="53"/>
      <c r="R201" s="52"/>
      <c r="S201" s="52"/>
      <c r="T201" s="53"/>
      <c r="U201" s="52"/>
      <c r="V201" s="52"/>
    </row>
    <row r="202" spans="1:25" x14ac:dyDescent="0.3">
      <c r="A202" s="33">
        <v>199</v>
      </c>
      <c r="B202" s="33" t="s">
        <v>204</v>
      </c>
      <c r="C202" s="52">
        <v>42</v>
      </c>
      <c r="D202" s="52">
        <v>469.99999999999994</v>
      </c>
      <c r="E202" s="52">
        <v>0</v>
      </c>
      <c r="F202" s="52">
        <v>469.99999999999994</v>
      </c>
      <c r="G202" s="52">
        <v>641490</v>
      </c>
      <c r="H202" s="53" t="s">
        <v>149</v>
      </c>
      <c r="I202" s="52">
        <v>400</v>
      </c>
      <c r="J202" s="52">
        <v>0</v>
      </c>
      <c r="K202" s="53" t="s">
        <v>69</v>
      </c>
      <c r="L202" s="52">
        <v>619000</v>
      </c>
      <c r="M202" s="54">
        <v>185.7619</v>
      </c>
      <c r="N202" s="53" t="s">
        <v>159</v>
      </c>
      <c r="O202" s="52">
        <v>17960</v>
      </c>
      <c r="P202" s="52">
        <v>3.2328000000000001</v>
      </c>
      <c r="Q202" s="53" t="s">
        <v>155</v>
      </c>
      <c r="R202" s="52">
        <v>4130</v>
      </c>
      <c r="S202" s="54">
        <v>1.9375</v>
      </c>
      <c r="T202" s="55"/>
      <c r="U202" s="52"/>
      <c r="V202" s="52"/>
    </row>
    <row r="203" spans="1:25" x14ac:dyDescent="0.3">
      <c r="A203" s="33">
        <v>200</v>
      </c>
      <c r="B203" s="33" t="s">
        <v>204</v>
      </c>
      <c r="C203" s="52">
        <v>42</v>
      </c>
      <c r="D203" s="56">
        <v>389.09712227093183</v>
      </c>
      <c r="E203" s="56">
        <v>16.469719461203464</v>
      </c>
      <c r="F203" s="56">
        <v>372.62740280972838</v>
      </c>
      <c r="G203" s="56">
        <v>691170</v>
      </c>
      <c r="H203" s="53" t="s">
        <v>154</v>
      </c>
      <c r="I203" s="56">
        <v>1000</v>
      </c>
      <c r="J203" s="52">
        <v>1.75E-3</v>
      </c>
      <c r="K203" s="57" t="s">
        <v>160</v>
      </c>
      <c r="L203" s="56">
        <v>687210</v>
      </c>
      <c r="M203" s="54">
        <v>123.6978</v>
      </c>
      <c r="N203" s="57" t="s">
        <v>149</v>
      </c>
      <c r="O203" s="56">
        <v>1161</v>
      </c>
      <c r="P203" s="52">
        <v>0</v>
      </c>
      <c r="Q203" s="53" t="s">
        <v>159</v>
      </c>
      <c r="R203" s="56">
        <v>17960</v>
      </c>
      <c r="S203" s="52">
        <v>3.2328000000000001</v>
      </c>
      <c r="T203" s="57" t="s">
        <v>155</v>
      </c>
      <c r="U203" s="56">
        <v>4130</v>
      </c>
      <c r="V203" s="52">
        <v>1.9375</v>
      </c>
    </row>
    <row r="204" spans="1:25" x14ac:dyDescent="0.3">
      <c r="A204" s="33">
        <v>201</v>
      </c>
      <c r="B204" s="33" t="s">
        <v>204</v>
      </c>
      <c r="C204" s="52">
        <v>43</v>
      </c>
      <c r="D204" s="54">
        <v>451</v>
      </c>
      <c r="E204" s="54">
        <v>137</v>
      </c>
      <c r="F204" s="54">
        <v>314</v>
      </c>
      <c r="G204" s="54">
        <v>406660</v>
      </c>
      <c r="H204" s="53" t="s">
        <v>149</v>
      </c>
      <c r="I204" s="54">
        <v>2330</v>
      </c>
      <c r="J204" s="52">
        <v>0</v>
      </c>
      <c r="K204" s="55" t="s">
        <v>159</v>
      </c>
      <c r="L204" s="54">
        <v>74770</v>
      </c>
      <c r="M204" s="54">
        <v>13.458599999999999</v>
      </c>
      <c r="N204" s="55" t="s">
        <v>155</v>
      </c>
      <c r="O204" s="54">
        <v>3460</v>
      </c>
      <c r="P204" s="52">
        <v>1.9375</v>
      </c>
      <c r="Q204" s="53" t="s">
        <v>163</v>
      </c>
      <c r="R204" s="54">
        <v>308580</v>
      </c>
      <c r="S204" s="52">
        <v>51</v>
      </c>
      <c r="T204" s="53" t="s">
        <v>156</v>
      </c>
      <c r="U204" s="54">
        <v>4750</v>
      </c>
      <c r="V204" s="52">
        <v>1.9375</v>
      </c>
      <c r="W204" s="33" t="s">
        <v>155</v>
      </c>
      <c r="X204" s="33">
        <v>12770</v>
      </c>
      <c r="Y204">
        <v>1.9375</v>
      </c>
    </row>
    <row r="205" spans="1:25" x14ac:dyDescent="0.3">
      <c r="A205" s="33">
        <v>202</v>
      </c>
      <c r="B205" s="33" t="s">
        <v>204</v>
      </c>
      <c r="C205" s="52">
        <v>43</v>
      </c>
      <c r="D205" s="56">
        <v>394</v>
      </c>
      <c r="E205" s="56">
        <v>104</v>
      </c>
      <c r="F205" s="56">
        <v>290</v>
      </c>
      <c r="G205" s="56">
        <v>358280</v>
      </c>
      <c r="H205" s="53" t="s">
        <v>149</v>
      </c>
      <c r="I205" s="56">
        <v>1040</v>
      </c>
      <c r="J205" s="52">
        <v>0</v>
      </c>
      <c r="K205" s="53" t="s">
        <v>159</v>
      </c>
      <c r="L205" s="56">
        <v>40350</v>
      </c>
      <c r="M205" s="54">
        <v>7.2629999999999999</v>
      </c>
      <c r="N205" s="53" t="s">
        <v>155</v>
      </c>
      <c r="O205" s="56">
        <v>3460</v>
      </c>
      <c r="P205" s="52">
        <v>1.9375</v>
      </c>
      <c r="Q205" s="57" t="s">
        <v>163</v>
      </c>
      <c r="R205" s="56">
        <v>308580</v>
      </c>
      <c r="S205" s="52">
        <v>51</v>
      </c>
      <c r="T205" s="53" t="s">
        <v>169</v>
      </c>
      <c r="U205" s="56">
        <v>4850</v>
      </c>
      <c r="V205" s="52">
        <v>9.2149999999999981</v>
      </c>
    </row>
    <row r="206" spans="1:25" x14ac:dyDescent="0.3">
      <c r="A206" s="33">
        <v>203</v>
      </c>
      <c r="B206" s="33" t="s">
        <v>204</v>
      </c>
      <c r="C206" s="52">
        <v>43</v>
      </c>
      <c r="D206" s="54">
        <v>393</v>
      </c>
      <c r="E206" s="54">
        <v>117</v>
      </c>
      <c r="F206" s="54">
        <v>276</v>
      </c>
      <c r="G206" s="54">
        <v>365170</v>
      </c>
      <c r="H206" s="53" t="s">
        <v>149</v>
      </c>
      <c r="I206" s="54">
        <v>1700</v>
      </c>
      <c r="J206" s="52">
        <v>0</v>
      </c>
      <c r="K206" s="53" t="s">
        <v>69</v>
      </c>
      <c r="L206" s="54">
        <v>2950</v>
      </c>
      <c r="M206" s="54">
        <v>0.88529499999999994</v>
      </c>
      <c r="N206" s="53" t="s">
        <v>163</v>
      </c>
      <c r="O206" s="54">
        <v>308580</v>
      </c>
      <c r="P206" s="52">
        <v>51</v>
      </c>
      <c r="Q206" s="55" t="s">
        <v>156</v>
      </c>
      <c r="R206" s="54">
        <v>4750</v>
      </c>
      <c r="S206" s="52">
        <v>1.9375</v>
      </c>
      <c r="T206" s="53" t="s">
        <v>159</v>
      </c>
      <c r="U206" s="54">
        <v>34420</v>
      </c>
      <c r="V206" s="52">
        <v>6.1955999999999998</v>
      </c>
      <c r="W206" s="33" t="s">
        <v>155</v>
      </c>
      <c r="X206" s="33">
        <v>12770</v>
      </c>
      <c r="Y206">
        <v>1.9375</v>
      </c>
    </row>
    <row r="207" spans="1:25" x14ac:dyDescent="0.3">
      <c r="A207" s="33">
        <v>204</v>
      </c>
      <c r="B207" s="33" t="s">
        <v>204</v>
      </c>
      <c r="C207" s="58">
        <v>43</v>
      </c>
      <c r="D207" s="58">
        <v>345</v>
      </c>
      <c r="E207" s="58">
        <v>93</v>
      </c>
      <c r="F207" s="58">
        <v>252</v>
      </c>
      <c r="G207" s="59">
        <v>316780</v>
      </c>
      <c r="H207" s="60" t="s">
        <v>149</v>
      </c>
      <c r="I207" s="58">
        <v>400</v>
      </c>
      <c r="J207" s="58">
        <v>0</v>
      </c>
      <c r="K207" s="61" t="s">
        <v>69</v>
      </c>
      <c r="L207" s="58">
        <v>2950</v>
      </c>
      <c r="M207" s="59">
        <v>0.88529499999999994</v>
      </c>
      <c r="N207" s="61" t="s">
        <v>163</v>
      </c>
      <c r="O207" s="58">
        <v>308580</v>
      </c>
      <c r="P207" s="58">
        <v>51</v>
      </c>
      <c r="Q207" s="58" t="s">
        <v>169</v>
      </c>
      <c r="R207" s="58">
        <v>4850</v>
      </c>
      <c r="S207" s="58">
        <v>9.2149999999999981</v>
      </c>
      <c r="T207" s="58"/>
      <c r="U207" s="58"/>
      <c r="V207" s="58"/>
    </row>
    <row r="208" spans="1:25" x14ac:dyDescent="0.3">
      <c r="A208" s="33">
        <v>205</v>
      </c>
      <c r="B208" s="33" t="s">
        <v>204</v>
      </c>
      <c r="C208" s="58">
        <v>43</v>
      </c>
      <c r="D208" s="62">
        <v>380</v>
      </c>
      <c r="E208" s="62">
        <v>106</v>
      </c>
      <c r="F208" s="62">
        <v>274</v>
      </c>
      <c r="G208" s="62">
        <v>445090</v>
      </c>
      <c r="H208" s="63" t="s">
        <v>149</v>
      </c>
      <c r="I208" s="62">
        <v>1050</v>
      </c>
      <c r="J208" s="58">
        <v>0</v>
      </c>
      <c r="K208" s="63" t="s">
        <v>159</v>
      </c>
      <c r="L208" s="62">
        <v>149880</v>
      </c>
      <c r="M208" s="59">
        <v>26.978399999999997</v>
      </c>
      <c r="N208" s="62" t="s">
        <v>160</v>
      </c>
      <c r="O208" s="62">
        <v>284260</v>
      </c>
      <c r="P208" s="58">
        <v>51.166799999999995</v>
      </c>
      <c r="Q208" s="63" t="s">
        <v>169</v>
      </c>
      <c r="R208" s="62">
        <v>9900</v>
      </c>
      <c r="S208" s="58">
        <v>18.809999999999999</v>
      </c>
      <c r="T208" s="62"/>
      <c r="U208" s="62"/>
      <c r="V208" s="58"/>
    </row>
    <row r="209" spans="1:24" x14ac:dyDescent="0.3">
      <c r="A209" s="33">
        <v>206</v>
      </c>
      <c r="B209" s="33" t="s">
        <v>204</v>
      </c>
      <c r="C209" s="58">
        <v>43</v>
      </c>
      <c r="D209" s="59">
        <v>387</v>
      </c>
      <c r="E209" s="59">
        <v>81</v>
      </c>
      <c r="F209" s="59">
        <v>306</v>
      </c>
      <c r="G209" s="59">
        <v>448170</v>
      </c>
      <c r="H209" s="60" t="s">
        <v>149</v>
      </c>
      <c r="I209" s="59">
        <v>950</v>
      </c>
      <c r="J209" s="58">
        <v>0</v>
      </c>
      <c r="K209" s="60" t="s">
        <v>69</v>
      </c>
      <c r="L209" s="59">
        <v>3640</v>
      </c>
      <c r="M209" s="59">
        <v>1.0923639999999999</v>
      </c>
      <c r="N209" s="59" t="s">
        <v>160</v>
      </c>
      <c r="O209" s="59">
        <v>284260</v>
      </c>
      <c r="P209" s="58">
        <v>51.166799999999995</v>
      </c>
      <c r="Q209" s="60" t="s">
        <v>159</v>
      </c>
      <c r="R209" s="59">
        <v>146790</v>
      </c>
      <c r="S209" s="58">
        <v>26.422199999999997</v>
      </c>
      <c r="T209" s="59" t="s">
        <v>155</v>
      </c>
      <c r="U209" s="59">
        <v>12530</v>
      </c>
      <c r="V209" s="58">
        <v>1.9375</v>
      </c>
    </row>
    <row r="210" spans="1:24" x14ac:dyDescent="0.3">
      <c r="A210" s="33">
        <v>207</v>
      </c>
      <c r="B210" s="33" t="s">
        <v>204</v>
      </c>
      <c r="C210" s="58">
        <v>43</v>
      </c>
      <c r="D210" s="62">
        <v>402</v>
      </c>
      <c r="E210" s="62">
        <v>116</v>
      </c>
      <c r="F210" s="62">
        <v>286</v>
      </c>
      <c r="G210" s="62">
        <v>448270</v>
      </c>
      <c r="H210" s="63" t="s">
        <v>149</v>
      </c>
      <c r="I210" s="62">
        <v>1600</v>
      </c>
      <c r="J210" s="58">
        <v>0</v>
      </c>
      <c r="K210" s="63" t="s">
        <v>159</v>
      </c>
      <c r="L210" s="62">
        <v>149880</v>
      </c>
      <c r="M210" s="59">
        <v>26.978399999999997</v>
      </c>
      <c r="N210" s="62" t="s">
        <v>160</v>
      </c>
      <c r="O210" s="62">
        <v>284260</v>
      </c>
      <c r="P210" s="58">
        <v>51.166799999999995</v>
      </c>
      <c r="Q210" s="63" t="s">
        <v>155</v>
      </c>
      <c r="R210" s="62">
        <v>12530</v>
      </c>
      <c r="S210" s="58">
        <v>1.9375</v>
      </c>
      <c r="T210" s="63"/>
      <c r="U210" s="62"/>
      <c r="V210" s="58"/>
    </row>
    <row r="211" spans="1:24" x14ac:dyDescent="0.3">
      <c r="A211" s="33">
        <v>208</v>
      </c>
      <c r="B211" s="33" t="s">
        <v>204</v>
      </c>
      <c r="C211" s="58">
        <v>43</v>
      </c>
      <c r="D211" s="59">
        <v>300</v>
      </c>
      <c r="E211" s="59">
        <v>0</v>
      </c>
      <c r="F211" s="59">
        <v>300</v>
      </c>
      <c r="G211" s="59">
        <v>371400</v>
      </c>
      <c r="H211" s="60" t="s">
        <v>149</v>
      </c>
      <c r="I211" s="59">
        <v>400</v>
      </c>
      <c r="J211" s="58">
        <v>0</v>
      </c>
      <c r="K211" s="60" t="s">
        <v>69</v>
      </c>
      <c r="L211" s="59">
        <v>371000</v>
      </c>
      <c r="M211" s="59">
        <v>111.33709999999999</v>
      </c>
      <c r="N211" s="59"/>
      <c r="O211" s="59"/>
      <c r="P211" s="58"/>
      <c r="Q211" s="60"/>
      <c r="R211" s="59"/>
      <c r="S211" s="58"/>
      <c r="T211" s="60"/>
      <c r="U211" s="59"/>
      <c r="V211" s="58"/>
    </row>
    <row r="212" spans="1:24" x14ac:dyDescent="0.3">
      <c r="A212" s="33">
        <v>209</v>
      </c>
      <c r="B212" s="33" t="s">
        <v>204</v>
      </c>
      <c r="C212" s="58">
        <v>43</v>
      </c>
      <c r="D212" s="62">
        <v>365</v>
      </c>
      <c r="E212" s="62">
        <v>71</v>
      </c>
      <c r="F212" s="62">
        <v>294</v>
      </c>
      <c r="G212" s="62">
        <v>444990</v>
      </c>
      <c r="H212" s="63" t="s">
        <v>149</v>
      </c>
      <c r="I212" s="62">
        <v>400</v>
      </c>
      <c r="J212" s="58">
        <v>0</v>
      </c>
      <c r="K212" s="63" t="s">
        <v>69</v>
      </c>
      <c r="L212" s="62">
        <v>3640</v>
      </c>
      <c r="M212" s="59">
        <v>1.0923639999999999</v>
      </c>
      <c r="N212" s="63" t="s">
        <v>160</v>
      </c>
      <c r="O212" s="62">
        <v>284260</v>
      </c>
      <c r="P212" s="58">
        <v>51.166799999999995</v>
      </c>
      <c r="Q212" s="63" t="s">
        <v>159</v>
      </c>
      <c r="R212" s="62">
        <v>146790</v>
      </c>
      <c r="S212" s="58">
        <v>26.422199999999997</v>
      </c>
      <c r="T212" s="62" t="s">
        <v>169</v>
      </c>
      <c r="U212" s="62">
        <v>9900</v>
      </c>
      <c r="V212" s="58">
        <v>18.809999999999999</v>
      </c>
      <c r="W212" s="62"/>
      <c r="X212" s="62"/>
    </row>
    <row r="213" spans="1:24" x14ac:dyDescent="0.3">
      <c r="A213" s="33">
        <v>210</v>
      </c>
      <c r="B213" s="33" t="s">
        <v>204</v>
      </c>
      <c r="C213" s="58">
        <v>44</v>
      </c>
      <c r="D213" s="59">
        <v>260</v>
      </c>
      <c r="E213" s="59">
        <v>90</v>
      </c>
      <c r="F213" s="59">
        <v>170</v>
      </c>
      <c r="G213" s="59">
        <v>549060</v>
      </c>
      <c r="H213" s="60" t="s">
        <v>169</v>
      </c>
      <c r="I213" s="59">
        <v>39300</v>
      </c>
      <c r="J213" s="58">
        <v>74.669999999999987</v>
      </c>
      <c r="K213" s="60" t="s">
        <v>149</v>
      </c>
      <c r="L213" s="59">
        <v>1500</v>
      </c>
      <c r="M213" s="59">
        <v>0</v>
      </c>
      <c r="N213" s="60" t="s">
        <v>163</v>
      </c>
      <c r="O213" s="59">
        <v>460760</v>
      </c>
      <c r="P213" s="58">
        <v>51</v>
      </c>
      <c r="Q213" s="60" t="s">
        <v>69</v>
      </c>
      <c r="R213" s="59">
        <v>47500</v>
      </c>
      <c r="S213" s="58">
        <v>14.25475</v>
      </c>
      <c r="T213" s="60"/>
      <c r="U213" s="59"/>
      <c r="V213" s="58"/>
      <c r="W213" s="60"/>
      <c r="X213" s="59"/>
    </row>
    <row r="214" spans="1:24" x14ac:dyDescent="0.3">
      <c r="A214" s="33">
        <v>211</v>
      </c>
      <c r="B214" s="33" t="s">
        <v>204</v>
      </c>
      <c r="C214" s="58">
        <v>44</v>
      </c>
      <c r="D214" s="62">
        <v>297</v>
      </c>
      <c r="E214" s="62">
        <v>109</v>
      </c>
      <c r="F214" s="62">
        <v>188</v>
      </c>
      <c r="G214" s="62">
        <v>540100</v>
      </c>
      <c r="H214" s="63" t="s">
        <v>169</v>
      </c>
      <c r="I214" s="62">
        <v>39300</v>
      </c>
      <c r="J214" s="58">
        <v>74.669999999999987</v>
      </c>
      <c r="K214" s="63" t="s">
        <v>149</v>
      </c>
      <c r="L214" s="62">
        <v>1200</v>
      </c>
      <c r="M214" s="59">
        <v>0</v>
      </c>
      <c r="N214" s="63" t="s">
        <v>163</v>
      </c>
      <c r="O214" s="62">
        <v>460760</v>
      </c>
      <c r="P214" s="58">
        <v>51</v>
      </c>
      <c r="Q214" s="63" t="s">
        <v>155</v>
      </c>
      <c r="R214" s="62">
        <v>7200</v>
      </c>
      <c r="S214" s="58">
        <v>1.9375</v>
      </c>
      <c r="T214" s="63" t="s">
        <v>159</v>
      </c>
      <c r="U214" s="62">
        <v>31640</v>
      </c>
      <c r="V214" s="58">
        <v>5.6951999999999998</v>
      </c>
      <c r="W214" s="63"/>
      <c r="X214" s="62"/>
    </row>
    <row r="215" spans="1:24" x14ac:dyDescent="0.3">
      <c r="A215" s="33">
        <v>212</v>
      </c>
      <c r="B215" s="33" t="s">
        <v>204</v>
      </c>
      <c r="C215" s="58">
        <v>44</v>
      </c>
      <c r="D215" s="59">
        <v>665</v>
      </c>
      <c r="E215" s="59">
        <v>199</v>
      </c>
      <c r="F215" s="59">
        <v>466</v>
      </c>
      <c r="G215" s="59">
        <v>721340</v>
      </c>
      <c r="H215" s="60" t="s">
        <v>149</v>
      </c>
      <c r="I215" s="59">
        <v>2790</v>
      </c>
      <c r="J215" s="58">
        <v>0</v>
      </c>
      <c r="K215" s="60" t="s">
        <v>155</v>
      </c>
      <c r="L215" s="59">
        <v>32750</v>
      </c>
      <c r="M215" s="59">
        <v>1.9375</v>
      </c>
      <c r="N215" s="60" t="s">
        <v>159</v>
      </c>
      <c r="O215" s="59">
        <v>18800</v>
      </c>
      <c r="P215" s="58">
        <v>3.3839999999999999</v>
      </c>
      <c r="Q215" s="60" t="s">
        <v>160</v>
      </c>
      <c r="R215" s="59">
        <v>667000</v>
      </c>
      <c r="S215" s="58">
        <v>120.06</v>
      </c>
      <c r="T215" s="60"/>
      <c r="U215" s="59"/>
      <c r="V215" s="58"/>
      <c r="W215" s="60"/>
      <c r="X215" s="59"/>
    </row>
    <row r="216" spans="1:24" x14ac:dyDescent="0.3">
      <c r="A216" s="33">
        <v>213</v>
      </c>
      <c r="B216" s="33" t="s">
        <v>204</v>
      </c>
      <c r="C216" s="64">
        <v>44</v>
      </c>
      <c r="D216" s="64">
        <v>298.99999999999994</v>
      </c>
      <c r="E216" s="64">
        <v>106.99999999999999</v>
      </c>
      <c r="F216" s="65">
        <v>191.99999999999997</v>
      </c>
      <c r="G216" s="65">
        <v>552830</v>
      </c>
      <c r="H216" s="65" t="s">
        <v>149</v>
      </c>
      <c r="I216" s="65">
        <v>880</v>
      </c>
      <c r="J216" s="65">
        <v>0</v>
      </c>
      <c r="K216" s="65" t="s">
        <v>159</v>
      </c>
      <c r="L216" s="65">
        <v>43690</v>
      </c>
      <c r="M216" s="65">
        <v>7.8641999999999994</v>
      </c>
      <c r="N216" s="64" t="s">
        <v>163</v>
      </c>
      <c r="O216" s="64">
        <v>460760</v>
      </c>
      <c r="P216" s="64">
        <v>51</v>
      </c>
      <c r="Q216" s="64" t="s">
        <v>69</v>
      </c>
      <c r="R216" s="64">
        <v>47500</v>
      </c>
      <c r="S216" s="64">
        <v>14.25475</v>
      </c>
      <c r="T216" s="64"/>
      <c r="U216" s="64"/>
      <c r="V216" s="64"/>
    </row>
    <row r="217" spans="1:24" x14ac:dyDescent="0.3">
      <c r="A217" s="33">
        <v>214</v>
      </c>
      <c r="B217" s="33" t="s">
        <v>204</v>
      </c>
      <c r="C217" s="64">
        <v>44</v>
      </c>
      <c r="D217" s="64">
        <v>568</v>
      </c>
      <c r="E217" s="64">
        <v>95</v>
      </c>
      <c r="F217" s="65">
        <v>473</v>
      </c>
      <c r="G217" s="65">
        <v>723950</v>
      </c>
      <c r="H217" s="65" t="s">
        <v>149</v>
      </c>
      <c r="I217" s="65">
        <v>2200</v>
      </c>
      <c r="J217" s="65">
        <v>0</v>
      </c>
      <c r="K217" s="65" t="s">
        <v>69</v>
      </c>
      <c r="L217" s="65">
        <v>27400</v>
      </c>
      <c r="M217" s="65">
        <v>8.2227399999999982</v>
      </c>
      <c r="N217" s="65" t="s">
        <v>160</v>
      </c>
      <c r="O217" s="65">
        <v>667000</v>
      </c>
      <c r="P217" s="65">
        <v>120.06</v>
      </c>
      <c r="Q217" s="65" t="s">
        <v>155</v>
      </c>
      <c r="R217" s="65">
        <v>15000</v>
      </c>
      <c r="S217" s="65">
        <v>1.9375</v>
      </c>
      <c r="T217" s="65" t="s">
        <v>159</v>
      </c>
      <c r="U217" s="65">
        <v>12350</v>
      </c>
      <c r="V217" s="64">
        <v>2.2229999999999999</v>
      </c>
    </row>
    <row r="218" spans="1:24" x14ac:dyDescent="0.3">
      <c r="A218" s="33">
        <v>215</v>
      </c>
      <c r="B218" s="33" t="s">
        <v>204</v>
      </c>
      <c r="C218" s="64">
        <v>44</v>
      </c>
      <c r="D218" s="64">
        <v>520</v>
      </c>
      <c r="E218" s="64">
        <v>70</v>
      </c>
      <c r="F218" s="64">
        <v>450</v>
      </c>
      <c r="G218" s="64">
        <v>727300</v>
      </c>
      <c r="H218" s="65" t="s">
        <v>149</v>
      </c>
      <c r="I218" s="65">
        <v>400</v>
      </c>
      <c r="J218" s="65">
        <v>0</v>
      </c>
      <c r="K218" s="65" t="s">
        <v>69</v>
      </c>
      <c r="L218" s="65">
        <v>27400</v>
      </c>
      <c r="M218" s="65">
        <v>8.2227399999999982</v>
      </c>
      <c r="N218" s="65" t="s">
        <v>160</v>
      </c>
      <c r="O218" s="65">
        <v>667000</v>
      </c>
      <c r="P218" s="65">
        <v>120.06</v>
      </c>
      <c r="Q218" s="65" t="s">
        <v>169</v>
      </c>
      <c r="R218" s="65">
        <v>32500</v>
      </c>
      <c r="S218" s="65">
        <v>61.75</v>
      </c>
      <c r="T218" s="65"/>
      <c r="U218" s="65"/>
      <c r="V218" s="64"/>
    </row>
    <row r="219" spans="1:24" x14ac:dyDescent="0.3">
      <c r="A219" s="33">
        <v>216</v>
      </c>
      <c r="B219" s="33" t="s">
        <v>204</v>
      </c>
      <c r="C219" s="64">
        <v>44</v>
      </c>
      <c r="D219" s="64">
        <v>340</v>
      </c>
      <c r="E219" s="64">
        <v>0</v>
      </c>
      <c r="F219" s="64">
        <v>340</v>
      </c>
      <c r="G219" s="64">
        <v>533400</v>
      </c>
      <c r="H219" s="65" t="s">
        <v>149</v>
      </c>
      <c r="I219" s="65">
        <v>400</v>
      </c>
      <c r="J219" s="65">
        <v>0</v>
      </c>
      <c r="K219" s="65" t="s">
        <v>69</v>
      </c>
      <c r="L219" s="65">
        <v>533000</v>
      </c>
      <c r="M219" s="65">
        <v>159.95329999999998</v>
      </c>
      <c r="N219" s="65"/>
      <c r="O219" s="65"/>
      <c r="P219" s="65"/>
      <c r="Q219" s="65"/>
      <c r="R219" s="65"/>
      <c r="S219" s="65"/>
      <c r="T219" s="65"/>
      <c r="U219" s="65"/>
      <c r="V219" s="65"/>
    </row>
    <row r="220" spans="1:24" x14ac:dyDescent="0.3">
      <c r="A220" s="33">
        <v>217</v>
      </c>
      <c r="B220" s="33" t="s">
        <v>204</v>
      </c>
      <c r="C220" s="64">
        <v>44</v>
      </c>
      <c r="D220" s="64">
        <v>617</v>
      </c>
      <c r="E220" s="64">
        <v>174</v>
      </c>
      <c r="F220" s="64">
        <v>443</v>
      </c>
      <c r="G220" s="64">
        <v>724690</v>
      </c>
      <c r="H220" s="65" t="s">
        <v>149</v>
      </c>
      <c r="I220" s="65">
        <v>990</v>
      </c>
      <c r="J220" s="65">
        <v>0</v>
      </c>
      <c r="K220" s="65" t="s">
        <v>155</v>
      </c>
      <c r="L220" s="65">
        <v>17750</v>
      </c>
      <c r="M220" s="65">
        <v>1.9375</v>
      </c>
      <c r="N220" s="65" t="s">
        <v>159</v>
      </c>
      <c r="O220" s="65">
        <v>6450</v>
      </c>
      <c r="P220" s="65">
        <v>1.161</v>
      </c>
      <c r="Q220" s="65" t="s">
        <v>160</v>
      </c>
      <c r="R220" s="65">
        <v>667000</v>
      </c>
      <c r="S220" s="65">
        <v>120.06</v>
      </c>
      <c r="T220" s="65" t="s">
        <v>169</v>
      </c>
      <c r="U220" s="65">
        <v>32500</v>
      </c>
      <c r="V220" s="65">
        <v>61.75</v>
      </c>
    </row>
    <row r="221" spans="1:24" x14ac:dyDescent="0.3">
      <c r="A221" s="33">
        <v>218</v>
      </c>
      <c r="B221" s="33" t="s">
        <v>204</v>
      </c>
      <c r="C221" s="64">
        <v>44</v>
      </c>
      <c r="D221" s="64">
        <v>336</v>
      </c>
      <c r="E221" s="64">
        <v>126</v>
      </c>
      <c r="F221" s="64">
        <v>210</v>
      </c>
      <c r="G221" s="64">
        <v>543870</v>
      </c>
      <c r="H221" s="65" t="s">
        <v>149</v>
      </c>
      <c r="I221" s="65">
        <v>580</v>
      </c>
      <c r="J221" s="65">
        <v>0</v>
      </c>
      <c r="K221" s="65" t="s">
        <v>159</v>
      </c>
      <c r="L221" s="65">
        <v>75330</v>
      </c>
      <c r="M221" s="65">
        <v>13.559399999999998</v>
      </c>
      <c r="N221" s="65" t="s">
        <v>163</v>
      </c>
      <c r="O221" s="65">
        <v>460760</v>
      </c>
      <c r="P221" s="65">
        <v>51</v>
      </c>
      <c r="Q221" s="65" t="s">
        <v>155</v>
      </c>
      <c r="R221" s="65">
        <v>7200</v>
      </c>
      <c r="S221" s="65">
        <v>1.9375</v>
      </c>
      <c r="T221" s="65"/>
      <c r="U221" s="65"/>
      <c r="V221" s="65"/>
    </row>
    <row r="222" spans="1:24" x14ac:dyDescent="0.3">
      <c r="A222" s="33">
        <v>204</v>
      </c>
      <c r="B222" s="33" t="s">
        <v>204</v>
      </c>
      <c r="C222" s="64">
        <v>44</v>
      </c>
      <c r="D222" s="64">
        <v>421.76978337344929</v>
      </c>
      <c r="E222" s="64">
        <v>233.76978337344934</v>
      </c>
      <c r="F222" s="64">
        <v>187.99999999999997</v>
      </c>
      <c r="G222" s="64">
        <v>540100</v>
      </c>
      <c r="H222" s="65" t="s">
        <v>169</v>
      </c>
      <c r="I222" s="65">
        <v>39300</v>
      </c>
      <c r="J222" s="65">
        <v>0</v>
      </c>
      <c r="K222" s="65" t="s">
        <v>149</v>
      </c>
      <c r="L222" s="65">
        <v>1200</v>
      </c>
      <c r="M222" s="65">
        <v>0</v>
      </c>
      <c r="N222" s="65" t="s">
        <v>163</v>
      </c>
      <c r="O222" s="65">
        <v>460760</v>
      </c>
      <c r="P222" s="65">
        <v>51</v>
      </c>
      <c r="Q222" s="65" t="s">
        <v>155</v>
      </c>
      <c r="R222" s="65">
        <v>7200</v>
      </c>
      <c r="S222" s="65">
        <v>1.9375</v>
      </c>
      <c r="T222" s="65" t="s">
        <v>159</v>
      </c>
      <c r="U222" s="65">
        <v>31640</v>
      </c>
      <c r="V222" s="65">
        <v>1.9375</v>
      </c>
    </row>
    <row r="223" spans="1:24" x14ac:dyDescent="0.3">
      <c r="A223" s="33">
        <v>205</v>
      </c>
      <c r="B223" s="33" t="s">
        <v>204</v>
      </c>
      <c r="C223" s="64">
        <v>44</v>
      </c>
      <c r="D223" s="64">
        <v>423.64978383951666</v>
      </c>
      <c r="E223" s="64">
        <v>231.64978383951666</v>
      </c>
      <c r="F223" s="64">
        <v>192</v>
      </c>
      <c r="G223" s="64">
        <v>552830</v>
      </c>
      <c r="H223" s="65" t="s">
        <v>149</v>
      </c>
      <c r="I223" s="65">
        <v>880</v>
      </c>
      <c r="J223" s="65">
        <v>0</v>
      </c>
      <c r="K223" s="65" t="s">
        <v>159</v>
      </c>
      <c r="L223" s="65">
        <v>43690</v>
      </c>
      <c r="M223" s="65">
        <v>1.9375</v>
      </c>
      <c r="N223" s="65" t="s">
        <v>163</v>
      </c>
      <c r="O223" s="65">
        <v>460760</v>
      </c>
      <c r="P223" s="65">
        <v>51</v>
      </c>
      <c r="Q223" s="65" t="s">
        <v>69</v>
      </c>
      <c r="R223" s="65">
        <v>47500</v>
      </c>
      <c r="S223" s="65">
        <v>14.25475</v>
      </c>
      <c r="T223" s="65"/>
      <c r="U223" s="65"/>
      <c r="V223" s="65"/>
    </row>
    <row r="224" spans="1:24" x14ac:dyDescent="0.3">
      <c r="A224" s="33">
        <v>206</v>
      </c>
      <c r="B224" s="33" t="s">
        <v>204</v>
      </c>
      <c r="C224" s="64">
        <v>44</v>
      </c>
      <c r="D224" s="64">
        <v>481.11997352308458</v>
      </c>
      <c r="E224" s="64">
        <v>271.11997352308458</v>
      </c>
      <c r="F224" s="64">
        <v>210</v>
      </c>
      <c r="G224" s="64">
        <v>543870</v>
      </c>
      <c r="H224" s="65" t="s">
        <v>149</v>
      </c>
      <c r="I224" s="65">
        <v>580</v>
      </c>
      <c r="J224" s="65">
        <v>0</v>
      </c>
      <c r="K224" s="65" t="s">
        <v>159</v>
      </c>
      <c r="L224" s="65">
        <v>75330</v>
      </c>
      <c r="M224" s="65">
        <v>1.9375</v>
      </c>
      <c r="N224" s="65" t="s">
        <v>163</v>
      </c>
      <c r="O224" s="65">
        <v>460760</v>
      </c>
      <c r="P224" s="65">
        <v>51</v>
      </c>
      <c r="Q224" s="65" t="s">
        <v>155</v>
      </c>
      <c r="R224" s="65">
        <v>7200</v>
      </c>
      <c r="S224" s="65">
        <v>1.9375</v>
      </c>
      <c r="T224" s="65"/>
      <c r="U224" s="65"/>
      <c r="V224" s="65"/>
    </row>
    <row r="225" spans="14:15" x14ac:dyDescent="0.3">
      <c r="N225"/>
      <c r="O225" s="36"/>
    </row>
    <row r="226" spans="14:15" x14ac:dyDescent="0.3">
      <c r="N226"/>
      <c r="O226" s="36"/>
    </row>
  </sheetData>
  <autoFilter ref="A2:X186" xr:uid="{6A4821CB-2233-4DC4-9F23-A4F68F382096}">
    <sortState xmlns:xlrd2="http://schemas.microsoft.com/office/spreadsheetml/2017/richdata2" ref="A3:X224">
      <sortCondition ref="C2:C186"/>
    </sortState>
  </autoFilter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C888-9799-4BE8-AFF2-E1C7CF648E61}">
  <sheetPr codeName="Tabelle19"/>
  <dimension ref="A1:Z221"/>
  <sheetViews>
    <sheetView workbookViewId="0">
      <selection activeCell="A2" sqref="A2"/>
    </sheetView>
  </sheetViews>
  <sheetFormatPr baseColWidth="10" defaultColWidth="8.5" defaultRowHeight="15.6" x14ac:dyDescent="0.3"/>
  <cols>
    <col min="1" max="1" width="3.8984375" bestFit="1" customWidth="1"/>
    <col min="2" max="2" width="10.8984375" bestFit="1" customWidth="1"/>
    <col min="3" max="3" width="15" bestFit="1" customWidth="1"/>
    <col min="4" max="6" width="11.8984375" bestFit="1" customWidth="1"/>
    <col min="7" max="7" width="11.69921875" bestFit="1" customWidth="1"/>
    <col min="8" max="8" width="14.09765625" bestFit="1" customWidth="1"/>
    <col min="9" max="9" width="12.69921875" bestFit="1" customWidth="1"/>
    <col min="10" max="10" width="11.8984375" bestFit="1" customWidth="1"/>
    <col min="11" max="11" width="14.3984375" bestFit="1" customWidth="1"/>
    <col min="12" max="12" width="12.69921875" bestFit="1" customWidth="1"/>
    <col min="13" max="13" width="11.8984375" bestFit="1" customWidth="1"/>
    <col min="14" max="14" width="14.3984375" bestFit="1" customWidth="1"/>
    <col min="15" max="15" width="12.69921875" bestFit="1" customWidth="1"/>
    <col min="16" max="16" width="11.796875" bestFit="1" customWidth="1"/>
    <col min="17" max="17" width="14.3984375" bestFit="1" customWidth="1"/>
    <col min="18" max="18" width="12.69921875" bestFit="1" customWidth="1"/>
    <col min="19" max="19" width="11.8984375" bestFit="1" customWidth="1"/>
    <col min="20" max="20" width="14.09765625" bestFit="1" customWidth="1"/>
    <col min="21" max="21" width="12.69921875" bestFit="1" customWidth="1"/>
    <col min="22" max="22" width="11.796875" bestFit="1" customWidth="1"/>
    <col min="23" max="23" width="11.69921875" bestFit="1" customWidth="1"/>
    <col min="24" max="24" width="12.69921875" bestFit="1" customWidth="1"/>
    <col min="25" max="25" width="11.796875" bestFit="1" customWidth="1"/>
    <col min="27" max="30" width="12.09765625" bestFit="1" customWidth="1"/>
    <col min="31" max="1030" width="8.3984375" customWidth="1"/>
  </cols>
  <sheetData>
    <row r="1" spans="1:26" s="33" customFormat="1" x14ac:dyDescent="0.3">
      <c r="B1" s="33" t="s">
        <v>174</v>
      </c>
      <c r="C1" s="33" t="s">
        <v>174</v>
      </c>
      <c r="D1" s="33" t="s">
        <v>146</v>
      </c>
      <c r="E1" s="33" t="s">
        <v>146</v>
      </c>
      <c r="F1" s="33" t="s">
        <v>146</v>
      </c>
      <c r="G1" s="33" t="s">
        <v>146</v>
      </c>
      <c r="H1" s="33" t="s">
        <v>146</v>
      </c>
      <c r="I1" s="33" t="s">
        <v>146</v>
      </c>
      <c r="J1" s="33" t="s">
        <v>146</v>
      </c>
      <c r="K1" s="33" t="s">
        <v>146</v>
      </c>
      <c r="L1" s="33" t="s">
        <v>146</v>
      </c>
      <c r="M1" s="33" t="s">
        <v>146</v>
      </c>
      <c r="N1" s="33" t="s">
        <v>146</v>
      </c>
      <c r="O1" s="33" t="s">
        <v>146</v>
      </c>
      <c r="P1" s="33" t="s">
        <v>146</v>
      </c>
      <c r="Q1" s="33" t="s">
        <v>146</v>
      </c>
      <c r="R1" s="33" t="s">
        <v>146</v>
      </c>
      <c r="S1" s="33" t="s">
        <v>146</v>
      </c>
      <c r="T1" s="33" t="s">
        <v>146</v>
      </c>
      <c r="U1" s="33" t="s">
        <v>146</v>
      </c>
      <c r="V1" s="33" t="s">
        <v>146</v>
      </c>
      <c r="W1" s="33" t="s">
        <v>146</v>
      </c>
      <c r="X1" s="33" t="s">
        <v>146</v>
      </c>
      <c r="Y1" s="33" t="s">
        <v>146</v>
      </c>
      <c r="Z1"/>
    </row>
    <row r="2" spans="1:26" s="33" customFormat="1" x14ac:dyDescent="0.3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x14ac:dyDescent="0.3">
      <c r="A3">
        <v>0</v>
      </c>
      <c r="B3" t="s">
        <v>200</v>
      </c>
      <c r="C3">
        <v>1</v>
      </c>
      <c r="D3">
        <v>30</v>
      </c>
      <c r="E3">
        <v>0</v>
      </c>
      <c r="F3">
        <v>30</v>
      </c>
      <c r="G3">
        <v>2500</v>
      </c>
      <c r="H3" t="s">
        <v>149</v>
      </c>
      <c r="I3">
        <v>2500</v>
      </c>
      <c r="J3">
        <v>0</v>
      </c>
      <c r="M3" t="s">
        <v>201</v>
      </c>
      <c r="P3" t="s">
        <v>201</v>
      </c>
      <c r="S3" t="s">
        <v>201</v>
      </c>
      <c r="V3" t="s">
        <v>201</v>
      </c>
      <c r="Y3" t="s">
        <v>201</v>
      </c>
    </row>
    <row r="4" spans="1:26" x14ac:dyDescent="0.3">
      <c r="A4">
        <v>1</v>
      </c>
      <c r="B4" t="s">
        <v>200</v>
      </c>
      <c r="C4">
        <v>1</v>
      </c>
      <c r="D4">
        <v>8</v>
      </c>
      <c r="E4">
        <v>0</v>
      </c>
      <c r="F4">
        <v>8</v>
      </c>
      <c r="G4">
        <v>2600</v>
      </c>
      <c r="H4" t="s">
        <v>153</v>
      </c>
      <c r="I4">
        <v>2600</v>
      </c>
      <c r="J4">
        <v>0</v>
      </c>
      <c r="M4" t="s">
        <v>201</v>
      </c>
      <c r="P4" t="s">
        <v>201</v>
      </c>
      <c r="S4" t="s">
        <v>201</v>
      </c>
      <c r="V4" t="s">
        <v>201</v>
      </c>
      <c r="Y4" t="s">
        <v>201</v>
      </c>
    </row>
    <row r="5" spans="1:26" x14ac:dyDescent="0.3">
      <c r="A5">
        <v>2</v>
      </c>
      <c r="B5" t="s">
        <v>200</v>
      </c>
      <c r="C5">
        <v>1</v>
      </c>
      <c r="D5">
        <v>18.164705882352941</v>
      </c>
      <c r="E5">
        <v>0</v>
      </c>
      <c r="F5">
        <v>18.164705882352941</v>
      </c>
      <c r="G5">
        <v>4079.9999999999995</v>
      </c>
      <c r="H5" t="s">
        <v>149</v>
      </c>
      <c r="I5">
        <v>400</v>
      </c>
      <c r="J5">
        <v>0</v>
      </c>
      <c r="K5" t="s">
        <v>69</v>
      </c>
      <c r="L5">
        <v>3679.9999999999995</v>
      </c>
      <c r="M5">
        <v>1.2192718650254997</v>
      </c>
      <c r="P5" t="s">
        <v>201</v>
      </c>
      <c r="S5" t="s">
        <v>201</v>
      </c>
      <c r="V5" t="s">
        <v>201</v>
      </c>
      <c r="Y5" t="s">
        <v>201</v>
      </c>
    </row>
    <row r="6" spans="1:26" x14ac:dyDescent="0.3">
      <c r="A6">
        <v>3</v>
      </c>
      <c r="B6" t="s">
        <v>200</v>
      </c>
      <c r="C6">
        <v>1</v>
      </c>
      <c r="D6">
        <v>20.189709762532981</v>
      </c>
      <c r="E6">
        <v>1</v>
      </c>
      <c r="F6">
        <v>19.189709762532981</v>
      </c>
      <c r="G6">
        <v>3790</v>
      </c>
      <c r="H6" t="s">
        <v>149</v>
      </c>
      <c r="I6">
        <v>500</v>
      </c>
      <c r="J6">
        <v>0</v>
      </c>
      <c r="K6" t="s">
        <v>158</v>
      </c>
      <c r="L6">
        <v>1620</v>
      </c>
      <c r="M6">
        <v>1.9375</v>
      </c>
      <c r="N6" t="s">
        <v>155</v>
      </c>
      <c r="O6">
        <v>1670</v>
      </c>
      <c r="P6">
        <v>2.1312500000000001</v>
      </c>
      <c r="S6" t="s">
        <v>201</v>
      </c>
      <c r="V6" t="s">
        <v>201</v>
      </c>
      <c r="Y6" t="s">
        <v>201</v>
      </c>
    </row>
    <row r="7" spans="1:26" x14ac:dyDescent="0.3">
      <c r="A7">
        <v>4</v>
      </c>
      <c r="B7" t="s">
        <v>200</v>
      </c>
      <c r="C7">
        <v>1</v>
      </c>
      <c r="D7">
        <v>7.0909000000000004</v>
      </c>
      <c r="E7">
        <v>0</v>
      </c>
      <c r="F7">
        <v>7.0909000000000004</v>
      </c>
      <c r="G7">
        <v>2600</v>
      </c>
      <c r="H7" t="s">
        <v>154</v>
      </c>
      <c r="I7">
        <v>2600</v>
      </c>
      <c r="J7">
        <v>4.5500000000000002E-3</v>
      </c>
      <c r="M7" t="s">
        <v>201</v>
      </c>
      <c r="P7" t="s">
        <v>201</v>
      </c>
      <c r="S7" t="s">
        <v>201</v>
      </c>
      <c r="V7" t="s">
        <v>201</v>
      </c>
      <c r="Y7" t="s">
        <v>201</v>
      </c>
    </row>
    <row r="8" spans="1:26" x14ac:dyDescent="0.3">
      <c r="A8">
        <v>5</v>
      </c>
      <c r="B8" t="s">
        <v>200</v>
      </c>
      <c r="C8">
        <v>2</v>
      </c>
      <c r="D8">
        <v>28</v>
      </c>
      <c r="E8">
        <v>0</v>
      </c>
      <c r="F8">
        <v>28</v>
      </c>
      <c r="G8">
        <v>2300</v>
      </c>
      <c r="H8" t="s">
        <v>149</v>
      </c>
      <c r="I8">
        <v>2300</v>
      </c>
      <c r="J8">
        <v>0</v>
      </c>
      <c r="M8" t="s">
        <v>201</v>
      </c>
      <c r="P8" t="s">
        <v>201</v>
      </c>
      <c r="S8" t="s">
        <v>201</v>
      </c>
      <c r="V8" t="s">
        <v>201</v>
      </c>
      <c r="Y8" t="s">
        <v>201</v>
      </c>
    </row>
    <row r="9" spans="1:26" x14ac:dyDescent="0.3">
      <c r="A9">
        <v>6</v>
      </c>
      <c r="B9" t="s">
        <v>200</v>
      </c>
      <c r="C9">
        <v>2</v>
      </c>
      <c r="D9">
        <v>8</v>
      </c>
      <c r="E9">
        <v>0</v>
      </c>
      <c r="F9">
        <v>8</v>
      </c>
      <c r="G9">
        <v>2600</v>
      </c>
      <c r="H9" t="s">
        <v>153</v>
      </c>
      <c r="I9">
        <v>2600</v>
      </c>
      <c r="J9">
        <v>0</v>
      </c>
      <c r="M9" t="s">
        <v>201</v>
      </c>
      <c r="P9" t="s">
        <v>201</v>
      </c>
      <c r="S9" t="s">
        <v>201</v>
      </c>
      <c r="V9" t="s">
        <v>201</v>
      </c>
      <c r="Y9" t="s">
        <v>201</v>
      </c>
    </row>
    <row r="10" spans="1:26" x14ac:dyDescent="0.3">
      <c r="A10">
        <v>7</v>
      </c>
      <c r="B10" t="s">
        <v>200</v>
      </c>
      <c r="C10">
        <v>2</v>
      </c>
      <c r="D10">
        <v>14.818243243243243</v>
      </c>
      <c r="E10">
        <v>0</v>
      </c>
      <c r="F10">
        <v>14.818243243243243</v>
      </c>
      <c r="G10">
        <v>2960</v>
      </c>
      <c r="H10" t="s">
        <v>149</v>
      </c>
      <c r="I10">
        <v>200</v>
      </c>
      <c r="J10">
        <v>0</v>
      </c>
      <c r="K10" t="s">
        <v>69</v>
      </c>
      <c r="L10">
        <v>2760</v>
      </c>
      <c r="M10">
        <v>0.91470245921999982</v>
      </c>
      <c r="P10" t="s">
        <v>201</v>
      </c>
      <c r="S10" t="s">
        <v>201</v>
      </c>
      <c r="V10" t="s">
        <v>201</v>
      </c>
      <c r="Y10" t="s">
        <v>201</v>
      </c>
    </row>
    <row r="11" spans="1:26" x14ac:dyDescent="0.3">
      <c r="A11">
        <v>8</v>
      </c>
      <c r="B11" t="s">
        <v>200</v>
      </c>
      <c r="C11">
        <v>2</v>
      </c>
      <c r="D11">
        <v>21</v>
      </c>
      <c r="E11">
        <v>2</v>
      </c>
      <c r="F11">
        <v>19</v>
      </c>
      <c r="G11">
        <v>3340</v>
      </c>
      <c r="H11" t="s">
        <v>149</v>
      </c>
      <c r="I11">
        <v>1300</v>
      </c>
      <c r="J11">
        <v>0</v>
      </c>
      <c r="K11" t="s">
        <v>159</v>
      </c>
      <c r="L11">
        <v>2040</v>
      </c>
      <c r="M11">
        <v>0.36719999999999997</v>
      </c>
      <c r="P11" t="s">
        <v>201</v>
      </c>
      <c r="S11" t="s">
        <v>201</v>
      </c>
      <c r="V11" t="s">
        <v>201</v>
      </c>
      <c r="Y11" t="s">
        <v>201</v>
      </c>
    </row>
    <row r="12" spans="1:26" x14ac:dyDescent="0.3">
      <c r="A12">
        <v>9</v>
      </c>
      <c r="B12" t="s">
        <v>200</v>
      </c>
      <c r="C12">
        <v>2</v>
      </c>
      <c r="D12">
        <v>7.0909000000000004</v>
      </c>
      <c r="E12">
        <v>0</v>
      </c>
      <c r="F12">
        <v>7.0909000000000004</v>
      </c>
      <c r="G12">
        <v>2600</v>
      </c>
      <c r="H12" t="s">
        <v>154</v>
      </c>
      <c r="I12">
        <v>2600</v>
      </c>
      <c r="J12">
        <v>4.5500000000000002E-3</v>
      </c>
      <c r="M12" t="s">
        <v>201</v>
      </c>
      <c r="P12" t="s">
        <v>201</v>
      </c>
      <c r="S12" t="s">
        <v>201</v>
      </c>
      <c r="V12" t="s">
        <v>201</v>
      </c>
      <c r="Y12" t="s">
        <v>201</v>
      </c>
    </row>
    <row r="13" spans="1:26" x14ac:dyDescent="0.3">
      <c r="A13">
        <v>10</v>
      </c>
      <c r="B13" t="s">
        <v>200</v>
      </c>
      <c r="C13">
        <v>3</v>
      </c>
      <c r="D13">
        <v>8.1818000000000008</v>
      </c>
      <c r="E13">
        <v>0</v>
      </c>
      <c r="F13">
        <v>8.1818000000000008</v>
      </c>
      <c r="G13">
        <v>3000</v>
      </c>
      <c r="H13" t="s">
        <v>154</v>
      </c>
      <c r="I13">
        <v>3000</v>
      </c>
      <c r="J13">
        <v>5.2500000000000003E-3</v>
      </c>
      <c r="M13" t="s">
        <v>201</v>
      </c>
      <c r="P13" t="s">
        <v>201</v>
      </c>
      <c r="S13" t="s">
        <v>201</v>
      </c>
      <c r="V13" t="s">
        <v>201</v>
      </c>
      <c r="Y13" t="s">
        <v>201</v>
      </c>
    </row>
    <row r="14" spans="1:26" x14ac:dyDescent="0.3">
      <c r="A14">
        <v>11</v>
      </c>
      <c r="B14" t="s">
        <v>200</v>
      </c>
      <c r="C14">
        <v>3</v>
      </c>
      <c r="D14">
        <v>11.457746478873238</v>
      </c>
      <c r="E14">
        <v>0</v>
      </c>
      <c r="F14">
        <v>11.457746478873238</v>
      </c>
      <c r="G14">
        <v>3549.9999999999995</v>
      </c>
      <c r="H14" t="s">
        <v>149</v>
      </c>
      <c r="I14">
        <v>100</v>
      </c>
      <c r="J14">
        <v>0</v>
      </c>
      <c r="K14" t="s">
        <v>69</v>
      </c>
      <c r="L14">
        <v>3449.9999999999995</v>
      </c>
      <c r="M14">
        <v>1.1430466600904998</v>
      </c>
      <c r="P14" t="s">
        <v>201</v>
      </c>
      <c r="S14" t="s">
        <v>201</v>
      </c>
      <c r="V14" t="s">
        <v>201</v>
      </c>
      <c r="Y14" t="s">
        <v>201</v>
      </c>
    </row>
    <row r="15" spans="1:26" x14ac:dyDescent="0.3">
      <c r="A15">
        <v>12</v>
      </c>
      <c r="B15" t="s">
        <v>200</v>
      </c>
      <c r="C15">
        <v>3</v>
      </c>
      <c r="D15">
        <v>40.519292604501608</v>
      </c>
      <c r="E15">
        <v>14</v>
      </c>
      <c r="F15">
        <v>26.519292604501608</v>
      </c>
      <c r="G15">
        <v>3110</v>
      </c>
      <c r="H15" t="s">
        <v>149</v>
      </c>
      <c r="I15">
        <v>1850</v>
      </c>
      <c r="J15">
        <v>0</v>
      </c>
      <c r="K15" t="s">
        <v>155</v>
      </c>
      <c r="L15">
        <v>1260</v>
      </c>
      <c r="M15">
        <v>2.1312500000000001</v>
      </c>
      <c r="P15" t="s">
        <v>201</v>
      </c>
      <c r="S15" t="s">
        <v>201</v>
      </c>
      <c r="V15" t="s">
        <v>201</v>
      </c>
      <c r="Y15" t="s">
        <v>201</v>
      </c>
    </row>
    <row r="16" spans="1:26" x14ac:dyDescent="0.3">
      <c r="A16">
        <v>13</v>
      </c>
      <c r="B16" t="s">
        <v>200</v>
      </c>
      <c r="C16">
        <v>3</v>
      </c>
      <c r="D16">
        <v>33</v>
      </c>
      <c r="E16">
        <v>0</v>
      </c>
      <c r="F16">
        <v>33</v>
      </c>
      <c r="G16">
        <v>2800</v>
      </c>
      <c r="H16" t="s">
        <v>149</v>
      </c>
      <c r="I16">
        <v>2800</v>
      </c>
      <c r="J16">
        <v>0</v>
      </c>
      <c r="M16" t="s">
        <v>201</v>
      </c>
      <c r="P16" t="s">
        <v>201</v>
      </c>
      <c r="S16" t="s">
        <v>201</v>
      </c>
      <c r="V16" t="s">
        <v>201</v>
      </c>
      <c r="Y16" t="s">
        <v>201</v>
      </c>
    </row>
    <row r="17" spans="1:25" x14ac:dyDescent="0.3">
      <c r="A17">
        <v>14</v>
      </c>
      <c r="B17" t="s">
        <v>200</v>
      </c>
      <c r="C17">
        <v>3</v>
      </c>
      <c r="D17">
        <v>10</v>
      </c>
      <c r="E17">
        <v>0</v>
      </c>
      <c r="F17">
        <v>10</v>
      </c>
      <c r="G17">
        <v>3000</v>
      </c>
      <c r="H17" t="s">
        <v>153</v>
      </c>
      <c r="I17">
        <v>3000</v>
      </c>
      <c r="J17">
        <v>0</v>
      </c>
      <c r="M17" t="s">
        <v>201</v>
      </c>
      <c r="P17" t="s">
        <v>201</v>
      </c>
      <c r="S17" t="s">
        <v>201</v>
      </c>
      <c r="V17" t="s">
        <v>201</v>
      </c>
      <c r="Y17" t="s">
        <v>201</v>
      </c>
    </row>
    <row r="18" spans="1:25" x14ac:dyDescent="0.3">
      <c r="A18">
        <v>15</v>
      </c>
      <c r="B18" t="s">
        <v>200</v>
      </c>
      <c r="C18">
        <v>4</v>
      </c>
      <c r="D18">
        <v>8</v>
      </c>
      <c r="E18">
        <v>0</v>
      </c>
      <c r="F18">
        <v>8</v>
      </c>
      <c r="G18">
        <v>2500</v>
      </c>
      <c r="H18" t="s">
        <v>153</v>
      </c>
      <c r="I18">
        <v>2500</v>
      </c>
      <c r="J18">
        <v>0</v>
      </c>
      <c r="M18" t="s">
        <v>201</v>
      </c>
      <c r="P18" t="s">
        <v>201</v>
      </c>
      <c r="S18" t="s">
        <v>201</v>
      </c>
      <c r="V18" t="s">
        <v>201</v>
      </c>
      <c r="Y18" t="s">
        <v>201</v>
      </c>
    </row>
    <row r="19" spans="1:25" x14ac:dyDescent="0.3">
      <c r="A19">
        <v>16</v>
      </c>
      <c r="B19" t="s">
        <v>200</v>
      </c>
      <c r="C19">
        <v>4</v>
      </c>
      <c r="D19">
        <v>13.730029154518949</v>
      </c>
      <c r="E19">
        <v>0</v>
      </c>
      <c r="F19">
        <v>13.730029154518949</v>
      </c>
      <c r="G19">
        <v>5145</v>
      </c>
      <c r="H19" t="s">
        <v>149</v>
      </c>
      <c r="I19">
        <v>200</v>
      </c>
      <c r="J19">
        <v>0</v>
      </c>
      <c r="K19" t="s">
        <v>69</v>
      </c>
      <c r="L19">
        <v>4945</v>
      </c>
      <c r="M19">
        <v>1.6388419061024999</v>
      </c>
      <c r="P19" t="s">
        <v>201</v>
      </c>
      <c r="S19" t="s">
        <v>201</v>
      </c>
      <c r="V19" t="s">
        <v>201</v>
      </c>
      <c r="Y19" t="s">
        <v>201</v>
      </c>
    </row>
    <row r="20" spans="1:25" x14ac:dyDescent="0.3">
      <c r="A20">
        <v>17</v>
      </c>
      <c r="B20" t="s">
        <v>200</v>
      </c>
      <c r="C20">
        <v>4</v>
      </c>
      <c r="D20">
        <v>19</v>
      </c>
      <c r="E20">
        <v>3</v>
      </c>
      <c r="F20">
        <v>16</v>
      </c>
      <c r="G20">
        <v>2740</v>
      </c>
      <c r="H20" t="s">
        <v>156</v>
      </c>
      <c r="I20">
        <v>2240</v>
      </c>
      <c r="J20">
        <v>1.9375</v>
      </c>
      <c r="K20" t="s">
        <v>149</v>
      </c>
      <c r="L20">
        <v>500</v>
      </c>
      <c r="M20">
        <v>0</v>
      </c>
      <c r="P20" t="s">
        <v>201</v>
      </c>
      <c r="S20" t="s">
        <v>201</v>
      </c>
      <c r="V20" t="s">
        <v>201</v>
      </c>
      <c r="Y20" t="s">
        <v>201</v>
      </c>
    </row>
    <row r="21" spans="1:25" x14ac:dyDescent="0.3">
      <c r="A21">
        <v>18</v>
      </c>
      <c r="B21" t="s">
        <v>200</v>
      </c>
      <c r="C21">
        <v>4</v>
      </c>
      <c r="D21">
        <v>32</v>
      </c>
      <c r="E21">
        <v>0</v>
      </c>
      <c r="F21">
        <v>32</v>
      </c>
      <c r="G21">
        <v>2500</v>
      </c>
      <c r="H21" t="s">
        <v>149</v>
      </c>
      <c r="I21">
        <v>2500</v>
      </c>
      <c r="J21">
        <v>0</v>
      </c>
      <c r="M21" t="s">
        <v>201</v>
      </c>
      <c r="P21" t="s">
        <v>201</v>
      </c>
      <c r="S21" t="s">
        <v>201</v>
      </c>
      <c r="V21" t="s">
        <v>201</v>
      </c>
      <c r="Y21" t="s">
        <v>201</v>
      </c>
    </row>
    <row r="22" spans="1:25" x14ac:dyDescent="0.3">
      <c r="A22">
        <v>19</v>
      </c>
      <c r="B22" t="s">
        <v>200</v>
      </c>
      <c r="C22">
        <v>4</v>
      </c>
      <c r="D22">
        <v>6.8182</v>
      </c>
      <c r="E22">
        <v>0</v>
      </c>
      <c r="F22">
        <v>6.8182</v>
      </c>
      <c r="G22">
        <v>2500</v>
      </c>
      <c r="H22" t="s">
        <v>154</v>
      </c>
      <c r="I22">
        <v>2500</v>
      </c>
      <c r="J22">
        <v>4.3750000000000004E-3</v>
      </c>
      <c r="M22" t="s">
        <v>201</v>
      </c>
      <c r="P22" t="s">
        <v>201</v>
      </c>
      <c r="S22" t="s">
        <v>201</v>
      </c>
      <c r="V22" t="s">
        <v>201</v>
      </c>
      <c r="Y22" t="s">
        <v>201</v>
      </c>
    </row>
    <row r="23" spans="1:25" x14ac:dyDescent="0.3">
      <c r="A23">
        <v>20</v>
      </c>
      <c r="B23" t="s">
        <v>200</v>
      </c>
      <c r="C23">
        <v>5</v>
      </c>
      <c r="D23">
        <v>9.1630010277492282</v>
      </c>
      <c r="E23">
        <v>0</v>
      </c>
      <c r="F23">
        <v>9.1630010277492282</v>
      </c>
      <c r="G23">
        <v>4865</v>
      </c>
      <c r="H23" t="s">
        <v>149</v>
      </c>
      <c r="I23">
        <v>150</v>
      </c>
      <c r="J23">
        <v>0</v>
      </c>
      <c r="K23" t="s">
        <v>69</v>
      </c>
      <c r="L23">
        <v>4715</v>
      </c>
      <c r="M23">
        <v>1.5626167011674996</v>
      </c>
      <c r="P23" t="s">
        <v>201</v>
      </c>
      <c r="S23" t="s">
        <v>201</v>
      </c>
      <c r="V23" t="s">
        <v>201</v>
      </c>
      <c r="Y23" t="s">
        <v>201</v>
      </c>
    </row>
    <row r="24" spans="1:25" x14ac:dyDescent="0.3">
      <c r="A24">
        <v>21</v>
      </c>
      <c r="B24" t="s">
        <v>200</v>
      </c>
      <c r="C24">
        <v>5</v>
      </c>
      <c r="D24">
        <v>30.662595419847328</v>
      </c>
      <c r="E24">
        <v>4.9999999999999991</v>
      </c>
      <c r="F24">
        <v>25.662595419847328</v>
      </c>
      <c r="G24">
        <v>2620</v>
      </c>
      <c r="H24" t="s">
        <v>149</v>
      </c>
      <c r="I24">
        <v>1200</v>
      </c>
      <c r="J24">
        <v>0</v>
      </c>
      <c r="K24" t="s">
        <v>155</v>
      </c>
      <c r="L24">
        <v>1210</v>
      </c>
      <c r="M24">
        <v>2.1312500000000001</v>
      </c>
      <c r="N24" t="s">
        <v>149</v>
      </c>
      <c r="O24">
        <v>210</v>
      </c>
      <c r="P24">
        <v>0</v>
      </c>
      <c r="S24" t="s">
        <v>201</v>
      </c>
      <c r="V24" t="s">
        <v>201</v>
      </c>
      <c r="Y24" t="s">
        <v>201</v>
      </c>
    </row>
    <row r="25" spans="1:25" x14ac:dyDescent="0.3">
      <c r="A25">
        <v>22</v>
      </c>
      <c r="B25" t="s">
        <v>200</v>
      </c>
      <c r="C25">
        <v>5</v>
      </c>
      <c r="D25">
        <v>32</v>
      </c>
      <c r="E25">
        <v>0</v>
      </c>
      <c r="F25">
        <v>32</v>
      </c>
      <c r="G25">
        <v>2600</v>
      </c>
      <c r="H25" t="s">
        <v>149</v>
      </c>
      <c r="I25">
        <v>2600</v>
      </c>
      <c r="J25">
        <v>0</v>
      </c>
      <c r="M25" t="s">
        <v>201</v>
      </c>
      <c r="P25" t="s">
        <v>201</v>
      </c>
      <c r="S25" t="s">
        <v>201</v>
      </c>
      <c r="V25" t="s">
        <v>201</v>
      </c>
      <c r="Y25" t="s">
        <v>201</v>
      </c>
    </row>
    <row r="26" spans="1:25" x14ac:dyDescent="0.3">
      <c r="A26">
        <v>23</v>
      </c>
      <c r="B26" t="s">
        <v>200</v>
      </c>
      <c r="C26">
        <v>5</v>
      </c>
      <c r="D26">
        <v>10</v>
      </c>
      <c r="E26">
        <v>0</v>
      </c>
      <c r="F26">
        <v>10</v>
      </c>
      <c r="G26">
        <v>2700</v>
      </c>
      <c r="H26" t="s">
        <v>153</v>
      </c>
      <c r="I26">
        <v>2700</v>
      </c>
      <c r="J26">
        <v>0</v>
      </c>
      <c r="M26" t="s">
        <v>201</v>
      </c>
      <c r="P26" t="s">
        <v>201</v>
      </c>
      <c r="S26" t="s">
        <v>201</v>
      </c>
      <c r="V26" t="s">
        <v>201</v>
      </c>
      <c r="Y26" t="s">
        <v>201</v>
      </c>
    </row>
    <row r="27" spans="1:25" x14ac:dyDescent="0.3">
      <c r="A27">
        <v>24</v>
      </c>
      <c r="B27" t="s">
        <v>200</v>
      </c>
      <c r="C27">
        <v>5</v>
      </c>
      <c r="D27">
        <v>7.3635999999999999</v>
      </c>
      <c r="E27">
        <v>0</v>
      </c>
      <c r="F27">
        <v>7.3635999999999999</v>
      </c>
      <c r="G27">
        <v>2700</v>
      </c>
      <c r="H27" t="s">
        <v>154</v>
      </c>
      <c r="I27">
        <v>2700</v>
      </c>
      <c r="J27">
        <v>4.725E-3</v>
      </c>
      <c r="M27" t="s">
        <v>201</v>
      </c>
      <c r="P27" t="s">
        <v>201</v>
      </c>
      <c r="S27" t="s">
        <v>201</v>
      </c>
      <c r="V27" t="s">
        <v>201</v>
      </c>
      <c r="Y27" t="s">
        <v>201</v>
      </c>
    </row>
    <row r="28" spans="1:25" x14ac:dyDescent="0.3">
      <c r="A28">
        <v>25</v>
      </c>
      <c r="B28" t="s">
        <v>200</v>
      </c>
      <c r="C28">
        <v>6</v>
      </c>
      <c r="D28">
        <v>7.9090999999999996</v>
      </c>
      <c r="E28">
        <v>0</v>
      </c>
      <c r="F28">
        <v>7.9090999999999996</v>
      </c>
      <c r="G28">
        <v>2900</v>
      </c>
      <c r="H28" t="s">
        <v>154</v>
      </c>
      <c r="I28">
        <v>2900</v>
      </c>
      <c r="J28">
        <v>5.0749999999999997E-3</v>
      </c>
      <c r="M28" t="s">
        <v>201</v>
      </c>
      <c r="P28" t="s">
        <v>201</v>
      </c>
      <c r="S28" t="s">
        <v>201</v>
      </c>
      <c r="V28" t="s">
        <v>201</v>
      </c>
      <c r="Y28" t="s">
        <v>201</v>
      </c>
    </row>
    <row r="29" spans="1:25" x14ac:dyDescent="0.3">
      <c r="A29">
        <v>26</v>
      </c>
      <c r="B29" t="s">
        <v>200</v>
      </c>
      <c r="C29">
        <v>6</v>
      </c>
      <c r="D29">
        <v>11</v>
      </c>
      <c r="E29">
        <v>0</v>
      </c>
      <c r="F29">
        <v>11</v>
      </c>
      <c r="G29">
        <v>2900</v>
      </c>
      <c r="H29" t="s">
        <v>153</v>
      </c>
      <c r="I29">
        <v>2900</v>
      </c>
      <c r="J29">
        <v>0</v>
      </c>
      <c r="M29" t="s">
        <v>201</v>
      </c>
      <c r="P29" t="s">
        <v>201</v>
      </c>
      <c r="S29" t="s">
        <v>201</v>
      </c>
      <c r="V29" t="s">
        <v>201</v>
      </c>
      <c r="Y29" t="s">
        <v>201</v>
      </c>
    </row>
    <row r="30" spans="1:25" x14ac:dyDescent="0.3">
      <c r="A30">
        <v>27</v>
      </c>
      <c r="B30" t="s">
        <v>200</v>
      </c>
      <c r="C30">
        <v>6</v>
      </c>
      <c r="D30">
        <v>23</v>
      </c>
      <c r="E30">
        <v>6</v>
      </c>
      <c r="F30">
        <v>17</v>
      </c>
      <c r="G30">
        <v>2600</v>
      </c>
      <c r="H30" t="s">
        <v>159</v>
      </c>
      <c r="I30">
        <v>1300</v>
      </c>
      <c r="J30">
        <v>0.23399999999999999</v>
      </c>
      <c r="K30" t="s">
        <v>149</v>
      </c>
      <c r="L30">
        <v>1300</v>
      </c>
      <c r="M30">
        <v>0</v>
      </c>
      <c r="P30" t="s">
        <v>201</v>
      </c>
      <c r="S30" t="s">
        <v>201</v>
      </c>
      <c r="V30" t="s">
        <v>201</v>
      </c>
      <c r="Y30" t="s">
        <v>201</v>
      </c>
    </row>
    <row r="31" spans="1:25" x14ac:dyDescent="0.3">
      <c r="A31">
        <v>28</v>
      </c>
      <c r="B31" t="s">
        <v>200</v>
      </c>
      <c r="C31">
        <v>6</v>
      </c>
      <c r="D31">
        <v>8.0230423620025668</v>
      </c>
      <c r="E31">
        <v>0</v>
      </c>
      <c r="F31">
        <v>8.0230423620025668</v>
      </c>
      <c r="G31">
        <v>3894.9999999999995</v>
      </c>
      <c r="H31" t="s">
        <v>149</v>
      </c>
      <c r="I31">
        <v>100</v>
      </c>
      <c r="J31">
        <v>0</v>
      </c>
      <c r="K31" t="s">
        <v>69</v>
      </c>
      <c r="L31">
        <v>3794.9999999999995</v>
      </c>
      <c r="M31">
        <v>1.2573844674929999</v>
      </c>
      <c r="P31" t="s">
        <v>201</v>
      </c>
      <c r="S31" t="s">
        <v>201</v>
      </c>
      <c r="V31" t="s">
        <v>201</v>
      </c>
      <c r="Y31" t="s">
        <v>201</v>
      </c>
    </row>
    <row r="32" spans="1:25" x14ac:dyDescent="0.3">
      <c r="A32">
        <v>29</v>
      </c>
      <c r="B32" t="s">
        <v>200</v>
      </c>
      <c r="C32">
        <v>6</v>
      </c>
      <c r="D32">
        <v>35</v>
      </c>
      <c r="E32">
        <v>0</v>
      </c>
      <c r="F32">
        <v>35</v>
      </c>
      <c r="G32">
        <v>2900</v>
      </c>
      <c r="H32" t="s">
        <v>149</v>
      </c>
      <c r="I32">
        <v>2900</v>
      </c>
      <c r="J32">
        <v>0</v>
      </c>
      <c r="M32" t="s">
        <v>201</v>
      </c>
      <c r="P32" t="s">
        <v>201</v>
      </c>
      <c r="S32" t="s">
        <v>201</v>
      </c>
      <c r="V32" t="s">
        <v>201</v>
      </c>
      <c r="Y32" t="s">
        <v>201</v>
      </c>
    </row>
    <row r="33" spans="1:25" x14ac:dyDescent="0.3">
      <c r="A33">
        <v>30</v>
      </c>
      <c r="B33" t="s">
        <v>200</v>
      </c>
      <c r="C33">
        <v>7</v>
      </c>
      <c r="D33">
        <v>8.0132867132867123</v>
      </c>
      <c r="E33">
        <v>0</v>
      </c>
      <c r="F33">
        <v>8.0132867132867123</v>
      </c>
      <c r="G33">
        <v>2860</v>
      </c>
      <c r="H33" t="s">
        <v>149</v>
      </c>
      <c r="I33">
        <v>100</v>
      </c>
      <c r="J33">
        <v>0</v>
      </c>
      <c r="K33" t="s">
        <v>69</v>
      </c>
      <c r="L33">
        <v>2760</v>
      </c>
      <c r="M33">
        <v>0.91470245921999982</v>
      </c>
      <c r="P33" t="s">
        <v>201</v>
      </c>
      <c r="S33" t="s">
        <v>201</v>
      </c>
      <c r="V33" t="s">
        <v>201</v>
      </c>
      <c r="Y33" t="s">
        <v>201</v>
      </c>
    </row>
    <row r="34" spans="1:25" x14ac:dyDescent="0.3">
      <c r="A34">
        <v>31</v>
      </c>
      <c r="B34" t="s">
        <v>200</v>
      </c>
      <c r="C34">
        <v>7</v>
      </c>
      <c r="D34">
        <v>31</v>
      </c>
      <c r="E34">
        <v>0</v>
      </c>
      <c r="F34">
        <v>31</v>
      </c>
      <c r="G34">
        <v>2400</v>
      </c>
      <c r="H34" t="s">
        <v>149</v>
      </c>
      <c r="I34">
        <v>2400</v>
      </c>
      <c r="J34">
        <v>0</v>
      </c>
      <c r="M34" t="s">
        <v>201</v>
      </c>
      <c r="P34" t="s">
        <v>201</v>
      </c>
      <c r="S34" t="s">
        <v>201</v>
      </c>
      <c r="V34" t="s">
        <v>201</v>
      </c>
      <c r="Y34" t="s">
        <v>201</v>
      </c>
    </row>
    <row r="35" spans="1:25" x14ac:dyDescent="0.3">
      <c r="A35">
        <v>32</v>
      </c>
      <c r="B35" t="s">
        <v>200</v>
      </c>
      <c r="C35">
        <v>7</v>
      </c>
      <c r="D35">
        <v>9</v>
      </c>
      <c r="E35">
        <v>0</v>
      </c>
      <c r="F35">
        <v>9</v>
      </c>
      <c r="G35">
        <v>2400</v>
      </c>
      <c r="H35" t="s">
        <v>153</v>
      </c>
      <c r="I35">
        <v>2400</v>
      </c>
      <c r="J35">
        <v>0</v>
      </c>
      <c r="M35" t="s">
        <v>201</v>
      </c>
      <c r="P35" t="s">
        <v>201</v>
      </c>
      <c r="S35" t="s">
        <v>201</v>
      </c>
      <c r="V35" t="s">
        <v>201</v>
      </c>
      <c r="Y35" t="s">
        <v>201</v>
      </c>
    </row>
    <row r="36" spans="1:25" x14ac:dyDescent="0.3">
      <c r="A36">
        <v>33</v>
      </c>
      <c r="B36" t="s">
        <v>200</v>
      </c>
      <c r="C36">
        <v>7</v>
      </c>
      <c r="D36">
        <v>6.5454999999999997</v>
      </c>
      <c r="E36">
        <v>0</v>
      </c>
      <c r="F36">
        <v>6.5454999999999997</v>
      </c>
      <c r="G36">
        <v>2400</v>
      </c>
      <c r="H36" t="s">
        <v>154</v>
      </c>
      <c r="I36">
        <v>2400</v>
      </c>
      <c r="J36">
        <v>4.1999999999999997E-3</v>
      </c>
      <c r="M36" t="s">
        <v>201</v>
      </c>
      <c r="P36" t="s">
        <v>201</v>
      </c>
      <c r="S36" t="s">
        <v>201</v>
      </c>
      <c r="V36" t="s">
        <v>201</v>
      </c>
      <c r="Y36" t="s">
        <v>201</v>
      </c>
    </row>
    <row r="37" spans="1:25" x14ac:dyDescent="0.3">
      <c r="A37">
        <v>34</v>
      </c>
      <c r="B37" t="s">
        <v>200</v>
      </c>
      <c r="C37">
        <v>8</v>
      </c>
      <c r="D37">
        <v>13.572151898734177</v>
      </c>
      <c r="E37">
        <v>0</v>
      </c>
      <c r="F37">
        <v>13.572151898734177</v>
      </c>
      <c r="G37">
        <v>3160</v>
      </c>
      <c r="H37" t="s">
        <v>149</v>
      </c>
      <c r="I37">
        <v>400</v>
      </c>
      <c r="J37">
        <v>0</v>
      </c>
      <c r="K37" t="s">
        <v>69</v>
      </c>
      <c r="L37">
        <v>2760</v>
      </c>
      <c r="M37">
        <v>0.91470245921999982</v>
      </c>
      <c r="P37" t="s">
        <v>201</v>
      </c>
      <c r="S37" t="s">
        <v>201</v>
      </c>
      <c r="V37" t="s">
        <v>201</v>
      </c>
      <c r="Y37" t="s">
        <v>201</v>
      </c>
    </row>
    <row r="38" spans="1:25" x14ac:dyDescent="0.3">
      <c r="A38">
        <v>35</v>
      </c>
      <c r="B38" t="s">
        <v>200</v>
      </c>
      <c r="C38">
        <v>8</v>
      </c>
      <c r="D38">
        <v>13.231833910034601</v>
      </c>
      <c r="E38">
        <v>0.82698961937716253</v>
      </c>
      <c r="F38">
        <v>12.404844290657438</v>
      </c>
      <c r="G38">
        <v>2890</v>
      </c>
      <c r="H38" t="s">
        <v>149</v>
      </c>
      <c r="I38">
        <v>700</v>
      </c>
      <c r="J38">
        <v>0</v>
      </c>
      <c r="K38" t="s">
        <v>159</v>
      </c>
      <c r="L38">
        <v>1500</v>
      </c>
      <c r="M38">
        <v>0.27</v>
      </c>
      <c r="N38" t="s">
        <v>149</v>
      </c>
      <c r="O38">
        <v>190</v>
      </c>
      <c r="P38">
        <v>0</v>
      </c>
      <c r="S38" t="s">
        <v>201</v>
      </c>
      <c r="V38" t="s">
        <v>201</v>
      </c>
      <c r="Y38" t="s">
        <v>201</v>
      </c>
    </row>
    <row r="39" spans="1:25" x14ac:dyDescent="0.3">
      <c r="A39">
        <v>36</v>
      </c>
      <c r="B39" t="s">
        <v>200</v>
      </c>
      <c r="C39">
        <v>8</v>
      </c>
      <c r="D39">
        <v>31</v>
      </c>
      <c r="E39">
        <v>0</v>
      </c>
      <c r="F39">
        <v>31</v>
      </c>
      <c r="G39">
        <v>2400</v>
      </c>
      <c r="H39" t="s">
        <v>149</v>
      </c>
      <c r="I39">
        <v>2400</v>
      </c>
      <c r="J39">
        <v>0</v>
      </c>
      <c r="M39" t="s">
        <v>201</v>
      </c>
      <c r="P39" t="s">
        <v>201</v>
      </c>
      <c r="S39" t="s">
        <v>201</v>
      </c>
      <c r="V39" t="s">
        <v>201</v>
      </c>
      <c r="Y39" t="s">
        <v>201</v>
      </c>
    </row>
    <row r="40" spans="1:25" x14ac:dyDescent="0.3">
      <c r="A40">
        <v>37</v>
      </c>
      <c r="B40" t="s">
        <v>200</v>
      </c>
      <c r="C40">
        <v>8</v>
      </c>
      <c r="D40">
        <v>10</v>
      </c>
      <c r="E40">
        <v>0</v>
      </c>
      <c r="F40">
        <v>10</v>
      </c>
      <c r="G40">
        <v>2600</v>
      </c>
      <c r="H40" t="s">
        <v>153</v>
      </c>
      <c r="I40">
        <v>2600</v>
      </c>
      <c r="J40">
        <v>0</v>
      </c>
      <c r="M40" t="s">
        <v>201</v>
      </c>
      <c r="P40" t="s">
        <v>201</v>
      </c>
      <c r="S40" t="s">
        <v>201</v>
      </c>
      <c r="V40" t="s">
        <v>201</v>
      </c>
      <c r="Y40" t="s">
        <v>201</v>
      </c>
    </row>
    <row r="41" spans="1:25" x14ac:dyDescent="0.3">
      <c r="A41">
        <v>38</v>
      </c>
      <c r="B41" t="s">
        <v>200</v>
      </c>
      <c r="C41">
        <v>8</v>
      </c>
      <c r="D41">
        <v>7.0909000000000004</v>
      </c>
      <c r="E41">
        <v>0</v>
      </c>
      <c r="F41">
        <v>7.0909000000000004</v>
      </c>
      <c r="G41">
        <v>2600</v>
      </c>
      <c r="H41" t="s">
        <v>154</v>
      </c>
      <c r="I41">
        <v>2600</v>
      </c>
      <c r="J41">
        <v>4.5500000000000002E-3</v>
      </c>
      <c r="M41" t="s">
        <v>201</v>
      </c>
      <c r="P41" t="s">
        <v>201</v>
      </c>
      <c r="S41" t="s">
        <v>201</v>
      </c>
      <c r="V41" t="s">
        <v>201</v>
      </c>
      <c r="Y41" t="s">
        <v>201</v>
      </c>
    </row>
    <row r="42" spans="1:25" x14ac:dyDescent="0.3">
      <c r="A42">
        <v>39</v>
      </c>
      <c r="B42" t="s">
        <v>200</v>
      </c>
      <c r="C42">
        <v>9</v>
      </c>
      <c r="D42">
        <v>28</v>
      </c>
      <c r="E42">
        <v>0</v>
      </c>
      <c r="F42">
        <v>28</v>
      </c>
      <c r="G42">
        <v>2200</v>
      </c>
      <c r="H42" t="s">
        <v>149</v>
      </c>
      <c r="I42">
        <v>2200</v>
      </c>
      <c r="J42">
        <v>0</v>
      </c>
      <c r="M42" t="s">
        <v>201</v>
      </c>
      <c r="P42" t="s">
        <v>201</v>
      </c>
      <c r="S42" t="s">
        <v>201</v>
      </c>
      <c r="V42" t="s">
        <v>201</v>
      </c>
      <c r="Y42" t="s">
        <v>201</v>
      </c>
    </row>
    <row r="43" spans="1:25" x14ac:dyDescent="0.3">
      <c r="A43">
        <v>40</v>
      </c>
      <c r="B43" t="s">
        <v>200</v>
      </c>
      <c r="C43">
        <v>9</v>
      </c>
      <c r="D43">
        <v>6</v>
      </c>
      <c r="E43">
        <v>0</v>
      </c>
      <c r="F43">
        <v>6</v>
      </c>
      <c r="G43">
        <v>2200</v>
      </c>
      <c r="H43" t="s">
        <v>154</v>
      </c>
      <c r="I43">
        <v>2200</v>
      </c>
      <c r="J43">
        <v>3.8500000000000006E-3</v>
      </c>
      <c r="M43" t="s">
        <v>201</v>
      </c>
      <c r="P43" t="s">
        <v>201</v>
      </c>
      <c r="S43" t="s">
        <v>201</v>
      </c>
      <c r="V43" t="s">
        <v>201</v>
      </c>
      <c r="Y43" t="s">
        <v>201</v>
      </c>
    </row>
    <row r="44" spans="1:25" x14ac:dyDescent="0.3">
      <c r="A44">
        <v>41</v>
      </c>
      <c r="B44" t="s">
        <v>200</v>
      </c>
      <c r="C44">
        <v>9</v>
      </c>
      <c r="D44">
        <v>5.7214828897338403</v>
      </c>
      <c r="E44">
        <v>0</v>
      </c>
      <c r="F44">
        <v>5.7214828897338403</v>
      </c>
      <c r="G44">
        <v>2630</v>
      </c>
      <c r="H44" t="s">
        <v>149</v>
      </c>
      <c r="I44">
        <v>100</v>
      </c>
      <c r="J44">
        <v>0</v>
      </c>
      <c r="K44" t="s">
        <v>69</v>
      </c>
      <c r="L44">
        <v>2530</v>
      </c>
      <c r="M44">
        <v>0.83847725428499986</v>
      </c>
      <c r="P44" t="s">
        <v>201</v>
      </c>
      <c r="S44" t="s">
        <v>201</v>
      </c>
      <c r="V44" t="s">
        <v>201</v>
      </c>
      <c r="Y44" t="s">
        <v>201</v>
      </c>
    </row>
    <row r="45" spans="1:25" x14ac:dyDescent="0.3">
      <c r="A45">
        <v>42</v>
      </c>
      <c r="B45" t="s">
        <v>200</v>
      </c>
      <c r="C45">
        <v>9</v>
      </c>
      <c r="D45">
        <v>8</v>
      </c>
      <c r="E45">
        <v>0</v>
      </c>
      <c r="F45">
        <v>8</v>
      </c>
      <c r="G45">
        <v>2200</v>
      </c>
      <c r="H45" t="s">
        <v>153</v>
      </c>
      <c r="I45">
        <v>2200</v>
      </c>
      <c r="J45">
        <v>0</v>
      </c>
      <c r="M45" t="s">
        <v>201</v>
      </c>
      <c r="P45" t="s">
        <v>201</v>
      </c>
      <c r="S45" t="s">
        <v>201</v>
      </c>
      <c r="V45" t="s">
        <v>201</v>
      </c>
      <c r="Y45" t="s">
        <v>201</v>
      </c>
    </row>
    <row r="46" spans="1:25" x14ac:dyDescent="0.3">
      <c r="A46">
        <v>43</v>
      </c>
      <c r="B46" t="s">
        <v>200</v>
      </c>
      <c r="C46">
        <v>10</v>
      </c>
      <c r="D46">
        <v>6.8606126914660832</v>
      </c>
      <c r="E46">
        <v>0</v>
      </c>
      <c r="F46">
        <v>6.8606126914660832</v>
      </c>
      <c r="G46">
        <v>2285</v>
      </c>
      <c r="H46" t="s">
        <v>149</v>
      </c>
      <c r="I46">
        <v>100</v>
      </c>
      <c r="J46">
        <v>0</v>
      </c>
      <c r="K46" t="s">
        <v>69</v>
      </c>
      <c r="L46">
        <v>2185</v>
      </c>
      <c r="M46">
        <v>0.72413944688249987</v>
      </c>
      <c r="P46" t="s">
        <v>201</v>
      </c>
      <c r="S46" t="s">
        <v>201</v>
      </c>
      <c r="V46" t="s">
        <v>201</v>
      </c>
      <c r="Y46" t="s">
        <v>201</v>
      </c>
    </row>
    <row r="47" spans="1:25" x14ac:dyDescent="0.3">
      <c r="A47">
        <v>44</v>
      </c>
      <c r="B47" t="s">
        <v>200</v>
      </c>
      <c r="C47">
        <v>10</v>
      </c>
      <c r="D47">
        <v>28</v>
      </c>
      <c r="E47">
        <v>0</v>
      </c>
      <c r="F47">
        <v>28</v>
      </c>
      <c r="G47">
        <v>2000</v>
      </c>
      <c r="H47" t="s">
        <v>149</v>
      </c>
      <c r="I47">
        <v>2000</v>
      </c>
      <c r="J47">
        <v>0</v>
      </c>
      <c r="M47" t="s">
        <v>201</v>
      </c>
      <c r="P47" t="s">
        <v>201</v>
      </c>
      <c r="S47" t="s">
        <v>201</v>
      </c>
      <c r="V47" t="s">
        <v>201</v>
      </c>
      <c r="Y47" t="s">
        <v>201</v>
      </c>
    </row>
    <row r="48" spans="1:25" x14ac:dyDescent="0.3">
      <c r="A48">
        <v>45</v>
      </c>
      <c r="B48" t="s">
        <v>200</v>
      </c>
      <c r="C48">
        <v>10</v>
      </c>
      <c r="D48">
        <v>13</v>
      </c>
      <c r="E48">
        <v>0</v>
      </c>
      <c r="F48">
        <v>13</v>
      </c>
      <c r="G48">
        <v>2000</v>
      </c>
      <c r="H48" t="s">
        <v>153</v>
      </c>
      <c r="I48">
        <v>2000</v>
      </c>
      <c r="J48">
        <v>0</v>
      </c>
      <c r="M48" t="s">
        <v>201</v>
      </c>
      <c r="P48" t="s">
        <v>201</v>
      </c>
      <c r="S48" t="s">
        <v>201</v>
      </c>
      <c r="V48" t="s">
        <v>201</v>
      </c>
      <c r="Y48" t="s">
        <v>201</v>
      </c>
    </row>
    <row r="49" spans="1:25" x14ac:dyDescent="0.3">
      <c r="A49">
        <v>46</v>
      </c>
      <c r="B49" t="s">
        <v>200</v>
      </c>
      <c r="C49">
        <v>10</v>
      </c>
      <c r="D49">
        <v>5.4545000000000003</v>
      </c>
      <c r="E49">
        <v>0</v>
      </c>
      <c r="F49">
        <v>5.4545000000000003</v>
      </c>
      <c r="G49">
        <v>2000</v>
      </c>
      <c r="H49" t="s">
        <v>154</v>
      </c>
      <c r="I49">
        <v>2000</v>
      </c>
      <c r="J49">
        <v>3.5000000000000001E-3</v>
      </c>
      <c r="M49" t="s">
        <v>201</v>
      </c>
      <c r="P49" t="s">
        <v>201</v>
      </c>
      <c r="S49" t="s">
        <v>201</v>
      </c>
      <c r="V49" t="s">
        <v>201</v>
      </c>
      <c r="Y49" t="s">
        <v>201</v>
      </c>
    </row>
    <row r="50" spans="1:25" x14ac:dyDescent="0.3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t="s">
        <v>153</v>
      </c>
      <c r="I50">
        <v>14500</v>
      </c>
      <c r="J50">
        <v>0</v>
      </c>
    </row>
    <row r="51" spans="1:25" x14ac:dyDescent="0.3">
      <c r="A51">
        <v>48</v>
      </c>
      <c r="B51" t="s">
        <v>203</v>
      </c>
      <c r="C51">
        <v>11</v>
      </c>
      <c r="D51">
        <v>53.956930693069289</v>
      </c>
      <c r="E51">
        <v>0</v>
      </c>
      <c r="F51">
        <v>53.956930693069289</v>
      </c>
      <c r="G51">
        <v>15149.999999999998</v>
      </c>
      <c r="H51" t="s">
        <v>149</v>
      </c>
      <c r="I51">
        <v>200</v>
      </c>
      <c r="J51">
        <v>0</v>
      </c>
      <c r="K51" t="s">
        <v>69</v>
      </c>
      <c r="L51">
        <v>14949.999999999998</v>
      </c>
      <c r="M51">
        <v>4.9543069068404995</v>
      </c>
    </row>
    <row r="52" spans="1:25" x14ac:dyDescent="0.3">
      <c r="A52">
        <v>49</v>
      </c>
      <c r="B52" t="s">
        <v>203</v>
      </c>
      <c r="C52">
        <v>11</v>
      </c>
      <c r="D52">
        <v>51</v>
      </c>
      <c r="E52">
        <v>7</v>
      </c>
      <c r="F52">
        <v>44</v>
      </c>
      <c r="G52">
        <v>11610</v>
      </c>
      <c r="H52" t="s">
        <v>149</v>
      </c>
      <c r="I52">
        <v>110</v>
      </c>
      <c r="J52">
        <v>0</v>
      </c>
      <c r="K52" t="s">
        <v>159</v>
      </c>
      <c r="L52">
        <v>11000</v>
      </c>
      <c r="M52">
        <v>1.98</v>
      </c>
      <c r="N52" t="s">
        <v>149</v>
      </c>
      <c r="O52">
        <v>500</v>
      </c>
      <c r="P52">
        <v>0</v>
      </c>
    </row>
    <row r="53" spans="1:25" x14ac:dyDescent="0.3">
      <c r="A53">
        <v>50</v>
      </c>
      <c r="B53" t="s">
        <v>203</v>
      </c>
      <c r="C53">
        <v>12</v>
      </c>
      <c r="D53">
        <v>49.493063932448734</v>
      </c>
      <c r="E53">
        <v>1</v>
      </c>
      <c r="F53">
        <v>48.493063932448734</v>
      </c>
      <c r="G53">
        <v>16580</v>
      </c>
      <c r="H53" t="s">
        <v>149</v>
      </c>
      <c r="I53">
        <v>900</v>
      </c>
      <c r="J53">
        <v>0</v>
      </c>
      <c r="K53" t="s">
        <v>158</v>
      </c>
      <c r="L53">
        <v>7100</v>
      </c>
      <c r="M53">
        <v>1.9375</v>
      </c>
      <c r="N53" t="s">
        <v>155</v>
      </c>
      <c r="O53">
        <v>8580</v>
      </c>
      <c r="P53">
        <v>2.1312500000000001</v>
      </c>
    </row>
    <row r="54" spans="1:25" x14ac:dyDescent="0.3">
      <c r="A54">
        <v>51</v>
      </c>
      <c r="B54" t="s">
        <v>203</v>
      </c>
      <c r="C54">
        <v>12</v>
      </c>
      <c r="D54">
        <v>40.204288202002608</v>
      </c>
      <c r="E54">
        <v>0</v>
      </c>
      <c r="F54">
        <v>40.204288202002608</v>
      </c>
      <c r="G54">
        <v>22970</v>
      </c>
      <c r="H54" t="s">
        <v>149</v>
      </c>
      <c r="I54">
        <v>200</v>
      </c>
      <c r="J54">
        <v>0</v>
      </c>
      <c r="K54" t="s">
        <v>69</v>
      </c>
      <c r="L54">
        <v>22770</v>
      </c>
      <c r="M54">
        <v>7.5462952885649983</v>
      </c>
    </row>
    <row r="55" spans="1:25" x14ac:dyDescent="0.3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t="s">
        <v>153</v>
      </c>
      <c r="I55">
        <v>15000</v>
      </c>
      <c r="J55">
        <v>0</v>
      </c>
    </row>
    <row r="56" spans="1:25" x14ac:dyDescent="0.3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t="s">
        <v>153</v>
      </c>
      <c r="I56">
        <v>14900</v>
      </c>
      <c r="J56">
        <v>0</v>
      </c>
    </row>
    <row r="57" spans="1:25" x14ac:dyDescent="0.3">
      <c r="A57">
        <v>54</v>
      </c>
      <c r="B57" t="s">
        <v>203</v>
      </c>
      <c r="C57">
        <v>14</v>
      </c>
      <c r="D57">
        <v>45.924242424242422</v>
      </c>
      <c r="E57">
        <v>0</v>
      </c>
      <c r="F57">
        <v>45.924242424242422</v>
      </c>
      <c r="G57">
        <v>15839.999999999998</v>
      </c>
      <c r="H57" t="s">
        <v>149</v>
      </c>
      <c r="I57">
        <v>200</v>
      </c>
      <c r="J57">
        <v>0</v>
      </c>
      <c r="K57" t="s">
        <v>69</v>
      </c>
      <c r="L57">
        <v>15639.999999999998</v>
      </c>
      <c r="M57">
        <v>5.1829825216454992</v>
      </c>
    </row>
    <row r="58" spans="1:25" x14ac:dyDescent="0.3">
      <c r="A58">
        <v>55</v>
      </c>
      <c r="B58" t="s">
        <v>203</v>
      </c>
      <c r="C58">
        <v>14</v>
      </c>
      <c r="D58">
        <v>82.357032457496132</v>
      </c>
      <c r="E58">
        <v>19</v>
      </c>
      <c r="F58">
        <v>63.357032457496132</v>
      </c>
      <c r="G58">
        <v>19410</v>
      </c>
      <c r="H58" t="s">
        <v>149</v>
      </c>
      <c r="I58">
        <v>910</v>
      </c>
      <c r="J58">
        <v>0</v>
      </c>
      <c r="K58" t="s">
        <v>155</v>
      </c>
      <c r="L58">
        <v>5000</v>
      </c>
      <c r="M58">
        <v>2.1312500000000001</v>
      </c>
      <c r="N58" t="s">
        <v>158</v>
      </c>
      <c r="O58">
        <v>13500</v>
      </c>
      <c r="P58">
        <v>1.9375</v>
      </c>
    </row>
    <row r="59" spans="1:25" x14ac:dyDescent="0.3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t="s">
        <v>153</v>
      </c>
      <c r="I59">
        <v>15200</v>
      </c>
      <c r="J59">
        <v>0</v>
      </c>
    </row>
    <row r="60" spans="1:25" x14ac:dyDescent="0.3">
      <c r="A60">
        <v>57</v>
      </c>
      <c r="B60" t="s">
        <v>203</v>
      </c>
      <c r="C60">
        <v>15</v>
      </c>
      <c r="D60">
        <v>50.523002138829469</v>
      </c>
      <c r="E60">
        <v>0</v>
      </c>
      <c r="F60">
        <v>50.523002138829469</v>
      </c>
      <c r="G60">
        <v>25714.999999999996</v>
      </c>
      <c r="H60" t="s">
        <v>149</v>
      </c>
      <c r="I60">
        <v>300</v>
      </c>
      <c r="J60">
        <v>0</v>
      </c>
      <c r="K60" t="s">
        <v>69</v>
      </c>
      <c r="L60">
        <v>25414.999999999996</v>
      </c>
      <c r="M60">
        <v>8.4225537313829992</v>
      </c>
    </row>
    <row r="61" spans="1:25" x14ac:dyDescent="0.3">
      <c r="A61">
        <v>58</v>
      </c>
      <c r="B61" t="s">
        <v>203</v>
      </c>
      <c r="C61">
        <v>15</v>
      </c>
      <c r="D61">
        <v>61.702020202020208</v>
      </c>
      <c r="E61">
        <v>8</v>
      </c>
      <c r="F61">
        <v>53.702020202020208</v>
      </c>
      <c r="G61">
        <v>14850</v>
      </c>
      <c r="H61" t="s">
        <v>149</v>
      </c>
      <c r="I61">
        <v>350</v>
      </c>
      <c r="J61">
        <v>0</v>
      </c>
      <c r="K61" t="s">
        <v>155</v>
      </c>
      <c r="L61">
        <v>9500</v>
      </c>
      <c r="M61">
        <v>2.1312500000000001</v>
      </c>
      <c r="N61" t="s">
        <v>158</v>
      </c>
      <c r="O61">
        <v>5000</v>
      </c>
      <c r="P61">
        <v>1.9375</v>
      </c>
    </row>
    <row r="62" spans="1:25" x14ac:dyDescent="0.3">
      <c r="A62">
        <v>59</v>
      </c>
      <c r="B62" t="s">
        <v>202</v>
      </c>
      <c r="C62">
        <v>17</v>
      </c>
      <c r="D62">
        <v>213.88805793991412</v>
      </c>
      <c r="E62">
        <v>57.457467811158793</v>
      </c>
      <c r="F62">
        <v>156.43059012875534</v>
      </c>
      <c r="G62">
        <v>233000</v>
      </c>
      <c r="H62" t="s">
        <v>149</v>
      </c>
      <c r="I62">
        <v>500</v>
      </c>
      <c r="J62">
        <v>0</v>
      </c>
      <c r="K62" t="s">
        <v>158</v>
      </c>
      <c r="L62">
        <v>6000</v>
      </c>
      <c r="M62">
        <v>1.9375</v>
      </c>
      <c r="N62" t="s">
        <v>160</v>
      </c>
      <c r="O62">
        <v>183920</v>
      </c>
      <c r="P62">
        <v>33.105599999999995</v>
      </c>
      <c r="Q62" t="s">
        <v>159</v>
      </c>
      <c r="R62">
        <v>42180</v>
      </c>
      <c r="S62">
        <v>7.5923999999999996</v>
      </c>
      <c r="T62" t="s">
        <v>155</v>
      </c>
      <c r="U62">
        <v>1870</v>
      </c>
      <c r="V62">
        <v>2.1312500000000001</v>
      </c>
      <c r="W62" t="s">
        <v>149</v>
      </c>
      <c r="X62">
        <v>400</v>
      </c>
      <c r="Y62">
        <v>0</v>
      </c>
    </row>
    <row r="63" spans="1:25" x14ac:dyDescent="0.3">
      <c r="A63">
        <v>60</v>
      </c>
      <c r="B63" t="s">
        <v>202</v>
      </c>
      <c r="C63">
        <v>17</v>
      </c>
      <c r="D63">
        <v>195.44941730721547</v>
      </c>
      <c r="E63">
        <v>0</v>
      </c>
      <c r="F63">
        <v>195.44941730721547</v>
      </c>
      <c r="G63">
        <v>201649.99999999997</v>
      </c>
      <c r="H63" t="s">
        <v>149</v>
      </c>
      <c r="I63">
        <v>400</v>
      </c>
      <c r="J63">
        <v>0</v>
      </c>
      <c r="K63" t="s">
        <v>69</v>
      </c>
      <c r="L63">
        <v>201249.99999999997</v>
      </c>
      <c r="M63">
        <v>66.696722904190494</v>
      </c>
      <c r="P63" t="s">
        <v>201</v>
      </c>
      <c r="S63" t="s">
        <v>201</v>
      </c>
      <c r="V63" t="s">
        <v>201</v>
      </c>
      <c r="Y63" t="s">
        <v>201</v>
      </c>
    </row>
    <row r="64" spans="1:25" x14ac:dyDescent="0.3">
      <c r="A64">
        <v>61</v>
      </c>
      <c r="B64" t="s">
        <v>202</v>
      </c>
      <c r="C64">
        <v>18</v>
      </c>
      <c r="D64">
        <v>233.14727879273323</v>
      </c>
      <c r="E64">
        <v>56</v>
      </c>
      <c r="F64">
        <v>177.14727879273323</v>
      </c>
      <c r="G64">
        <v>234712</v>
      </c>
      <c r="H64" t="s">
        <v>149</v>
      </c>
      <c r="I64">
        <v>500</v>
      </c>
      <c r="J64">
        <v>0</v>
      </c>
      <c r="K64" t="s">
        <v>158</v>
      </c>
      <c r="L64">
        <v>6000</v>
      </c>
      <c r="M64">
        <v>1.9375</v>
      </c>
      <c r="N64" t="s">
        <v>160</v>
      </c>
      <c r="O64">
        <v>183920</v>
      </c>
      <c r="P64">
        <v>33.105599999999995</v>
      </c>
      <c r="Q64" t="s">
        <v>159</v>
      </c>
      <c r="R64">
        <v>42690</v>
      </c>
      <c r="S64">
        <v>7.6841999999999997</v>
      </c>
      <c r="T64" t="s">
        <v>155</v>
      </c>
      <c r="U64">
        <v>1302</v>
      </c>
      <c r="V64">
        <v>2.1312500000000001</v>
      </c>
      <c r="W64" t="s">
        <v>149</v>
      </c>
      <c r="X64">
        <v>300</v>
      </c>
      <c r="Y64">
        <v>0</v>
      </c>
    </row>
    <row r="65" spans="1:25" x14ac:dyDescent="0.3">
      <c r="A65">
        <v>62</v>
      </c>
      <c r="B65" t="s">
        <v>202</v>
      </c>
      <c r="C65">
        <v>18</v>
      </c>
      <c r="D65">
        <v>183.9509954058193</v>
      </c>
      <c r="E65">
        <v>0</v>
      </c>
      <c r="F65">
        <v>183.9509954058193</v>
      </c>
      <c r="G65">
        <v>195899.99999999997</v>
      </c>
      <c r="H65" t="s">
        <v>149</v>
      </c>
      <c r="I65">
        <v>400</v>
      </c>
      <c r="J65">
        <v>0</v>
      </c>
      <c r="K65" t="s">
        <v>69</v>
      </c>
      <c r="L65">
        <v>195499.99999999997</v>
      </c>
      <c r="M65">
        <v>64.79109278081549</v>
      </c>
      <c r="P65" t="s">
        <v>201</v>
      </c>
      <c r="S65" t="s">
        <v>201</v>
      </c>
      <c r="V65" t="s">
        <v>201</v>
      </c>
      <c r="Y65" t="s">
        <v>201</v>
      </c>
    </row>
    <row r="66" spans="1:25" x14ac:dyDescent="0.3">
      <c r="A66">
        <v>63</v>
      </c>
      <c r="B66" t="s">
        <v>202</v>
      </c>
      <c r="C66">
        <v>19</v>
      </c>
      <c r="D66">
        <v>172.45432631311849</v>
      </c>
      <c r="E66">
        <v>0</v>
      </c>
      <c r="F66">
        <v>172.45432631311849</v>
      </c>
      <c r="G66">
        <v>197049.99999999997</v>
      </c>
      <c r="H66" t="s">
        <v>149</v>
      </c>
      <c r="I66">
        <v>400</v>
      </c>
      <c r="J66">
        <v>0</v>
      </c>
      <c r="K66" t="s">
        <v>69</v>
      </c>
      <c r="L66">
        <v>196649.99999999997</v>
      </c>
      <c r="M66">
        <v>65.172218805490488</v>
      </c>
      <c r="P66" t="s">
        <v>201</v>
      </c>
      <c r="S66" t="s">
        <v>201</v>
      </c>
      <c r="V66" t="s">
        <v>201</v>
      </c>
      <c r="Y66" t="s">
        <v>201</v>
      </c>
    </row>
    <row r="67" spans="1:25" x14ac:dyDescent="0.3">
      <c r="A67">
        <v>64</v>
      </c>
      <c r="B67" t="s">
        <v>202</v>
      </c>
      <c r="C67">
        <v>22</v>
      </c>
      <c r="D67">
        <v>267.61452655596395</v>
      </c>
      <c r="E67">
        <v>75</v>
      </c>
      <c r="F67">
        <v>192.61452655596398</v>
      </c>
      <c r="G67">
        <v>236670</v>
      </c>
      <c r="H67" t="s">
        <v>149</v>
      </c>
      <c r="I67">
        <v>450</v>
      </c>
      <c r="J67">
        <v>0</v>
      </c>
      <c r="K67" t="s">
        <v>155</v>
      </c>
      <c r="L67">
        <v>5050</v>
      </c>
      <c r="M67">
        <v>2.1312500000000001</v>
      </c>
      <c r="N67" t="s">
        <v>160</v>
      </c>
      <c r="O67">
        <v>187470</v>
      </c>
      <c r="P67">
        <v>33.744599999999998</v>
      </c>
      <c r="Q67" t="s">
        <v>159</v>
      </c>
      <c r="R67">
        <v>43300</v>
      </c>
      <c r="S67">
        <v>7.7939999999999996</v>
      </c>
      <c r="T67" t="s">
        <v>149</v>
      </c>
      <c r="U67">
        <v>400</v>
      </c>
      <c r="V67">
        <v>0</v>
      </c>
      <c r="Y67" t="s">
        <v>201</v>
      </c>
    </row>
    <row r="68" spans="1:25" x14ac:dyDescent="0.3">
      <c r="A68">
        <v>65</v>
      </c>
      <c r="B68" t="s">
        <v>202</v>
      </c>
      <c r="C68">
        <v>22</v>
      </c>
      <c r="D68">
        <v>264.43077501881106</v>
      </c>
      <c r="E68">
        <v>0</v>
      </c>
      <c r="F68">
        <v>264.43077501881106</v>
      </c>
      <c r="G68">
        <v>199349.99999999997</v>
      </c>
      <c r="H68" t="s">
        <v>149</v>
      </c>
      <c r="I68">
        <v>400</v>
      </c>
      <c r="J68">
        <v>0</v>
      </c>
      <c r="K68" t="s">
        <v>69</v>
      </c>
      <c r="L68">
        <v>198949.99999999997</v>
      </c>
      <c r="M68">
        <v>65.934470854840498</v>
      </c>
      <c r="P68" t="s">
        <v>201</v>
      </c>
      <c r="S68" t="s">
        <v>201</v>
      </c>
      <c r="V68" t="s">
        <v>201</v>
      </c>
      <c r="Y68" t="s">
        <v>201</v>
      </c>
    </row>
    <row r="69" spans="1:25" x14ac:dyDescent="0.3">
      <c r="A69">
        <v>66</v>
      </c>
      <c r="B69" t="s">
        <v>202</v>
      </c>
      <c r="C69">
        <v>23</v>
      </c>
      <c r="D69">
        <v>172.45485327313767</v>
      </c>
      <c r="E69">
        <v>0</v>
      </c>
      <c r="F69">
        <v>172.45485327313767</v>
      </c>
      <c r="G69">
        <v>199349.99999999997</v>
      </c>
      <c r="H69" t="s">
        <v>149</v>
      </c>
      <c r="I69">
        <v>400</v>
      </c>
      <c r="J69">
        <v>0</v>
      </c>
      <c r="K69" t="s">
        <v>69</v>
      </c>
      <c r="L69">
        <v>198949.99999999997</v>
      </c>
      <c r="M69">
        <v>65.934470854840498</v>
      </c>
      <c r="P69" t="s">
        <v>201</v>
      </c>
      <c r="S69" t="s">
        <v>201</v>
      </c>
      <c r="V69" t="s">
        <v>201</v>
      </c>
      <c r="Y69" t="s">
        <v>201</v>
      </c>
    </row>
    <row r="70" spans="1:25" x14ac:dyDescent="0.3">
      <c r="A70">
        <v>67</v>
      </c>
      <c r="B70" t="s">
        <v>203</v>
      </c>
      <c r="C70">
        <v>24</v>
      </c>
      <c r="D70">
        <v>36.545499999999997</v>
      </c>
      <c r="E70">
        <v>0</v>
      </c>
      <c r="F70">
        <v>36.545499999999997</v>
      </c>
      <c r="G70">
        <v>13400</v>
      </c>
      <c r="H70" t="s">
        <v>154</v>
      </c>
      <c r="I70">
        <v>13400</v>
      </c>
      <c r="J70">
        <v>2.3450000000000002E-2</v>
      </c>
      <c r="M70" t="s">
        <v>201</v>
      </c>
      <c r="P70" t="s">
        <v>201</v>
      </c>
      <c r="S70" t="s">
        <v>201</v>
      </c>
      <c r="V70" t="s">
        <v>201</v>
      </c>
      <c r="Y70" t="s">
        <v>201</v>
      </c>
    </row>
    <row r="71" spans="1:25" x14ac:dyDescent="0.3">
      <c r="A71">
        <v>68</v>
      </c>
      <c r="B71" t="s">
        <v>203</v>
      </c>
      <c r="C71">
        <v>24</v>
      </c>
      <c r="D71">
        <v>28.699731903485254</v>
      </c>
      <c r="E71">
        <v>0</v>
      </c>
      <c r="F71">
        <v>28.699731903485254</v>
      </c>
      <c r="G71">
        <v>14919.999999999998</v>
      </c>
      <c r="H71" t="s">
        <v>149</v>
      </c>
      <c r="I71">
        <v>200</v>
      </c>
      <c r="J71">
        <v>0</v>
      </c>
      <c r="K71" t="s">
        <v>69</v>
      </c>
      <c r="L71">
        <v>14719.999999999998</v>
      </c>
      <c r="M71">
        <v>4.8780817019054989</v>
      </c>
      <c r="P71" t="s">
        <v>201</v>
      </c>
      <c r="S71" t="s">
        <v>201</v>
      </c>
      <c r="V71" t="s">
        <v>201</v>
      </c>
      <c r="Y71" t="s">
        <v>201</v>
      </c>
    </row>
    <row r="72" spans="1:25" x14ac:dyDescent="0.3">
      <c r="A72">
        <v>69</v>
      </c>
      <c r="B72" t="s">
        <v>203</v>
      </c>
      <c r="C72">
        <v>24</v>
      </c>
      <c r="D72">
        <v>45</v>
      </c>
      <c r="E72">
        <v>0</v>
      </c>
      <c r="F72">
        <v>45</v>
      </c>
      <c r="G72">
        <v>13400</v>
      </c>
      <c r="H72" t="s">
        <v>153</v>
      </c>
      <c r="I72">
        <v>13400</v>
      </c>
      <c r="J72">
        <v>0</v>
      </c>
      <c r="M72" t="s">
        <v>201</v>
      </c>
      <c r="P72" t="s">
        <v>201</v>
      </c>
      <c r="S72" t="s">
        <v>201</v>
      </c>
      <c r="V72" t="s">
        <v>201</v>
      </c>
      <c r="Y72" t="s">
        <v>201</v>
      </c>
    </row>
    <row r="73" spans="1:25" x14ac:dyDescent="0.3">
      <c r="A73">
        <v>70</v>
      </c>
      <c r="B73" t="s">
        <v>203</v>
      </c>
      <c r="C73">
        <v>24</v>
      </c>
      <c r="D73">
        <v>82.913043478260875</v>
      </c>
      <c r="E73">
        <v>26</v>
      </c>
      <c r="F73">
        <v>56.913043478260867</v>
      </c>
      <c r="G73">
        <v>13800</v>
      </c>
      <c r="H73" t="s">
        <v>149</v>
      </c>
      <c r="I73">
        <v>2150</v>
      </c>
      <c r="J73">
        <v>0</v>
      </c>
      <c r="K73" t="s">
        <v>159</v>
      </c>
      <c r="L73">
        <v>8450</v>
      </c>
      <c r="M73">
        <v>1.5209999999999999</v>
      </c>
      <c r="N73" t="s">
        <v>155</v>
      </c>
      <c r="O73">
        <v>3200</v>
      </c>
      <c r="P73">
        <v>2.1312500000000001</v>
      </c>
      <c r="S73" t="s">
        <v>201</v>
      </c>
      <c r="V73" t="s">
        <v>201</v>
      </c>
      <c r="Y73" t="s">
        <v>201</v>
      </c>
    </row>
    <row r="74" spans="1:25" x14ac:dyDescent="0.3">
      <c r="A74">
        <v>71</v>
      </c>
      <c r="B74" t="s">
        <v>203</v>
      </c>
      <c r="C74">
        <v>25</v>
      </c>
      <c r="D74">
        <v>40</v>
      </c>
      <c r="E74">
        <v>0</v>
      </c>
      <c r="F74">
        <v>40</v>
      </c>
      <c r="G74">
        <v>12200</v>
      </c>
      <c r="H74" t="s">
        <v>153</v>
      </c>
      <c r="I74">
        <v>12200</v>
      </c>
      <c r="J74">
        <v>0</v>
      </c>
      <c r="M74" t="s">
        <v>201</v>
      </c>
      <c r="P74" t="s">
        <v>201</v>
      </c>
      <c r="S74" t="s">
        <v>201</v>
      </c>
      <c r="V74" t="s">
        <v>201</v>
      </c>
      <c r="Y74" t="s">
        <v>201</v>
      </c>
    </row>
    <row r="75" spans="1:25" x14ac:dyDescent="0.3">
      <c r="A75">
        <v>72</v>
      </c>
      <c r="B75" t="s">
        <v>203</v>
      </c>
      <c r="C75">
        <v>25</v>
      </c>
      <c r="D75">
        <v>108.86117647058823</v>
      </c>
      <c r="E75">
        <v>30</v>
      </c>
      <c r="F75">
        <v>78.861176470588234</v>
      </c>
      <c r="G75">
        <v>12750</v>
      </c>
      <c r="H75" t="s">
        <v>149</v>
      </c>
      <c r="I75">
        <v>1950</v>
      </c>
      <c r="J75">
        <v>0</v>
      </c>
      <c r="K75" t="s">
        <v>156</v>
      </c>
      <c r="L75">
        <v>7600</v>
      </c>
      <c r="M75">
        <v>1.9375</v>
      </c>
      <c r="N75" t="s">
        <v>155</v>
      </c>
      <c r="O75">
        <v>3200</v>
      </c>
      <c r="P75">
        <v>2.1312500000000001</v>
      </c>
      <c r="S75" t="s">
        <v>201</v>
      </c>
      <c r="V75" t="s">
        <v>201</v>
      </c>
      <c r="Y75" t="s">
        <v>201</v>
      </c>
    </row>
    <row r="76" spans="1:25" x14ac:dyDescent="0.3">
      <c r="A76">
        <v>73</v>
      </c>
      <c r="B76" t="s">
        <v>203</v>
      </c>
      <c r="C76">
        <v>25</v>
      </c>
      <c r="D76">
        <v>32.144130362487523</v>
      </c>
      <c r="E76">
        <v>0</v>
      </c>
      <c r="F76">
        <v>32.144130362487523</v>
      </c>
      <c r="G76">
        <v>15034.999999999998</v>
      </c>
      <c r="H76" t="s">
        <v>149</v>
      </c>
      <c r="I76">
        <v>200</v>
      </c>
      <c r="J76">
        <v>0</v>
      </c>
      <c r="K76" t="s">
        <v>69</v>
      </c>
      <c r="L76">
        <v>14834.999999999998</v>
      </c>
      <c r="M76">
        <v>4.9161943043729988</v>
      </c>
      <c r="P76" t="s">
        <v>201</v>
      </c>
      <c r="S76" t="s">
        <v>201</v>
      </c>
      <c r="V76" t="s">
        <v>201</v>
      </c>
      <c r="Y76" t="s">
        <v>201</v>
      </c>
    </row>
    <row r="77" spans="1:25" x14ac:dyDescent="0.3">
      <c r="A77">
        <v>74</v>
      </c>
      <c r="B77" t="s">
        <v>203</v>
      </c>
      <c r="C77">
        <v>25</v>
      </c>
      <c r="D77">
        <v>33.2727</v>
      </c>
      <c r="E77">
        <v>0</v>
      </c>
      <c r="F77">
        <v>33.2727</v>
      </c>
      <c r="G77">
        <v>12200</v>
      </c>
      <c r="H77" t="s">
        <v>154</v>
      </c>
      <c r="I77">
        <v>12200</v>
      </c>
      <c r="J77">
        <v>2.1350000000000001E-2</v>
      </c>
      <c r="M77" t="s">
        <v>201</v>
      </c>
      <c r="P77" t="s">
        <v>201</v>
      </c>
      <c r="S77" t="s">
        <v>201</v>
      </c>
      <c r="V77" t="s">
        <v>201</v>
      </c>
      <c r="Y77" t="s">
        <v>201</v>
      </c>
    </row>
    <row r="78" spans="1:25" x14ac:dyDescent="0.3">
      <c r="A78">
        <v>75</v>
      </c>
      <c r="B78" t="s">
        <v>203</v>
      </c>
      <c r="C78">
        <v>26</v>
      </c>
      <c r="D78">
        <v>39.2727</v>
      </c>
      <c r="E78">
        <v>0</v>
      </c>
      <c r="F78">
        <v>39.2727</v>
      </c>
      <c r="G78">
        <v>14400</v>
      </c>
      <c r="H78" t="s">
        <v>154</v>
      </c>
      <c r="I78">
        <v>14400</v>
      </c>
      <c r="J78">
        <v>2.52E-2</v>
      </c>
      <c r="M78" t="s">
        <v>201</v>
      </c>
      <c r="P78" t="s">
        <v>201</v>
      </c>
      <c r="S78" t="s">
        <v>201</v>
      </c>
      <c r="V78" t="s">
        <v>201</v>
      </c>
      <c r="Y78" t="s">
        <v>201</v>
      </c>
    </row>
    <row r="79" spans="1:25" x14ac:dyDescent="0.3">
      <c r="A79">
        <v>76</v>
      </c>
      <c r="B79" t="s">
        <v>203</v>
      </c>
      <c r="C79">
        <v>26</v>
      </c>
      <c r="D79">
        <v>49</v>
      </c>
      <c r="E79">
        <v>0</v>
      </c>
      <c r="F79">
        <v>49</v>
      </c>
      <c r="G79">
        <v>14400</v>
      </c>
      <c r="H79" t="s">
        <v>153</v>
      </c>
      <c r="I79">
        <v>14400</v>
      </c>
      <c r="J79">
        <v>0</v>
      </c>
      <c r="M79" t="s">
        <v>201</v>
      </c>
      <c r="P79" t="s">
        <v>201</v>
      </c>
      <c r="S79" t="s">
        <v>201</v>
      </c>
      <c r="V79" t="s">
        <v>201</v>
      </c>
      <c r="Y79" t="s">
        <v>201</v>
      </c>
    </row>
    <row r="80" spans="1:25" x14ac:dyDescent="0.3">
      <c r="A80">
        <v>77</v>
      </c>
      <c r="B80" t="s">
        <v>203</v>
      </c>
      <c r="C80">
        <v>26</v>
      </c>
      <c r="D80">
        <v>86.90170454545455</v>
      </c>
      <c r="E80">
        <v>40</v>
      </c>
      <c r="F80">
        <v>46.901704545454542</v>
      </c>
      <c r="G80">
        <v>17600</v>
      </c>
      <c r="H80" t="s">
        <v>149</v>
      </c>
      <c r="I80">
        <v>1600</v>
      </c>
      <c r="J80">
        <v>0</v>
      </c>
      <c r="K80" t="s">
        <v>159</v>
      </c>
      <c r="L80">
        <v>13700</v>
      </c>
      <c r="M80">
        <v>2.4659999999999997</v>
      </c>
      <c r="N80" t="s">
        <v>155</v>
      </c>
      <c r="O80">
        <v>2300</v>
      </c>
      <c r="P80">
        <v>2.1312500000000001</v>
      </c>
      <c r="S80" t="s">
        <v>201</v>
      </c>
      <c r="V80" t="s">
        <v>201</v>
      </c>
      <c r="Y80" t="s">
        <v>201</v>
      </c>
    </row>
    <row r="81" spans="1:25" x14ac:dyDescent="0.3">
      <c r="A81">
        <v>78</v>
      </c>
      <c r="B81" t="s">
        <v>203</v>
      </c>
      <c r="C81">
        <v>26</v>
      </c>
      <c r="D81">
        <v>19.521153846153844</v>
      </c>
      <c r="E81">
        <v>0</v>
      </c>
      <c r="F81">
        <v>19.521153846153844</v>
      </c>
      <c r="G81">
        <v>17680</v>
      </c>
      <c r="H81" t="s">
        <v>149</v>
      </c>
      <c r="I81">
        <v>200</v>
      </c>
      <c r="J81">
        <v>0</v>
      </c>
      <c r="K81" t="s">
        <v>69</v>
      </c>
      <c r="L81">
        <v>17480</v>
      </c>
      <c r="M81">
        <v>5.793115575059999</v>
      </c>
      <c r="P81" t="s">
        <v>201</v>
      </c>
      <c r="S81" t="s">
        <v>201</v>
      </c>
      <c r="V81" t="s">
        <v>201</v>
      </c>
      <c r="Y81" t="s">
        <v>201</v>
      </c>
    </row>
    <row r="82" spans="1:25" x14ac:dyDescent="0.3">
      <c r="A82">
        <v>79</v>
      </c>
      <c r="B82" t="s">
        <v>203</v>
      </c>
      <c r="C82">
        <v>27</v>
      </c>
      <c r="D82">
        <v>36.545499999999997</v>
      </c>
      <c r="E82">
        <v>0</v>
      </c>
      <c r="F82">
        <v>36.545499999999997</v>
      </c>
      <c r="G82">
        <v>13400</v>
      </c>
      <c r="H82" t="s">
        <v>154</v>
      </c>
      <c r="I82">
        <v>13400</v>
      </c>
      <c r="J82">
        <v>2.3450000000000002E-2</v>
      </c>
      <c r="M82" t="s">
        <v>201</v>
      </c>
      <c r="P82" t="s">
        <v>201</v>
      </c>
      <c r="S82" t="s">
        <v>201</v>
      </c>
      <c r="V82" t="s">
        <v>201</v>
      </c>
      <c r="Y82" t="s">
        <v>201</v>
      </c>
    </row>
    <row r="83" spans="1:25" x14ac:dyDescent="0.3">
      <c r="A83">
        <v>80</v>
      </c>
      <c r="B83" t="s">
        <v>203</v>
      </c>
      <c r="C83">
        <v>27</v>
      </c>
      <c r="D83">
        <v>26.416985645933011</v>
      </c>
      <c r="E83">
        <v>0</v>
      </c>
      <c r="F83">
        <v>26.416985645933011</v>
      </c>
      <c r="G83">
        <v>20900</v>
      </c>
      <c r="H83" t="s">
        <v>149</v>
      </c>
      <c r="I83">
        <v>200</v>
      </c>
      <c r="J83">
        <v>0</v>
      </c>
      <c r="K83" t="s">
        <v>69</v>
      </c>
      <c r="L83">
        <v>20700</v>
      </c>
      <c r="M83">
        <v>6.860268444149999</v>
      </c>
      <c r="P83" t="s">
        <v>201</v>
      </c>
      <c r="S83" t="s">
        <v>201</v>
      </c>
      <c r="V83" t="s">
        <v>201</v>
      </c>
      <c r="Y83" t="s">
        <v>201</v>
      </c>
    </row>
    <row r="84" spans="1:25" x14ac:dyDescent="0.3">
      <c r="A84">
        <v>81</v>
      </c>
      <c r="B84" t="s">
        <v>203</v>
      </c>
      <c r="C84">
        <v>27</v>
      </c>
      <c r="D84">
        <v>44</v>
      </c>
      <c r="E84">
        <v>0</v>
      </c>
      <c r="F84">
        <v>44</v>
      </c>
      <c r="G84">
        <v>13400</v>
      </c>
      <c r="H84" t="s">
        <v>153</v>
      </c>
      <c r="I84">
        <v>13400</v>
      </c>
      <c r="J84">
        <v>0</v>
      </c>
      <c r="M84" t="s">
        <v>201</v>
      </c>
      <c r="P84" t="s">
        <v>201</v>
      </c>
      <c r="S84" t="s">
        <v>201</v>
      </c>
      <c r="V84" t="s">
        <v>201</v>
      </c>
      <c r="Y84" t="s">
        <v>201</v>
      </c>
    </row>
    <row r="85" spans="1:25" x14ac:dyDescent="0.3">
      <c r="A85">
        <v>82</v>
      </c>
      <c r="B85" t="s">
        <v>203</v>
      </c>
      <c r="C85">
        <v>28</v>
      </c>
      <c r="D85">
        <v>46</v>
      </c>
      <c r="E85">
        <v>0</v>
      </c>
      <c r="F85">
        <v>46</v>
      </c>
      <c r="G85">
        <v>13100</v>
      </c>
      <c r="H85" t="s">
        <v>153</v>
      </c>
      <c r="I85">
        <v>13100</v>
      </c>
      <c r="J85">
        <v>0</v>
      </c>
      <c r="M85" t="s">
        <v>201</v>
      </c>
      <c r="P85" t="s">
        <v>201</v>
      </c>
      <c r="S85" t="s">
        <v>201</v>
      </c>
      <c r="V85" t="s">
        <v>201</v>
      </c>
      <c r="Y85" t="s">
        <v>201</v>
      </c>
    </row>
    <row r="86" spans="1:25" x14ac:dyDescent="0.3">
      <c r="A86">
        <v>83</v>
      </c>
      <c r="B86" t="s">
        <v>203</v>
      </c>
      <c r="C86">
        <v>28</v>
      </c>
      <c r="D86">
        <v>116.24191343963552</v>
      </c>
      <c r="E86">
        <v>15</v>
      </c>
      <c r="F86">
        <v>101.24191343963552</v>
      </c>
      <c r="G86">
        <v>26340</v>
      </c>
      <c r="H86" t="s">
        <v>149</v>
      </c>
      <c r="I86">
        <v>300</v>
      </c>
      <c r="J86">
        <v>0</v>
      </c>
      <c r="K86" t="s">
        <v>155</v>
      </c>
      <c r="L86">
        <v>12900</v>
      </c>
      <c r="M86">
        <v>2.1312500000000001</v>
      </c>
      <c r="N86" t="s">
        <v>159</v>
      </c>
      <c r="O86">
        <v>8400</v>
      </c>
      <c r="P86">
        <v>1.512</v>
      </c>
      <c r="Q86" t="s">
        <v>155</v>
      </c>
      <c r="R86">
        <v>4740</v>
      </c>
      <c r="S86">
        <v>2.1312500000000001</v>
      </c>
      <c r="V86" t="s">
        <v>201</v>
      </c>
      <c r="Y86" t="s">
        <v>201</v>
      </c>
    </row>
    <row r="87" spans="1:25" x14ac:dyDescent="0.3">
      <c r="A87">
        <v>84</v>
      </c>
      <c r="B87" t="s">
        <v>203</v>
      </c>
      <c r="C87">
        <v>28</v>
      </c>
      <c r="D87">
        <v>42.442441860465109</v>
      </c>
      <c r="E87">
        <v>0</v>
      </c>
      <c r="F87">
        <v>42.442441860465109</v>
      </c>
      <c r="G87">
        <v>20640</v>
      </c>
      <c r="H87" t="s">
        <v>149</v>
      </c>
      <c r="I87">
        <v>400</v>
      </c>
      <c r="J87">
        <v>0</v>
      </c>
      <c r="K87" t="s">
        <v>69</v>
      </c>
      <c r="L87">
        <v>20240</v>
      </c>
      <c r="M87">
        <v>6.7078180342799989</v>
      </c>
      <c r="P87" t="s">
        <v>201</v>
      </c>
      <c r="S87" t="s">
        <v>201</v>
      </c>
      <c r="V87" t="s">
        <v>201</v>
      </c>
      <c r="Y87" t="s">
        <v>201</v>
      </c>
    </row>
    <row r="88" spans="1:25" x14ac:dyDescent="0.3">
      <c r="A88">
        <v>85</v>
      </c>
      <c r="B88" t="s">
        <v>203</v>
      </c>
      <c r="C88">
        <v>28</v>
      </c>
      <c r="D88">
        <v>35.7273</v>
      </c>
      <c r="E88">
        <v>0</v>
      </c>
      <c r="F88">
        <v>35.7273</v>
      </c>
      <c r="G88">
        <v>13100</v>
      </c>
      <c r="H88" t="s">
        <v>154</v>
      </c>
      <c r="I88">
        <v>13100</v>
      </c>
      <c r="J88">
        <v>2.2925000000000001E-2</v>
      </c>
      <c r="M88" t="s">
        <v>201</v>
      </c>
      <c r="P88" t="s">
        <v>201</v>
      </c>
      <c r="S88" t="s">
        <v>201</v>
      </c>
      <c r="V88" t="s">
        <v>201</v>
      </c>
      <c r="Y88" t="s">
        <v>201</v>
      </c>
    </row>
    <row r="89" spans="1:25" x14ac:dyDescent="0.3">
      <c r="A89">
        <v>86</v>
      </c>
      <c r="B89" t="s">
        <v>203</v>
      </c>
      <c r="C89">
        <v>29</v>
      </c>
      <c r="D89">
        <v>56</v>
      </c>
      <c r="E89">
        <v>0</v>
      </c>
      <c r="F89">
        <v>56</v>
      </c>
      <c r="G89">
        <v>16900</v>
      </c>
      <c r="H89" t="s">
        <v>153</v>
      </c>
      <c r="I89">
        <v>16900</v>
      </c>
      <c r="J89">
        <v>0</v>
      </c>
      <c r="M89" t="s">
        <v>201</v>
      </c>
      <c r="P89" t="s">
        <v>201</v>
      </c>
      <c r="S89" t="s">
        <v>201</v>
      </c>
      <c r="V89" t="s">
        <v>201</v>
      </c>
      <c r="Y89" t="s">
        <v>201</v>
      </c>
    </row>
    <row r="90" spans="1:25" x14ac:dyDescent="0.3">
      <c r="A90">
        <v>87</v>
      </c>
      <c r="B90" t="s">
        <v>203</v>
      </c>
      <c r="C90">
        <v>29</v>
      </c>
      <c r="D90">
        <v>93.309782608695656</v>
      </c>
      <c r="E90">
        <v>8</v>
      </c>
      <c r="F90">
        <v>85.309782608695656</v>
      </c>
      <c r="G90">
        <v>22080</v>
      </c>
      <c r="H90" t="s">
        <v>149</v>
      </c>
      <c r="I90">
        <v>1150</v>
      </c>
      <c r="J90">
        <v>0</v>
      </c>
      <c r="K90" t="s">
        <v>155</v>
      </c>
      <c r="L90">
        <v>9770</v>
      </c>
      <c r="M90">
        <v>2.1312500000000001</v>
      </c>
      <c r="N90" t="s">
        <v>159</v>
      </c>
      <c r="O90">
        <v>11160</v>
      </c>
      <c r="P90">
        <v>2.0087999999999999</v>
      </c>
      <c r="S90" t="s">
        <v>201</v>
      </c>
      <c r="V90" t="s">
        <v>201</v>
      </c>
      <c r="Y90" t="s">
        <v>201</v>
      </c>
    </row>
    <row r="91" spans="1:25" x14ac:dyDescent="0.3">
      <c r="A91">
        <v>88</v>
      </c>
      <c r="B91" t="s">
        <v>203</v>
      </c>
      <c r="C91">
        <v>29</v>
      </c>
      <c r="D91">
        <v>36.691922319166899</v>
      </c>
      <c r="E91">
        <v>0</v>
      </c>
      <c r="F91">
        <v>36.691922319166899</v>
      </c>
      <c r="G91">
        <v>17765</v>
      </c>
      <c r="H91" t="s">
        <v>149</v>
      </c>
      <c r="I91">
        <v>400</v>
      </c>
      <c r="J91">
        <v>0</v>
      </c>
      <c r="K91" t="s">
        <v>69</v>
      </c>
      <c r="L91">
        <v>17365</v>
      </c>
      <c r="M91">
        <v>5.7550029725924983</v>
      </c>
      <c r="P91" t="s">
        <v>201</v>
      </c>
      <c r="S91" t="s">
        <v>201</v>
      </c>
      <c r="V91" t="s">
        <v>201</v>
      </c>
      <c r="Y91" t="s">
        <v>201</v>
      </c>
    </row>
    <row r="92" spans="1:25" x14ac:dyDescent="0.3">
      <c r="A92">
        <v>89</v>
      </c>
      <c r="B92" t="s">
        <v>203</v>
      </c>
      <c r="C92">
        <v>29</v>
      </c>
      <c r="D92">
        <v>46.090899999999998</v>
      </c>
      <c r="E92">
        <v>0</v>
      </c>
      <c r="F92">
        <v>46.090899999999998</v>
      </c>
      <c r="G92">
        <v>16900</v>
      </c>
      <c r="H92" t="s">
        <v>154</v>
      </c>
      <c r="I92">
        <v>16900</v>
      </c>
      <c r="J92">
        <v>2.9574999999999997E-2</v>
      </c>
      <c r="M92" t="s">
        <v>201</v>
      </c>
      <c r="P92" t="s">
        <v>201</v>
      </c>
      <c r="S92" t="s">
        <v>201</v>
      </c>
      <c r="V92" t="s">
        <v>201</v>
      </c>
      <c r="Y92" t="s">
        <v>201</v>
      </c>
    </row>
    <row r="93" spans="1:25" x14ac:dyDescent="0.3">
      <c r="A93">
        <v>90</v>
      </c>
      <c r="B93" t="s">
        <v>203</v>
      </c>
      <c r="C93">
        <v>30</v>
      </c>
      <c r="D93">
        <v>42.441636836967135</v>
      </c>
      <c r="E93">
        <v>0</v>
      </c>
      <c r="F93">
        <v>42.441636836967135</v>
      </c>
      <c r="G93">
        <v>15364.999999999998</v>
      </c>
      <c r="H93" t="s">
        <v>149</v>
      </c>
      <c r="I93">
        <v>300</v>
      </c>
      <c r="J93">
        <v>0</v>
      </c>
      <c r="K93" t="s">
        <v>69</v>
      </c>
      <c r="L93">
        <v>15064.999999999998</v>
      </c>
      <c r="M93">
        <v>4.9924195093079993</v>
      </c>
      <c r="P93" t="s">
        <v>201</v>
      </c>
      <c r="S93" t="s">
        <v>201</v>
      </c>
      <c r="V93" t="s">
        <v>201</v>
      </c>
      <c r="Y93" t="s">
        <v>201</v>
      </c>
    </row>
    <row r="94" spans="1:25" x14ac:dyDescent="0.3">
      <c r="A94">
        <v>91</v>
      </c>
      <c r="B94" t="s">
        <v>203</v>
      </c>
      <c r="C94">
        <v>30</v>
      </c>
      <c r="D94">
        <v>39</v>
      </c>
      <c r="E94">
        <v>0</v>
      </c>
      <c r="F94">
        <v>39</v>
      </c>
      <c r="G94">
        <v>14300</v>
      </c>
      <c r="H94" t="s">
        <v>154</v>
      </c>
      <c r="I94">
        <v>14300</v>
      </c>
      <c r="J94">
        <v>2.5025000000000002E-2</v>
      </c>
      <c r="M94" t="s">
        <v>201</v>
      </c>
      <c r="P94" t="s">
        <v>201</v>
      </c>
      <c r="S94" t="s">
        <v>201</v>
      </c>
      <c r="V94" t="s">
        <v>201</v>
      </c>
      <c r="Y94" t="s">
        <v>201</v>
      </c>
    </row>
    <row r="95" spans="1:25" x14ac:dyDescent="0.3">
      <c r="A95">
        <v>92</v>
      </c>
      <c r="B95" t="s">
        <v>203</v>
      </c>
      <c r="C95">
        <v>30</v>
      </c>
      <c r="D95">
        <v>46</v>
      </c>
      <c r="E95">
        <v>0</v>
      </c>
      <c r="F95">
        <v>46</v>
      </c>
      <c r="G95">
        <v>14300</v>
      </c>
      <c r="H95" t="s">
        <v>153</v>
      </c>
      <c r="I95">
        <v>14300</v>
      </c>
      <c r="J95">
        <v>0</v>
      </c>
      <c r="M95" t="s">
        <v>201</v>
      </c>
      <c r="P95" t="s">
        <v>201</v>
      </c>
      <c r="S95" t="s">
        <v>201</v>
      </c>
      <c r="V95" t="s">
        <v>201</v>
      </c>
      <c r="Y95" t="s">
        <v>201</v>
      </c>
    </row>
    <row r="96" spans="1:25" x14ac:dyDescent="0.3">
      <c r="A96">
        <v>93</v>
      </c>
      <c r="B96" t="s">
        <v>203</v>
      </c>
      <c r="C96">
        <v>30</v>
      </c>
      <c r="D96">
        <v>54</v>
      </c>
      <c r="E96">
        <v>4</v>
      </c>
      <c r="F96">
        <v>50</v>
      </c>
      <c r="G96">
        <v>15800</v>
      </c>
      <c r="H96" t="s">
        <v>149</v>
      </c>
      <c r="I96">
        <v>2300</v>
      </c>
      <c r="J96">
        <v>0</v>
      </c>
      <c r="K96" t="s">
        <v>159</v>
      </c>
      <c r="L96">
        <v>13500</v>
      </c>
      <c r="M96">
        <v>2.4299999999999997</v>
      </c>
      <c r="P96" t="s">
        <v>201</v>
      </c>
      <c r="S96" t="s">
        <v>201</v>
      </c>
      <c r="V96" t="s">
        <v>201</v>
      </c>
      <c r="Y96" t="s">
        <v>201</v>
      </c>
    </row>
    <row r="97" spans="1:25" x14ac:dyDescent="0.3">
      <c r="A97">
        <v>94</v>
      </c>
      <c r="B97" t="s">
        <v>203</v>
      </c>
      <c r="C97">
        <v>31</v>
      </c>
      <c r="D97">
        <v>45</v>
      </c>
      <c r="E97">
        <v>0</v>
      </c>
      <c r="F97">
        <v>45</v>
      </c>
      <c r="G97">
        <v>14600</v>
      </c>
      <c r="H97" t="s">
        <v>153</v>
      </c>
      <c r="I97">
        <v>14600</v>
      </c>
      <c r="J97">
        <v>0</v>
      </c>
      <c r="M97" t="s">
        <v>201</v>
      </c>
      <c r="P97" t="s">
        <v>201</v>
      </c>
      <c r="S97" t="s">
        <v>201</v>
      </c>
      <c r="V97" t="s">
        <v>201</v>
      </c>
      <c r="Y97" t="s">
        <v>201</v>
      </c>
    </row>
    <row r="98" spans="1:25" x14ac:dyDescent="0.3">
      <c r="A98">
        <v>95</v>
      </c>
      <c r="B98" t="s">
        <v>203</v>
      </c>
      <c r="C98">
        <v>31</v>
      </c>
      <c r="D98">
        <v>83</v>
      </c>
      <c r="E98">
        <v>39</v>
      </c>
      <c r="F98">
        <v>44</v>
      </c>
      <c r="G98">
        <v>16720</v>
      </c>
      <c r="H98" t="s">
        <v>149</v>
      </c>
      <c r="I98">
        <v>2550</v>
      </c>
      <c r="J98">
        <v>0</v>
      </c>
      <c r="K98" t="s">
        <v>159</v>
      </c>
      <c r="L98">
        <v>14170</v>
      </c>
      <c r="M98">
        <v>2.5505999999999998</v>
      </c>
      <c r="P98" t="s">
        <v>201</v>
      </c>
      <c r="S98" t="s">
        <v>201</v>
      </c>
      <c r="V98" t="s">
        <v>201</v>
      </c>
      <c r="Y98" t="s">
        <v>201</v>
      </c>
    </row>
    <row r="99" spans="1:25" x14ac:dyDescent="0.3">
      <c r="A99">
        <v>96</v>
      </c>
      <c r="B99" t="s">
        <v>203</v>
      </c>
      <c r="C99">
        <v>31</v>
      </c>
      <c r="D99">
        <v>24.133284690899441</v>
      </c>
      <c r="E99">
        <v>0</v>
      </c>
      <c r="F99">
        <v>24.133284690899441</v>
      </c>
      <c r="G99">
        <v>18845</v>
      </c>
      <c r="H99" t="s">
        <v>149</v>
      </c>
      <c r="I99">
        <v>100</v>
      </c>
      <c r="J99">
        <v>0</v>
      </c>
      <c r="K99" t="s">
        <v>69</v>
      </c>
      <c r="L99">
        <v>18745</v>
      </c>
      <c r="M99">
        <v>6.2123542022024996</v>
      </c>
      <c r="P99" t="s">
        <v>201</v>
      </c>
      <c r="S99" t="s">
        <v>201</v>
      </c>
      <c r="V99" t="s">
        <v>201</v>
      </c>
      <c r="Y99" t="s">
        <v>201</v>
      </c>
    </row>
    <row r="100" spans="1:25" x14ac:dyDescent="0.3">
      <c r="A100">
        <v>97</v>
      </c>
      <c r="B100" t="s">
        <v>203</v>
      </c>
      <c r="C100">
        <v>31</v>
      </c>
      <c r="D100">
        <v>39.818199999999997</v>
      </c>
      <c r="E100">
        <v>0</v>
      </c>
      <c r="F100">
        <v>39.818199999999997</v>
      </c>
      <c r="G100">
        <v>14600</v>
      </c>
      <c r="H100" t="s">
        <v>154</v>
      </c>
      <c r="I100">
        <v>14600</v>
      </c>
      <c r="J100">
        <v>2.555E-2</v>
      </c>
      <c r="M100" t="s">
        <v>201</v>
      </c>
      <c r="P100" t="s">
        <v>201</v>
      </c>
      <c r="S100" t="s">
        <v>201</v>
      </c>
      <c r="V100" t="s">
        <v>201</v>
      </c>
      <c r="Y100" t="s">
        <v>201</v>
      </c>
    </row>
    <row r="101" spans="1:25" x14ac:dyDescent="0.3">
      <c r="A101">
        <v>98</v>
      </c>
      <c r="B101" t="s">
        <v>203</v>
      </c>
      <c r="C101">
        <v>32</v>
      </c>
      <c r="D101">
        <v>55</v>
      </c>
      <c r="E101">
        <v>0</v>
      </c>
      <c r="F101">
        <v>55</v>
      </c>
      <c r="G101">
        <v>14800</v>
      </c>
      <c r="H101" t="s">
        <v>153</v>
      </c>
      <c r="I101">
        <v>14800</v>
      </c>
      <c r="J101">
        <v>0</v>
      </c>
      <c r="M101" t="s">
        <v>201</v>
      </c>
      <c r="P101" t="s">
        <v>201</v>
      </c>
      <c r="S101" t="s">
        <v>201</v>
      </c>
      <c r="V101" t="s">
        <v>201</v>
      </c>
      <c r="Y101" t="s">
        <v>201</v>
      </c>
    </row>
    <row r="102" spans="1:25" x14ac:dyDescent="0.3">
      <c r="A102">
        <v>99</v>
      </c>
      <c r="B102" t="s">
        <v>203</v>
      </c>
      <c r="C102">
        <v>32</v>
      </c>
      <c r="D102">
        <v>57.650246305418726</v>
      </c>
      <c r="E102">
        <v>13</v>
      </c>
      <c r="F102">
        <v>44.650246305418726</v>
      </c>
      <c r="G102">
        <v>20300</v>
      </c>
      <c r="H102" t="s">
        <v>149</v>
      </c>
      <c r="I102">
        <v>280</v>
      </c>
      <c r="J102">
        <v>0</v>
      </c>
      <c r="K102" t="s">
        <v>156</v>
      </c>
      <c r="L102">
        <v>1310</v>
      </c>
      <c r="M102">
        <v>1.9375</v>
      </c>
      <c r="N102" t="s">
        <v>159</v>
      </c>
      <c r="O102">
        <v>16710</v>
      </c>
      <c r="P102">
        <v>3.0078</v>
      </c>
      <c r="Q102" t="s">
        <v>155</v>
      </c>
      <c r="R102">
        <v>2000</v>
      </c>
      <c r="S102">
        <v>2.1312500000000001</v>
      </c>
      <c r="V102" t="s">
        <v>201</v>
      </c>
      <c r="Y102" t="s">
        <v>201</v>
      </c>
    </row>
    <row r="103" spans="1:25" x14ac:dyDescent="0.3">
      <c r="A103">
        <v>100</v>
      </c>
      <c r="B103" t="s">
        <v>203</v>
      </c>
      <c r="C103">
        <v>32</v>
      </c>
      <c r="D103">
        <v>36.718747355057126</v>
      </c>
      <c r="E103">
        <v>0</v>
      </c>
      <c r="F103">
        <v>36.718747355057126</v>
      </c>
      <c r="G103">
        <v>23630</v>
      </c>
      <c r="H103" t="s">
        <v>149</v>
      </c>
      <c r="I103">
        <v>400</v>
      </c>
      <c r="J103">
        <v>0</v>
      </c>
      <c r="K103" t="s">
        <v>69</v>
      </c>
      <c r="L103">
        <v>23230</v>
      </c>
      <c r="M103">
        <v>7.6987456984349993</v>
      </c>
      <c r="P103" t="s">
        <v>201</v>
      </c>
      <c r="S103" t="s">
        <v>201</v>
      </c>
      <c r="V103" t="s">
        <v>201</v>
      </c>
      <c r="Y103" t="s">
        <v>201</v>
      </c>
    </row>
    <row r="104" spans="1:25" x14ac:dyDescent="0.3">
      <c r="A104">
        <v>101</v>
      </c>
      <c r="B104" t="s">
        <v>203</v>
      </c>
      <c r="C104">
        <v>32</v>
      </c>
      <c r="D104">
        <v>40.363599999999998</v>
      </c>
      <c r="E104">
        <v>0</v>
      </c>
      <c r="F104">
        <v>40.363599999999998</v>
      </c>
      <c r="G104">
        <v>14800</v>
      </c>
      <c r="H104" t="s">
        <v>154</v>
      </c>
      <c r="I104">
        <v>14800</v>
      </c>
      <c r="J104">
        <v>2.5900000000000003E-2</v>
      </c>
      <c r="M104" t="s">
        <v>201</v>
      </c>
      <c r="P104" t="s">
        <v>201</v>
      </c>
      <c r="S104" t="s">
        <v>201</v>
      </c>
      <c r="V104" t="s">
        <v>201</v>
      </c>
      <c r="Y104" t="s">
        <v>201</v>
      </c>
    </row>
    <row r="105" spans="1:25" x14ac:dyDescent="0.3">
      <c r="A105">
        <v>102</v>
      </c>
      <c r="B105" t="s">
        <v>202</v>
      </c>
      <c r="C105">
        <v>33</v>
      </c>
      <c r="D105">
        <v>140.26219008264459</v>
      </c>
      <c r="E105">
        <v>0</v>
      </c>
      <c r="F105">
        <v>140.26219008264459</v>
      </c>
      <c r="G105">
        <v>145200</v>
      </c>
      <c r="H105" t="s">
        <v>149</v>
      </c>
      <c r="I105">
        <v>300</v>
      </c>
      <c r="J105">
        <v>0</v>
      </c>
      <c r="K105" t="s">
        <v>69</v>
      </c>
      <c r="L105">
        <v>144900</v>
      </c>
      <c r="M105">
        <v>48.021879109049998</v>
      </c>
      <c r="P105" t="s">
        <v>201</v>
      </c>
      <c r="S105" t="s">
        <v>201</v>
      </c>
      <c r="V105" t="s">
        <v>201</v>
      </c>
      <c r="Y105" t="s">
        <v>201</v>
      </c>
    </row>
    <row r="106" spans="1:25" x14ac:dyDescent="0.3">
      <c r="A106">
        <v>103</v>
      </c>
      <c r="B106" t="s">
        <v>202</v>
      </c>
      <c r="C106">
        <v>33</v>
      </c>
      <c r="D106">
        <v>221.02749326145553</v>
      </c>
      <c r="E106">
        <v>26</v>
      </c>
      <c r="F106">
        <v>195.02749326145553</v>
      </c>
      <c r="G106">
        <v>166950</v>
      </c>
      <c r="H106" t="s">
        <v>149</v>
      </c>
      <c r="I106">
        <v>1850</v>
      </c>
      <c r="J106">
        <v>0</v>
      </c>
      <c r="K106" t="s">
        <v>155</v>
      </c>
      <c r="L106">
        <v>17550</v>
      </c>
      <c r="M106">
        <v>2.1312500000000001</v>
      </c>
      <c r="N106" t="s">
        <v>159</v>
      </c>
      <c r="O106">
        <v>140550</v>
      </c>
      <c r="P106">
        <v>25.298999999999999</v>
      </c>
      <c r="Q106" t="s">
        <v>156</v>
      </c>
      <c r="R106">
        <v>7000</v>
      </c>
      <c r="S106">
        <v>1.9375</v>
      </c>
      <c r="V106" t="s">
        <v>201</v>
      </c>
      <c r="Y106" t="s">
        <v>201</v>
      </c>
    </row>
    <row r="107" spans="1:25" x14ac:dyDescent="0.3">
      <c r="A107">
        <v>104</v>
      </c>
      <c r="B107" t="s">
        <v>202</v>
      </c>
      <c r="C107">
        <v>34</v>
      </c>
      <c r="D107">
        <v>149.46449165402123</v>
      </c>
      <c r="E107">
        <v>0</v>
      </c>
      <c r="F107">
        <v>149.46449165402123</v>
      </c>
      <c r="G107">
        <v>164750</v>
      </c>
      <c r="H107" t="s">
        <v>149</v>
      </c>
      <c r="I107">
        <v>300</v>
      </c>
      <c r="J107">
        <v>0</v>
      </c>
      <c r="K107" t="s">
        <v>69</v>
      </c>
      <c r="L107">
        <v>164450</v>
      </c>
      <c r="M107">
        <v>54.501021528524987</v>
      </c>
      <c r="P107" t="s">
        <v>201</v>
      </c>
      <c r="S107" t="s">
        <v>201</v>
      </c>
      <c r="V107" t="s">
        <v>201</v>
      </c>
      <c r="Y107" t="s">
        <v>201</v>
      </c>
    </row>
    <row r="108" spans="1:25" x14ac:dyDescent="0.3">
      <c r="A108">
        <v>105</v>
      </c>
      <c r="B108" t="s">
        <v>202</v>
      </c>
      <c r="C108">
        <v>34</v>
      </c>
      <c r="D108">
        <v>171</v>
      </c>
      <c r="E108">
        <v>52</v>
      </c>
      <c r="F108">
        <v>119</v>
      </c>
      <c r="G108">
        <v>144910</v>
      </c>
      <c r="H108" t="s">
        <v>149</v>
      </c>
      <c r="I108">
        <v>1800</v>
      </c>
      <c r="J108">
        <v>0</v>
      </c>
      <c r="K108" t="s">
        <v>159</v>
      </c>
      <c r="L108">
        <v>1770</v>
      </c>
      <c r="M108">
        <v>0.31859999999999999</v>
      </c>
      <c r="N108" t="s">
        <v>160</v>
      </c>
      <c r="O108">
        <v>141340</v>
      </c>
      <c r="P108">
        <v>25.441199999999998</v>
      </c>
      <c r="S108" t="s">
        <v>201</v>
      </c>
      <c r="V108" t="s">
        <v>201</v>
      </c>
      <c r="Y108" t="s">
        <v>201</v>
      </c>
    </row>
    <row r="109" spans="1:25" x14ac:dyDescent="0.3">
      <c r="A109">
        <v>106</v>
      </c>
      <c r="B109" t="s">
        <v>202</v>
      </c>
      <c r="C109">
        <v>35</v>
      </c>
      <c r="D109">
        <v>164.4112115732369</v>
      </c>
      <c r="E109">
        <v>0</v>
      </c>
      <c r="F109">
        <v>164.4112115732369</v>
      </c>
      <c r="G109">
        <v>165900</v>
      </c>
      <c r="H109" t="s">
        <v>149</v>
      </c>
      <c r="I109">
        <v>300</v>
      </c>
      <c r="J109">
        <v>0</v>
      </c>
      <c r="K109" t="s">
        <v>69</v>
      </c>
      <c r="L109">
        <v>165600</v>
      </c>
      <c r="M109">
        <v>54.882147553199992</v>
      </c>
      <c r="P109" t="s">
        <v>201</v>
      </c>
      <c r="S109" t="s">
        <v>201</v>
      </c>
      <c r="V109" t="s">
        <v>201</v>
      </c>
      <c r="Y109" t="s">
        <v>201</v>
      </c>
    </row>
    <row r="110" spans="1:25" x14ac:dyDescent="0.3">
      <c r="A110">
        <v>107</v>
      </c>
      <c r="B110" t="s">
        <v>202</v>
      </c>
      <c r="C110">
        <v>35</v>
      </c>
      <c r="D110">
        <v>143</v>
      </c>
      <c r="E110">
        <v>13</v>
      </c>
      <c r="F110">
        <v>130</v>
      </c>
      <c r="G110">
        <v>196500</v>
      </c>
      <c r="H110" t="s">
        <v>149</v>
      </c>
      <c r="I110">
        <v>2500</v>
      </c>
      <c r="J110">
        <v>0</v>
      </c>
      <c r="K110" t="s">
        <v>160</v>
      </c>
      <c r="L110">
        <v>139000</v>
      </c>
      <c r="M110">
        <v>25.02</v>
      </c>
      <c r="N110" t="s">
        <v>159</v>
      </c>
      <c r="O110">
        <v>55000</v>
      </c>
      <c r="P110">
        <v>9.9</v>
      </c>
      <c r="S110" t="s">
        <v>201</v>
      </c>
      <c r="V110" t="s">
        <v>201</v>
      </c>
      <c r="Y110" t="s">
        <v>201</v>
      </c>
    </row>
    <row r="111" spans="1:25" x14ac:dyDescent="0.3">
      <c r="A111">
        <v>108</v>
      </c>
      <c r="B111" t="s">
        <v>202</v>
      </c>
      <c r="C111">
        <v>36</v>
      </c>
      <c r="D111">
        <v>260</v>
      </c>
      <c r="E111">
        <v>46</v>
      </c>
      <c r="F111">
        <v>214</v>
      </c>
      <c r="G111">
        <v>238090</v>
      </c>
      <c r="H111" t="s">
        <v>149</v>
      </c>
      <c r="I111">
        <v>5100</v>
      </c>
      <c r="J111">
        <v>0</v>
      </c>
      <c r="K111" t="s">
        <v>159</v>
      </c>
      <c r="L111">
        <v>142710</v>
      </c>
      <c r="M111">
        <v>25.687799999999999</v>
      </c>
      <c r="N111" t="s">
        <v>160</v>
      </c>
      <c r="O111">
        <v>83950</v>
      </c>
      <c r="P111">
        <v>15.111000000000001</v>
      </c>
      <c r="Q111" t="s">
        <v>159</v>
      </c>
      <c r="R111">
        <v>6330</v>
      </c>
      <c r="S111">
        <v>1.1394</v>
      </c>
      <c r="V111" t="s">
        <v>201</v>
      </c>
      <c r="Y111" t="s">
        <v>201</v>
      </c>
    </row>
    <row r="112" spans="1:25" x14ac:dyDescent="0.3">
      <c r="A112">
        <v>109</v>
      </c>
      <c r="B112" t="s">
        <v>202</v>
      </c>
      <c r="C112">
        <v>36</v>
      </c>
      <c r="D112">
        <v>210.41369847917122</v>
      </c>
      <c r="E112">
        <v>0</v>
      </c>
      <c r="F112">
        <v>210.41369847917122</v>
      </c>
      <c r="G112">
        <v>226849.99999999997</v>
      </c>
      <c r="H112" t="s">
        <v>149</v>
      </c>
      <c r="I112">
        <v>300</v>
      </c>
      <c r="J112">
        <v>0</v>
      </c>
      <c r="K112" t="s">
        <v>69</v>
      </c>
      <c r="L112">
        <v>226549.99999999997</v>
      </c>
      <c r="M112">
        <v>75.081495447040496</v>
      </c>
      <c r="P112" t="s">
        <v>201</v>
      </c>
      <c r="S112" t="s">
        <v>201</v>
      </c>
      <c r="V112" t="s">
        <v>201</v>
      </c>
      <c r="Y112" t="s">
        <v>201</v>
      </c>
    </row>
    <row r="113" spans="1:25" x14ac:dyDescent="0.3">
      <c r="A113">
        <v>110</v>
      </c>
      <c r="B113" t="s">
        <v>202</v>
      </c>
      <c r="C113">
        <v>37</v>
      </c>
      <c r="D113">
        <v>209.27320245398769</v>
      </c>
      <c r="E113">
        <v>0</v>
      </c>
      <c r="F113">
        <v>209.27320245398769</v>
      </c>
      <c r="G113">
        <v>203749.99999999997</v>
      </c>
      <c r="H113" t="s">
        <v>149</v>
      </c>
      <c r="I113">
        <v>200</v>
      </c>
      <c r="J113">
        <v>0</v>
      </c>
      <c r="K113" t="s">
        <v>69</v>
      </c>
      <c r="L113">
        <v>203549.99999999997</v>
      </c>
      <c r="M113">
        <v>67.458974953540491</v>
      </c>
      <c r="P113" t="s">
        <v>201</v>
      </c>
      <c r="S113" t="s">
        <v>201</v>
      </c>
      <c r="V113" t="s">
        <v>201</v>
      </c>
      <c r="Y113" t="s">
        <v>201</v>
      </c>
    </row>
    <row r="114" spans="1:25" x14ac:dyDescent="0.3">
      <c r="A114">
        <v>111</v>
      </c>
      <c r="B114" t="s">
        <v>202</v>
      </c>
      <c r="C114">
        <v>37</v>
      </c>
      <c r="D114">
        <v>327.88391186981977</v>
      </c>
      <c r="E114">
        <v>108</v>
      </c>
      <c r="F114">
        <v>219.88391186981977</v>
      </c>
      <c r="G114">
        <v>263020</v>
      </c>
      <c r="H114" t="s">
        <v>149</v>
      </c>
      <c r="I114">
        <v>1350</v>
      </c>
      <c r="J114">
        <v>0</v>
      </c>
      <c r="K114" t="s">
        <v>155</v>
      </c>
      <c r="L114">
        <v>2670</v>
      </c>
      <c r="M114">
        <v>2.1312500000000001</v>
      </c>
      <c r="N114" t="s">
        <v>159</v>
      </c>
      <c r="O114">
        <v>205000</v>
      </c>
      <c r="P114">
        <v>36.9</v>
      </c>
      <c r="Q114" t="s">
        <v>155</v>
      </c>
      <c r="R114">
        <v>54000</v>
      </c>
      <c r="S114">
        <v>2.1312500000000001</v>
      </c>
      <c r="V114" t="s">
        <v>201</v>
      </c>
      <c r="Y114" t="s">
        <v>201</v>
      </c>
    </row>
    <row r="115" spans="1:25" x14ac:dyDescent="0.3">
      <c r="A115">
        <v>112</v>
      </c>
      <c r="B115" t="s">
        <v>202</v>
      </c>
      <c r="C115">
        <v>38</v>
      </c>
      <c r="D115">
        <v>149.46723606832819</v>
      </c>
      <c r="E115">
        <v>0</v>
      </c>
      <c r="F115">
        <v>149.46723606832819</v>
      </c>
      <c r="G115">
        <v>178550</v>
      </c>
      <c r="H115" t="s">
        <v>149</v>
      </c>
      <c r="I115">
        <v>300</v>
      </c>
      <c r="J115">
        <v>0</v>
      </c>
      <c r="K115" t="s">
        <v>69</v>
      </c>
      <c r="L115">
        <v>178250</v>
      </c>
      <c r="M115">
        <v>59.074533824624993</v>
      </c>
      <c r="P115" t="s">
        <v>201</v>
      </c>
      <c r="S115" t="s">
        <v>201</v>
      </c>
      <c r="V115" t="s">
        <v>201</v>
      </c>
      <c r="Y115" t="s">
        <v>201</v>
      </c>
    </row>
    <row r="116" spans="1:25" x14ac:dyDescent="0.3">
      <c r="A116">
        <v>113</v>
      </c>
      <c r="B116" t="s">
        <v>202</v>
      </c>
      <c r="C116">
        <v>38</v>
      </c>
      <c r="D116">
        <v>149.78046797212085</v>
      </c>
      <c r="E116">
        <v>27</v>
      </c>
      <c r="F116">
        <v>122.78046797212083</v>
      </c>
      <c r="G116">
        <v>120520</v>
      </c>
      <c r="H116" t="s">
        <v>149</v>
      </c>
      <c r="I116">
        <v>2400</v>
      </c>
      <c r="J116">
        <v>0</v>
      </c>
      <c r="K116" t="s">
        <v>159</v>
      </c>
      <c r="L116">
        <v>112980</v>
      </c>
      <c r="M116">
        <v>20.336400000000001</v>
      </c>
      <c r="N116" t="s">
        <v>155</v>
      </c>
      <c r="O116">
        <v>5140</v>
      </c>
      <c r="P116">
        <v>2.1312500000000001</v>
      </c>
      <c r="S116" t="s">
        <v>201</v>
      </c>
      <c r="V116" t="s">
        <v>201</v>
      </c>
      <c r="Y116" t="s">
        <v>201</v>
      </c>
    </row>
    <row r="117" spans="1:25" x14ac:dyDescent="0.3">
      <c r="A117">
        <v>114</v>
      </c>
      <c r="B117" t="s">
        <v>202</v>
      </c>
      <c r="C117">
        <v>39</v>
      </c>
      <c r="D117">
        <v>149.48947368421051</v>
      </c>
      <c r="E117">
        <v>0</v>
      </c>
      <c r="F117">
        <v>149.48947368421051</v>
      </c>
      <c r="G117">
        <v>185250</v>
      </c>
      <c r="H117" t="s">
        <v>149</v>
      </c>
      <c r="I117">
        <v>100</v>
      </c>
      <c r="J117">
        <v>0</v>
      </c>
      <c r="K117" t="s">
        <v>69</v>
      </c>
      <c r="L117">
        <v>185150</v>
      </c>
      <c r="M117">
        <v>61.361289972674996</v>
      </c>
      <c r="P117" t="s">
        <v>201</v>
      </c>
      <c r="S117" t="s">
        <v>201</v>
      </c>
      <c r="V117" t="s">
        <v>201</v>
      </c>
      <c r="Y117" t="s">
        <v>201</v>
      </c>
    </row>
    <row r="118" spans="1:25" x14ac:dyDescent="0.3">
      <c r="A118">
        <v>115</v>
      </c>
      <c r="B118" t="s">
        <v>202</v>
      </c>
      <c r="C118">
        <v>39</v>
      </c>
      <c r="D118">
        <v>216.10551241902962</v>
      </c>
      <c r="E118">
        <v>76</v>
      </c>
      <c r="F118">
        <v>140.10551241902962</v>
      </c>
      <c r="G118">
        <v>233110</v>
      </c>
      <c r="H118" t="s">
        <v>149</v>
      </c>
      <c r="I118">
        <v>750</v>
      </c>
      <c r="J118">
        <v>0</v>
      </c>
      <c r="K118" t="s">
        <v>155</v>
      </c>
      <c r="L118">
        <v>12360</v>
      </c>
      <c r="M118">
        <v>2.1312500000000001</v>
      </c>
      <c r="N118" t="s">
        <v>159</v>
      </c>
      <c r="O118">
        <v>220000</v>
      </c>
      <c r="P118">
        <v>39.6</v>
      </c>
      <c r="S118" t="s">
        <v>201</v>
      </c>
      <c r="V118" t="s">
        <v>201</v>
      </c>
      <c r="Y118" t="s">
        <v>201</v>
      </c>
    </row>
    <row r="119" spans="1:25" x14ac:dyDescent="0.3">
      <c r="A119">
        <v>116</v>
      </c>
      <c r="B119" t="s">
        <v>204</v>
      </c>
      <c r="C119">
        <v>40</v>
      </c>
      <c r="D119">
        <v>390.88536577203666</v>
      </c>
      <c r="E119">
        <v>34</v>
      </c>
      <c r="F119">
        <v>356.88536577203666</v>
      </c>
      <c r="G119">
        <v>747050</v>
      </c>
      <c r="H119" t="s">
        <v>169</v>
      </c>
      <c r="I119">
        <v>26449.999999999996</v>
      </c>
      <c r="J119">
        <v>52.765754999999999</v>
      </c>
      <c r="K119" t="s">
        <v>160</v>
      </c>
      <c r="L119">
        <v>715000</v>
      </c>
      <c r="M119">
        <v>128.69999999999999</v>
      </c>
      <c r="N119" t="s">
        <v>168</v>
      </c>
      <c r="O119">
        <v>5600</v>
      </c>
      <c r="P119">
        <v>5.6</v>
      </c>
    </row>
    <row r="120" spans="1:25" x14ac:dyDescent="0.3">
      <c r="A120">
        <v>117</v>
      </c>
      <c r="B120" t="s">
        <v>204</v>
      </c>
      <c r="C120">
        <v>40</v>
      </c>
      <c r="D120">
        <v>453</v>
      </c>
      <c r="E120">
        <v>30</v>
      </c>
      <c r="F120">
        <v>423</v>
      </c>
      <c r="G120">
        <v>738800</v>
      </c>
      <c r="H120" t="s">
        <v>154</v>
      </c>
      <c r="I120">
        <v>19000</v>
      </c>
      <c r="J120">
        <v>3.3250000000000002E-2</v>
      </c>
      <c r="K120" t="s">
        <v>160</v>
      </c>
      <c r="L120">
        <v>715000</v>
      </c>
      <c r="M120">
        <v>128.69999999999999</v>
      </c>
      <c r="N120" t="s">
        <v>149</v>
      </c>
      <c r="O120">
        <v>4800</v>
      </c>
      <c r="P120">
        <v>0</v>
      </c>
    </row>
    <row r="121" spans="1:25" x14ac:dyDescent="0.3">
      <c r="A121">
        <v>118</v>
      </c>
      <c r="B121" t="s">
        <v>204</v>
      </c>
      <c r="C121">
        <v>40</v>
      </c>
      <c r="D121">
        <v>388.86567059201803</v>
      </c>
      <c r="E121">
        <v>36</v>
      </c>
      <c r="F121">
        <v>352.86567059201803</v>
      </c>
      <c r="G121">
        <v>746430</v>
      </c>
      <c r="H121" t="s">
        <v>169</v>
      </c>
      <c r="I121">
        <v>26449.999999999996</v>
      </c>
      <c r="J121">
        <v>52.765754999999999</v>
      </c>
      <c r="K121" t="s">
        <v>160</v>
      </c>
      <c r="L121">
        <v>715000</v>
      </c>
      <c r="M121">
        <v>128.69999999999999</v>
      </c>
      <c r="N121" t="s">
        <v>158</v>
      </c>
      <c r="O121">
        <v>4680</v>
      </c>
      <c r="P121">
        <v>1.9375</v>
      </c>
      <c r="Q121" t="s">
        <v>149</v>
      </c>
      <c r="R121">
        <v>300</v>
      </c>
      <c r="S121">
        <v>0</v>
      </c>
    </row>
    <row r="122" spans="1:25" x14ac:dyDescent="0.3">
      <c r="A122">
        <v>119</v>
      </c>
      <c r="B122" t="s">
        <v>204</v>
      </c>
      <c r="C122">
        <v>40</v>
      </c>
      <c r="D122">
        <v>402.34969677497082</v>
      </c>
      <c r="E122">
        <v>34</v>
      </c>
      <c r="F122">
        <v>368.34969677497082</v>
      </c>
      <c r="G122">
        <v>746970</v>
      </c>
      <c r="H122" t="s">
        <v>169</v>
      </c>
      <c r="I122">
        <v>31969.999999999996</v>
      </c>
      <c r="J122">
        <v>63.778154999999998</v>
      </c>
      <c r="K122" t="s">
        <v>160</v>
      </c>
      <c r="L122">
        <v>715000</v>
      </c>
      <c r="M122">
        <v>128.69999999999999</v>
      </c>
    </row>
    <row r="123" spans="1:25" x14ac:dyDescent="0.3">
      <c r="A123">
        <v>120</v>
      </c>
      <c r="B123" t="s">
        <v>204</v>
      </c>
      <c r="C123">
        <v>40</v>
      </c>
      <c r="D123">
        <v>396.91723110902882</v>
      </c>
      <c r="E123">
        <v>34</v>
      </c>
      <c r="F123">
        <v>362.91723110902882</v>
      </c>
      <c r="G123">
        <v>747050</v>
      </c>
      <c r="H123" t="s">
        <v>169</v>
      </c>
      <c r="I123">
        <v>26449.999999999996</v>
      </c>
      <c r="J123">
        <v>52.765754999999999</v>
      </c>
      <c r="K123" t="s">
        <v>160</v>
      </c>
      <c r="L123">
        <v>715000</v>
      </c>
      <c r="M123">
        <v>128.69999999999999</v>
      </c>
      <c r="N123" t="s">
        <v>168</v>
      </c>
      <c r="O123">
        <v>5600</v>
      </c>
      <c r="P123">
        <v>5.6</v>
      </c>
    </row>
    <row r="124" spans="1:25" x14ac:dyDescent="0.3">
      <c r="A124">
        <v>121</v>
      </c>
      <c r="B124" t="s">
        <v>204</v>
      </c>
      <c r="C124">
        <v>40</v>
      </c>
      <c r="D124">
        <v>435.13726633165834</v>
      </c>
      <c r="E124">
        <v>31</v>
      </c>
      <c r="F124">
        <v>404.13726633165834</v>
      </c>
      <c r="G124">
        <v>746250</v>
      </c>
      <c r="H124" t="s">
        <v>169</v>
      </c>
      <c r="I124">
        <v>26449.999999999996</v>
      </c>
      <c r="J124">
        <v>52.765754999999999</v>
      </c>
      <c r="K124" t="s">
        <v>160</v>
      </c>
      <c r="L124">
        <v>715000</v>
      </c>
      <c r="M124">
        <v>128.69999999999999</v>
      </c>
      <c r="N124" t="s">
        <v>149</v>
      </c>
      <c r="O124">
        <v>4800</v>
      </c>
      <c r="P124">
        <v>0</v>
      </c>
    </row>
    <row r="125" spans="1:25" x14ac:dyDescent="0.3">
      <c r="A125">
        <v>122</v>
      </c>
      <c r="B125" t="s">
        <v>204</v>
      </c>
      <c r="C125">
        <v>40</v>
      </c>
      <c r="D125">
        <v>280.4748880689649</v>
      </c>
      <c r="E125">
        <v>105</v>
      </c>
      <c r="F125">
        <v>175.4748880689649</v>
      </c>
      <c r="G125">
        <v>584065</v>
      </c>
      <c r="H125" t="s">
        <v>69</v>
      </c>
      <c r="I125">
        <v>33005</v>
      </c>
      <c r="J125">
        <v>10.938316908172499</v>
      </c>
      <c r="K125" t="s">
        <v>149</v>
      </c>
      <c r="L125">
        <v>1380</v>
      </c>
      <c r="M125">
        <v>0</v>
      </c>
      <c r="N125" t="s">
        <v>163</v>
      </c>
      <c r="O125">
        <v>500000</v>
      </c>
      <c r="P125">
        <v>51</v>
      </c>
      <c r="Q125" t="s">
        <v>159</v>
      </c>
      <c r="R125">
        <v>45000</v>
      </c>
      <c r="S125">
        <v>8.1</v>
      </c>
      <c r="T125" t="s">
        <v>158</v>
      </c>
      <c r="U125">
        <v>4680</v>
      </c>
      <c r="V125">
        <v>1.9375</v>
      </c>
    </row>
    <row r="126" spans="1:25" x14ac:dyDescent="0.3">
      <c r="A126">
        <v>123</v>
      </c>
      <c r="B126" t="s">
        <v>204</v>
      </c>
      <c r="C126">
        <v>40</v>
      </c>
      <c r="D126">
        <v>295</v>
      </c>
      <c r="E126">
        <v>110</v>
      </c>
      <c r="F126">
        <v>185</v>
      </c>
      <c r="G126">
        <v>589510</v>
      </c>
      <c r="H126" t="s">
        <v>149</v>
      </c>
      <c r="I126">
        <v>1830</v>
      </c>
      <c r="J126">
        <v>0</v>
      </c>
      <c r="K126" t="s">
        <v>159</v>
      </c>
      <c r="L126">
        <v>83000</v>
      </c>
      <c r="M126">
        <v>14.94</v>
      </c>
      <c r="N126" t="s">
        <v>163</v>
      </c>
      <c r="O126">
        <v>500000</v>
      </c>
      <c r="P126">
        <v>51</v>
      </c>
      <c r="Q126" t="s">
        <v>158</v>
      </c>
      <c r="R126">
        <v>4680</v>
      </c>
      <c r="S126">
        <v>1.9375</v>
      </c>
    </row>
    <row r="127" spans="1:25" x14ac:dyDescent="0.3">
      <c r="A127">
        <v>124</v>
      </c>
      <c r="B127" t="s">
        <v>204</v>
      </c>
      <c r="C127">
        <v>40</v>
      </c>
      <c r="D127">
        <v>278.74694445876952</v>
      </c>
      <c r="E127">
        <v>94.999999999999986</v>
      </c>
      <c r="F127">
        <v>183.74694445876952</v>
      </c>
      <c r="G127">
        <v>581730</v>
      </c>
      <c r="H127" t="s">
        <v>69</v>
      </c>
      <c r="I127">
        <v>33005</v>
      </c>
      <c r="J127">
        <v>10.938316908172499</v>
      </c>
      <c r="K127" t="s">
        <v>149</v>
      </c>
      <c r="L127">
        <v>1000</v>
      </c>
      <c r="M127">
        <v>0</v>
      </c>
      <c r="N127" t="s">
        <v>163</v>
      </c>
      <c r="O127">
        <v>500000</v>
      </c>
      <c r="P127">
        <v>51</v>
      </c>
      <c r="Q127" t="s">
        <v>169</v>
      </c>
      <c r="R127">
        <v>47724.999999999993</v>
      </c>
      <c r="S127">
        <v>95.209379999999982</v>
      </c>
    </row>
    <row r="128" spans="1:25" x14ac:dyDescent="0.3">
      <c r="A128">
        <v>125</v>
      </c>
      <c r="B128" t="s">
        <v>204</v>
      </c>
      <c r="C128">
        <v>40</v>
      </c>
      <c r="D128">
        <v>453.49052517596101</v>
      </c>
      <c r="E128">
        <v>30.032485110990795</v>
      </c>
      <c r="F128">
        <v>423.45804006497019</v>
      </c>
      <c r="G128">
        <v>738800</v>
      </c>
      <c r="H128" t="s">
        <v>154</v>
      </c>
      <c r="I128">
        <v>19000</v>
      </c>
      <c r="J128">
        <v>3.3250000000000002E-2</v>
      </c>
      <c r="K128" t="s">
        <v>160</v>
      </c>
      <c r="L128">
        <v>715000</v>
      </c>
      <c r="M128">
        <v>128.69999999999999</v>
      </c>
      <c r="N128" t="s">
        <v>168</v>
      </c>
      <c r="O128">
        <v>5600</v>
      </c>
      <c r="P128">
        <v>5.6</v>
      </c>
    </row>
    <row r="129" spans="1:22" x14ac:dyDescent="0.3">
      <c r="A129">
        <v>126</v>
      </c>
      <c r="B129" t="s">
        <v>204</v>
      </c>
      <c r="C129">
        <v>40</v>
      </c>
      <c r="D129">
        <v>266.44061353813299</v>
      </c>
      <c r="E129">
        <v>98</v>
      </c>
      <c r="F129">
        <v>168.44061353813302</v>
      </c>
      <c r="G129">
        <v>580730</v>
      </c>
      <c r="H129" t="s">
        <v>169</v>
      </c>
      <c r="I129">
        <v>80730</v>
      </c>
      <c r="J129">
        <v>161.05635000000001</v>
      </c>
      <c r="K129" t="s">
        <v>163</v>
      </c>
      <c r="L129">
        <v>500000</v>
      </c>
      <c r="M129">
        <v>51</v>
      </c>
    </row>
    <row r="130" spans="1:22" x14ac:dyDescent="0.3">
      <c r="A130">
        <v>127</v>
      </c>
      <c r="B130" t="s">
        <v>204</v>
      </c>
      <c r="C130">
        <v>40</v>
      </c>
      <c r="D130">
        <v>268.35005402485137</v>
      </c>
      <c r="E130">
        <v>108</v>
      </c>
      <c r="F130">
        <v>160.3500540248514</v>
      </c>
      <c r="G130">
        <v>583065</v>
      </c>
      <c r="H130" t="s">
        <v>169</v>
      </c>
      <c r="I130">
        <v>33005</v>
      </c>
      <c r="J130">
        <v>65.844975000000005</v>
      </c>
      <c r="K130" t="s">
        <v>163</v>
      </c>
      <c r="L130">
        <v>500000</v>
      </c>
      <c r="M130">
        <v>51</v>
      </c>
      <c r="N130" t="s">
        <v>159</v>
      </c>
      <c r="O130">
        <v>45000</v>
      </c>
      <c r="P130">
        <v>8.1</v>
      </c>
      <c r="Q130" t="s">
        <v>158</v>
      </c>
      <c r="R130">
        <v>4680</v>
      </c>
      <c r="S130">
        <v>1.9375</v>
      </c>
      <c r="T130" t="s">
        <v>149</v>
      </c>
      <c r="U130">
        <v>380</v>
      </c>
      <c r="V130">
        <v>0</v>
      </c>
    </row>
    <row r="131" spans="1:22" x14ac:dyDescent="0.3">
      <c r="A131">
        <v>128</v>
      </c>
      <c r="B131" t="s">
        <v>204</v>
      </c>
      <c r="C131">
        <v>40</v>
      </c>
      <c r="D131">
        <v>293.32864350491758</v>
      </c>
      <c r="E131">
        <v>99.999999999999986</v>
      </c>
      <c r="F131">
        <v>193.32864350491761</v>
      </c>
      <c r="G131">
        <v>587175</v>
      </c>
      <c r="H131" t="s">
        <v>149</v>
      </c>
      <c r="I131">
        <v>1450</v>
      </c>
      <c r="J131">
        <v>0</v>
      </c>
      <c r="K131" t="s">
        <v>159</v>
      </c>
      <c r="L131">
        <v>38000</v>
      </c>
      <c r="M131">
        <v>6.84</v>
      </c>
      <c r="N131" t="s">
        <v>163</v>
      </c>
      <c r="O131">
        <v>500000</v>
      </c>
      <c r="P131">
        <v>51</v>
      </c>
      <c r="Q131" t="s">
        <v>169</v>
      </c>
      <c r="R131">
        <v>47724.999999999993</v>
      </c>
      <c r="S131">
        <v>95.209379999999982</v>
      </c>
    </row>
    <row r="132" spans="1:22" x14ac:dyDescent="0.3">
      <c r="A132">
        <v>129</v>
      </c>
      <c r="B132" t="s">
        <v>204</v>
      </c>
      <c r="C132">
        <v>40</v>
      </c>
      <c r="D132">
        <v>453.11036816459119</v>
      </c>
      <c r="E132">
        <v>30.007309149972926</v>
      </c>
      <c r="F132">
        <v>423.10305901461828</v>
      </c>
      <c r="G132">
        <v>738800</v>
      </c>
      <c r="H132" t="s">
        <v>154</v>
      </c>
      <c r="I132">
        <v>19000</v>
      </c>
      <c r="J132">
        <v>3.3250000000000002E-2</v>
      </c>
      <c r="K132" t="s">
        <v>160</v>
      </c>
      <c r="L132">
        <v>715000</v>
      </c>
      <c r="M132">
        <v>128.69999999999999</v>
      </c>
      <c r="N132" t="s">
        <v>158</v>
      </c>
      <c r="O132">
        <v>4680</v>
      </c>
      <c r="P132">
        <v>1.9375</v>
      </c>
      <c r="Q132" t="s">
        <v>149</v>
      </c>
      <c r="R132">
        <v>300</v>
      </c>
      <c r="S132">
        <v>0</v>
      </c>
    </row>
    <row r="133" spans="1:22" x14ac:dyDescent="0.3">
      <c r="A133">
        <v>130</v>
      </c>
      <c r="B133" t="s">
        <v>204</v>
      </c>
      <c r="C133">
        <v>40</v>
      </c>
      <c r="D133">
        <v>453.47360990913029</v>
      </c>
      <c r="E133">
        <v>30</v>
      </c>
      <c r="F133">
        <v>423.47360990913029</v>
      </c>
      <c r="G133">
        <v>739520</v>
      </c>
      <c r="H133" t="s">
        <v>154</v>
      </c>
      <c r="I133">
        <v>19000</v>
      </c>
      <c r="J133">
        <v>3.3250000000000002E-2</v>
      </c>
      <c r="K133" t="s">
        <v>160</v>
      </c>
      <c r="L133">
        <v>715000</v>
      </c>
      <c r="M133">
        <v>128.69999999999999</v>
      </c>
      <c r="N133" t="s">
        <v>169</v>
      </c>
      <c r="O133">
        <v>5520</v>
      </c>
      <c r="P133">
        <v>11.012399999999998</v>
      </c>
    </row>
    <row r="134" spans="1:22" x14ac:dyDescent="0.3">
      <c r="A134">
        <v>131</v>
      </c>
      <c r="B134" t="s">
        <v>204</v>
      </c>
      <c r="C134">
        <v>40</v>
      </c>
      <c r="D134">
        <v>387</v>
      </c>
      <c r="E134">
        <v>35</v>
      </c>
      <c r="F134">
        <v>352</v>
      </c>
      <c r="G134">
        <v>740720</v>
      </c>
      <c r="H134" t="s">
        <v>149</v>
      </c>
      <c r="I134">
        <v>1100</v>
      </c>
      <c r="J134">
        <v>0</v>
      </c>
      <c r="K134" t="s">
        <v>159</v>
      </c>
      <c r="L134">
        <v>19020</v>
      </c>
      <c r="M134">
        <v>3.4236</v>
      </c>
      <c r="N134" t="s">
        <v>160</v>
      </c>
      <c r="O134">
        <v>715000</v>
      </c>
      <c r="P134">
        <v>128.69999999999999</v>
      </c>
      <c r="Q134" t="s">
        <v>168</v>
      </c>
      <c r="R134">
        <v>5600</v>
      </c>
      <c r="S134">
        <v>5.6</v>
      </c>
    </row>
    <row r="135" spans="1:22" x14ac:dyDescent="0.3">
      <c r="A135">
        <v>132</v>
      </c>
      <c r="B135" t="s">
        <v>204</v>
      </c>
      <c r="C135">
        <v>40</v>
      </c>
      <c r="D135">
        <v>660.0531587895274</v>
      </c>
      <c r="E135">
        <v>0</v>
      </c>
      <c r="F135">
        <v>660.0531587895274</v>
      </c>
      <c r="G135">
        <v>735250</v>
      </c>
      <c r="H135" t="s">
        <v>149</v>
      </c>
      <c r="I135">
        <v>400</v>
      </c>
      <c r="J135">
        <v>0</v>
      </c>
      <c r="K135" t="s">
        <v>69</v>
      </c>
      <c r="L135">
        <v>734850</v>
      </c>
      <c r="M135">
        <v>243.53952976732498</v>
      </c>
    </row>
    <row r="136" spans="1:22" x14ac:dyDescent="0.3">
      <c r="A136">
        <v>133</v>
      </c>
      <c r="B136" t="s">
        <v>204</v>
      </c>
      <c r="C136">
        <v>40</v>
      </c>
      <c r="D136">
        <v>391</v>
      </c>
      <c r="E136">
        <v>37</v>
      </c>
      <c r="F136">
        <v>354</v>
      </c>
      <c r="G136">
        <v>740100</v>
      </c>
      <c r="H136" t="s">
        <v>149</v>
      </c>
      <c r="I136">
        <v>1400</v>
      </c>
      <c r="J136">
        <v>0</v>
      </c>
      <c r="K136" t="s">
        <v>159</v>
      </c>
      <c r="L136">
        <v>19020</v>
      </c>
      <c r="M136">
        <v>3.4236</v>
      </c>
      <c r="N136" t="s">
        <v>160</v>
      </c>
      <c r="O136">
        <v>715000</v>
      </c>
      <c r="P136">
        <v>128.69999999999999</v>
      </c>
      <c r="Q136" t="s">
        <v>158</v>
      </c>
      <c r="R136">
        <v>4680</v>
      </c>
      <c r="S136">
        <v>1.9375</v>
      </c>
    </row>
    <row r="137" spans="1:22" x14ac:dyDescent="0.3">
      <c r="A137">
        <v>134</v>
      </c>
      <c r="B137" t="s">
        <v>204</v>
      </c>
      <c r="C137">
        <v>40</v>
      </c>
      <c r="D137">
        <v>399</v>
      </c>
      <c r="E137">
        <v>35</v>
      </c>
      <c r="F137">
        <v>364</v>
      </c>
      <c r="G137">
        <v>740720</v>
      </c>
      <c r="H137" t="s">
        <v>149</v>
      </c>
      <c r="I137">
        <v>1100</v>
      </c>
      <c r="J137">
        <v>0</v>
      </c>
      <c r="K137" t="s">
        <v>159</v>
      </c>
      <c r="L137">
        <v>19020</v>
      </c>
      <c r="M137">
        <v>3.4236</v>
      </c>
      <c r="N137" t="s">
        <v>160</v>
      </c>
      <c r="O137">
        <v>715000</v>
      </c>
      <c r="P137">
        <v>128.69999999999999</v>
      </c>
      <c r="Q137" t="s">
        <v>168</v>
      </c>
      <c r="R137">
        <v>5600</v>
      </c>
      <c r="S137">
        <v>5.6</v>
      </c>
    </row>
    <row r="138" spans="1:22" x14ac:dyDescent="0.3">
      <c r="A138">
        <v>135</v>
      </c>
      <c r="B138" t="s">
        <v>204</v>
      </c>
      <c r="C138">
        <v>40</v>
      </c>
      <c r="D138">
        <v>463</v>
      </c>
      <c r="E138">
        <v>30</v>
      </c>
      <c r="F138">
        <v>433</v>
      </c>
      <c r="G138">
        <v>738800</v>
      </c>
      <c r="H138" t="s">
        <v>153</v>
      </c>
      <c r="I138">
        <v>19000</v>
      </c>
      <c r="J138">
        <v>0</v>
      </c>
      <c r="K138" t="s">
        <v>160</v>
      </c>
      <c r="L138">
        <v>715000</v>
      </c>
      <c r="M138">
        <v>128.69999999999999</v>
      </c>
      <c r="N138" t="s">
        <v>149</v>
      </c>
      <c r="O138">
        <v>4800</v>
      </c>
      <c r="P138">
        <v>0</v>
      </c>
    </row>
    <row r="139" spans="1:22" x14ac:dyDescent="0.3">
      <c r="A139">
        <v>136</v>
      </c>
      <c r="B139" t="s">
        <v>204</v>
      </c>
      <c r="C139">
        <v>40</v>
      </c>
      <c r="D139">
        <v>437</v>
      </c>
      <c r="E139">
        <v>32</v>
      </c>
      <c r="F139">
        <v>405</v>
      </c>
      <c r="G139">
        <v>739920</v>
      </c>
      <c r="H139" t="s">
        <v>149</v>
      </c>
      <c r="I139">
        <v>5900</v>
      </c>
      <c r="J139">
        <v>0</v>
      </c>
      <c r="K139" t="s">
        <v>159</v>
      </c>
      <c r="L139">
        <v>19020</v>
      </c>
      <c r="M139">
        <v>3.4236</v>
      </c>
      <c r="N139" t="s">
        <v>160</v>
      </c>
      <c r="O139">
        <v>715000</v>
      </c>
      <c r="P139">
        <v>128.69999999999999</v>
      </c>
    </row>
    <row r="140" spans="1:22" x14ac:dyDescent="0.3">
      <c r="A140">
        <v>137</v>
      </c>
      <c r="B140" t="s">
        <v>204</v>
      </c>
      <c r="C140">
        <v>40</v>
      </c>
      <c r="D140">
        <v>390.86567059201803</v>
      </c>
      <c r="E140">
        <v>38</v>
      </c>
      <c r="F140">
        <v>352.86567059201803</v>
      </c>
      <c r="G140">
        <v>746430</v>
      </c>
      <c r="H140" t="s">
        <v>69</v>
      </c>
      <c r="I140">
        <v>26449.999999999996</v>
      </c>
      <c r="J140">
        <v>8.7655671535904993</v>
      </c>
      <c r="K140" t="s">
        <v>160</v>
      </c>
      <c r="L140">
        <v>715000</v>
      </c>
      <c r="M140">
        <v>128.69999999999999</v>
      </c>
      <c r="N140" t="s">
        <v>158</v>
      </c>
      <c r="O140">
        <v>4680</v>
      </c>
      <c r="P140">
        <v>1.9375</v>
      </c>
      <c r="Q140" t="s">
        <v>149</v>
      </c>
      <c r="R140">
        <v>300</v>
      </c>
      <c r="S140">
        <v>0</v>
      </c>
    </row>
    <row r="141" spans="1:22" x14ac:dyDescent="0.3">
      <c r="A141">
        <v>138</v>
      </c>
      <c r="B141" t="s">
        <v>204</v>
      </c>
      <c r="C141">
        <v>40</v>
      </c>
      <c r="D141">
        <v>404.34969677497082</v>
      </c>
      <c r="E141">
        <v>36</v>
      </c>
      <c r="F141">
        <v>368.34969677497082</v>
      </c>
      <c r="G141">
        <v>746970</v>
      </c>
      <c r="H141" t="s">
        <v>69</v>
      </c>
      <c r="I141">
        <v>26449.999999999996</v>
      </c>
      <c r="J141">
        <v>8.7655671535904993</v>
      </c>
      <c r="K141" t="s">
        <v>160</v>
      </c>
      <c r="L141">
        <v>715000</v>
      </c>
      <c r="M141">
        <v>128.69999999999999</v>
      </c>
      <c r="N141" t="s">
        <v>169</v>
      </c>
      <c r="O141">
        <v>5520</v>
      </c>
      <c r="P141">
        <v>11.012399999999998</v>
      </c>
    </row>
    <row r="142" spans="1:22" x14ac:dyDescent="0.3">
      <c r="A142">
        <v>139</v>
      </c>
      <c r="B142" t="s">
        <v>204</v>
      </c>
      <c r="C142">
        <v>40</v>
      </c>
      <c r="D142">
        <v>385.84818954554578</v>
      </c>
      <c r="E142">
        <v>36</v>
      </c>
      <c r="F142">
        <v>349.84818954554578</v>
      </c>
      <c r="G142">
        <v>747050</v>
      </c>
      <c r="H142" t="s">
        <v>69</v>
      </c>
      <c r="I142">
        <v>26449.999999999996</v>
      </c>
      <c r="J142">
        <v>8.7655671535904993</v>
      </c>
      <c r="K142" t="s">
        <v>160</v>
      </c>
      <c r="L142">
        <v>715000</v>
      </c>
      <c r="M142">
        <v>128.69999999999999</v>
      </c>
      <c r="N142" t="s">
        <v>168</v>
      </c>
      <c r="O142">
        <v>5600</v>
      </c>
      <c r="P142">
        <v>5.6</v>
      </c>
    </row>
    <row r="143" spans="1:22" x14ac:dyDescent="0.3">
      <c r="A143">
        <v>140</v>
      </c>
      <c r="B143" t="s">
        <v>204</v>
      </c>
      <c r="C143">
        <v>40</v>
      </c>
      <c r="D143">
        <v>437.13726633165834</v>
      </c>
      <c r="E143">
        <v>33</v>
      </c>
      <c r="F143">
        <v>404.13726633165834</v>
      </c>
      <c r="G143">
        <v>746250</v>
      </c>
      <c r="H143" t="s">
        <v>69</v>
      </c>
      <c r="I143">
        <v>26449.999999999996</v>
      </c>
      <c r="J143">
        <v>8.7655671535904993</v>
      </c>
      <c r="K143" t="s">
        <v>160</v>
      </c>
      <c r="L143">
        <v>715000</v>
      </c>
      <c r="M143">
        <v>128.69999999999999</v>
      </c>
      <c r="N143" t="s">
        <v>149</v>
      </c>
      <c r="O143">
        <v>4800</v>
      </c>
      <c r="P143">
        <v>0</v>
      </c>
    </row>
    <row r="144" spans="1:22" x14ac:dyDescent="0.3">
      <c r="A144">
        <v>141</v>
      </c>
      <c r="B144" t="s">
        <v>204</v>
      </c>
      <c r="C144">
        <v>40</v>
      </c>
      <c r="D144">
        <v>416.99999999999994</v>
      </c>
      <c r="E144">
        <v>34.999999999999993</v>
      </c>
      <c r="F144">
        <v>381.99999999999994</v>
      </c>
      <c r="G144">
        <v>738980</v>
      </c>
      <c r="H144" t="s">
        <v>153</v>
      </c>
      <c r="I144">
        <v>19000</v>
      </c>
      <c r="J144">
        <v>0</v>
      </c>
      <c r="K144" t="s">
        <v>160</v>
      </c>
      <c r="L144">
        <v>715000</v>
      </c>
      <c r="M144">
        <v>128.69999999999999</v>
      </c>
      <c r="N144" t="s">
        <v>158</v>
      </c>
      <c r="O144">
        <v>4680</v>
      </c>
      <c r="P144">
        <v>1.9375</v>
      </c>
      <c r="Q144" t="s">
        <v>149</v>
      </c>
      <c r="R144">
        <v>300</v>
      </c>
      <c r="S144">
        <v>0</v>
      </c>
    </row>
    <row r="145" spans="1:25" x14ac:dyDescent="0.3">
      <c r="A145">
        <v>142</v>
      </c>
      <c r="B145" t="s">
        <v>204</v>
      </c>
      <c r="C145">
        <v>40</v>
      </c>
      <c r="D145">
        <v>430.44449913457379</v>
      </c>
      <c r="E145">
        <v>33</v>
      </c>
      <c r="F145">
        <v>397.44449913457379</v>
      </c>
      <c r="G145">
        <v>739520</v>
      </c>
      <c r="H145" t="s">
        <v>153</v>
      </c>
      <c r="I145">
        <v>19000</v>
      </c>
      <c r="J145">
        <v>0</v>
      </c>
      <c r="K145" t="s">
        <v>160</v>
      </c>
      <c r="L145">
        <v>715000</v>
      </c>
      <c r="M145">
        <v>128.69999999999999</v>
      </c>
      <c r="N145" t="s">
        <v>169</v>
      </c>
      <c r="O145">
        <v>5520</v>
      </c>
      <c r="P145">
        <v>11.012399999999998</v>
      </c>
    </row>
    <row r="146" spans="1:25" x14ac:dyDescent="0.3">
      <c r="A146">
        <v>143</v>
      </c>
      <c r="B146" t="s">
        <v>204</v>
      </c>
      <c r="C146">
        <v>40</v>
      </c>
      <c r="D146">
        <v>425</v>
      </c>
      <c r="E146">
        <v>33</v>
      </c>
      <c r="F146">
        <v>392</v>
      </c>
      <c r="G146">
        <v>739600</v>
      </c>
      <c r="H146" t="s">
        <v>153</v>
      </c>
      <c r="I146">
        <v>19000</v>
      </c>
      <c r="J146">
        <v>0</v>
      </c>
      <c r="K146" t="s">
        <v>160</v>
      </c>
      <c r="L146">
        <v>715000</v>
      </c>
      <c r="M146">
        <v>128.69999999999999</v>
      </c>
      <c r="N146" t="s">
        <v>168</v>
      </c>
      <c r="O146">
        <v>5600</v>
      </c>
      <c r="P146">
        <v>5.6</v>
      </c>
    </row>
    <row r="147" spans="1:25" x14ac:dyDescent="0.3">
      <c r="A147">
        <v>144</v>
      </c>
      <c r="B147" t="s">
        <v>204</v>
      </c>
      <c r="C147">
        <v>40</v>
      </c>
      <c r="D147">
        <v>398.91723110902882</v>
      </c>
      <c r="E147">
        <v>36</v>
      </c>
      <c r="F147">
        <v>362.91723110902882</v>
      </c>
      <c r="G147">
        <v>747050</v>
      </c>
      <c r="H147" t="s">
        <v>69</v>
      </c>
      <c r="I147">
        <v>26449.999999999996</v>
      </c>
      <c r="J147">
        <v>8.7655671535904993</v>
      </c>
      <c r="K147" t="s">
        <v>160</v>
      </c>
      <c r="L147">
        <v>715000</v>
      </c>
      <c r="M147">
        <v>128.69999999999999</v>
      </c>
      <c r="N147" t="s">
        <v>168</v>
      </c>
      <c r="O147">
        <v>5600</v>
      </c>
      <c r="P147">
        <v>5.6</v>
      </c>
    </row>
    <row r="148" spans="1:25" x14ac:dyDescent="0.3">
      <c r="A148">
        <v>145</v>
      </c>
      <c r="B148" t="s">
        <v>204</v>
      </c>
      <c r="C148">
        <v>41</v>
      </c>
      <c r="D148">
        <v>310.44684622308381</v>
      </c>
      <c r="E148">
        <v>66</v>
      </c>
      <c r="F148">
        <v>244.44684622308381</v>
      </c>
      <c r="G148">
        <v>433290</v>
      </c>
      <c r="H148" t="s">
        <v>169</v>
      </c>
      <c r="I148">
        <v>5290</v>
      </c>
      <c r="J148">
        <v>10.55355</v>
      </c>
      <c r="K148" t="s">
        <v>160</v>
      </c>
      <c r="L148">
        <v>425000</v>
      </c>
      <c r="M148">
        <v>76.5</v>
      </c>
      <c r="N148" t="s">
        <v>168</v>
      </c>
      <c r="O148">
        <v>3000</v>
      </c>
      <c r="P148">
        <v>3</v>
      </c>
    </row>
    <row r="149" spans="1:25" x14ac:dyDescent="0.3">
      <c r="A149">
        <v>146</v>
      </c>
      <c r="B149" t="s">
        <v>204</v>
      </c>
      <c r="C149">
        <v>41</v>
      </c>
      <c r="D149">
        <v>334.49446098455996</v>
      </c>
      <c r="E149">
        <v>64</v>
      </c>
      <c r="F149">
        <v>270.49446098455996</v>
      </c>
      <c r="G149">
        <v>433290</v>
      </c>
      <c r="H149" t="s">
        <v>169</v>
      </c>
      <c r="I149">
        <v>5290</v>
      </c>
      <c r="J149">
        <v>10.55355</v>
      </c>
      <c r="K149" t="s">
        <v>160</v>
      </c>
      <c r="L149">
        <v>425000</v>
      </c>
      <c r="M149">
        <v>76.5</v>
      </c>
      <c r="N149" t="s">
        <v>149</v>
      </c>
      <c r="O149">
        <v>3000</v>
      </c>
      <c r="P149">
        <v>0</v>
      </c>
      <c r="S149" t="s">
        <v>201</v>
      </c>
      <c r="V149" t="s">
        <v>201</v>
      </c>
      <c r="Y149" t="s">
        <v>201</v>
      </c>
    </row>
    <row r="150" spans="1:25" x14ac:dyDescent="0.3">
      <c r="A150">
        <v>147</v>
      </c>
      <c r="B150" t="s">
        <v>204</v>
      </c>
      <c r="C150">
        <v>41</v>
      </c>
      <c r="D150">
        <v>311.44867756006363</v>
      </c>
      <c r="E150">
        <v>66</v>
      </c>
      <c r="F150">
        <v>245.44867756006366</v>
      </c>
      <c r="G150">
        <v>433290</v>
      </c>
      <c r="H150" t="s">
        <v>169</v>
      </c>
      <c r="I150">
        <v>5290</v>
      </c>
      <c r="J150">
        <v>10.55355</v>
      </c>
      <c r="K150" t="s">
        <v>160</v>
      </c>
      <c r="L150">
        <v>425000</v>
      </c>
      <c r="M150">
        <v>76.5</v>
      </c>
      <c r="N150" t="s">
        <v>168</v>
      </c>
      <c r="O150">
        <v>3000</v>
      </c>
      <c r="P150">
        <v>3</v>
      </c>
      <c r="S150" t="s">
        <v>201</v>
      </c>
      <c r="V150" t="s">
        <v>201</v>
      </c>
      <c r="Y150" t="s">
        <v>201</v>
      </c>
    </row>
    <row r="151" spans="1:25" x14ac:dyDescent="0.3">
      <c r="A151">
        <v>148</v>
      </c>
      <c r="B151" t="s">
        <v>204</v>
      </c>
      <c r="C151">
        <v>41</v>
      </c>
      <c r="D151">
        <v>280.72067521185204</v>
      </c>
      <c r="E151">
        <v>105</v>
      </c>
      <c r="F151">
        <v>175.72067521185207</v>
      </c>
      <c r="G151">
        <v>515690</v>
      </c>
      <c r="H151" t="s">
        <v>69</v>
      </c>
      <c r="I151">
        <v>15639.999999999998</v>
      </c>
      <c r="J151">
        <v>5.1829825216454992</v>
      </c>
      <c r="K151" t="s">
        <v>163</v>
      </c>
      <c r="L151">
        <v>400000</v>
      </c>
      <c r="M151">
        <v>51</v>
      </c>
      <c r="N151" t="s">
        <v>169</v>
      </c>
      <c r="O151">
        <v>100049.99999999999</v>
      </c>
      <c r="P151">
        <v>199.59775500000001</v>
      </c>
      <c r="S151" t="s">
        <v>201</v>
      </c>
      <c r="V151" t="s">
        <v>201</v>
      </c>
      <c r="Y151" t="s">
        <v>201</v>
      </c>
    </row>
    <row r="152" spans="1:25" x14ac:dyDescent="0.3">
      <c r="A152">
        <v>149</v>
      </c>
      <c r="B152" t="s">
        <v>204</v>
      </c>
      <c r="C152">
        <v>41</v>
      </c>
      <c r="D152">
        <v>326.74281536406755</v>
      </c>
      <c r="E152">
        <v>73</v>
      </c>
      <c r="F152">
        <v>253.74281536406755</v>
      </c>
      <c r="G152">
        <v>434260</v>
      </c>
      <c r="H152" t="s">
        <v>169</v>
      </c>
      <c r="I152">
        <v>5290</v>
      </c>
      <c r="J152">
        <v>10.55355</v>
      </c>
      <c r="K152" t="s">
        <v>160</v>
      </c>
      <c r="L152">
        <v>425000</v>
      </c>
      <c r="M152">
        <v>76.5</v>
      </c>
      <c r="N152" t="s">
        <v>155</v>
      </c>
      <c r="O152">
        <v>3210</v>
      </c>
      <c r="P152">
        <v>2.1312500000000001</v>
      </c>
      <c r="Q152" t="s">
        <v>149</v>
      </c>
      <c r="R152">
        <v>760</v>
      </c>
      <c r="S152">
        <v>0</v>
      </c>
      <c r="V152" t="s">
        <v>201</v>
      </c>
      <c r="Y152" t="s">
        <v>201</v>
      </c>
    </row>
    <row r="153" spans="1:25" x14ac:dyDescent="0.3">
      <c r="A153">
        <v>150</v>
      </c>
      <c r="B153" t="s">
        <v>204</v>
      </c>
      <c r="C153">
        <v>41</v>
      </c>
      <c r="D153">
        <v>328</v>
      </c>
      <c r="E153">
        <v>63</v>
      </c>
      <c r="F153">
        <v>265</v>
      </c>
      <c r="G153">
        <v>430700</v>
      </c>
      <c r="H153" t="s">
        <v>154</v>
      </c>
      <c r="I153">
        <v>2700</v>
      </c>
      <c r="J153">
        <v>4.725E-3</v>
      </c>
      <c r="K153" t="s">
        <v>160</v>
      </c>
      <c r="L153">
        <v>425000</v>
      </c>
      <c r="M153">
        <v>76.5</v>
      </c>
      <c r="N153" t="s">
        <v>149</v>
      </c>
      <c r="O153">
        <v>3000</v>
      </c>
      <c r="P153">
        <v>0</v>
      </c>
      <c r="S153" t="s">
        <v>201</v>
      </c>
    </row>
    <row r="154" spans="1:25" x14ac:dyDescent="0.3">
      <c r="A154">
        <v>151</v>
      </c>
      <c r="B154" t="s">
        <v>204</v>
      </c>
      <c r="C154">
        <v>41</v>
      </c>
      <c r="D154">
        <v>303</v>
      </c>
      <c r="E154">
        <v>65</v>
      </c>
      <c r="F154">
        <v>238</v>
      </c>
      <c r="G154">
        <v>430700</v>
      </c>
      <c r="H154" t="s">
        <v>154</v>
      </c>
      <c r="I154">
        <v>2700</v>
      </c>
      <c r="J154">
        <v>4.725E-3</v>
      </c>
      <c r="K154" t="s">
        <v>160</v>
      </c>
      <c r="L154">
        <v>425000</v>
      </c>
      <c r="M154">
        <v>76.5</v>
      </c>
      <c r="N154" t="s">
        <v>168</v>
      </c>
      <c r="O154">
        <v>3000</v>
      </c>
      <c r="P154">
        <v>3</v>
      </c>
      <c r="S154" t="s">
        <v>201</v>
      </c>
    </row>
    <row r="155" spans="1:25" x14ac:dyDescent="0.3">
      <c r="A155">
        <v>152</v>
      </c>
      <c r="B155" t="s">
        <v>204</v>
      </c>
      <c r="C155">
        <v>41</v>
      </c>
      <c r="D155">
        <v>308.72843408493566</v>
      </c>
      <c r="E155">
        <v>67</v>
      </c>
      <c r="F155">
        <v>241.72843408493569</v>
      </c>
      <c r="G155">
        <v>433740</v>
      </c>
      <c r="H155" t="s">
        <v>169</v>
      </c>
      <c r="I155">
        <v>8740</v>
      </c>
      <c r="J155">
        <v>17.436299999999999</v>
      </c>
      <c r="K155" t="s">
        <v>160</v>
      </c>
      <c r="L155">
        <v>425000</v>
      </c>
      <c r="M155">
        <v>76.5</v>
      </c>
      <c r="P155" t="s">
        <v>201</v>
      </c>
      <c r="S155" t="s">
        <v>201</v>
      </c>
      <c r="V155" t="s">
        <v>201</v>
      </c>
      <c r="Y155" t="s">
        <v>201</v>
      </c>
    </row>
    <row r="156" spans="1:25" x14ac:dyDescent="0.3">
      <c r="A156">
        <v>153</v>
      </c>
      <c r="B156" t="s">
        <v>204</v>
      </c>
      <c r="C156">
        <v>41</v>
      </c>
      <c r="D156">
        <v>301.98810483870972</v>
      </c>
      <c r="E156">
        <v>132.00000000000003</v>
      </c>
      <c r="F156">
        <v>169.98810483870969</v>
      </c>
      <c r="G156">
        <v>483600</v>
      </c>
      <c r="H156" t="s">
        <v>69</v>
      </c>
      <c r="I156">
        <v>15639.999999999998</v>
      </c>
      <c r="J156">
        <v>5.1829825216454992</v>
      </c>
      <c r="K156" t="s">
        <v>163</v>
      </c>
      <c r="L156">
        <v>400000</v>
      </c>
      <c r="M156">
        <v>51</v>
      </c>
      <c r="N156" t="s">
        <v>159</v>
      </c>
      <c r="O156">
        <v>64000</v>
      </c>
      <c r="P156">
        <v>11.52</v>
      </c>
      <c r="Q156" t="s">
        <v>155</v>
      </c>
      <c r="R156">
        <v>3210</v>
      </c>
      <c r="S156">
        <v>2.1312500000000001</v>
      </c>
      <c r="T156" t="s">
        <v>149</v>
      </c>
      <c r="U156">
        <v>750</v>
      </c>
      <c r="V156">
        <v>0</v>
      </c>
      <c r="Y156" t="s">
        <v>201</v>
      </c>
    </row>
    <row r="157" spans="1:25" x14ac:dyDescent="0.3">
      <c r="A157">
        <v>154</v>
      </c>
      <c r="B157" t="s">
        <v>204</v>
      </c>
      <c r="C157">
        <v>41</v>
      </c>
      <c r="D157">
        <v>321.27774341510872</v>
      </c>
      <c r="E157">
        <v>72</v>
      </c>
      <c r="F157">
        <v>249.27774341510872</v>
      </c>
      <c r="G157">
        <v>431670</v>
      </c>
      <c r="H157" t="s">
        <v>153</v>
      </c>
      <c r="I157">
        <v>2700</v>
      </c>
      <c r="J157">
        <v>0</v>
      </c>
      <c r="K157" t="s">
        <v>160</v>
      </c>
      <c r="L157">
        <v>425000</v>
      </c>
      <c r="M157">
        <v>76.5</v>
      </c>
      <c r="N157" t="s">
        <v>155</v>
      </c>
      <c r="O157">
        <v>3210</v>
      </c>
      <c r="P157">
        <v>2.1312500000000001</v>
      </c>
      <c r="Q157" t="s">
        <v>149</v>
      </c>
      <c r="R157">
        <v>760</v>
      </c>
      <c r="S157">
        <v>0</v>
      </c>
      <c r="V157" t="s">
        <v>201</v>
      </c>
      <c r="Y157" t="s">
        <v>201</v>
      </c>
    </row>
    <row r="158" spans="1:25" x14ac:dyDescent="0.3">
      <c r="A158">
        <v>155</v>
      </c>
      <c r="B158" t="s">
        <v>204</v>
      </c>
      <c r="C158">
        <v>41</v>
      </c>
      <c r="D158">
        <v>277.04086496456648</v>
      </c>
      <c r="E158">
        <v>99</v>
      </c>
      <c r="F158">
        <v>178.04086496456651</v>
      </c>
      <c r="G158">
        <v>515050</v>
      </c>
      <c r="H158" t="s">
        <v>149</v>
      </c>
      <c r="I158">
        <v>1000</v>
      </c>
      <c r="J158">
        <v>0</v>
      </c>
      <c r="K158" t="s">
        <v>160</v>
      </c>
      <c r="L158">
        <v>14000</v>
      </c>
      <c r="M158">
        <v>2.52</v>
      </c>
      <c r="N158" t="s">
        <v>163</v>
      </c>
      <c r="O158">
        <v>400000</v>
      </c>
      <c r="P158">
        <v>51</v>
      </c>
      <c r="Q158" t="s">
        <v>169</v>
      </c>
      <c r="R158">
        <v>100049.99999999999</v>
      </c>
      <c r="S158">
        <v>199.59775500000001</v>
      </c>
      <c r="V158" t="s">
        <v>201</v>
      </c>
      <c r="Y158" t="s">
        <v>201</v>
      </c>
    </row>
    <row r="159" spans="1:25" x14ac:dyDescent="0.3">
      <c r="A159">
        <v>156</v>
      </c>
      <c r="B159" t="s">
        <v>204</v>
      </c>
      <c r="C159">
        <v>41</v>
      </c>
      <c r="D159">
        <v>298.17148003975484</v>
      </c>
      <c r="E159">
        <v>126</v>
      </c>
      <c r="F159">
        <v>172.17148003975484</v>
      </c>
      <c r="G159">
        <v>482960</v>
      </c>
      <c r="H159" t="s">
        <v>149</v>
      </c>
      <c r="I159">
        <v>1750</v>
      </c>
      <c r="J159">
        <v>0</v>
      </c>
      <c r="K159" t="s">
        <v>160</v>
      </c>
      <c r="L159">
        <v>14000</v>
      </c>
      <c r="M159">
        <v>2.52</v>
      </c>
      <c r="N159" t="s">
        <v>163</v>
      </c>
      <c r="O159">
        <v>400000</v>
      </c>
      <c r="P159">
        <v>51</v>
      </c>
      <c r="Q159" t="s">
        <v>159</v>
      </c>
      <c r="R159">
        <v>64000</v>
      </c>
      <c r="S159">
        <v>11.52</v>
      </c>
      <c r="T159" t="s">
        <v>155</v>
      </c>
      <c r="U159">
        <v>3210</v>
      </c>
      <c r="V159">
        <v>2.1312500000000001</v>
      </c>
      <c r="Y159" t="s">
        <v>201</v>
      </c>
    </row>
    <row r="160" spans="1:25" x14ac:dyDescent="0.3">
      <c r="A160">
        <v>157</v>
      </c>
      <c r="B160" t="s">
        <v>204</v>
      </c>
      <c r="C160">
        <v>41</v>
      </c>
      <c r="D160">
        <v>281.17162400248731</v>
      </c>
      <c r="E160">
        <v>121</v>
      </c>
      <c r="F160">
        <v>160.17162400248731</v>
      </c>
      <c r="G160">
        <v>482450</v>
      </c>
      <c r="H160" t="s">
        <v>149</v>
      </c>
      <c r="I160">
        <v>1000</v>
      </c>
      <c r="J160">
        <v>0</v>
      </c>
      <c r="K160" t="s">
        <v>160</v>
      </c>
      <c r="L160">
        <v>14000</v>
      </c>
      <c r="M160">
        <v>2.52</v>
      </c>
      <c r="N160" t="s">
        <v>163</v>
      </c>
      <c r="O160">
        <v>400000</v>
      </c>
      <c r="P160">
        <v>51</v>
      </c>
      <c r="Q160" t="s">
        <v>159</v>
      </c>
      <c r="R160">
        <v>64000</v>
      </c>
      <c r="S160">
        <v>11.52</v>
      </c>
      <c r="T160" t="s">
        <v>169</v>
      </c>
      <c r="U160">
        <v>3449.9999999999995</v>
      </c>
      <c r="V160">
        <v>6.8807549999999997</v>
      </c>
      <c r="Y160" t="s">
        <v>201</v>
      </c>
    </row>
    <row r="161" spans="1:25" x14ac:dyDescent="0.3">
      <c r="A161">
        <v>158</v>
      </c>
      <c r="B161" t="s">
        <v>204</v>
      </c>
      <c r="C161">
        <v>41</v>
      </c>
      <c r="D161">
        <v>302.77716535433069</v>
      </c>
      <c r="E161">
        <v>98.999999999999986</v>
      </c>
      <c r="F161">
        <v>203.77716535433069</v>
      </c>
      <c r="G161">
        <v>514350</v>
      </c>
      <c r="H161" t="s">
        <v>153</v>
      </c>
      <c r="I161">
        <v>14300</v>
      </c>
      <c r="J161">
        <v>0</v>
      </c>
      <c r="K161" t="s">
        <v>163</v>
      </c>
      <c r="L161">
        <v>400000</v>
      </c>
      <c r="M161">
        <v>51</v>
      </c>
      <c r="N161" t="s">
        <v>169</v>
      </c>
      <c r="O161">
        <v>100049.99999999999</v>
      </c>
      <c r="P161">
        <v>199.59775500000001</v>
      </c>
      <c r="S161" t="s">
        <v>201</v>
      </c>
      <c r="V161" t="s">
        <v>201</v>
      </c>
      <c r="Y161" t="s">
        <v>201</v>
      </c>
    </row>
    <row r="162" spans="1:25" x14ac:dyDescent="0.3">
      <c r="A162">
        <v>159</v>
      </c>
      <c r="B162" t="s">
        <v>204</v>
      </c>
      <c r="C162">
        <v>41</v>
      </c>
      <c r="D162">
        <v>323.19668954505869</v>
      </c>
      <c r="E162">
        <v>125.99999999999999</v>
      </c>
      <c r="F162">
        <v>197.19668954505869</v>
      </c>
      <c r="G162">
        <v>482260</v>
      </c>
      <c r="H162" t="s">
        <v>153</v>
      </c>
      <c r="I162">
        <v>14300</v>
      </c>
      <c r="J162">
        <v>0</v>
      </c>
      <c r="K162" t="s">
        <v>163</v>
      </c>
      <c r="L162">
        <v>400000</v>
      </c>
      <c r="M162">
        <v>51</v>
      </c>
      <c r="N162" t="s">
        <v>159</v>
      </c>
      <c r="O162">
        <v>64000</v>
      </c>
      <c r="P162">
        <v>11.52</v>
      </c>
      <c r="Q162" t="s">
        <v>155</v>
      </c>
      <c r="R162">
        <v>3210</v>
      </c>
      <c r="S162">
        <v>2.1312500000000001</v>
      </c>
      <c r="T162" t="s">
        <v>149</v>
      </c>
      <c r="U162">
        <v>750</v>
      </c>
      <c r="V162">
        <v>0</v>
      </c>
      <c r="Y162" t="s">
        <v>201</v>
      </c>
    </row>
    <row r="163" spans="1:25" x14ac:dyDescent="0.3">
      <c r="A163">
        <v>160</v>
      </c>
      <c r="B163" t="s">
        <v>204</v>
      </c>
      <c r="C163">
        <v>41</v>
      </c>
      <c r="D163">
        <v>306.19872859366893</v>
      </c>
      <c r="E163">
        <v>121</v>
      </c>
      <c r="F163">
        <v>185.19872859366893</v>
      </c>
      <c r="G163">
        <v>481750</v>
      </c>
      <c r="H163" t="s">
        <v>153</v>
      </c>
      <c r="I163">
        <v>14300</v>
      </c>
      <c r="J163">
        <v>0</v>
      </c>
      <c r="K163" t="s">
        <v>163</v>
      </c>
      <c r="L163">
        <v>400000</v>
      </c>
      <c r="M163">
        <v>51</v>
      </c>
      <c r="N163" t="s">
        <v>159</v>
      </c>
      <c r="O163">
        <v>64000</v>
      </c>
      <c r="P163">
        <v>11.52</v>
      </c>
      <c r="Q163" t="s">
        <v>169</v>
      </c>
      <c r="R163">
        <v>3449.9999999999995</v>
      </c>
      <c r="S163">
        <v>6.8807549999999997</v>
      </c>
      <c r="V163" t="s">
        <v>201</v>
      </c>
      <c r="Y163" t="s">
        <v>201</v>
      </c>
    </row>
    <row r="164" spans="1:25" x14ac:dyDescent="0.3">
      <c r="A164">
        <v>161</v>
      </c>
      <c r="B164" t="s">
        <v>204</v>
      </c>
      <c r="C164">
        <v>41</v>
      </c>
      <c r="D164">
        <v>274.72067521185204</v>
      </c>
      <c r="E164">
        <v>99</v>
      </c>
      <c r="F164">
        <v>175.72067521185207</v>
      </c>
      <c r="G164">
        <v>515690</v>
      </c>
      <c r="H164" t="s">
        <v>169</v>
      </c>
      <c r="I164">
        <v>115689.99999999999</v>
      </c>
      <c r="J164">
        <v>230.79955499999997</v>
      </c>
      <c r="K164" t="s">
        <v>163</v>
      </c>
      <c r="L164">
        <v>400000</v>
      </c>
      <c r="M164">
        <v>51</v>
      </c>
      <c r="P164" t="s">
        <v>201</v>
      </c>
      <c r="S164" t="s">
        <v>201</v>
      </c>
      <c r="V164" t="s">
        <v>201</v>
      </c>
      <c r="Y164" t="s">
        <v>201</v>
      </c>
    </row>
    <row r="165" spans="1:25" x14ac:dyDescent="0.3">
      <c r="A165">
        <v>162</v>
      </c>
      <c r="B165" t="s">
        <v>204</v>
      </c>
      <c r="C165">
        <v>41</v>
      </c>
      <c r="D165">
        <v>295.98810483870972</v>
      </c>
      <c r="E165">
        <v>126.00000000000003</v>
      </c>
      <c r="F165">
        <v>169.98810483870969</v>
      </c>
      <c r="G165">
        <v>483600</v>
      </c>
      <c r="H165" t="s">
        <v>169</v>
      </c>
      <c r="I165">
        <v>15639.999999999998</v>
      </c>
      <c r="J165">
        <v>31.199804999999998</v>
      </c>
      <c r="K165" t="s">
        <v>163</v>
      </c>
      <c r="L165">
        <v>400000</v>
      </c>
      <c r="M165">
        <v>51</v>
      </c>
      <c r="N165" t="s">
        <v>159</v>
      </c>
      <c r="O165">
        <v>64000</v>
      </c>
      <c r="P165">
        <v>11.52</v>
      </c>
      <c r="Q165" t="s">
        <v>155</v>
      </c>
      <c r="R165">
        <v>3210</v>
      </c>
      <c r="S165">
        <v>2.1312500000000001</v>
      </c>
      <c r="T165" t="s">
        <v>149</v>
      </c>
      <c r="U165">
        <v>750</v>
      </c>
      <c r="V165">
        <v>0</v>
      </c>
      <c r="Y165" t="s">
        <v>201</v>
      </c>
    </row>
    <row r="166" spans="1:25" x14ac:dyDescent="0.3">
      <c r="A166">
        <v>163</v>
      </c>
      <c r="B166" t="s">
        <v>204</v>
      </c>
      <c r="C166">
        <v>41</v>
      </c>
      <c r="D166">
        <v>278.93061230826549</v>
      </c>
      <c r="E166">
        <v>121</v>
      </c>
      <c r="F166">
        <v>157.93061230826552</v>
      </c>
      <c r="G166">
        <v>483090</v>
      </c>
      <c r="H166" t="s">
        <v>169</v>
      </c>
      <c r="I166">
        <v>19090</v>
      </c>
      <c r="J166">
        <v>38.08455</v>
      </c>
      <c r="K166" t="s">
        <v>163</v>
      </c>
      <c r="L166">
        <v>400000</v>
      </c>
      <c r="M166">
        <v>51</v>
      </c>
      <c r="N166" t="s">
        <v>159</v>
      </c>
      <c r="O166">
        <v>64000</v>
      </c>
      <c r="P166">
        <v>11.52</v>
      </c>
      <c r="S166" t="s">
        <v>201</v>
      </c>
      <c r="V166" t="s">
        <v>201</v>
      </c>
      <c r="Y166" t="s">
        <v>201</v>
      </c>
    </row>
    <row r="167" spans="1:25" x14ac:dyDescent="0.3">
      <c r="A167">
        <v>164</v>
      </c>
      <c r="B167" t="s">
        <v>204</v>
      </c>
      <c r="C167">
        <v>41</v>
      </c>
      <c r="D167">
        <v>302.28326568479645</v>
      </c>
      <c r="E167">
        <v>66</v>
      </c>
      <c r="F167">
        <v>236.28326568479648</v>
      </c>
      <c r="G167">
        <v>431150</v>
      </c>
      <c r="H167" t="s">
        <v>154</v>
      </c>
      <c r="I167">
        <v>2700</v>
      </c>
      <c r="J167">
        <v>4.725E-3</v>
      </c>
      <c r="K167" t="s">
        <v>160</v>
      </c>
      <c r="L167">
        <v>425000</v>
      </c>
      <c r="M167">
        <v>76.5</v>
      </c>
      <c r="N167" t="s">
        <v>169</v>
      </c>
      <c r="O167">
        <v>3449.9999999999995</v>
      </c>
      <c r="P167">
        <v>6.8807549999999997</v>
      </c>
      <c r="S167" t="s">
        <v>201</v>
      </c>
    </row>
    <row r="168" spans="1:25" x14ac:dyDescent="0.3">
      <c r="A168">
        <v>165</v>
      </c>
      <c r="B168" t="s">
        <v>204</v>
      </c>
      <c r="C168">
        <v>41</v>
      </c>
      <c r="D168">
        <v>284.93061230826549</v>
      </c>
      <c r="E168">
        <v>126.99999999999999</v>
      </c>
      <c r="F168">
        <v>157.93061230826552</v>
      </c>
      <c r="G168">
        <v>483090</v>
      </c>
      <c r="H168" t="s">
        <v>69</v>
      </c>
      <c r="I168">
        <v>15639.999999999998</v>
      </c>
      <c r="J168">
        <v>5.1829825216454992</v>
      </c>
      <c r="K168" t="s">
        <v>163</v>
      </c>
      <c r="L168">
        <v>400000</v>
      </c>
      <c r="M168">
        <v>51</v>
      </c>
      <c r="N168" t="s">
        <v>159</v>
      </c>
      <c r="O168">
        <v>64000</v>
      </c>
      <c r="P168">
        <v>11.52</v>
      </c>
      <c r="Q168" t="s">
        <v>169</v>
      </c>
      <c r="R168">
        <v>3449.9999999999995</v>
      </c>
      <c r="S168">
        <v>6.8807549999999997</v>
      </c>
      <c r="V168" t="s">
        <v>201</v>
      </c>
      <c r="Y168" t="s">
        <v>201</v>
      </c>
    </row>
    <row r="169" spans="1:25" x14ac:dyDescent="0.3">
      <c r="A169">
        <v>166</v>
      </c>
      <c r="B169" t="s">
        <v>204</v>
      </c>
      <c r="C169">
        <v>41</v>
      </c>
      <c r="D169">
        <v>320.27662797970669</v>
      </c>
      <c r="E169">
        <v>72</v>
      </c>
      <c r="F169">
        <v>248.27662797970669</v>
      </c>
      <c r="G169">
        <v>431670</v>
      </c>
      <c r="H169" t="s">
        <v>154</v>
      </c>
      <c r="I169">
        <v>2700</v>
      </c>
      <c r="J169">
        <v>4.725E-3</v>
      </c>
      <c r="K169" t="s">
        <v>160</v>
      </c>
      <c r="L169">
        <v>425000</v>
      </c>
      <c r="M169">
        <v>76.5</v>
      </c>
      <c r="N169" t="s">
        <v>155</v>
      </c>
      <c r="O169">
        <v>3210</v>
      </c>
      <c r="P169">
        <v>2.1312500000000001</v>
      </c>
      <c r="Q169" t="s">
        <v>149</v>
      </c>
      <c r="R169">
        <v>760</v>
      </c>
      <c r="S169">
        <v>0</v>
      </c>
    </row>
    <row r="170" spans="1:25" x14ac:dyDescent="0.3">
      <c r="A170">
        <v>167</v>
      </c>
      <c r="B170" t="s">
        <v>204</v>
      </c>
      <c r="C170">
        <v>41</v>
      </c>
      <c r="D170">
        <v>312</v>
      </c>
      <c r="E170">
        <v>60</v>
      </c>
      <c r="F170">
        <v>252</v>
      </c>
      <c r="G170">
        <v>429600</v>
      </c>
      <c r="H170" t="s">
        <v>149</v>
      </c>
      <c r="I170">
        <v>1600</v>
      </c>
      <c r="J170">
        <v>0</v>
      </c>
      <c r="K170" t="s">
        <v>160</v>
      </c>
      <c r="L170">
        <v>425000</v>
      </c>
      <c r="M170">
        <v>76.5</v>
      </c>
      <c r="N170" t="s">
        <v>168</v>
      </c>
      <c r="O170">
        <v>3000</v>
      </c>
      <c r="P170">
        <v>3</v>
      </c>
      <c r="S170" t="s">
        <v>201</v>
      </c>
      <c r="V170" t="s">
        <v>201</v>
      </c>
      <c r="Y170" t="s">
        <v>201</v>
      </c>
    </row>
    <row r="171" spans="1:25" x14ac:dyDescent="0.3">
      <c r="A171">
        <v>168</v>
      </c>
      <c r="B171" t="s">
        <v>204</v>
      </c>
      <c r="C171">
        <v>41</v>
      </c>
      <c r="D171">
        <v>306</v>
      </c>
      <c r="E171">
        <v>65</v>
      </c>
      <c r="F171">
        <v>241</v>
      </c>
      <c r="G171">
        <v>430700</v>
      </c>
      <c r="H171" t="s">
        <v>153</v>
      </c>
      <c r="I171">
        <v>2700</v>
      </c>
      <c r="J171">
        <v>0</v>
      </c>
      <c r="K171" t="s">
        <v>160</v>
      </c>
      <c r="L171">
        <v>425000</v>
      </c>
      <c r="M171">
        <v>76.5</v>
      </c>
      <c r="N171" t="s">
        <v>168</v>
      </c>
      <c r="O171">
        <v>3000</v>
      </c>
      <c r="P171">
        <v>3</v>
      </c>
      <c r="S171" t="s">
        <v>201</v>
      </c>
      <c r="V171" t="s">
        <v>201</v>
      </c>
      <c r="Y171" t="s">
        <v>201</v>
      </c>
    </row>
    <row r="172" spans="1:25" x14ac:dyDescent="0.3">
      <c r="A172">
        <v>169</v>
      </c>
      <c r="B172" t="s">
        <v>204</v>
      </c>
      <c r="C172">
        <v>41</v>
      </c>
      <c r="D172">
        <v>329</v>
      </c>
      <c r="E172">
        <v>63</v>
      </c>
      <c r="F172">
        <v>266</v>
      </c>
      <c r="G172">
        <v>430700</v>
      </c>
      <c r="H172" t="s">
        <v>153</v>
      </c>
      <c r="I172">
        <v>2700</v>
      </c>
      <c r="J172">
        <v>0</v>
      </c>
      <c r="K172" t="s">
        <v>160</v>
      </c>
      <c r="L172">
        <v>425000</v>
      </c>
      <c r="M172">
        <v>76.5</v>
      </c>
      <c r="N172" t="s">
        <v>149</v>
      </c>
      <c r="O172">
        <v>3000</v>
      </c>
      <c r="P172">
        <v>0</v>
      </c>
      <c r="S172" t="s">
        <v>201</v>
      </c>
      <c r="V172" t="s">
        <v>201</v>
      </c>
      <c r="Y172" t="s">
        <v>201</v>
      </c>
    </row>
    <row r="173" spans="1:25" x14ac:dyDescent="0.3">
      <c r="A173">
        <v>170</v>
      </c>
      <c r="B173" t="s">
        <v>204</v>
      </c>
      <c r="C173">
        <v>41</v>
      </c>
      <c r="D173">
        <v>384.05711534346244</v>
      </c>
      <c r="E173">
        <v>0</v>
      </c>
      <c r="F173">
        <v>384.05711534346244</v>
      </c>
      <c r="G173">
        <v>467299.99999999994</v>
      </c>
      <c r="H173" t="s">
        <v>149</v>
      </c>
      <c r="I173">
        <v>400</v>
      </c>
      <c r="J173">
        <v>0</v>
      </c>
      <c r="K173" t="s">
        <v>69</v>
      </c>
      <c r="L173">
        <v>466899.99999999994</v>
      </c>
      <c r="M173">
        <v>154.73683460411547</v>
      </c>
      <c r="P173" t="s">
        <v>201</v>
      </c>
      <c r="S173" t="s">
        <v>201</v>
      </c>
      <c r="V173" t="s">
        <v>201</v>
      </c>
      <c r="Y173" t="s">
        <v>201</v>
      </c>
    </row>
    <row r="174" spans="1:25" x14ac:dyDescent="0.3">
      <c r="A174">
        <v>171</v>
      </c>
      <c r="B174" t="s">
        <v>204</v>
      </c>
      <c r="C174">
        <v>41</v>
      </c>
      <c r="D174">
        <v>326.58818021998354</v>
      </c>
      <c r="E174">
        <v>67</v>
      </c>
      <c r="F174">
        <v>259.58818021998354</v>
      </c>
      <c r="G174">
        <v>432305</v>
      </c>
      <c r="H174" t="s">
        <v>69</v>
      </c>
      <c r="I174">
        <v>3334.9999999999995</v>
      </c>
      <c r="J174">
        <v>1.1049340576229998</v>
      </c>
      <c r="K174" t="s">
        <v>160</v>
      </c>
      <c r="L174">
        <v>425000</v>
      </c>
      <c r="M174">
        <v>76.5</v>
      </c>
      <c r="N174" t="s">
        <v>155</v>
      </c>
      <c r="O174">
        <v>3210</v>
      </c>
      <c r="P174">
        <v>2.1312500000000001</v>
      </c>
      <c r="Q174" t="s">
        <v>149</v>
      </c>
      <c r="R174">
        <v>760</v>
      </c>
      <c r="S174">
        <v>0</v>
      </c>
      <c r="V174" t="s">
        <v>201</v>
      </c>
      <c r="Y174" t="s">
        <v>201</v>
      </c>
    </row>
    <row r="175" spans="1:25" x14ac:dyDescent="0.3">
      <c r="A175">
        <v>172</v>
      </c>
      <c r="B175" t="s">
        <v>204</v>
      </c>
      <c r="C175">
        <v>41</v>
      </c>
      <c r="D175">
        <v>308.58219773729979</v>
      </c>
      <c r="E175">
        <v>61</v>
      </c>
      <c r="F175">
        <v>247.58219773729982</v>
      </c>
      <c r="G175">
        <v>431785</v>
      </c>
      <c r="H175" t="s">
        <v>69</v>
      </c>
      <c r="I175">
        <v>3334.9999999999995</v>
      </c>
      <c r="J175">
        <v>1.1049340576229998</v>
      </c>
      <c r="K175" t="s">
        <v>160</v>
      </c>
      <c r="L175">
        <v>425000</v>
      </c>
      <c r="M175">
        <v>76.5</v>
      </c>
      <c r="N175" t="s">
        <v>169</v>
      </c>
      <c r="O175">
        <v>3449.9999999999995</v>
      </c>
      <c r="P175">
        <v>6.8807549999999997</v>
      </c>
      <c r="S175" t="s">
        <v>201</v>
      </c>
      <c r="V175" t="s">
        <v>201</v>
      </c>
      <c r="Y175" t="s">
        <v>201</v>
      </c>
    </row>
    <row r="176" spans="1:25" x14ac:dyDescent="0.3">
      <c r="A176">
        <v>173</v>
      </c>
      <c r="B176" t="s">
        <v>204</v>
      </c>
      <c r="C176">
        <v>41</v>
      </c>
      <c r="D176">
        <v>326.58818021998354</v>
      </c>
      <c r="E176">
        <v>67</v>
      </c>
      <c r="F176">
        <v>259.58818021998354</v>
      </c>
      <c r="G176">
        <v>432305</v>
      </c>
      <c r="H176" t="s">
        <v>69</v>
      </c>
      <c r="I176">
        <v>3334.9999999999995</v>
      </c>
      <c r="J176">
        <v>1.1049340576229998</v>
      </c>
      <c r="K176" t="s">
        <v>160</v>
      </c>
      <c r="L176">
        <v>425000</v>
      </c>
      <c r="M176">
        <v>76.5</v>
      </c>
      <c r="N176" t="s">
        <v>155</v>
      </c>
      <c r="O176">
        <v>3210</v>
      </c>
      <c r="P176">
        <v>2.1312500000000001</v>
      </c>
      <c r="Q176" t="s">
        <v>149</v>
      </c>
      <c r="R176">
        <v>760</v>
      </c>
      <c r="S176">
        <v>0</v>
      </c>
      <c r="V176" t="s">
        <v>201</v>
      </c>
      <c r="Y176" t="s">
        <v>201</v>
      </c>
    </row>
    <row r="177" spans="1:25" x14ac:dyDescent="0.3">
      <c r="A177">
        <v>174</v>
      </c>
      <c r="B177" t="s">
        <v>204</v>
      </c>
      <c r="C177">
        <v>41</v>
      </c>
      <c r="D177">
        <v>308.58219773729979</v>
      </c>
      <c r="E177">
        <v>61</v>
      </c>
      <c r="F177">
        <v>247.58219773729982</v>
      </c>
      <c r="G177">
        <v>431785</v>
      </c>
      <c r="H177" t="s">
        <v>69</v>
      </c>
      <c r="I177">
        <v>3334.9999999999995</v>
      </c>
      <c r="J177">
        <v>1.1049340576229998</v>
      </c>
      <c r="K177" t="s">
        <v>160</v>
      </c>
      <c r="L177">
        <v>425000</v>
      </c>
      <c r="M177">
        <v>76.5</v>
      </c>
      <c r="N177" t="s">
        <v>169</v>
      </c>
      <c r="O177">
        <v>3449.9999999999995</v>
      </c>
      <c r="P177">
        <v>6.8807549999999997</v>
      </c>
      <c r="S177" t="s">
        <v>201</v>
      </c>
      <c r="V177" t="s">
        <v>201</v>
      </c>
      <c r="Y177" t="s">
        <v>201</v>
      </c>
    </row>
    <row r="178" spans="1:25" x14ac:dyDescent="0.3">
      <c r="A178">
        <v>175</v>
      </c>
      <c r="B178" t="s">
        <v>204</v>
      </c>
      <c r="C178">
        <v>41</v>
      </c>
      <c r="D178">
        <v>311.29110262325105</v>
      </c>
      <c r="E178">
        <v>60</v>
      </c>
      <c r="F178">
        <v>251.29110262325108</v>
      </c>
      <c r="G178">
        <v>431335</v>
      </c>
      <c r="H178" t="s">
        <v>69</v>
      </c>
      <c r="I178">
        <v>3334.9999999999995</v>
      </c>
      <c r="J178">
        <v>1.1049340576229998</v>
      </c>
      <c r="K178" t="s">
        <v>160</v>
      </c>
      <c r="L178">
        <v>425000</v>
      </c>
      <c r="M178">
        <v>76.5</v>
      </c>
      <c r="N178" t="s">
        <v>168</v>
      </c>
      <c r="O178">
        <v>3000</v>
      </c>
      <c r="P178">
        <v>3</v>
      </c>
      <c r="S178" t="s">
        <v>201</v>
      </c>
      <c r="V178" t="s">
        <v>201</v>
      </c>
      <c r="Y178" t="s">
        <v>201</v>
      </c>
    </row>
    <row r="179" spans="1:25" x14ac:dyDescent="0.3">
      <c r="A179">
        <v>176</v>
      </c>
      <c r="B179" t="s">
        <v>204</v>
      </c>
      <c r="C179">
        <v>41</v>
      </c>
      <c r="D179">
        <v>310.2899428518437</v>
      </c>
      <c r="E179">
        <v>60</v>
      </c>
      <c r="F179">
        <v>250.2899428518437</v>
      </c>
      <c r="G179">
        <v>431335</v>
      </c>
      <c r="H179" t="s">
        <v>69</v>
      </c>
      <c r="I179">
        <v>3334.9999999999995</v>
      </c>
      <c r="J179">
        <v>1.1049340576229998</v>
      </c>
      <c r="K179" t="s">
        <v>160</v>
      </c>
      <c r="L179">
        <v>425000</v>
      </c>
      <c r="M179">
        <v>76.5</v>
      </c>
      <c r="N179" t="s">
        <v>168</v>
      </c>
      <c r="O179">
        <v>3000</v>
      </c>
      <c r="P179">
        <v>3</v>
      </c>
    </row>
    <row r="180" spans="1:25" x14ac:dyDescent="0.3">
      <c r="A180">
        <v>177</v>
      </c>
      <c r="B180" t="s">
        <v>204</v>
      </c>
      <c r="C180">
        <v>41</v>
      </c>
      <c r="D180">
        <v>323.2812982496813</v>
      </c>
      <c r="E180">
        <v>71</v>
      </c>
      <c r="F180">
        <v>252.28129824968127</v>
      </c>
      <c r="G180">
        <v>431350</v>
      </c>
      <c r="H180" t="s">
        <v>159</v>
      </c>
      <c r="I180">
        <v>1530</v>
      </c>
      <c r="J180">
        <v>0.27539999999999998</v>
      </c>
      <c r="K180" t="s">
        <v>149</v>
      </c>
      <c r="L180">
        <v>1610</v>
      </c>
      <c r="M180">
        <v>0</v>
      </c>
      <c r="N180" t="s">
        <v>160</v>
      </c>
      <c r="O180">
        <v>425000</v>
      </c>
      <c r="P180">
        <v>76.5</v>
      </c>
      <c r="Q180" t="s">
        <v>155</v>
      </c>
      <c r="R180">
        <v>3210</v>
      </c>
      <c r="S180">
        <v>2.1312500000000001</v>
      </c>
      <c r="V180" t="s">
        <v>201</v>
      </c>
      <c r="Y180" t="s">
        <v>201</v>
      </c>
    </row>
    <row r="181" spans="1:25" x14ac:dyDescent="0.3">
      <c r="A181">
        <v>178</v>
      </c>
      <c r="B181" t="s">
        <v>204</v>
      </c>
      <c r="C181">
        <v>41</v>
      </c>
      <c r="D181">
        <v>334.32009690843546</v>
      </c>
      <c r="E181">
        <v>58</v>
      </c>
      <c r="F181">
        <v>276.32009690843546</v>
      </c>
      <c r="G181">
        <v>431335</v>
      </c>
      <c r="H181" t="s">
        <v>69</v>
      </c>
      <c r="I181">
        <v>3334.9999999999995</v>
      </c>
      <c r="J181">
        <v>1.1049340576229998</v>
      </c>
      <c r="K181" t="s">
        <v>160</v>
      </c>
      <c r="L181">
        <v>425000</v>
      </c>
      <c r="M181">
        <v>76.5</v>
      </c>
      <c r="N181" t="s">
        <v>149</v>
      </c>
      <c r="O181">
        <v>3000</v>
      </c>
      <c r="P181">
        <v>0</v>
      </c>
      <c r="S181" t="s">
        <v>201</v>
      </c>
      <c r="V181" t="s">
        <v>201</v>
      </c>
      <c r="Y181" t="s">
        <v>201</v>
      </c>
    </row>
    <row r="182" spans="1:25" x14ac:dyDescent="0.3">
      <c r="A182">
        <v>179</v>
      </c>
      <c r="B182" t="s">
        <v>204</v>
      </c>
      <c r="C182">
        <v>41</v>
      </c>
      <c r="D182">
        <v>308</v>
      </c>
      <c r="E182">
        <v>64</v>
      </c>
      <c r="F182">
        <v>244</v>
      </c>
      <c r="G182">
        <v>430380</v>
      </c>
      <c r="H182" t="s">
        <v>159</v>
      </c>
      <c r="I182">
        <v>1530</v>
      </c>
      <c r="J182">
        <v>0.27539999999999998</v>
      </c>
      <c r="K182" t="s">
        <v>149</v>
      </c>
      <c r="L182">
        <v>850</v>
      </c>
      <c r="M182">
        <v>0</v>
      </c>
      <c r="N182" t="s">
        <v>160</v>
      </c>
      <c r="O182">
        <v>425000</v>
      </c>
      <c r="P182">
        <v>76.5</v>
      </c>
      <c r="Q182" t="s">
        <v>168</v>
      </c>
      <c r="R182">
        <v>3000</v>
      </c>
      <c r="S182">
        <v>3</v>
      </c>
      <c r="V182" t="s">
        <v>201</v>
      </c>
      <c r="Y182" t="s">
        <v>201</v>
      </c>
    </row>
    <row r="183" spans="1:25" x14ac:dyDescent="0.3">
      <c r="A183">
        <v>180</v>
      </c>
      <c r="B183" t="s">
        <v>204</v>
      </c>
      <c r="C183">
        <v>41</v>
      </c>
      <c r="D183">
        <v>307</v>
      </c>
      <c r="E183">
        <v>64</v>
      </c>
      <c r="F183">
        <v>243</v>
      </c>
      <c r="G183">
        <v>430380</v>
      </c>
      <c r="H183" t="s">
        <v>159</v>
      </c>
      <c r="I183">
        <v>1530</v>
      </c>
      <c r="J183">
        <v>0.27539999999999998</v>
      </c>
      <c r="K183" t="s">
        <v>149</v>
      </c>
      <c r="L183">
        <v>850</v>
      </c>
      <c r="M183">
        <v>0</v>
      </c>
      <c r="N183" t="s">
        <v>160</v>
      </c>
      <c r="O183">
        <v>425000</v>
      </c>
      <c r="P183">
        <v>76.5</v>
      </c>
      <c r="Q183" t="s">
        <v>168</v>
      </c>
      <c r="R183">
        <v>3000</v>
      </c>
      <c r="S183">
        <v>3</v>
      </c>
    </row>
    <row r="184" spans="1:25" x14ac:dyDescent="0.3">
      <c r="A184">
        <v>181</v>
      </c>
      <c r="B184" t="s">
        <v>204</v>
      </c>
      <c r="C184">
        <v>41</v>
      </c>
      <c r="D184">
        <v>331</v>
      </c>
      <c r="E184">
        <v>62</v>
      </c>
      <c r="F184">
        <v>269</v>
      </c>
      <c r="G184">
        <v>430380</v>
      </c>
      <c r="H184" t="s">
        <v>159</v>
      </c>
      <c r="I184">
        <v>1530</v>
      </c>
      <c r="J184">
        <v>0.27539999999999998</v>
      </c>
      <c r="K184" t="s">
        <v>149</v>
      </c>
      <c r="L184">
        <v>3850</v>
      </c>
      <c r="M184">
        <v>0</v>
      </c>
      <c r="N184" t="s">
        <v>160</v>
      </c>
      <c r="O184">
        <v>425000</v>
      </c>
      <c r="P184">
        <v>76.5</v>
      </c>
      <c r="S184" t="s">
        <v>201</v>
      </c>
      <c r="V184" t="s">
        <v>201</v>
      </c>
      <c r="Y184" t="s">
        <v>201</v>
      </c>
    </row>
    <row r="185" spans="1:25" x14ac:dyDescent="0.3">
      <c r="A185">
        <v>182</v>
      </c>
      <c r="B185" t="s">
        <v>204</v>
      </c>
      <c r="C185">
        <v>41</v>
      </c>
      <c r="D185">
        <v>327.29075411663609</v>
      </c>
      <c r="E185">
        <v>67</v>
      </c>
      <c r="F185">
        <v>260.29075411663609</v>
      </c>
      <c r="G185">
        <v>430570</v>
      </c>
      <c r="H185" t="s">
        <v>149</v>
      </c>
      <c r="I185">
        <v>2360</v>
      </c>
      <c r="J185">
        <v>0</v>
      </c>
      <c r="K185" t="s">
        <v>160</v>
      </c>
      <c r="L185">
        <v>425000</v>
      </c>
      <c r="M185">
        <v>76.5</v>
      </c>
      <c r="N185" t="s">
        <v>155</v>
      </c>
      <c r="O185">
        <v>3210</v>
      </c>
      <c r="P185">
        <v>2.1312500000000001</v>
      </c>
      <c r="S185" t="s">
        <v>201</v>
      </c>
      <c r="V185" t="s">
        <v>201</v>
      </c>
      <c r="Y185" t="s">
        <v>201</v>
      </c>
    </row>
    <row r="186" spans="1:25" x14ac:dyDescent="0.3">
      <c r="A186">
        <v>183</v>
      </c>
      <c r="B186" t="s">
        <v>204</v>
      </c>
      <c r="C186">
        <v>41</v>
      </c>
      <c r="D186">
        <v>309.29843041506797</v>
      </c>
      <c r="E186">
        <v>61</v>
      </c>
      <c r="F186">
        <v>248.298430415068</v>
      </c>
      <c r="G186">
        <v>430050</v>
      </c>
      <c r="H186" t="s">
        <v>149</v>
      </c>
      <c r="I186">
        <v>1600</v>
      </c>
      <c r="J186">
        <v>0</v>
      </c>
      <c r="K186" t="s">
        <v>160</v>
      </c>
      <c r="L186">
        <v>425000</v>
      </c>
      <c r="M186">
        <v>76.5</v>
      </c>
      <c r="N186" t="s">
        <v>169</v>
      </c>
      <c r="O186">
        <v>3449.9999999999995</v>
      </c>
      <c r="P186">
        <v>6.8807549999999997</v>
      </c>
      <c r="S186" t="s">
        <v>201</v>
      </c>
      <c r="V186" t="s">
        <v>201</v>
      </c>
      <c r="Y186" t="s">
        <v>201</v>
      </c>
    </row>
    <row r="187" spans="1:25" x14ac:dyDescent="0.3">
      <c r="A187">
        <v>184</v>
      </c>
      <c r="B187" t="s">
        <v>204</v>
      </c>
      <c r="C187">
        <v>41</v>
      </c>
      <c r="D187">
        <v>311</v>
      </c>
      <c r="E187">
        <v>60</v>
      </c>
      <c r="F187">
        <v>251</v>
      </c>
      <c r="G187">
        <v>429600</v>
      </c>
      <c r="H187" t="s">
        <v>149</v>
      </c>
      <c r="I187">
        <v>1600</v>
      </c>
      <c r="J187">
        <v>0</v>
      </c>
      <c r="K187" t="s">
        <v>160</v>
      </c>
      <c r="L187">
        <v>425000</v>
      </c>
      <c r="M187">
        <v>76.5</v>
      </c>
      <c r="N187" t="s">
        <v>168</v>
      </c>
      <c r="O187">
        <v>3000</v>
      </c>
      <c r="P187">
        <v>3</v>
      </c>
    </row>
    <row r="188" spans="1:25" x14ac:dyDescent="0.3">
      <c r="A188">
        <v>185</v>
      </c>
      <c r="B188" t="s">
        <v>204</v>
      </c>
      <c r="C188">
        <v>41</v>
      </c>
      <c r="D188">
        <v>335</v>
      </c>
      <c r="E188">
        <v>58</v>
      </c>
      <c r="F188">
        <v>277</v>
      </c>
      <c r="G188">
        <v>429600</v>
      </c>
      <c r="H188" t="s">
        <v>149</v>
      </c>
      <c r="I188">
        <v>4600</v>
      </c>
      <c r="J188">
        <v>0</v>
      </c>
      <c r="K188" t="s">
        <v>160</v>
      </c>
      <c r="L188">
        <v>425000</v>
      </c>
      <c r="M188">
        <v>76.5</v>
      </c>
      <c r="P188" t="s">
        <v>201</v>
      </c>
      <c r="S188" t="s">
        <v>201</v>
      </c>
      <c r="V188" t="s">
        <v>201</v>
      </c>
      <c r="Y188" t="s">
        <v>201</v>
      </c>
    </row>
    <row r="189" spans="1:25" x14ac:dyDescent="0.3">
      <c r="A189">
        <v>186</v>
      </c>
      <c r="B189" t="s">
        <v>204</v>
      </c>
      <c r="C189">
        <v>41</v>
      </c>
      <c r="D189">
        <v>303.28446596312187</v>
      </c>
      <c r="E189">
        <v>66</v>
      </c>
      <c r="F189">
        <v>237.28446596312187</v>
      </c>
      <c r="G189">
        <v>431150</v>
      </c>
      <c r="H189" t="s">
        <v>153</v>
      </c>
      <c r="I189">
        <v>2700</v>
      </c>
      <c r="J189">
        <v>0</v>
      </c>
      <c r="K189" t="s">
        <v>160</v>
      </c>
      <c r="L189">
        <v>425000</v>
      </c>
      <c r="M189">
        <v>76.5</v>
      </c>
      <c r="N189" t="s">
        <v>169</v>
      </c>
      <c r="O189">
        <v>3449.9999999999995</v>
      </c>
      <c r="P189">
        <v>6.8807549999999997</v>
      </c>
      <c r="S189" t="s">
        <v>201</v>
      </c>
      <c r="V189" t="s">
        <v>201</v>
      </c>
      <c r="Y189" t="s">
        <v>201</v>
      </c>
    </row>
    <row r="190" spans="1:25" x14ac:dyDescent="0.3">
      <c r="A190">
        <v>187</v>
      </c>
      <c r="B190" t="s">
        <v>204</v>
      </c>
      <c r="C190">
        <v>41</v>
      </c>
      <c r="D190">
        <v>305.28828076039269</v>
      </c>
      <c r="E190">
        <v>65</v>
      </c>
      <c r="F190">
        <v>240.28828076039272</v>
      </c>
      <c r="G190">
        <v>430830</v>
      </c>
      <c r="H190" t="s">
        <v>159</v>
      </c>
      <c r="I190">
        <v>1530</v>
      </c>
      <c r="J190">
        <v>0.27539999999999998</v>
      </c>
      <c r="K190" t="s">
        <v>149</v>
      </c>
      <c r="L190">
        <v>850</v>
      </c>
      <c r="M190">
        <v>0</v>
      </c>
      <c r="N190" t="s">
        <v>160</v>
      </c>
      <c r="O190">
        <v>425000</v>
      </c>
      <c r="P190">
        <v>76.5</v>
      </c>
      <c r="Q190" t="s">
        <v>169</v>
      </c>
      <c r="R190">
        <v>3449.9999999999995</v>
      </c>
      <c r="S190">
        <v>6.8807549999999997</v>
      </c>
      <c r="V190" t="s">
        <v>201</v>
      </c>
      <c r="Y190" t="s">
        <v>201</v>
      </c>
    </row>
    <row r="191" spans="1:25" x14ac:dyDescent="0.3">
      <c r="A191">
        <v>188</v>
      </c>
      <c r="B191" t="s">
        <v>204</v>
      </c>
      <c r="C191">
        <v>42</v>
      </c>
      <c r="D191">
        <v>381.09146740077864</v>
      </c>
      <c r="E191">
        <v>16</v>
      </c>
      <c r="F191">
        <v>365.09146740077864</v>
      </c>
      <c r="G191">
        <v>688360</v>
      </c>
      <c r="H191" t="s">
        <v>69</v>
      </c>
      <c r="I191">
        <v>1150</v>
      </c>
      <c r="J191">
        <v>0.3811260246749999</v>
      </c>
      <c r="K191" t="s">
        <v>160</v>
      </c>
      <c r="L191">
        <v>687210</v>
      </c>
      <c r="M191">
        <v>123.6978</v>
      </c>
    </row>
    <row r="192" spans="1:25" x14ac:dyDescent="0.3">
      <c r="A192">
        <v>189</v>
      </c>
      <c r="B192" t="s">
        <v>204</v>
      </c>
      <c r="C192">
        <v>42</v>
      </c>
      <c r="D192">
        <v>462.35079183602812</v>
      </c>
      <c r="E192">
        <v>159</v>
      </c>
      <c r="F192">
        <v>303.35079183602812</v>
      </c>
      <c r="G192">
        <v>554534</v>
      </c>
      <c r="H192" t="s">
        <v>149</v>
      </c>
      <c r="I192">
        <v>3050</v>
      </c>
      <c r="J192">
        <v>0</v>
      </c>
      <c r="K192" t="s">
        <v>160</v>
      </c>
      <c r="L192">
        <v>4624</v>
      </c>
      <c r="M192">
        <v>0.83231999999999995</v>
      </c>
      <c r="N192" t="s">
        <v>159</v>
      </c>
      <c r="O192">
        <v>58470</v>
      </c>
      <c r="P192">
        <v>10.5246</v>
      </c>
      <c r="Q192" t="s">
        <v>163</v>
      </c>
      <c r="R192">
        <v>484110</v>
      </c>
      <c r="S192">
        <v>51</v>
      </c>
      <c r="T192" t="s">
        <v>155</v>
      </c>
      <c r="U192">
        <v>4280</v>
      </c>
      <c r="V192">
        <v>2.1312500000000001</v>
      </c>
    </row>
    <row r="193" spans="1:25" x14ac:dyDescent="0.3">
      <c r="A193">
        <v>190</v>
      </c>
      <c r="B193" t="s">
        <v>204</v>
      </c>
      <c r="C193">
        <v>42</v>
      </c>
      <c r="D193">
        <v>422.52518456877687</v>
      </c>
      <c r="E193">
        <v>138</v>
      </c>
      <c r="F193">
        <v>284.52518456877687</v>
      </c>
      <c r="G193">
        <v>506518.5</v>
      </c>
      <c r="H193" t="s">
        <v>149</v>
      </c>
      <c r="I193">
        <v>2200</v>
      </c>
      <c r="J193">
        <v>0</v>
      </c>
      <c r="K193" t="s">
        <v>160</v>
      </c>
      <c r="L193">
        <v>4624</v>
      </c>
      <c r="M193">
        <v>0.83231999999999995</v>
      </c>
      <c r="N193" t="s">
        <v>159</v>
      </c>
      <c r="O193">
        <v>9340</v>
      </c>
      <c r="P193">
        <v>1.6811999999999998</v>
      </c>
      <c r="Q193" t="s">
        <v>163</v>
      </c>
      <c r="R193">
        <v>484110</v>
      </c>
      <c r="S193">
        <v>51</v>
      </c>
      <c r="T193" t="s">
        <v>169</v>
      </c>
      <c r="U193">
        <v>6244.4999999999991</v>
      </c>
      <c r="V193">
        <v>12.456779999999998</v>
      </c>
    </row>
    <row r="194" spans="1:25" x14ac:dyDescent="0.3">
      <c r="A194">
        <v>191</v>
      </c>
      <c r="B194" t="s">
        <v>204</v>
      </c>
      <c r="C194">
        <v>42</v>
      </c>
      <c r="D194">
        <v>320.2109624972469</v>
      </c>
      <c r="E194">
        <v>21</v>
      </c>
      <c r="F194">
        <v>299.2109624972469</v>
      </c>
      <c r="G194">
        <v>549373</v>
      </c>
      <c r="H194" t="s">
        <v>149</v>
      </c>
      <c r="I194">
        <v>1250</v>
      </c>
      <c r="J194">
        <v>0</v>
      </c>
      <c r="K194" t="s">
        <v>69</v>
      </c>
      <c r="L194">
        <v>10603</v>
      </c>
      <c r="M194">
        <v>3.5139819475034995</v>
      </c>
      <c r="N194" t="s">
        <v>163</v>
      </c>
      <c r="O194">
        <v>484110</v>
      </c>
      <c r="P194">
        <v>51</v>
      </c>
      <c r="Q194" t="s">
        <v>159</v>
      </c>
      <c r="R194">
        <v>49130</v>
      </c>
      <c r="S194">
        <v>8.8434000000000008</v>
      </c>
      <c r="T194" t="s">
        <v>155</v>
      </c>
      <c r="U194">
        <v>4280</v>
      </c>
      <c r="V194">
        <v>2.1312500000000001</v>
      </c>
    </row>
    <row r="195" spans="1:25" x14ac:dyDescent="0.3">
      <c r="A195">
        <v>192</v>
      </c>
      <c r="B195" t="s">
        <v>204</v>
      </c>
      <c r="C195">
        <v>42</v>
      </c>
      <c r="D195">
        <v>280.40631759772219</v>
      </c>
      <c r="E195">
        <v>0</v>
      </c>
      <c r="F195">
        <v>280.40631759772219</v>
      </c>
      <c r="G195">
        <v>501357.5</v>
      </c>
      <c r="H195" t="s">
        <v>149</v>
      </c>
      <c r="I195">
        <v>400</v>
      </c>
      <c r="J195">
        <v>0</v>
      </c>
      <c r="K195" t="s">
        <v>69</v>
      </c>
      <c r="L195">
        <v>10603</v>
      </c>
      <c r="M195">
        <v>3.5139819475034995</v>
      </c>
      <c r="N195" t="s">
        <v>163</v>
      </c>
      <c r="O195">
        <v>484110</v>
      </c>
      <c r="P195">
        <v>51</v>
      </c>
      <c r="Q195" t="s">
        <v>169</v>
      </c>
      <c r="R195">
        <v>6244.4999999999991</v>
      </c>
      <c r="S195">
        <v>12.456779999999998</v>
      </c>
    </row>
    <row r="196" spans="1:25" x14ac:dyDescent="0.3">
      <c r="A196">
        <v>193</v>
      </c>
      <c r="B196" t="s">
        <v>204</v>
      </c>
      <c r="C196">
        <v>42</v>
      </c>
      <c r="D196">
        <v>393.35252875258033</v>
      </c>
      <c r="E196">
        <v>36</v>
      </c>
      <c r="F196">
        <v>357.35252875258033</v>
      </c>
      <c r="G196">
        <v>691764</v>
      </c>
      <c r="H196" t="s">
        <v>69</v>
      </c>
      <c r="I196">
        <v>1150</v>
      </c>
      <c r="J196">
        <v>0.3811260246749999</v>
      </c>
      <c r="K196" t="s">
        <v>160</v>
      </c>
      <c r="L196">
        <v>687210</v>
      </c>
      <c r="M196">
        <v>123.6978</v>
      </c>
      <c r="N196" t="s">
        <v>169</v>
      </c>
      <c r="O196">
        <v>3403.9999999999995</v>
      </c>
      <c r="P196">
        <v>6.7889849999999994</v>
      </c>
    </row>
    <row r="197" spans="1:25" x14ac:dyDescent="0.3">
      <c r="A197">
        <v>194</v>
      </c>
      <c r="B197" t="s">
        <v>204</v>
      </c>
      <c r="C197">
        <v>42</v>
      </c>
      <c r="D197">
        <v>401.78463040930592</v>
      </c>
      <c r="E197">
        <v>16.469719461203464</v>
      </c>
      <c r="F197">
        <v>385.31491094810247</v>
      </c>
      <c r="G197">
        <v>691170</v>
      </c>
      <c r="H197" t="s">
        <v>149</v>
      </c>
      <c r="I197">
        <v>1000</v>
      </c>
      <c r="J197">
        <v>0</v>
      </c>
      <c r="K197" t="s">
        <v>160</v>
      </c>
      <c r="L197">
        <v>687210</v>
      </c>
      <c r="M197">
        <v>123.6978</v>
      </c>
      <c r="N197" t="s">
        <v>149</v>
      </c>
      <c r="O197">
        <v>1161</v>
      </c>
      <c r="P197">
        <v>0</v>
      </c>
      <c r="Q197" t="s">
        <v>159</v>
      </c>
      <c r="R197">
        <v>17960</v>
      </c>
      <c r="S197">
        <v>3.2328000000000001</v>
      </c>
      <c r="T197" t="s">
        <v>155</v>
      </c>
      <c r="U197">
        <v>4130</v>
      </c>
      <c r="V197">
        <v>2.1312500000000001</v>
      </c>
    </row>
    <row r="198" spans="1:25" x14ac:dyDescent="0.3">
      <c r="A198">
        <v>195</v>
      </c>
      <c r="B198" t="s">
        <v>204</v>
      </c>
      <c r="C198">
        <v>42</v>
      </c>
      <c r="D198">
        <v>378.26725485603237</v>
      </c>
      <c r="E198">
        <v>16</v>
      </c>
      <c r="F198">
        <v>362.26725485603237</v>
      </c>
      <c r="G198">
        <v>691614</v>
      </c>
      <c r="H198" t="s">
        <v>154</v>
      </c>
      <c r="I198">
        <v>1000</v>
      </c>
      <c r="J198">
        <v>1.75E-3</v>
      </c>
      <c r="K198" t="s">
        <v>160</v>
      </c>
      <c r="L198">
        <v>687210</v>
      </c>
      <c r="M198">
        <v>123.6978</v>
      </c>
      <c r="N198" t="s">
        <v>169</v>
      </c>
      <c r="O198">
        <v>3403.9999999999995</v>
      </c>
      <c r="P198">
        <v>6.7889849999999994</v>
      </c>
    </row>
    <row r="199" spans="1:25" x14ac:dyDescent="0.3">
      <c r="A199">
        <v>196</v>
      </c>
      <c r="B199" t="s">
        <v>204</v>
      </c>
      <c r="C199">
        <v>42</v>
      </c>
      <c r="D199">
        <v>393.54260022859785</v>
      </c>
      <c r="E199">
        <v>16.469719461203464</v>
      </c>
      <c r="F199">
        <v>377.07288076739439</v>
      </c>
      <c r="G199">
        <v>691170</v>
      </c>
      <c r="H199" t="s">
        <v>153</v>
      </c>
      <c r="I199">
        <v>1000</v>
      </c>
      <c r="J199">
        <v>0</v>
      </c>
      <c r="K199" t="s">
        <v>160</v>
      </c>
      <c r="L199">
        <v>687210</v>
      </c>
      <c r="M199">
        <v>123.6978</v>
      </c>
      <c r="N199" t="s">
        <v>149</v>
      </c>
      <c r="O199">
        <v>1161</v>
      </c>
      <c r="P199">
        <v>0</v>
      </c>
      <c r="Q199" t="s">
        <v>159</v>
      </c>
      <c r="R199">
        <v>17960</v>
      </c>
      <c r="S199">
        <v>3.2328000000000001</v>
      </c>
      <c r="T199" t="s">
        <v>155</v>
      </c>
      <c r="U199">
        <v>4130</v>
      </c>
      <c r="V199">
        <v>2.1312500000000001</v>
      </c>
    </row>
    <row r="200" spans="1:25" x14ac:dyDescent="0.3">
      <c r="A200">
        <v>197</v>
      </c>
      <c r="B200" t="s">
        <v>204</v>
      </c>
      <c r="C200">
        <v>42</v>
      </c>
      <c r="D200">
        <v>394.26430176370053</v>
      </c>
      <c r="E200">
        <v>36</v>
      </c>
      <c r="F200">
        <v>358.26430176370053</v>
      </c>
      <c r="G200">
        <v>691614</v>
      </c>
      <c r="H200" t="s">
        <v>153</v>
      </c>
      <c r="I200">
        <v>1000</v>
      </c>
      <c r="J200">
        <v>0</v>
      </c>
      <c r="K200" t="s">
        <v>160</v>
      </c>
      <c r="L200">
        <v>687210</v>
      </c>
      <c r="M200">
        <v>123.6978</v>
      </c>
      <c r="N200" t="s">
        <v>169</v>
      </c>
      <c r="O200">
        <v>3403.9999999999995</v>
      </c>
      <c r="P200">
        <v>6.7889849999999994</v>
      </c>
    </row>
    <row r="201" spans="1:25" x14ac:dyDescent="0.3">
      <c r="A201">
        <v>198</v>
      </c>
      <c r="B201" t="s">
        <v>204</v>
      </c>
      <c r="C201">
        <v>42</v>
      </c>
      <c r="D201">
        <v>402.26975511529713</v>
      </c>
      <c r="E201">
        <v>36</v>
      </c>
      <c r="F201">
        <v>366.26975511529713</v>
      </c>
      <c r="G201">
        <v>692775</v>
      </c>
      <c r="H201" t="s">
        <v>149</v>
      </c>
      <c r="I201">
        <v>2161</v>
      </c>
      <c r="J201">
        <v>0</v>
      </c>
      <c r="K201" t="s">
        <v>160</v>
      </c>
      <c r="L201">
        <v>687210</v>
      </c>
      <c r="M201">
        <v>123.6978</v>
      </c>
      <c r="N201" t="s">
        <v>169</v>
      </c>
      <c r="O201">
        <v>3403.9999999999995</v>
      </c>
      <c r="P201">
        <v>6.7889849999999994</v>
      </c>
    </row>
    <row r="202" spans="1:25" x14ac:dyDescent="0.3">
      <c r="A202">
        <v>199</v>
      </c>
      <c r="B202" t="s">
        <v>204</v>
      </c>
      <c r="C202">
        <v>42</v>
      </c>
      <c r="D202">
        <v>538.7373559931367</v>
      </c>
      <c r="E202">
        <v>0</v>
      </c>
      <c r="F202">
        <v>538.7373559931367</v>
      </c>
      <c r="G202">
        <v>734340</v>
      </c>
      <c r="H202" t="s">
        <v>149</v>
      </c>
      <c r="I202">
        <v>400</v>
      </c>
      <c r="J202">
        <v>0</v>
      </c>
      <c r="K202" t="s">
        <v>69</v>
      </c>
      <c r="L202">
        <v>711850</v>
      </c>
      <c r="M202">
        <v>235.91700927382496</v>
      </c>
      <c r="N202" t="s">
        <v>159</v>
      </c>
      <c r="O202">
        <v>17960</v>
      </c>
      <c r="P202">
        <v>3.2328000000000001</v>
      </c>
      <c r="Q202" t="s">
        <v>155</v>
      </c>
      <c r="R202">
        <v>4130</v>
      </c>
      <c r="S202">
        <v>2.1312500000000001</v>
      </c>
    </row>
    <row r="203" spans="1:25" x14ac:dyDescent="0.3">
      <c r="A203">
        <v>200</v>
      </c>
      <c r="B203" t="s">
        <v>204</v>
      </c>
      <c r="C203">
        <v>42</v>
      </c>
      <c r="D203">
        <v>389.42158513824381</v>
      </c>
      <c r="E203">
        <v>16.469719461203464</v>
      </c>
      <c r="F203">
        <v>372.95186567704036</v>
      </c>
      <c r="G203">
        <v>691170</v>
      </c>
      <c r="H203" t="s">
        <v>154</v>
      </c>
      <c r="I203">
        <v>1000</v>
      </c>
      <c r="J203">
        <v>1.75E-3</v>
      </c>
      <c r="K203" t="s">
        <v>160</v>
      </c>
      <c r="L203">
        <v>687210</v>
      </c>
      <c r="M203">
        <v>123.6978</v>
      </c>
      <c r="N203" t="s">
        <v>149</v>
      </c>
      <c r="O203">
        <v>1161</v>
      </c>
      <c r="P203">
        <v>0</v>
      </c>
      <c r="Q203" t="s">
        <v>159</v>
      </c>
      <c r="R203">
        <v>17960</v>
      </c>
      <c r="S203">
        <v>3.2328000000000001</v>
      </c>
      <c r="T203" t="s">
        <v>155</v>
      </c>
      <c r="U203">
        <v>4130</v>
      </c>
      <c r="V203">
        <v>2.1312500000000001</v>
      </c>
    </row>
    <row r="204" spans="1:25" x14ac:dyDescent="0.3">
      <c r="A204">
        <v>201</v>
      </c>
      <c r="B204" t="s">
        <v>204</v>
      </c>
      <c r="C204">
        <v>43</v>
      </c>
      <c r="D204">
        <v>452.87978409482122</v>
      </c>
      <c r="E204">
        <v>137</v>
      </c>
      <c r="F204">
        <v>315.87978409482122</v>
      </c>
      <c r="G204">
        <v>406660</v>
      </c>
      <c r="H204" t="s">
        <v>149</v>
      </c>
      <c r="I204">
        <v>2330</v>
      </c>
      <c r="J204">
        <v>0</v>
      </c>
      <c r="K204" t="s">
        <v>159</v>
      </c>
      <c r="L204">
        <v>74770</v>
      </c>
      <c r="M204">
        <v>13.458599999999999</v>
      </c>
      <c r="N204" t="s">
        <v>155</v>
      </c>
      <c r="O204">
        <v>3460</v>
      </c>
      <c r="P204">
        <v>2.1312500000000001</v>
      </c>
      <c r="Q204" t="s">
        <v>163</v>
      </c>
      <c r="R204">
        <v>308580</v>
      </c>
      <c r="S204">
        <v>51</v>
      </c>
      <c r="T204" t="s">
        <v>156</v>
      </c>
      <c r="U204">
        <v>4750</v>
      </c>
      <c r="V204">
        <v>1.9375</v>
      </c>
      <c r="W204" t="s">
        <v>155</v>
      </c>
      <c r="X204">
        <v>12770</v>
      </c>
      <c r="Y204">
        <v>2.1312500000000001</v>
      </c>
    </row>
    <row r="205" spans="1:25" x14ac:dyDescent="0.3">
      <c r="A205">
        <v>202</v>
      </c>
      <c r="B205" t="s">
        <v>204</v>
      </c>
      <c r="C205">
        <v>43</v>
      </c>
      <c r="D205">
        <v>395.09505024268293</v>
      </c>
      <c r="E205">
        <v>103.99999999999999</v>
      </c>
      <c r="F205">
        <v>291.09505024268293</v>
      </c>
      <c r="G205">
        <v>359007.5</v>
      </c>
      <c r="H205" t="s">
        <v>149</v>
      </c>
      <c r="I205">
        <v>1040</v>
      </c>
      <c r="J205">
        <v>0</v>
      </c>
      <c r="K205" t="s">
        <v>159</v>
      </c>
      <c r="L205">
        <v>40350</v>
      </c>
      <c r="M205">
        <v>7.2629999999999999</v>
      </c>
      <c r="N205" t="s">
        <v>155</v>
      </c>
      <c r="O205">
        <v>3460</v>
      </c>
      <c r="P205">
        <v>2.1312500000000001</v>
      </c>
      <c r="Q205" t="s">
        <v>163</v>
      </c>
      <c r="R205">
        <v>308580</v>
      </c>
      <c r="S205">
        <v>51</v>
      </c>
      <c r="T205" t="s">
        <v>169</v>
      </c>
      <c r="U205">
        <v>5577.5</v>
      </c>
      <c r="V205">
        <v>11.126114999999999</v>
      </c>
    </row>
    <row r="206" spans="1:25" x14ac:dyDescent="0.3">
      <c r="A206">
        <v>203</v>
      </c>
      <c r="B206" t="s">
        <v>204</v>
      </c>
      <c r="C206">
        <v>43</v>
      </c>
      <c r="D206">
        <v>394.83015487708985</v>
      </c>
      <c r="E206">
        <v>117</v>
      </c>
      <c r="F206">
        <v>277.83015487708985</v>
      </c>
      <c r="G206">
        <v>365612.5</v>
      </c>
      <c r="H206" t="s">
        <v>149</v>
      </c>
      <c r="I206">
        <v>1700</v>
      </c>
      <c r="J206">
        <v>0</v>
      </c>
      <c r="K206" t="s">
        <v>69</v>
      </c>
      <c r="L206">
        <v>3392.4999999999995</v>
      </c>
      <c r="M206">
        <v>1.1241560658239997</v>
      </c>
      <c r="N206" t="s">
        <v>163</v>
      </c>
      <c r="O206">
        <v>308580</v>
      </c>
      <c r="P206">
        <v>51</v>
      </c>
      <c r="Q206" t="s">
        <v>156</v>
      </c>
      <c r="R206">
        <v>4750</v>
      </c>
      <c r="S206">
        <v>1.9375</v>
      </c>
      <c r="T206" t="s">
        <v>159</v>
      </c>
      <c r="U206">
        <v>34420</v>
      </c>
      <c r="V206">
        <v>6.1955999999999998</v>
      </c>
      <c r="W206" t="s">
        <v>155</v>
      </c>
      <c r="X206">
        <v>12770</v>
      </c>
      <c r="Y206">
        <v>2.1312500000000001</v>
      </c>
    </row>
    <row r="207" spans="1:25" x14ac:dyDescent="0.3">
      <c r="A207">
        <v>204</v>
      </c>
      <c r="B207" t="s">
        <v>204</v>
      </c>
      <c r="C207">
        <v>43</v>
      </c>
      <c r="D207">
        <v>346.06641295801228</v>
      </c>
      <c r="E207">
        <v>93</v>
      </c>
      <c r="F207">
        <v>253.06641295801231</v>
      </c>
      <c r="G207">
        <v>317950</v>
      </c>
      <c r="H207" t="s">
        <v>149</v>
      </c>
      <c r="I207">
        <v>400</v>
      </c>
      <c r="J207">
        <v>0</v>
      </c>
      <c r="K207" t="s">
        <v>69</v>
      </c>
      <c r="L207">
        <v>3392.4999999999995</v>
      </c>
      <c r="M207">
        <v>1.1241560658239997</v>
      </c>
      <c r="N207" t="s">
        <v>163</v>
      </c>
      <c r="O207">
        <v>308580</v>
      </c>
      <c r="P207">
        <v>51</v>
      </c>
      <c r="Q207" t="s">
        <v>169</v>
      </c>
      <c r="R207">
        <v>5577.5</v>
      </c>
      <c r="S207">
        <v>11.126114999999999</v>
      </c>
    </row>
    <row r="208" spans="1:25" x14ac:dyDescent="0.3">
      <c r="A208">
        <v>205</v>
      </c>
      <c r="B208" t="s">
        <v>204</v>
      </c>
      <c r="C208">
        <v>43</v>
      </c>
      <c r="D208">
        <v>381.04780495997312</v>
      </c>
      <c r="E208">
        <v>106</v>
      </c>
      <c r="F208">
        <v>275.04780495997312</v>
      </c>
      <c r="G208">
        <v>446575</v>
      </c>
      <c r="H208" t="s">
        <v>149</v>
      </c>
      <c r="I208">
        <v>1050</v>
      </c>
      <c r="J208">
        <v>0</v>
      </c>
      <c r="K208" t="s">
        <v>159</v>
      </c>
      <c r="L208">
        <v>149880</v>
      </c>
      <c r="M208">
        <v>26.978399999999997</v>
      </c>
      <c r="N208" t="s">
        <v>160</v>
      </c>
      <c r="O208">
        <v>284260</v>
      </c>
      <c r="P208">
        <v>51.166799999999995</v>
      </c>
      <c r="Q208" t="s">
        <v>169</v>
      </c>
      <c r="R208">
        <v>11385</v>
      </c>
      <c r="S208">
        <v>22.713075</v>
      </c>
    </row>
    <row r="209" spans="1:22" x14ac:dyDescent="0.3">
      <c r="A209">
        <v>206</v>
      </c>
      <c r="B209" t="s">
        <v>204</v>
      </c>
      <c r="C209">
        <v>43</v>
      </c>
      <c r="D209">
        <v>388.70991094589897</v>
      </c>
      <c r="E209">
        <v>81</v>
      </c>
      <c r="F209">
        <v>307.70991094589897</v>
      </c>
      <c r="G209">
        <v>448716</v>
      </c>
      <c r="H209" t="s">
        <v>149</v>
      </c>
      <c r="I209">
        <v>950</v>
      </c>
      <c r="J209">
        <v>0</v>
      </c>
      <c r="K209" t="s">
        <v>69</v>
      </c>
      <c r="L209">
        <v>4186</v>
      </c>
      <c r="M209">
        <v>1.3872987298169999</v>
      </c>
      <c r="N209" t="s">
        <v>160</v>
      </c>
      <c r="O209">
        <v>284260</v>
      </c>
      <c r="P209">
        <v>51.166799999999995</v>
      </c>
      <c r="Q209" t="s">
        <v>159</v>
      </c>
      <c r="R209">
        <v>146790</v>
      </c>
      <c r="S209">
        <v>26.422199999999997</v>
      </c>
      <c r="T209" t="s">
        <v>155</v>
      </c>
      <c r="U209">
        <v>12530</v>
      </c>
      <c r="V209">
        <v>2.1312500000000001</v>
      </c>
    </row>
    <row r="210" spans="1:22" x14ac:dyDescent="0.3">
      <c r="A210">
        <v>207</v>
      </c>
      <c r="B210" t="s">
        <v>204</v>
      </c>
      <c r="C210">
        <v>43</v>
      </c>
      <c r="D210">
        <v>403.19913668101816</v>
      </c>
      <c r="E210">
        <v>116</v>
      </c>
      <c r="F210">
        <v>287.19913668101816</v>
      </c>
      <c r="G210">
        <v>448270</v>
      </c>
      <c r="H210" t="s">
        <v>149</v>
      </c>
      <c r="I210">
        <v>1600</v>
      </c>
      <c r="J210">
        <v>0</v>
      </c>
      <c r="K210" t="s">
        <v>159</v>
      </c>
      <c r="L210">
        <v>149880</v>
      </c>
      <c r="M210">
        <v>26.978399999999997</v>
      </c>
      <c r="N210" t="s">
        <v>160</v>
      </c>
      <c r="O210">
        <v>284260</v>
      </c>
      <c r="P210">
        <v>51.166799999999995</v>
      </c>
      <c r="Q210" t="s">
        <v>155</v>
      </c>
      <c r="R210">
        <v>12530</v>
      </c>
      <c r="S210">
        <v>2.1312500000000001</v>
      </c>
    </row>
    <row r="211" spans="1:22" x14ac:dyDescent="0.3">
      <c r="A211">
        <v>208</v>
      </c>
      <c r="B211" t="s">
        <v>204</v>
      </c>
      <c r="C211">
        <v>43</v>
      </c>
      <c r="D211">
        <v>344.9578503688092</v>
      </c>
      <c r="E211">
        <v>0</v>
      </c>
      <c r="F211">
        <v>344.9578503688092</v>
      </c>
      <c r="G211">
        <v>427049.99999999994</v>
      </c>
      <c r="H211" t="s">
        <v>149</v>
      </c>
      <c r="I211">
        <v>400</v>
      </c>
      <c r="J211">
        <v>0</v>
      </c>
      <c r="K211" t="s">
        <v>69</v>
      </c>
      <c r="L211">
        <v>426649.99999999994</v>
      </c>
      <c r="M211">
        <v>141.39742374049047</v>
      </c>
    </row>
    <row r="212" spans="1:22" x14ac:dyDescent="0.3">
      <c r="A212">
        <v>209</v>
      </c>
      <c r="B212" t="s">
        <v>204</v>
      </c>
      <c r="C212">
        <v>43</v>
      </c>
      <c r="D212">
        <v>366.53612716181118</v>
      </c>
      <c r="E212">
        <v>71</v>
      </c>
      <c r="F212">
        <v>295.53612716181118</v>
      </c>
      <c r="G212">
        <v>447021</v>
      </c>
      <c r="H212" t="s">
        <v>149</v>
      </c>
      <c r="I212">
        <v>400</v>
      </c>
      <c r="J212">
        <v>0</v>
      </c>
      <c r="K212" t="s">
        <v>69</v>
      </c>
      <c r="L212">
        <v>4186</v>
      </c>
      <c r="M212">
        <v>1.3872987298169999</v>
      </c>
      <c r="N212" t="s">
        <v>160</v>
      </c>
      <c r="O212">
        <v>284260</v>
      </c>
      <c r="P212">
        <v>51.166799999999995</v>
      </c>
      <c r="Q212" t="s">
        <v>159</v>
      </c>
      <c r="R212">
        <v>146790</v>
      </c>
      <c r="S212">
        <v>26.422199999999997</v>
      </c>
      <c r="T212" t="s">
        <v>169</v>
      </c>
      <c r="U212">
        <v>11385</v>
      </c>
      <c r="V212">
        <v>22.713075</v>
      </c>
    </row>
    <row r="213" spans="1:22" x14ac:dyDescent="0.3">
      <c r="A213">
        <v>210</v>
      </c>
      <c r="B213" t="s">
        <v>204</v>
      </c>
      <c r="C213">
        <v>44</v>
      </c>
      <c r="D213">
        <v>264.52855465414177</v>
      </c>
      <c r="E213">
        <v>90</v>
      </c>
      <c r="F213">
        <v>174.52855465414177</v>
      </c>
      <c r="G213">
        <v>562080</v>
      </c>
      <c r="H213" t="s">
        <v>169</v>
      </c>
      <c r="I213">
        <v>45195</v>
      </c>
      <c r="J213">
        <v>90.164024999999995</v>
      </c>
      <c r="K213" t="s">
        <v>149</v>
      </c>
      <c r="L213">
        <v>1500</v>
      </c>
      <c r="M213">
        <v>0</v>
      </c>
      <c r="N213" t="s">
        <v>163</v>
      </c>
      <c r="O213">
        <v>460760</v>
      </c>
      <c r="P213">
        <v>51</v>
      </c>
      <c r="Q213" t="s">
        <v>69</v>
      </c>
      <c r="R213">
        <v>54624.999999999993</v>
      </c>
      <c r="S213">
        <v>18.103154758127999</v>
      </c>
    </row>
    <row r="214" spans="1:22" x14ac:dyDescent="0.3">
      <c r="A214">
        <v>211</v>
      </c>
      <c r="B214" t="s">
        <v>204</v>
      </c>
      <c r="C214">
        <v>44</v>
      </c>
      <c r="D214">
        <v>299.70614016611876</v>
      </c>
      <c r="E214">
        <v>109</v>
      </c>
      <c r="F214">
        <v>190.70614016611873</v>
      </c>
      <c r="G214">
        <v>545995</v>
      </c>
      <c r="H214" t="s">
        <v>169</v>
      </c>
      <c r="I214">
        <v>45195</v>
      </c>
      <c r="J214">
        <v>90.164024999999995</v>
      </c>
      <c r="K214" t="s">
        <v>149</v>
      </c>
      <c r="L214">
        <v>1200</v>
      </c>
      <c r="M214">
        <v>0</v>
      </c>
      <c r="N214" t="s">
        <v>163</v>
      </c>
      <c r="O214">
        <v>460760</v>
      </c>
      <c r="P214">
        <v>51</v>
      </c>
      <c r="Q214" t="s">
        <v>155</v>
      </c>
      <c r="R214">
        <v>7200</v>
      </c>
      <c r="S214">
        <v>2.1312500000000001</v>
      </c>
      <c r="T214" t="s">
        <v>159</v>
      </c>
      <c r="U214">
        <v>31640</v>
      </c>
      <c r="V214">
        <v>5.6951999999999998</v>
      </c>
    </row>
    <row r="215" spans="1:22" x14ac:dyDescent="0.3">
      <c r="A215">
        <v>212</v>
      </c>
      <c r="B215" t="s">
        <v>204</v>
      </c>
      <c r="C215">
        <v>44</v>
      </c>
      <c r="D215">
        <v>668.17357279507587</v>
      </c>
      <c r="E215">
        <v>199</v>
      </c>
      <c r="F215">
        <v>469.17357279507587</v>
      </c>
      <c r="G215">
        <v>721340</v>
      </c>
      <c r="H215" t="s">
        <v>149</v>
      </c>
      <c r="I215">
        <v>2790</v>
      </c>
      <c r="J215">
        <v>0</v>
      </c>
      <c r="K215" t="s">
        <v>155</v>
      </c>
      <c r="L215">
        <v>32750</v>
      </c>
      <c r="M215">
        <v>2.1312500000000001</v>
      </c>
      <c r="N215" t="s">
        <v>159</v>
      </c>
      <c r="O215">
        <v>18800</v>
      </c>
      <c r="P215">
        <v>3.3839999999999999</v>
      </c>
      <c r="Q215" t="s">
        <v>160</v>
      </c>
      <c r="R215">
        <v>667000</v>
      </c>
      <c r="S215">
        <v>120.06</v>
      </c>
    </row>
    <row r="216" spans="1:22" x14ac:dyDescent="0.3">
      <c r="A216">
        <v>213</v>
      </c>
      <c r="B216" t="s">
        <v>204</v>
      </c>
      <c r="C216">
        <v>44</v>
      </c>
      <c r="D216">
        <v>301.80951147860094</v>
      </c>
      <c r="E216">
        <v>107</v>
      </c>
      <c r="F216">
        <v>194.80951147860097</v>
      </c>
      <c r="G216">
        <v>559955</v>
      </c>
      <c r="H216" t="s">
        <v>149</v>
      </c>
      <c r="I216">
        <v>880</v>
      </c>
      <c r="J216">
        <v>0</v>
      </c>
      <c r="K216" t="s">
        <v>159</v>
      </c>
      <c r="L216">
        <v>43690</v>
      </c>
      <c r="M216">
        <v>7.8641999999999994</v>
      </c>
      <c r="N216" t="s">
        <v>163</v>
      </c>
      <c r="O216">
        <v>460760</v>
      </c>
      <c r="P216">
        <v>51</v>
      </c>
      <c r="Q216" t="s">
        <v>69</v>
      </c>
      <c r="R216">
        <v>54624.999999999993</v>
      </c>
      <c r="S216">
        <v>18.103154758127999</v>
      </c>
    </row>
    <row r="217" spans="1:22" x14ac:dyDescent="0.3">
      <c r="A217">
        <v>214</v>
      </c>
      <c r="B217" t="s">
        <v>204</v>
      </c>
      <c r="C217">
        <v>44</v>
      </c>
      <c r="D217">
        <v>572.5324348268</v>
      </c>
      <c r="E217">
        <v>95</v>
      </c>
      <c r="F217">
        <v>477.5324348268</v>
      </c>
      <c r="G217">
        <v>728060</v>
      </c>
      <c r="H217" t="s">
        <v>149</v>
      </c>
      <c r="I217">
        <v>2200</v>
      </c>
      <c r="J217">
        <v>0</v>
      </c>
      <c r="K217" t="s">
        <v>69</v>
      </c>
      <c r="L217">
        <v>31509.999999999996</v>
      </c>
      <c r="M217">
        <v>10.442521662160498</v>
      </c>
      <c r="N217" t="s">
        <v>160</v>
      </c>
      <c r="O217">
        <v>667000</v>
      </c>
      <c r="P217">
        <v>120.06</v>
      </c>
      <c r="Q217" t="s">
        <v>155</v>
      </c>
      <c r="R217">
        <v>15000</v>
      </c>
      <c r="S217">
        <v>2.1312500000000001</v>
      </c>
      <c r="T217" t="s">
        <v>159</v>
      </c>
      <c r="U217">
        <v>12350</v>
      </c>
      <c r="V217">
        <v>2.2229999999999999</v>
      </c>
    </row>
    <row r="218" spans="1:22" x14ac:dyDescent="0.3">
      <c r="A218">
        <v>215</v>
      </c>
      <c r="B218" t="s">
        <v>204</v>
      </c>
      <c r="C218">
        <v>44</v>
      </c>
      <c r="D218">
        <v>526.31513272713698</v>
      </c>
      <c r="E218">
        <v>70</v>
      </c>
      <c r="F218">
        <v>456.31513272713698</v>
      </c>
      <c r="G218">
        <v>736285</v>
      </c>
      <c r="H218" t="s">
        <v>149</v>
      </c>
      <c r="I218">
        <v>400</v>
      </c>
      <c r="J218">
        <v>0</v>
      </c>
      <c r="K218" t="s">
        <v>69</v>
      </c>
      <c r="L218">
        <v>31509.999999999996</v>
      </c>
      <c r="M218">
        <v>10.442521662160498</v>
      </c>
      <c r="N218" t="s">
        <v>160</v>
      </c>
      <c r="O218">
        <v>667000</v>
      </c>
      <c r="P218">
        <v>120.06</v>
      </c>
      <c r="Q218" t="s">
        <v>169</v>
      </c>
      <c r="R218">
        <v>37375</v>
      </c>
      <c r="S218">
        <v>74.563124999999999</v>
      </c>
    </row>
    <row r="219" spans="1:22" x14ac:dyDescent="0.3">
      <c r="A219">
        <v>216</v>
      </c>
      <c r="B219" t="s">
        <v>204</v>
      </c>
      <c r="C219">
        <v>44</v>
      </c>
      <c r="D219">
        <v>390.96674003423823</v>
      </c>
      <c r="E219">
        <v>0</v>
      </c>
      <c r="F219">
        <v>390.96674003423823</v>
      </c>
      <c r="G219">
        <v>613350</v>
      </c>
      <c r="H219" t="s">
        <v>149</v>
      </c>
      <c r="I219">
        <v>400</v>
      </c>
      <c r="J219">
        <v>0</v>
      </c>
      <c r="K219" t="s">
        <v>69</v>
      </c>
      <c r="L219">
        <v>612950</v>
      </c>
      <c r="M219">
        <v>203.14017115177498</v>
      </c>
    </row>
    <row r="220" spans="1:22" x14ac:dyDescent="0.3">
      <c r="A220">
        <v>217</v>
      </c>
      <c r="B220" t="s">
        <v>204</v>
      </c>
      <c r="C220">
        <v>44</v>
      </c>
      <c r="D220">
        <v>622.02087716653068</v>
      </c>
      <c r="E220">
        <v>174</v>
      </c>
      <c r="F220">
        <v>448.02087716653074</v>
      </c>
      <c r="G220">
        <v>729565</v>
      </c>
      <c r="H220" t="s">
        <v>149</v>
      </c>
      <c r="I220">
        <v>990</v>
      </c>
      <c r="J220">
        <v>0</v>
      </c>
      <c r="K220" t="s">
        <v>155</v>
      </c>
      <c r="L220">
        <v>17750</v>
      </c>
      <c r="M220">
        <v>2.1312500000000001</v>
      </c>
      <c r="N220" t="s">
        <v>159</v>
      </c>
      <c r="O220">
        <v>6450</v>
      </c>
      <c r="P220">
        <v>1.161</v>
      </c>
      <c r="Q220" t="s">
        <v>160</v>
      </c>
      <c r="R220">
        <v>667000</v>
      </c>
      <c r="S220">
        <v>120.06</v>
      </c>
      <c r="T220" t="s">
        <v>169</v>
      </c>
      <c r="U220">
        <v>37375</v>
      </c>
      <c r="V220">
        <v>74.563124999999999</v>
      </c>
    </row>
    <row r="221" spans="1:22" x14ac:dyDescent="0.3">
      <c r="A221">
        <v>218</v>
      </c>
      <c r="B221" t="s">
        <v>204</v>
      </c>
      <c r="C221">
        <v>44</v>
      </c>
      <c r="D221">
        <v>336.41701141816981</v>
      </c>
      <c r="E221">
        <v>126</v>
      </c>
      <c r="F221">
        <v>210.41701141816981</v>
      </c>
      <c r="G221">
        <v>543870</v>
      </c>
      <c r="H221" t="s">
        <v>149</v>
      </c>
      <c r="I221">
        <v>580</v>
      </c>
      <c r="J221">
        <v>0</v>
      </c>
      <c r="K221" t="s">
        <v>159</v>
      </c>
      <c r="L221">
        <v>75330</v>
      </c>
      <c r="M221">
        <v>13.559399999999998</v>
      </c>
      <c r="N221" t="s">
        <v>163</v>
      </c>
      <c r="O221">
        <v>460760</v>
      </c>
      <c r="P221">
        <v>51</v>
      </c>
      <c r="Q221" t="s">
        <v>155</v>
      </c>
      <c r="R221">
        <v>7200</v>
      </c>
      <c r="S221">
        <v>2.1312500000000001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7ADF0-5F19-4CEF-83E1-66C527ED2335}">
  <sheetPr codeName="Tabelle20"/>
  <dimension ref="A1:Z221"/>
  <sheetViews>
    <sheetView workbookViewId="0">
      <selection activeCell="A2" sqref="A2"/>
    </sheetView>
  </sheetViews>
  <sheetFormatPr baseColWidth="10" defaultColWidth="8.5" defaultRowHeight="15.6" x14ac:dyDescent="0.3"/>
  <cols>
    <col min="1" max="1" width="3.8984375" bestFit="1" customWidth="1"/>
    <col min="2" max="2" width="10.8984375" bestFit="1" customWidth="1"/>
    <col min="3" max="3" width="15" bestFit="1" customWidth="1"/>
    <col min="4" max="6" width="11.8984375" bestFit="1" customWidth="1"/>
    <col min="7" max="7" width="8.8984375" bestFit="1" customWidth="1"/>
    <col min="8" max="8" width="14.09765625" bestFit="1" customWidth="1"/>
    <col min="9" max="9" width="12.69921875" bestFit="1" customWidth="1"/>
    <col min="10" max="10" width="11.8984375" bestFit="1" customWidth="1"/>
    <col min="11" max="11" width="14.3984375" bestFit="1" customWidth="1"/>
    <col min="12" max="12" width="12.69921875" bestFit="1" customWidth="1"/>
    <col min="13" max="13" width="11.8984375" bestFit="1" customWidth="1"/>
    <col min="14" max="14" width="14.3984375" bestFit="1" customWidth="1"/>
    <col min="15" max="15" width="12.69921875" bestFit="1" customWidth="1"/>
    <col min="16" max="16" width="11.796875" bestFit="1" customWidth="1"/>
    <col min="17" max="17" width="14.3984375" bestFit="1" customWidth="1"/>
    <col min="18" max="18" width="12.69921875" bestFit="1" customWidth="1"/>
    <col min="19" max="19" width="11.8984375" bestFit="1" customWidth="1"/>
    <col min="20" max="20" width="14.09765625" bestFit="1" customWidth="1"/>
    <col min="21" max="21" width="12.69921875" bestFit="1" customWidth="1"/>
    <col min="22" max="22" width="11.796875" bestFit="1" customWidth="1"/>
    <col min="23" max="23" width="7.8984375" bestFit="1" customWidth="1"/>
    <col min="24" max="24" width="12.69921875" bestFit="1" customWidth="1"/>
    <col min="25" max="25" width="11.796875" bestFit="1" customWidth="1"/>
    <col min="27" max="30" width="12.09765625" bestFit="1" customWidth="1"/>
    <col min="31" max="1030" width="8.3984375" customWidth="1"/>
  </cols>
  <sheetData>
    <row r="1" spans="1:26" s="33" customFormat="1" x14ac:dyDescent="0.3">
      <c r="B1" s="33" t="s">
        <v>174</v>
      </c>
      <c r="C1" s="33" t="s">
        <v>174</v>
      </c>
      <c r="D1" s="33" t="s">
        <v>147</v>
      </c>
      <c r="E1" s="33" t="s">
        <v>147</v>
      </c>
      <c r="F1" s="33" t="s">
        <v>147</v>
      </c>
      <c r="G1" s="33" t="s">
        <v>147</v>
      </c>
      <c r="H1" s="33" t="s">
        <v>147</v>
      </c>
      <c r="I1" s="33" t="s">
        <v>147</v>
      </c>
      <c r="J1" s="33" t="s">
        <v>147</v>
      </c>
      <c r="K1" s="33" t="s">
        <v>147</v>
      </c>
      <c r="L1" s="33" t="s">
        <v>147</v>
      </c>
      <c r="M1" s="33" t="s">
        <v>147</v>
      </c>
      <c r="N1" s="33" t="s">
        <v>147</v>
      </c>
      <c r="O1" s="33" t="s">
        <v>147</v>
      </c>
      <c r="P1" s="33" t="s">
        <v>147</v>
      </c>
      <c r="Q1" s="33" t="s">
        <v>147</v>
      </c>
      <c r="R1" s="33" t="s">
        <v>147</v>
      </c>
      <c r="S1" s="33" t="s">
        <v>147</v>
      </c>
      <c r="T1" s="33" t="s">
        <v>147</v>
      </c>
      <c r="U1" s="33" t="s">
        <v>147</v>
      </c>
      <c r="V1" s="33" t="s">
        <v>147</v>
      </c>
      <c r="W1" s="33" t="s">
        <v>147</v>
      </c>
      <c r="X1" s="33" t="s">
        <v>147</v>
      </c>
      <c r="Y1" s="33" t="s">
        <v>147</v>
      </c>
      <c r="Z1"/>
    </row>
    <row r="2" spans="1:26" s="33" customFormat="1" x14ac:dyDescent="0.3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x14ac:dyDescent="0.3">
      <c r="A3">
        <v>0</v>
      </c>
      <c r="B3" t="s">
        <v>200</v>
      </c>
      <c r="C3">
        <v>1</v>
      </c>
      <c r="D3">
        <v>30</v>
      </c>
      <c r="E3">
        <v>0</v>
      </c>
      <c r="F3">
        <v>30</v>
      </c>
      <c r="G3">
        <v>2500</v>
      </c>
      <c r="H3" t="s">
        <v>149</v>
      </c>
      <c r="I3">
        <v>2500</v>
      </c>
      <c r="J3">
        <v>0</v>
      </c>
      <c r="M3" t="s">
        <v>201</v>
      </c>
      <c r="P3" t="s">
        <v>201</v>
      </c>
      <c r="S3" t="s">
        <v>201</v>
      </c>
      <c r="V3" t="s">
        <v>201</v>
      </c>
      <c r="Y3" t="s">
        <v>201</v>
      </c>
    </row>
    <row r="4" spans="1:26" x14ac:dyDescent="0.3">
      <c r="A4">
        <v>1</v>
      </c>
      <c r="B4" t="s">
        <v>200</v>
      </c>
      <c r="C4">
        <v>1</v>
      </c>
      <c r="D4">
        <v>8</v>
      </c>
      <c r="E4">
        <v>0</v>
      </c>
      <c r="F4">
        <v>8</v>
      </c>
      <c r="G4">
        <v>2600</v>
      </c>
      <c r="H4" t="s">
        <v>153</v>
      </c>
      <c r="I4">
        <v>2600</v>
      </c>
      <c r="J4">
        <v>0</v>
      </c>
      <c r="M4" t="s">
        <v>201</v>
      </c>
      <c r="P4" t="s">
        <v>201</v>
      </c>
      <c r="S4" t="s">
        <v>201</v>
      </c>
      <c r="V4" t="s">
        <v>201</v>
      </c>
      <c r="Y4" t="s">
        <v>201</v>
      </c>
    </row>
    <row r="5" spans="1:26" x14ac:dyDescent="0.3">
      <c r="A5">
        <v>2</v>
      </c>
      <c r="B5" t="s">
        <v>200</v>
      </c>
      <c r="C5">
        <v>1</v>
      </c>
      <c r="D5">
        <v>17.002845188284518</v>
      </c>
      <c r="E5">
        <v>0</v>
      </c>
      <c r="F5">
        <v>17.002845188284518</v>
      </c>
      <c r="G5">
        <v>3824</v>
      </c>
      <c r="H5" t="s">
        <v>149</v>
      </c>
      <c r="I5">
        <v>400</v>
      </c>
      <c r="J5">
        <v>0</v>
      </c>
      <c r="K5" t="s">
        <v>69</v>
      </c>
      <c r="L5">
        <v>3424</v>
      </c>
      <c r="M5">
        <v>1.18015176419712</v>
      </c>
      <c r="P5" t="s">
        <v>201</v>
      </c>
      <c r="S5" t="s">
        <v>201</v>
      </c>
      <c r="V5" t="s">
        <v>201</v>
      </c>
      <c r="Y5" t="s">
        <v>201</v>
      </c>
    </row>
    <row r="6" spans="1:26" x14ac:dyDescent="0.3">
      <c r="A6">
        <v>3</v>
      </c>
      <c r="B6" t="s">
        <v>200</v>
      </c>
      <c r="C6">
        <v>1</v>
      </c>
      <c r="D6">
        <v>19.104406332453824</v>
      </c>
      <c r="E6">
        <v>0.9339050131926121</v>
      </c>
      <c r="F6">
        <v>18.170501319261213</v>
      </c>
      <c r="G6">
        <v>3790</v>
      </c>
      <c r="H6" t="s">
        <v>149</v>
      </c>
      <c r="I6">
        <v>500</v>
      </c>
      <c r="J6">
        <v>0</v>
      </c>
      <c r="K6" t="s">
        <v>158</v>
      </c>
      <c r="L6">
        <v>1620</v>
      </c>
      <c r="M6">
        <v>1.66625</v>
      </c>
      <c r="N6" t="s">
        <v>155</v>
      </c>
      <c r="O6">
        <v>1670</v>
      </c>
      <c r="P6">
        <v>1.7689375000000001</v>
      </c>
      <c r="S6" t="s">
        <v>201</v>
      </c>
      <c r="V6" t="s">
        <v>201</v>
      </c>
      <c r="Y6" t="s">
        <v>201</v>
      </c>
    </row>
    <row r="7" spans="1:26" x14ac:dyDescent="0.3">
      <c r="A7">
        <v>4</v>
      </c>
      <c r="B7" t="s">
        <v>200</v>
      </c>
      <c r="C7">
        <v>1</v>
      </c>
      <c r="D7">
        <v>7.0909000000000004</v>
      </c>
      <c r="E7">
        <v>0</v>
      </c>
      <c r="F7">
        <v>7.0909000000000004</v>
      </c>
      <c r="G7">
        <v>2600</v>
      </c>
      <c r="H7" t="s">
        <v>154</v>
      </c>
      <c r="I7">
        <v>2600</v>
      </c>
      <c r="J7">
        <v>4.5500000000000002E-3</v>
      </c>
      <c r="M7" t="s">
        <v>201</v>
      </c>
      <c r="P7" t="s">
        <v>201</v>
      </c>
      <c r="S7" t="s">
        <v>201</v>
      </c>
      <c r="V7" t="s">
        <v>201</v>
      </c>
      <c r="Y7" t="s">
        <v>201</v>
      </c>
    </row>
    <row r="8" spans="1:26" x14ac:dyDescent="0.3">
      <c r="A8">
        <v>5</v>
      </c>
      <c r="B8" t="s">
        <v>200</v>
      </c>
      <c r="C8">
        <v>2</v>
      </c>
      <c r="D8">
        <v>28</v>
      </c>
      <c r="E8">
        <v>0</v>
      </c>
      <c r="F8">
        <v>28</v>
      </c>
      <c r="G8">
        <v>2300</v>
      </c>
      <c r="H8" t="s">
        <v>149</v>
      </c>
      <c r="I8">
        <v>2300</v>
      </c>
      <c r="J8">
        <v>0</v>
      </c>
      <c r="M8" t="s">
        <v>201</v>
      </c>
      <c r="P8" t="s">
        <v>201</v>
      </c>
      <c r="S8" t="s">
        <v>201</v>
      </c>
      <c r="V8" t="s">
        <v>201</v>
      </c>
      <c r="Y8" t="s">
        <v>201</v>
      </c>
    </row>
    <row r="9" spans="1:26" x14ac:dyDescent="0.3">
      <c r="A9">
        <v>6</v>
      </c>
      <c r="B9" t="s">
        <v>200</v>
      </c>
      <c r="C9">
        <v>2</v>
      </c>
      <c r="D9">
        <v>8</v>
      </c>
      <c r="E9">
        <v>0</v>
      </c>
      <c r="F9">
        <v>8</v>
      </c>
      <c r="G9">
        <v>2600</v>
      </c>
      <c r="H9" t="s">
        <v>153</v>
      </c>
      <c r="I9">
        <v>2600</v>
      </c>
      <c r="J9">
        <v>0</v>
      </c>
      <c r="M9" t="s">
        <v>201</v>
      </c>
      <c r="P9" t="s">
        <v>201</v>
      </c>
      <c r="S9" t="s">
        <v>201</v>
      </c>
      <c r="V9" t="s">
        <v>201</v>
      </c>
      <c r="Y9" t="s">
        <v>201</v>
      </c>
    </row>
    <row r="10" spans="1:26" x14ac:dyDescent="0.3">
      <c r="A10">
        <v>7</v>
      </c>
      <c r="B10" t="s">
        <v>200</v>
      </c>
      <c r="C10">
        <v>2</v>
      </c>
      <c r="D10">
        <v>13.844248554913296</v>
      </c>
      <c r="E10">
        <v>0</v>
      </c>
      <c r="F10">
        <v>13.844248554913296</v>
      </c>
      <c r="G10">
        <v>2768</v>
      </c>
      <c r="H10" t="s">
        <v>149</v>
      </c>
      <c r="I10">
        <v>200</v>
      </c>
      <c r="J10">
        <v>0</v>
      </c>
      <c r="K10" t="s">
        <v>69</v>
      </c>
      <c r="L10">
        <v>2568</v>
      </c>
      <c r="M10">
        <v>0.88511382314783993</v>
      </c>
      <c r="P10" t="s">
        <v>201</v>
      </c>
      <c r="S10" t="s">
        <v>201</v>
      </c>
      <c r="V10" t="s">
        <v>201</v>
      </c>
      <c r="Y10" t="s">
        <v>201</v>
      </c>
    </row>
    <row r="11" spans="1:26" x14ac:dyDescent="0.3">
      <c r="A11">
        <v>8</v>
      </c>
      <c r="B11" t="s">
        <v>200</v>
      </c>
      <c r="C11">
        <v>2</v>
      </c>
      <c r="D11">
        <v>20.419760479041916</v>
      </c>
      <c r="E11">
        <v>2</v>
      </c>
      <c r="F11">
        <v>18.419760479041916</v>
      </c>
      <c r="G11">
        <v>3340</v>
      </c>
      <c r="H11" t="s">
        <v>149</v>
      </c>
      <c r="I11">
        <v>1300</v>
      </c>
      <c r="J11">
        <v>0</v>
      </c>
      <c r="K11" t="s">
        <v>159</v>
      </c>
      <c r="L11">
        <v>2040</v>
      </c>
      <c r="M11">
        <v>0.31579200000000002</v>
      </c>
      <c r="P11" t="s">
        <v>201</v>
      </c>
      <c r="S11" t="s">
        <v>201</v>
      </c>
      <c r="V11" t="s">
        <v>201</v>
      </c>
      <c r="Y11" t="s">
        <v>201</v>
      </c>
    </row>
    <row r="12" spans="1:26" x14ac:dyDescent="0.3">
      <c r="A12">
        <v>9</v>
      </c>
      <c r="B12" t="s">
        <v>200</v>
      </c>
      <c r="C12">
        <v>2</v>
      </c>
      <c r="D12">
        <v>7.0909000000000004</v>
      </c>
      <c r="E12">
        <v>0</v>
      </c>
      <c r="F12">
        <v>7.0909000000000004</v>
      </c>
      <c r="G12">
        <v>2600</v>
      </c>
      <c r="H12" t="s">
        <v>154</v>
      </c>
      <c r="I12">
        <v>2600</v>
      </c>
      <c r="J12">
        <v>4.5500000000000002E-3</v>
      </c>
      <c r="M12" t="s">
        <v>201</v>
      </c>
      <c r="P12" t="s">
        <v>201</v>
      </c>
      <c r="S12" t="s">
        <v>201</v>
      </c>
      <c r="V12" t="s">
        <v>201</v>
      </c>
      <c r="Y12" t="s">
        <v>201</v>
      </c>
    </row>
    <row r="13" spans="1:26" x14ac:dyDescent="0.3">
      <c r="A13">
        <v>10</v>
      </c>
      <c r="B13" t="s">
        <v>200</v>
      </c>
      <c r="C13">
        <v>3</v>
      </c>
      <c r="D13">
        <v>8.1818000000000008</v>
      </c>
      <c r="E13">
        <v>0</v>
      </c>
      <c r="F13">
        <v>8.1818000000000008</v>
      </c>
      <c r="G13">
        <v>3000</v>
      </c>
      <c r="H13" t="s">
        <v>154</v>
      </c>
      <c r="I13">
        <v>3000</v>
      </c>
      <c r="J13">
        <v>5.2500000000000003E-3</v>
      </c>
      <c r="M13" t="s">
        <v>201</v>
      </c>
      <c r="P13" t="s">
        <v>201</v>
      </c>
      <c r="S13" t="s">
        <v>201</v>
      </c>
      <c r="V13" t="s">
        <v>201</v>
      </c>
      <c r="Y13" t="s">
        <v>201</v>
      </c>
    </row>
    <row r="14" spans="1:26" x14ac:dyDescent="0.3">
      <c r="A14">
        <v>11</v>
      </c>
      <c r="B14" t="s">
        <v>200</v>
      </c>
      <c r="C14">
        <v>3</v>
      </c>
      <c r="D14">
        <v>10.678851963746222</v>
      </c>
      <c r="E14">
        <v>0</v>
      </c>
      <c r="F14">
        <v>10.678851963746222</v>
      </c>
      <c r="G14">
        <v>3310</v>
      </c>
      <c r="H14" t="s">
        <v>149</v>
      </c>
      <c r="I14">
        <v>100</v>
      </c>
      <c r="J14">
        <v>0</v>
      </c>
      <c r="K14" t="s">
        <v>69</v>
      </c>
      <c r="L14">
        <v>3210</v>
      </c>
      <c r="M14">
        <v>1.1063922789348</v>
      </c>
      <c r="P14" t="s">
        <v>201</v>
      </c>
      <c r="S14" t="s">
        <v>201</v>
      </c>
      <c r="V14" t="s">
        <v>201</v>
      </c>
      <c r="Y14" t="s">
        <v>201</v>
      </c>
    </row>
    <row r="15" spans="1:26" x14ac:dyDescent="0.3">
      <c r="A15">
        <v>12</v>
      </c>
      <c r="B15" t="s">
        <v>200</v>
      </c>
      <c r="C15">
        <v>3</v>
      </c>
      <c r="D15">
        <v>38.858199356913182</v>
      </c>
      <c r="E15">
        <v>13.1491961414791</v>
      </c>
      <c r="F15">
        <v>25.709003215434084</v>
      </c>
      <c r="G15">
        <v>3110</v>
      </c>
      <c r="H15" t="s">
        <v>149</v>
      </c>
      <c r="I15">
        <v>1850</v>
      </c>
      <c r="J15">
        <v>0</v>
      </c>
      <c r="K15" t="s">
        <v>155</v>
      </c>
      <c r="L15">
        <v>1260</v>
      </c>
      <c r="M15">
        <v>1.7689375000000001</v>
      </c>
      <c r="P15" t="s">
        <v>201</v>
      </c>
      <c r="S15" t="s">
        <v>201</v>
      </c>
      <c r="V15" t="s">
        <v>201</v>
      </c>
      <c r="Y15" t="s">
        <v>201</v>
      </c>
    </row>
    <row r="16" spans="1:26" x14ac:dyDescent="0.3">
      <c r="A16">
        <v>13</v>
      </c>
      <c r="B16" t="s">
        <v>200</v>
      </c>
      <c r="C16">
        <v>3</v>
      </c>
      <c r="D16">
        <v>33</v>
      </c>
      <c r="E16">
        <v>0</v>
      </c>
      <c r="F16">
        <v>33</v>
      </c>
      <c r="G16">
        <v>2800</v>
      </c>
      <c r="H16" t="s">
        <v>149</v>
      </c>
      <c r="I16">
        <v>2800</v>
      </c>
      <c r="J16">
        <v>0</v>
      </c>
      <c r="M16" t="s">
        <v>201</v>
      </c>
      <c r="P16" t="s">
        <v>201</v>
      </c>
      <c r="S16" t="s">
        <v>201</v>
      </c>
      <c r="V16" t="s">
        <v>201</v>
      </c>
      <c r="Y16" t="s">
        <v>201</v>
      </c>
    </row>
    <row r="17" spans="1:25" x14ac:dyDescent="0.3">
      <c r="A17">
        <v>14</v>
      </c>
      <c r="B17" t="s">
        <v>200</v>
      </c>
      <c r="C17">
        <v>3</v>
      </c>
      <c r="D17">
        <v>10</v>
      </c>
      <c r="E17">
        <v>0</v>
      </c>
      <c r="F17">
        <v>10</v>
      </c>
      <c r="G17">
        <v>3000</v>
      </c>
      <c r="H17" t="s">
        <v>153</v>
      </c>
      <c r="I17">
        <v>3000</v>
      </c>
      <c r="J17">
        <v>0</v>
      </c>
      <c r="M17" t="s">
        <v>201</v>
      </c>
      <c r="P17" t="s">
        <v>201</v>
      </c>
      <c r="S17" t="s">
        <v>201</v>
      </c>
      <c r="V17" t="s">
        <v>201</v>
      </c>
      <c r="Y17" t="s">
        <v>201</v>
      </c>
    </row>
    <row r="18" spans="1:25" x14ac:dyDescent="0.3">
      <c r="A18">
        <v>15</v>
      </c>
      <c r="B18" t="s">
        <v>200</v>
      </c>
      <c r="C18">
        <v>4</v>
      </c>
      <c r="D18">
        <v>8</v>
      </c>
      <c r="E18">
        <v>0</v>
      </c>
      <c r="F18">
        <v>8</v>
      </c>
      <c r="G18">
        <v>2500</v>
      </c>
      <c r="H18" t="s">
        <v>153</v>
      </c>
      <c r="I18">
        <v>2500</v>
      </c>
      <c r="J18">
        <v>0</v>
      </c>
      <c r="M18" t="s">
        <v>201</v>
      </c>
      <c r="P18" t="s">
        <v>201</v>
      </c>
      <c r="S18" t="s">
        <v>201</v>
      </c>
      <c r="V18" t="s">
        <v>201</v>
      </c>
      <c r="Y18" t="s">
        <v>201</v>
      </c>
    </row>
    <row r="19" spans="1:25" x14ac:dyDescent="0.3">
      <c r="A19">
        <v>16</v>
      </c>
      <c r="B19" t="s">
        <v>200</v>
      </c>
      <c r="C19">
        <v>4</v>
      </c>
      <c r="D19">
        <v>12.805007290147886</v>
      </c>
      <c r="E19">
        <v>0</v>
      </c>
      <c r="F19">
        <v>12.805007290147886</v>
      </c>
      <c r="G19">
        <v>4801</v>
      </c>
      <c r="H19" t="s">
        <v>149</v>
      </c>
      <c r="I19">
        <v>200</v>
      </c>
      <c r="J19">
        <v>0</v>
      </c>
      <c r="K19" t="s">
        <v>69</v>
      </c>
      <c r="L19">
        <v>4601</v>
      </c>
      <c r="M19">
        <v>1.5858289331398798</v>
      </c>
      <c r="P19" t="s">
        <v>201</v>
      </c>
      <c r="S19" t="s">
        <v>201</v>
      </c>
      <c r="V19" t="s">
        <v>201</v>
      </c>
      <c r="Y19" t="s">
        <v>201</v>
      </c>
    </row>
    <row r="20" spans="1:25" x14ac:dyDescent="0.3">
      <c r="A20">
        <v>17</v>
      </c>
      <c r="B20" t="s">
        <v>200</v>
      </c>
      <c r="C20">
        <v>4</v>
      </c>
      <c r="D20">
        <v>18.345985401459853</v>
      </c>
      <c r="E20">
        <v>3</v>
      </c>
      <c r="F20">
        <v>15.345985401459853</v>
      </c>
      <c r="G20">
        <v>2740</v>
      </c>
      <c r="H20" t="s">
        <v>156</v>
      </c>
      <c r="I20">
        <v>2240</v>
      </c>
      <c r="J20">
        <v>1.66625</v>
      </c>
      <c r="K20" t="s">
        <v>149</v>
      </c>
      <c r="L20">
        <v>500</v>
      </c>
      <c r="M20">
        <v>0</v>
      </c>
      <c r="P20" t="s">
        <v>201</v>
      </c>
      <c r="S20" t="s">
        <v>201</v>
      </c>
      <c r="V20" t="s">
        <v>201</v>
      </c>
      <c r="Y20" t="s">
        <v>201</v>
      </c>
    </row>
    <row r="21" spans="1:25" x14ac:dyDescent="0.3">
      <c r="A21">
        <v>18</v>
      </c>
      <c r="B21" t="s">
        <v>200</v>
      </c>
      <c r="C21">
        <v>4</v>
      </c>
      <c r="D21">
        <v>32</v>
      </c>
      <c r="E21">
        <v>0</v>
      </c>
      <c r="F21">
        <v>32</v>
      </c>
      <c r="G21">
        <v>2500</v>
      </c>
      <c r="H21" t="s">
        <v>149</v>
      </c>
      <c r="I21">
        <v>2500</v>
      </c>
      <c r="J21">
        <v>0</v>
      </c>
      <c r="M21" t="s">
        <v>201</v>
      </c>
      <c r="P21" t="s">
        <v>201</v>
      </c>
      <c r="S21" t="s">
        <v>201</v>
      </c>
      <c r="V21" t="s">
        <v>201</v>
      </c>
      <c r="Y21" t="s">
        <v>201</v>
      </c>
    </row>
    <row r="22" spans="1:25" x14ac:dyDescent="0.3">
      <c r="A22">
        <v>19</v>
      </c>
      <c r="B22" t="s">
        <v>200</v>
      </c>
      <c r="C22">
        <v>4</v>
      </c>
      <c r="D22">
        <v>6.8182</v>
      </c>
      <c r="E22">
        <v>0</v>
      </c>
      <c r="F22">
        <v>6.8182</v>
      </c>
      <c r="G22">
        <v>2500</v>
      </c>
      <c r="H22" t="s">
        <v>154</v>
      </c>
      <c r="I22">
        <v>2500</v>
      </c>
      <c r="J22">
        <v>4.3750000000000004E-3</v>
      </c>
      <c r="M22" t="s">
        <v>201</v>
      </c>
      <c r="P22" t="s">
        <v>201</v>
      </c>
      <c r="S22" t="s">
        <v>201</v>
      </c>
      <c r="V22" t="s">
        <v>201</v>
      </c>
      <c r="Y22" t="s">
        <v>201</v>
      </c>
    </row>
    <row r="23" spans="1:25" x14ac:dyDescent="0.3">
      <c r="A23">
        <v>20</v>
      </c>
      <c r="B23" t="s">
        <v>200</v>
      </c>
      <c r="C23">
        <v>5</v>
      </c>
      <c r="D23">
        <v>8.5414855631474556</v>
      </c>
      <c r="E23">
        <v>0</v>
      </c>
      <c r="F23">
        <v>8.5414855631474556</v>
      </c>
      <c r="G23">
        <v>4537</v>
      </c>
      <c r="H23" t="s">
        <v>149</v>
      </c>
      <c r="I23">
        <v>150</v>
      </c>
      <c r="J23">
        <v>0</v>
      </c>
      <c r="K23" t="s">
        <v>69</v>
      </c>
      <c r="L23">
        <v>4387</v>
      </c>
      <c r="M23">
        <v>1.5120694478775598</v>
      </c>
      <c r="P23" t="s">
        <v>201</v>
      </c>
      <c r="S23" t="s">
        <v>201</v>
      </c>
      <c r="V23" t="s">
        <v>201</v>
      </c>
      <c r="Y23" t="s">
        <v>201</v>
      </c>
    </row>
    <row r="24" spans="1:25" x14ac:dyDescent="0.3">
      <c r="A24">
        <v>21</v>
      </c>
      <c r="B24" t="s">
        <v>200</v>
      </c>
      <c r="C24">
        <v>5</v>
      </c>
      <c r="D24">
        <v>29.429503816793897</v>
      </c>
      <c r="E24">
        <v>4.653625954198473</v>
      </c>
      <c r="F24">
        <v>24.775877862595422</v>
      </c>
      <c r="G24">
        <v>2620</v>
      </c>
      <c r="H24" t="s">
        <v>149</v>
      </c>
      <c r="I24">
        <v>1200</v>
      </c>
      <c r="J24">
        <v>0</v>
      </c>
      <c r="K24" t="s">
        <v>155</v>
      </c>
      <c r="L24">
        <v>1210</v>
      </c>
      <c r="M24">
        <v>1.7689375000000001</v>
      </c>
      <c r="N24" t="s">
        <v>149</v>
      </c>
      <c r="O24">
        <v>210</v>
      </c>
      <c r="P24">
        <v>0</v>
      </c>
      <c r="S24" t="s">
        <v>201</v>
      </c>
      <c r="V24" t="s">
        <v>201</v>
      </c>
      <c r="Y24" t="s">
        <v>201</v>
      </c>
    </row>
    <row r="25" spans="1:25" x14ac:dyDescent="0.3">
      <c r="A25">
        <v>22</v>
      </c>
      <c r="B25" t="s">
        <v>200</v>
      </c>
      <c r="C25">
        <v>5</v>
      </c>
      <c r="D25">
        <v>32</v>
      </c>
      <c r="E25">
        <v>0</v>
      </c>
      <c r="F25">
        <v>32</v>
      </c>
      <c r="G25">
        <v>2600</v>
      </c>
      <c r="H25" t="s">
        <v>149</v>
      </c>
      <c r="I25">
        <v>2600</v>
      </c>
      <c r="J25">
        <v>0</v>
      </c>
      <c r="M25" t="s">
        <v>201</v>
      </c>
      <c r="P25" t="s">
        <v>201</v>
      </c>
      <c r="S25" t="s">
        <v>201</v>
      </c>
      <c r="V25" t="s">
        <v>201</v>
      </c>
      <c r="Y25" t="s">
        <v>201</v>
      </c>
    </row>
    <row r="26" spans="1:25" x14ac:dyDescent="0.3">
      <c r="A26">
        <v>23</v>
      </c>
      <c r="B26" t="s">
        <v>200</v>
      </c>
      <c r="C26">
        <v>5</v>
      </c>
      <c r="D26">
        <v>10</v>
      </c>
      <c r="E26">
        <v>0</v>
      </c>
      <c r="F26">
        <v>10</v>
      </c>
      <c r="G26">
        <v>2700</v>
      </c>
      <c r="H26" t="s">
        <v>153</v>
      </c>
      <c r="I26">
        <v>2700</v>
      </c>
      <c r="J26">
        <v>0</v>
      </c>
      <c r="M26" t="s">
        <v>201</v>
      </c>
      <c r="P26" t="s">
        <v>201</v>
      </c>
      <c r="S26" t="s">
        <v>201</v>
      </c>
      <c r="V26" t="s">
        <v>201</v>
      </c>
      <c r="Y26" t="s">
        <v>201</v>
      </c>
    </row>
    <row r="27" spans="1:25" x14ac:dyDescent="0.3">
      <c r="A27">
        <v>24</v>
      </c>
      <c r="B27" t="s">
        <v>200</v>
      </c>
      <c r="C27">
        <v>5</v>
      </c>
      <c r="D27">
        <v>7.3635999999999999</v>
      </c>
      <c r="E27">
        <v>0</v>
      </c>
      <c r="F27">
        <v>7.3635999999999999</v>
      </c>
      <c r="G27">
        <v>2700</v>
      </c>
      <c r="H27" t="s">
        <v>154</v>
      </c>
      <c r="I27">
        <v>2700</v>
      </c>
      <c r="J27">
        <v>4.725E-3</v>
      </c>
      <c r="M27" t="s">
        <v>201</v>
      </c>
      <c r="P27" t="s">
        <v>201</v>
      </c>
      <c r="S27" t="s">
        <v>201</v>
      </c>
      <c r="V27" t="s">
        <v>201</v>
      </c>
      <c r="Y27" t="s">
        <v>201</v>
      </c>
    </row>
    <row r="28" spans="1:25" x14ac:dyDescent="0.3">
      <c r="A28">
        <v>25</v>
      </c>
      <c r="B28" t="s">
        <v>200</v>
      </c>
      <c r="C28">
        <v>6</v>
      </c>
      <c r="D28">
        <v>7.9090999999999996</v>
      </c>
      <c r="E28">
        <v>0</v>
      </c>
      <c r="F28">
        <v>7.9090999999999996</v>
      </c>
      <c r="G28">
        <v>2900</v>
      </c>
      <c r="H28" t="s">
        <v>154</v>
      </c>
      <c r="I28">
        <v>2900</v>
      </c>
      <c r="J28">
        <v>5.0749999999999997E-3</v>
      </c>
      <c r="M28" t="s">
        <v>201</v>
      </c>
      <c r="P28" t="s">
        <v>201</v>
      </c>
      <c r="S28" t="s">
        <v>201</v>
      </c>
      <c r="V28" t="s">
        <v>201</v>
      </c>
      <c r="Y28" t="s">
        <v>201</v>
      </c>
    </row>
    <row r="29" spans="1:25" x14ac:dyDescent="0.3">
      <c r="A29">
        <v>26</v>
      </c>
      <c r="B29" t="s">
        <v>200</v>
      </c>
      <c r="C29">
        <v>6</v>
      </c>
      <c r="D29">
        <v>11</v>
      </c>
      <c r="E29">
        <v>0</v>
      </c>
      <c r="F29">
        <v>11</v>
      </c>
      <c r="G29">
        <v>2900</v>
      </c>
      <c r="H29" t="s">
        <v>153</v>
      </c>
      <c r="I29">
        <v>2900</v>
      </c>
      <c r="J29">
        <v>0</v>
      </c>
      <c r="M29" t="s">
        <v>201</v>
      </c>
      <c r="P29" t="s">
        <v>201</v>
      </c>
      <c r="S29" t="s">
        <v>201</v>
      </c>
      <c r="V29" t="s">
        <v>201</v>
      </c>
      <c r="Y29" t="s">
        <v>201</v>
      </c>
    </row>
    <row r="30" spans="1:25" x14ac:dyDescent="0.3">
      <c r="A30">
        <v>27</v>
      </c>
      <c r="B30" t="s">
        <v>200</v>
      </c>
      <c r="C30">
        <v>6</v>
      </c>
      <c r="D30">
        <v>22.574999999999999</v>
      </c>
      <c r="E30">
        <v>6</v>
      </c>
      <c r="F30">
        <v>16.574999999999999</v>
      </c>
      <c r="G30">
        <v>2600</v>
      </c>
      <c r="H30" t="s">
        <v>159</v>
      </c>
      <c r="I30">
        <v>1300</v>
      </c>
      <c r="J30">
        <v>0.20124</v>
      </c>
      <c r="K30" t="s">
        <v>149</v>
      </c>
      <c r="L30">
        <v>1300</v>
      </c>
      <c r="M30">
        <v>0</v>
      </c>
      <c r="P30" t="s">
        <v>201</v>
      </c>
      <c r="S30" t="s">
        <v>201</v>
      </c>
      <c r="V30" t="s">
        <v>201</v>
      </c>
      <c r="Y30" t="s">
        <v>201</v>
      </c>
    </row>
    <row r="31" spans="1:25" x14ac:dyDescent="0.3">
      <c r="A31">
        <v>28</v>
      </c>
      <c r="B31" t="s">
        <v>200</v>
      </c>
      <c r="C31">
        <v>6</v>
      </c>
      <c r="D31">
        <v>7.4765050950151473</v>
      </c>
      <c r="E31">
        <v>0</v>
      </c>
      <c r="F31">
        <v>7.4765050950151473</v>
      </c>
      <c r="G31">
        <v>3631</v>
      </c>
      <c r="H31" t="s">
        <v>149</v>
      </c>
      <c r="I31">
        <v>100</v>
      </c>
      <c r="J31">
        <v>0</v>
      </c>
      <c r="K31" t="s">
        <v>69</v>
      </c>
      <c r="L31">
        <v>3531</v>
      </c>
      <c r="M31">
        <v>1.21703150682828</v>
      </c>
      <c r="P31" t="s">
        <v>201</v>
      </c>
      <c r="S31" t="s">
        <v>201</v>
      </c>
      <c r="V31" t="s">
        <v>201</v>
      </c>
      <c r="Y31" t="s">
        <v>201</v>
      </c>
    </row>
    <row r="32" spans="1:25" x14ac:dyDescent="0.3">
      <c r="A32">
        <v>29</v>
      </c>
      <c r="B32" t="s">
        <v>200</v>
      </c>
      <c r="C32">
        <v>6</v>
      </c>
      <c r="D32">
        <v>35</v>
      </c>
      <c r="E32">
        <v>0</v>
      </c>
      <c r="F32">
        <v>35</v>
      </c>
      <c r="G32">
        <v>2900</v>
      </c>
      <c r="H32" t="s">
        <v>149</v>
      </c>
      <c r="I32">
        <v>2900</v>
      </c>
      <c r="J32">
        <v>0</v>
      </c>
      <c r="M32" t="s">
        <v>201</v>
      </c>
      <c r="P32" t="s">
        <v>201</v>
      </c>
      <c r="S32" t="s">
        <v>201</v>
      </c>
      <c r="V32" t="s">
        <v>201</v>
      </c>
      <c r="Y32" t="s">
        <v>201</v>
      </c>
    </row>
    <row r="33" spans="1:25" x14ac:dyDescent="0.3">
      <c r="A33">
        <v>30</v>
      </c>
      <c r="B33" t="s">
        <v>200</v>
      </c>
      <c r="C33">
        <v>7</v>
      </c>
      <c r="D33">
        <v>7.471634182908546</v>
      </c>
      <c r="E33">
        <v>0</v>
      </c>
      <c r="F33">
        <v>7.471634182908546</v>
      </c>
      <c r="G33">
        <v>2668</v>
      </c>
      <c r="H33" t="s">
        <v>149</v>
      </c>
      <c r="I33">
        <v>100</v>
      </c>
      <c r="J33">
        <v>0</v>
      </c>
      <c r="K33" t="s">
        <v>69</v>
      </c>
      <c r="L33">
        <v>2568</v>
      </c>
      <c r="M33">
        <v>0.88511382314783993</v>
      </c>
      <c r="P33" t="s">
        <v>201</v>
      </c>
      <c r="S33" t="s">
        <v>201</v>
      </c>
      <c r="V33" t="s">
        <v>201</v>
      </c>
      <c r="Y33" t="s">
        <v>201</v>
      </c>
    </row>
    <row r="34" spans="1:25" x14ac:dyDescent="0.3">
      <c r="A34">
        <v>31</v>
      </c>
      <c r="B34" t="s">
        <v>200</v>
      </c>
      <c r="C34">
        <v>7</v>
      </c>
      <c r="D34">
        <v>31</v>
      </c>
      <c r="E34">
        <v>0</v>
      </c>
      <c r="F34">
        <v>31</v>
      </c>
      <c r="G34">
        <v>2400</v>
      </c>
      <c r="H34" t="s">
        <v>149</v>
      </c>
      <c r="I34">
        <v>2400</v>
      </c>
      <c r="J34">
        <v>0</v>
      </c>
      <c r="M34" t="s">
        <v>201</v>
      </c>
      <c r="P34" t="s">
        <v>201</v>
      </c>
      <c r="S34" t="s">
        <v>201</v>
      </c>
      <c r="V34" t="s">
        <v>201</v>
      </c>
      <c r="Y34" t="s">
        <v>201</v>
      </c>
    </row>
    <row r="35" spans="1:25" x14ac:dyDescent="0.3">
      <c r="A35">
        <v>32</v>
      </c>
      <c r="B35" t="s">
        <v>200</v>
      </c>
      <c r="C35">
        <v>7</v>
      </c>
      <c r="D35">
        <v>9</v>
      </c>
      <c r="E35">
        <v>0</v>
      </c>
      <c r="F35">
        <v>9</v>
      </c>
      <c r="G35">
        <v>2400</v>
      </c>
      <c r="H35" t="s">
        <v>153</v>
      </c>
      <c r="I35">
        <v>2400</v>
      </c>
      <c r="J35">
        <v>0</v>
      </c>
      <c r="M35" t="s">
        <v>201</v>
      </c>
      <c r="P35" t="s">
        <v>201</v>
      </c>
      <c r="S35" t="s">
        <v>201</v>
      </c>
      <c r="V35" t="s">
        <v>201</v>
      </c>
      <c r="Y35" t="s">
        <v>201</v>
      </c>
    </row>
    <row r="36" spans="1:25" x14ac:dyDescent="0.3">
      <c r="A36">
        <v>33</v>
      </c>
      <c r="B36" t="s">
        <v>200</v>
      </c>
      <c r="C36">
        <v>7</v>
      </c>
      <c r="D36">
        <v>6.5454999999999997</v>
      </c>
      <c r="E36">
        <v>0</v>
      </c>
      <c r="F36">
        <v>6.5454999999999997</v>
      </c>
      <c r="G36">
        <v>2400</v>
      </c>
      <c r="H36" t="s">
        <v>154</v>
      </c>
      <c r="I36">
        <v>2400</v>
      </c>
      <c r="J36">
        <v>4.1999999999999997E-3</v>
      </c>
      <c r="M36" t="s">
        <v>201</v>
      </c>
      <c r="P36" t="s">
        <v>201</v>
      </c>
      <c r="S36" t="s">
        <v>201</v>
      </c>
      <c r="V36" t="s">
        <v>201</v>
      </c>
      <c r="Y36" t="s">
        <v>201</v>
      </c>
    </row>
    <row r="37" spans="1:25" x14ac:dyDescent="0.3">
      <c r="A37">
        <v>34</v>
      </c>
      <c r="B37" t="s">
        <v>200</v>
      </c>
      <c r="C37">
        <v>8</v>
      </c>
      <c r="D37">
        <v>12.726792452830189</v>
      </c>
      <c r="E37">
        <v>0</v>
      </c>
      <c r="F37">
        <v>12.726792452830189</v>
      </c>
      <c r="G37">
        <v>2968</v>
      </c>
      <c r="H37" t="s">
        <v>149</v>
      </c>
      <c r="I37">
        <v>400</v>
      </c>
      <c r="J37">
        <v>0</v>
      </c>
      <c r="K37" t="s">
        <v>69</v>
      </c>
      <c r="L37">
        <v>2568</v>
      </c>
      <c r="M37">
        <v>0.88511382314783993</v>
      </c>
      <c r="P37" t="s">
        <v>201</v>
      </c>
      <c r="S37" t="s">
        <v>201</v>
      </c>
      <c r="V37" t="s">
        <v>201</v>
      </c>
      <c r="Y37" t="s">
        <v>201</v>
      </c>
    </row>
    <row r="38" spans="1:25" x14ac:dyDescent="0.3">
      <c r="A38">
        <v>35</v>
      </c>
      <c r="B38" t="s">
        <v>200</v>
      </c>
      <c r="C38">
        <v>8</v>
      </c>
      <c r="D38">
        <v>12.842560553633216</v>
      </c>
      <c r="E38">
        <v>0.82698961937716253</v>
      </c>
      <c r="F38">
        <v>12.015570934256054</v>
      </c>
      <c r="G38">
        <v>2890</v>
      </c>
      <c r="H38" t="s">
        <v>149</v>
      </c>
      <c r="I38">
        <v>700</v>
      </c>
      <c r="J38">
        <v>0</v>
      </c>
      <c r="K38" t="s">
        <v>159</v>
      </c>
      <c r="L38">
        <v>1500</v>
      </c>
      <c r="M38">
        <v>0.23219999999999999</v>
      </c>
      <c r="N38" t="s">
        <v>149</v>
      </c>
      <c r="O38">
        <v>190</v>
      </c>
      <c r="P38">
        <v>0</v>
      </c>
      <c r="S38" t="s">
        <v>201</v>
      </c>
      <c r="V38" t="s">
        <v>201</v>
      </c>
      <c r="Y38" t="s">
        <v>201</v>
      </c>
    </row>
    <row r="39" spans="1:25" x14ac:dyDescent="0.3">
      <c r="A39">
        <v>36</v>
      </c>
      <c r="B39" t="s">
        <v>200</v>
      </c>
      <c r="C39">
        <v>8</v>
      </c>
      <c r="D39">
        <v>31</v>
      </c>
      <c r="E39">
        <v>0</v>
      </c>
      <c r="F39">
        <v>31</v>
      </c>
      <c r="G39">
        <v>2400</v>
      </c>
      <c r="H39" t="s">
        <v>149</v>
      </c>
      <c r="I39">
        <v>2400</v>
      </c>
      <c r="J39">
        <v>0</v>
      </c>
      <c r="M39" t="s">
        <v>201</v>
      </c>
      <c r="P39" t="s">
        <v>201</v>
      </c>
      <c r="S39" t="s">
        <v>201</v>
      </c>
      <c r="V39" t="s">
        <v>201</v>
      </c>
      <c r="Y39" t="s">
        <v>201</v>
      </c>
    </row>
    <row r="40" spans="1:25" x14ac:dyDescent="0.3">
      <c r="A40">
        <v>37</v>
      </c>
      <c r="B40" t="s">
        <v>200</v>
      </c>
      <c r="C40">
        <v>8</v>
      </c>
      <c r="D40">
        <v>10</v>
      </c>
      <c r="E40">
        <v>0</v>
      </c>
      <c r="F40">
        <v>10</v>
      </c>
      <c r="G40">
        <v>2600</v>
      </c>
      <c r="H40" t="s">
        <v>153</v>
      </c>
      <c r="I40">
        <v>2600</v>
      </c>
      <c r="J40">
        <v>0</v>
      </c>
      <c r="M40" t="s">
        <v>201</v>
      </c>
      <c r="P40" t="s">
        <v>201</v>
      </c>
      <c r="S40" t="s">
        <v>201</v>
      </c>
      <c r="V40" t="s">
        <v>201</v>
      </c>
      <c r="Y40" t="s">
        <v>201</v>
      </c>
    </row>
    <row r="41" spans="1:25" x14ac:dyDescent="0.3">
      <c r="A41">
        <v>38</v>
      </c>
      <c r="B41" t="s">
        <v>200</v>
      </c>
      <c r="C41">
        <v>8</v>
      </c>
      <c r="D41">
        <v>7.0909000000000004</v>
      </c>
      <c r="E41">
        <v>0</v>
      </c>
      <c r="F41">
        <v>7.0909000000000004</v>
      </c>
      <c r="G41">
        <v>2600</v>
      </c>
      <c r="H41" t="s">
        <v>154</v>
      </c>
      <c r="I41">
        <v>2600</v>
      </c>
      <c r="J41">
        <v>4.5500000000000002E-3</v>
      </c>
      <c r="M41" t="s">
        <v>201</v>
      </c>
      <c r="P41" t="s">
        <v>201</v>
      </c>
      <c r="S41" t="s">
        <v>201</v>
      </c>
      <c r="V41" t="s">
        <v>201</v>
      </c>
      <c r="Y41" t="s">
        <v>201</v>
      </c>
    </row>
    <row r="42" spans="1:25" x14ac:dyDescent="0.3">
      <c r="A42">
        <v>39</v>
      </c>
      <c r="B42" t="s">
        <v>200</v>
      </c>
      <c r="C42">
        <v>9</v>
      </c>
      <c r="D42">
        <v>28</v>
      </c>
      <c r="E42">
        <v>0</v>
      </c>
      <c r="F42">
        <v>28</v>
      </c>
      <c r="G42">
        <v>2200</v>
      </c>
      <c r="H42" t="s">
        <v>149</v>
      </c>
      <c r="I42">
        <v>2200</v>
      </c>
      <c r="J42">
        <v>0</v>
      </c>
      <c r="M42" t="s">
        <v>201</v>
      </c>
      <c r="P42" t="s">
        <v>201</v>
      </c>
      <c r="S42" t="s">
        <v>201</v>
      </c>
      <c r="V42" t="s">
        <v>201</v>
      </c>
      <c r="Y42" t="s">
        <v>201</v>
      </c>
    </row>
    <row r="43" spans="1:25" x14ac:dyDescent="0.3">
      <c r="A43">
        <v>40</v>
      </c>
      <c r="B43" t="s">
        <v>200</v>
      </c>
      <c r="C43">
        <v>9</v>
      </c>
      <c r="D43">
        <v>6</v>
      </c>
      <c r="E43">
        <v>0</v>
      </c>
      <c r="F43">
        <v>6</v>
      </c>
      <c r="G43">
        <v>2200</v>
      </c>
      <c r="H43" t="s">
        <v>154</v>
      </c>
      <c r="I43">
        <v>2200</v>
      </c>
      <c r="J43">
        <v>3.8500000000000006E-3</v>
      </c>
      <c r="M43" t="s">
        <v>201</v>
      </c>
      <c r="P43" t="s">
        <v>201</v>
      </c>
      <c r="S43" t="s">
        <v>201</v>
      </c>
      <c r="V43" t="s">
        <v>201</v>
      </c>
      <c r="Y43" t="s">
        <v>201</v>
      </c>
    </row>
    <row r="44" spans="1:25" x14ac:dyDescent="0.3">
      <c r="A44">
        <v>41</v>
      </c>
      <c r="B44" t="s">
        <v>200</v>
      </c>
      <c r="C44">
        <v>9</v>
      </c>
      <c r="D44">
        <v>5.3357375713121442</v>
      </c>
      <c r="E44">
        <v>0</v>
      </c>
      <c r="F44">
        <v>5.3357375713121442</v>
      </c>
      <c r="G44">
        <v>2454</v>
      </c>
      <c r="H44" t="s">
        <v>149</v>
      </c>
      <c r="I44">
        <v>100</v>
      </c>
      <c r="J44">
        <v>0</v>
      </c>
      <c r="K44" t="s">
        <v>69</v>
      </c>
      <c r="L44">
        <v>2354</v>
      </c>
      <c r="M44">
        <v>0.81135433788552003</v>
      </c>
      <c r="P44" t="s">
        <v>201</v>
      </c>
      <c r="S44" t="s">
        <v>201</v>
      </c>
      <c r="V44" t="s">
        <v>201</v>
      </c>
      <c r="Y44" t="s">
        <v>201</v>
      </c>
    </row>
    <row r="45" spans="1:25" x14ac:dyDescent="0.3">
      <c r="A45">
        <v>42</v>
      </c>
      <c r="B45" t="s">
        <v>200</v>
      </c>
      <c r="C45">
        <v>9</v>
      </c>
      <c r="D45">
        <v>8</v>
      </c>
      <c r="E45">
        <v>0</v>
      </c>
      <c r="F45">
        <v>8</v>
      </c>
      <c r="G45">
        <v>2200</v>
      </c>
      <c r="H45" t="s">
        <v>153</v>
      </c>
      <c r="I45">
        <v>2200</v>
      </c>
      <c r="J45">
        <v>0</v>
      </c>
      <c r="M45" t="s">
        <v>201</v>
      </c>
      <c r="P45" t="s">
        <v>201</v>
      </c>
      <c r="S45" t="s">
        <v>201</v>
      </c>
      <c r="V45" t="s">
        <v>201</v>
      </c>
      <c r="Y45" t="s">
        <v>201</v>
      </c>
    </row>
    <row r="46" spans="1:25" x14ac:dyDescent="0.3">
      <c r="A46">
        <v>43</v>
      </c>
      <c r="B46" t="s">
        <v>200</v>
      </c>
      <c r="C46">
        <v>10</v>
      </c>
      <c r="D46">
        <v>6.4003094233473989</v>
      </c>
      <c r="E46">
        <v>0</v>
      </c>
      <c r="F46">
        <v>6.4003094233473989</v>
      </c>
      <c r="G46">
        <v>2133</v>
      </c>
      <c r="H46" t="s">
        <v>149</v>
      </c>
      <c r="I46">
        <v>100</v>
      </c>
      <c r="J46">
        <v>0</v>
      </c>
      <c r="K46" t="s">
        <v>69</v>
      </c>
      <c r="L46">
        <v>2033.0000000000002</v>
      </c>
      <c r="M46">
        <v>0.7007151099920399</v>
      </c>
      <c r="P46" t="s">
        <v>201</v>
      </c>
      <c r="S46" t="s">
        <v>201</v>
      </c>
      <c r="V46" t="s">
        <v>201</v>
      </c>
      <c r="Y46" t="s">
        <v>201</v>
      </c>
    </row>
    <row r="47" spans="1:25" x14ac:dyDescent="0.3">
      <c r="A47">
        <v>44</v>
      </c>
      <c r="B47" t="s">
        <v>200</v>
      </c>
      <c r="C47">
        <v>10</v>
      </c>
      <c r="D47">
        <v>28</v>
      </c>
      <c r="E47">
        <v>0</v>
      </c>
      <c r="F47">
        <v>28</v>
      </c>
      <c r="G47">
        <v>2000</v>
      </c>
      <c r="H47" t="s">
        <v>149</v>
      </c>
      <c r="I47">
        <v>2000</v>
      </c>
      <c r="J47">
        <v>0</v>
      </c>
      <c r="M47" t="s">
        <v>201</v>
      </c>
      <c r="P47" t="s">
        <v>201</v>
      </c>
      <c r="S47" t="s">
        <v>201</v>
      </c>
      <c r="V47" t="s">
        <v>201</v>
      </c>
      <c r="Y47" t="s">
        <v>201</v>
      </c>
    </row>
    <row r="48" spans="1:25" x14ac:dyDescent="0.3">
      <c r="A48">
        <v>45</v>
      </c>
      <c r="B48" t="s">
        <v>200</v>
      </c>
      <c r="C48">
        <v>10</v>
      </c>
      <c r="D48">
        <v>13</v>
      </c>
      <c r="E48">
        <v>0</v>
      </c>
      <c r="F48">
        <v>13</v>
      </c>
      <c r="G48">
        <v>2000</v>
      </c>
      <c r="H48" t="s">
        <v>153</v>
      </c>
      <c r="I48">
        <v>2000</v>
      </c>
      <c r="J48">
        <v>0</v>
      </c>
      <c r="M48" t="s">
        <v>201</v>
      </c>
      <c r="P48" t="s">
        <v>201</v>
      </c>
      <c r="S48" t="s">
        <v>201</v>
      </c>
      <c r="V48" t="s">
        <v>201</v>
      </c>
      <c r="Y48" t="s">
        <v>201</v>
      </c>
    </row>
    <row r="49" spans="1:25" x14ac:dyDescent="0.3">
      <c r="A49">
        <v>46</v>
      </c>
      <c r="B49" t="s">
        <v>200</v>
      </c>
      <c r="C49">
        <v>10</v>
      </c>
      <c r="D49">
        <v>5.4545000000000003</v>
      </c>
      <c r="E49">
        <v>0</v>
      </c>
      <c r="F49">
        <v>5.4545000000000003</v>
      </c>
      <c r="G49">
        <v>2000</v>
      </c>
      <c r="H49" t="s">
        <v>154</v>
      </c>
      <c r="I49">
        <v>2000</v>
      </c>
      <c r="J49">
        <v>3.5000000000000001E-3</v>
      </c>
      <c r="M49" t="s">
        <v>201</v>
      </c>
      <c r="P49" t="s">
        <v>201</v>
      </c>
      <c r="S49" t="s">
        <v>201</v>
      </c>
      <c r="V49" t="s">
        <v>201</v>
      </c>
      <c r="Y49" t="s">
        <v>201</v>
      </c>
    </row>
    <row r="50" spans="1:25" x14ac:dyDescent="0.3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t="s">
        <v>153</v>
      </c>
      <c r="I50">
        <v>14500</v>
      </c>
      <c r="J50">
        <v>0</v>
      </c>
    </row>
    <row r="51" spans="1:25" x14ac:dyDescent="0.3">
      <c r="A51">
        <v>48</v>
      </c>
      <c r="B51" t="s">
        <v>203</v>
      </c>
      <c r="C51">
        <v>11</v>
      </c>
      <c r="D51">
        <v>50.243366406803688</v>
      </c>
      <c r="E51">
        <v>0</v>
      </c>
      <c r="F51">
        <v>50.243366406803688</v>
      </c>
      <c r="G51">
        <v>14110</v>
      </c>
      <c r="H51" t="s">
        <v>149</v>
      </c>
      <c r="I51">
        <v>200</v>
      </c>
      <c r="J51">
        <v>0</v>
      </c>
      <c r="K51" t="s">
        <v>69</v>
      </c>
      <c r="L51">
        <v>13910</v>
      </c>
      <c r="M51">
        <v>4.7943665420507999</v>
      </c>
    </row>
    <row r="52" spans="1:25" x14ac:dyDescent="0.3">
      <c r="A52">
        <v>49</v>
      </c>
      <c r="B52" t="s">
        <v>203</v>
      </c>
      <c r="C52">
        <v>11</v>
      </c>
      <c r="D52">
        <v>48.915590008613265</v>
      </c>
      <c r="E52">
        <v>7</v>
      </c>
      <c r="F52">
        <v>41.915590008613265</v>
      </c>
      <c r="G52">
        <v>11610</v>
      </c>
      <c r="H52" t="s">
        <v>149</v>
      </c>
      <c r="I52">
        <v>110</v>
      </c>
      <c r="J52">
        <v>0</v>
      </c>
      <c r="K52" t="s">
        <v>159</v>
      </c>
      <c r="L52">
        <v>11000</v>
      </c>
      <c r="M52">
        <v>1.7027999999999999</v>
      </c>
      <c r="N52" t="s">
        <v>149</v>
      </c>
      <c r="O52">
        <v>500</v>
      </c>
      <c r="P52">
        <v>0</v>
      </c>
    </row>
    <row r="53" spans="1:25" x14ac:dyDescent="0.3">
      <c r="A53">
        <v>50</v>
      </c>
      <c r="B53" t="s">
        <v>203</v>
      </c>
      <c r="C53">
        <v>12</v>
      </c>
      <c r="D53">
        <v>46.588962605548851</v>
      </c>
      <c r="E53">
        <v>0.92237635705669485</v>
      </c>
      <c r="F53">
        <v>45.666586248492159</v>
      </c>
      <c r="G53">
        <v>16580</v>
      </c>
      <c r="H53" t="s">
        <v>149</v>
      </c>
      <c r="I53">
        <v>900</v>
      </c>
      <c r="J53">
        <v>0</v>
      </c>
      <c r="K53" t="s">
        <v>158</v>
      </c>
      <c r="L53">
        <v>7100</v>
      </c>
      <c r="M53">
        <v>1.66625</v>
      </c>
      <c r="N53" t="s">
        <v>155</v>
      </c>
      <c r="O53">
        <v>8580</v>
      </c>
      <c r="P53">
        <v>1.7689375000000001</v>
      </c>
    </row>
    <row r="54" spans="1:25" x14ac:dyDescent="0.3">
      <c r="A54">
        <v>51</v>
      </c>
      <c r="B54" t="s">
        <v>203</v>
      </c>
      <c r="C54">
        <v>12</v>
      </c>
      <c r="D54">
        <v>37.427087814458055</v>
      </c>
      <c r="E54">
        <v>0</v>
      </c>
      <c r="F54">
        <v>37.427087814458055</v>
      </c>
      <c r="G54">
        <v>21386</v>
      </c>
      <c r="H54" t="s">
        <v>149</v>
      </c>
      <c r="I54">
        <v>200</v>
      </c>
      <c r="J54">
        <v>0</v>
      </c>
      <c r="K54" t="s">
        <v>69</v>
      </c>
      <c r="L54">
        <v>21186</v>
      </c>
      <c r="M54">
        <v>7.3021890409696795</v>
      </c>
    </row>
    <row r="55" spans="1:25" x14ac:dyDescent="0.3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t="s">
        <v>153</v>
      </c>
      <c r="I55">
        <v>15000</v>
      </c>
      <c r="J55">
        <v>0</v>
      </c>
    </row>
    <row r="56" spans="1:25" x14ac:dyDescent="0.3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t="s">
        <v>153</v>
      </c>
      <c r="I56">
        <v>14900</v>
      </c>
      <c r="J56">
        <v>0</v>
      </c>
    </row>
    <row r="57" spans="1:25" x14ac:dyDescent="0.3">
      <c r="A57">
        <v>54</v>
      </c>
      <c r="B57" t="s">
        <v>203</v>
      </c>
      <c r="C57">
        <v>14</v>
      </c>
      <c r="D57">
        <v>42.762039045553152</v>
      </c>
      <c r="E57">
        <v>0</v>
      </c>
      <c r="F57">
        <v>42.762039045553152</v>
      </c>
      <c r="G57">
        <v>14752</v>
      </c>
      <c r="H57" t="s">
        <v>149</v>
      </c>
      <c r="I57">
        <v>200</v>
      </c>
      <c r="J57">
        <v>0</v>
      </c>
      <c r="K57" t="s">
        <v>69</v>
      </c>
      <c r="L57">
        <v>14552</v>
      </c>
      <c r="M57">
        <v>5.01564499783776</v>
      </c>
    </row>
    <row r="58" spans="1:25" x14ac:dyDescent="0.3">
      <c r="A58">
        <v>55</v>
      </c>
      <c r="B58" t="s">
        <v>203</v>
      </c>
      <c r="C58">
        <v>14</v>
      </c>
      <c r="D58">
        <v>78.24446161772282</v>
      </c>
      <c r="E58">
        <v>18.265842349304481</v>
      </c>
      <c r="F58">
        <v>59.978619268418342</v>
      </c>
      <c r="G58">
        <v>19410</v>
      </c>
      <c r="H58" t="s">
        <v>149</v>
      </c>
      <c r="I58">
        <v>910</v>
      </c>
      <c r="J58">
        <v>0</v>
      </c>
      <c r="K58" t="s">
        <v>155</v>
      </c>
      <c r="L58">
        <v>5000</v>
      </c>
      <c r="M58">
        <v>1.7689375000000001</v>
      </c>
      <c r="N58" t="s">
        <v>158</v>
      </c>
      <c r="O58">
        <v>13500</v>
      </c>
      <c r="P58">
        <v>1.66625</v>
      </c>
    </row>
    <row r="59" spans="1:25" x14ac:dyDescent="0.3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t="s">
        <v>153</v>
      </c>
      <c r="I59">
        <v>15200</v>
      </c>
      <c r="J59">
        <v>0</v>
      </c>
    </row>
    <row r="60" spans="1:25" x14ac:dyDescent="0.3">
      <c r="A60">
        <v>57</v>
      </c>
      <c r="B60" t="s">
        <v>203</v>
      </c>
      <c r="C60">
        <v>15</v>
      </c>
      <c r="D60">
        <v>47.041414790996789</v>
      </c>
      <c r="E60">
        <v>0</v>
      </c>
      <c r="F60">
        <v>47.041414790996789</v>
      </c>
      <c r="G60">
        <v>23947</v>
      </c>
      <c r="H60" t="s">
        <v>149</v>
      </c>
      <c r="I60">
        <v>300</v>
      </c>
      <c r="J60">
        <v>0</v>
      </c>
      <c r="K60" t="s">
        <v>69</v>
      </c>
      <c r="L60">
        <v>23647</v>
      </c>
      <c r="M60">
        <v>8.1504231214863587</v>
      </c>
    </row>
    <row r="61" spans="1:25" x14ac:dyDescent="0.3">
      <c r="A61">
        <v>58</v>
      </c>
      <c r="B61" t="s">
        <v>203</v>
      </c>
      <c r="C61">
        <v>15</v>
      </c>
      <c r="D61">
        <v>57.601683501683503</v>
      </c>
      <c r="E61">
        <v>7.2323232323232318</v>
      </c>
      <c r="F61">
        <v>50.369360269360271</v>
      </c>
      <c r="G61">
        <v>14850</v>
      </c>
      <c r="H61" t="s">
        <v>149</v>
      </c>
      <c r="I61">
        <v>350</v>
      </c>
      <c r="J61">
        <v>0</v>
      </c>
      <c r="K61" t="s">
        <v>155</v>
      </c>
      <c r="L61">
        <v>9500</v>
      </c>
      <c r="M61">
        <v>1.7689375000000001</v>
      </c>
      <c r="N61" t="s">
        <v>158</v>
      </c>
      <c r="O61">
        <v>5000</v>
      </c>
      <c r="P61">
        <v>1.66625</v>
      </c>
    </row>
    <row r="62" spans="1:25" x14ac:dyDescent="0.3">
      <c r="A62">
        <v>59</v>
      </c>
      <c r="B62" t="s">
        <v>202</v>
      </c>
      <c r="C62">
        <v>17</v>
      </c>
      <c r="D62">
        <v>205.99985407725319</v>
      </c>
      <c r="E62">
        <v>57.388847639484972</v>
      </c>
      <c r="F62">
        <v>148.61100643776822</v>
      </c>
      <c r="G62">
        <v>233000</v>
      </c>
      <c r="H62" t="s">
        <v>149</v>
      </c>
      <c r="I62">
        <v>500</v>
      </c>
      <c r="J62">
        <v>0</v>
      </c>
      <c r="K62" t="s">
        <v>158</v>
      </c>
      <c r="L62">
        <v>6000</v>
      </c>
      <c r="M62">
        <v>1.66625</v>
      </c>
      <c r="N62" t="s">
        <v>160</v>
      </c>
      <c r="O62">
        <v>183920</v>
      </c>
      <c r="P62">
        <v>28.470815999999996</v>
      </c>
      <c r="Q62" t="s">
        <v>159</v>
      </c>
      <c r="R62">
        <v>42180</v>
      </c>
      <c r="S62">
        <v>6.5294639999999999</v>
      </c>
      <c r="T62" t="s">
        <v>155</v>
      </c>
      <c r="U62">
        <v>1870</v>
      </c>
      <c r="V62">
        <v>1.7689375000000001</v>
      </c>
      <c r="W62" t="s">
        <v>149</v>
      </c>
      <c r="X62">
        <v>400</v>
      </c>
      <c r="Y62">
        <v>0</v>
      </c>
    </row>
    <row r="63" spans="1:25" x14ac:dyDescent="0.3">
      <c r="A63">
        <v>60</v>
      </c>
      <c r="B63" t="s">
        <v>202</v>
      </c>
      <c r="C63">
        <v>17</v>
      </c>
      <c r="D63">
        <v>181.87463362643223</v>
      </c>
      <c r="E63">
        <v>0</v>
      </c>
      <c r="F63">
        <v>181.87463362643223</v>
      </c>
      <c r="G63">
        <v>187650</v>
      </c>
      <c r="H63" t="s">
        <v>149</v>
      </c>
      <c r="I63">
        <v>400</v>
      </c>
      <c r="J63">
        <v>0</v>
      </c>
      <c r="K63" t="s">
        <v>69</v>
      </c>
      <c r="L63">
        <v>187250</v>
      </c>
      <c r="M63">
        <v>64.539549604529995</v>
      </c>
      <c r="P63" t="s">
        <v>201</v>
      </c>
      <c r="S63" t="s">
        <v>201</v>
      </c>
      <c r="V63" t="s">
        <v>201</v>
      </c>
      <c r="Y63" t="s">
        <v>201</v>
      </c>
    </row>
    <row r="64" spans="1:25" x14ac:dyDescent="0.3">
      <c r="A64">
        <v>61</v>
      </c>
      <c r="B64" t="s">
        <v>202</v>
      </c>
      <c r="C64">
        <v>18</v>
      </c>
      <c r="D64">
        <v>224.2513909812877</v>
      </c>
      <c r="E64">
        <v>55.953403319813219</v>
      </c>
      <c r="F64">
        <v>168.29798766147448</v>
      </c>
      <c r="G64">
        <v>234712</v>
      </c>
      <c r="H64" t="s">
        <v>149</v>
      </c>
      <c r="I64">
        <v>500</v>
      </c>
      <c r="J64">
        <v>0</v>
      </c>
      <c r="K64" t="s">
        <v>158</v>
      </c>
      <c r="L64">
        <v>6000</v>
      </c>
      <c r="M64">
        <v>1.66625</v>
      </c>
      <c r="N64" t="s">
        <v>160</v>
      </c>
      <c r="O64">
        <v>183920</v>
      </c>
      <c r="P64">
        <v>28.470815999999996</v>
      </c>
      <c r="Q64" t="s">
        <v>159</v>
      </c>
      <c r="R64">
        <v>42690</v>
      </c>
      <c r="S64">
        <v>6.6084119999999995</v>
      </c>
      <c r="T64" t="s">
        <v>155</v>
      </c>
      <c r="U64">
        <v>1302</v>
      </c>
      <c r="V64">
        <v>1.7689375000000001</v>
      </c>
      <c r="W64" t="s">
        <v>149</v>
      </c>
      <c r="X64">
        <v>300</v>
      </c>
      <c r="Y64">
        <v>0</v>
      </c>
    </row>
    <row r="65" spans="1:25" x14ac:dyDescent="0.3">
      <c r="A65">
        <v>62</v>
      </c>
      <c r="B65" t="s">
        <v>202</v>
      </c>
      <c r="C65">
        <v>18</v>
      </c>
      <c r="D65">
        <v>171.17542512342297</v>
      </c>
      <c r="E65">
        <v>0</v>
      </c>
      <c r="F65">
        <v>171.17542512342297</v>
      </c>
      <c r="G65">
        <v>182300</v>
      </c>
      <c r="H65" t="s">
        <v>149</v>
      </c>
      <c r="I65">
        <v>400</v>
      </c>
      <c r="J65">
        <v>0</v>
      </c>
      <c r="K65" t="s">
        <v>69</v>
      </c>
      <c r="L65">
        <v>181900</v>
      </c>
      <c r="M65">
        <v>62.695562472972</v>
      </c>
      <c r="P65" t="s">
        <v>201</v>
      </c>
      <c r="S65" t="s">
        <v>201</v>
      </c>
      <c r="V65" t="s">
        <v>201</v>
      </c>
      <c r="Y65" t="s">
        <v>201</v>
      </c>
    </row>
    <row r="66" spans="1:25" x14ac:dyDescent="0.3">
      <c r="A66">
        <v>63</v>
      </c>
      <c r="B66" t="s">
        <v>202</v>
      </c>
      <c r="C66">
        <v>19</v>
      </c>
      <c r="D66">
        <v>160.47709548999291</v>
      </c>
      <c r="E66">
        <v>0</v>
      </c>
      <c r="F66">
        <v>160.47709548999291</v>
      </c>
      <c r="G66">
        <v>183370</v>
      </c>
      <c r="H66" t="s">
        <v>149</v>
      </c>
      <c r="I66">
        <v>400</v>
      </c>
      <c r="J66">
        <v>0</v>
      </c>
      <c r="K66" t="s">
        <v>69</v>
      </c>
      <c r="L66">
        <v>182970</v>
      </c>
      <c r="M66">
        <v>63.064359899283595</v>
      </c>
      <c r="P66" t="s">
        <v>201</v>
      </c>
      <c r="S66" t="s">
        <v>201</v>
      </c>
      <c r="V66" t="s">
        <v>201</v>
      </c>
      <c r="Y66" t="s">
        <v>201</v>
      </c>
    </row>
    <row r="67" spans="1:25" x14ac:dyDescent="0.3">
      <c r="A67">
        <v>64</v>
      </c>
      <c r="B67" t="s">
        <v>202</v>
      </c>
      <c r="C67">
        <v>22</v>
      </c>
      <c r="D67">
        <v>257.68605019647606</v>
      </c>
      <c r="E67">
        <v>74.759950564076561</v>
      </c>
      <c r="F67">
        <v>182.92609963239951</v>
      </c>
      <c r="G67">
        <v>236670</v>
      </c>
      <c r="H67" t="s">
        <v>149</v>
      </c>
      <c r="I67">
        <v>450</v>
      </c>
      <c r="J67">
        <v>0</v>
      </c>
      <c r="K67" t="s">
        <v>155</v>
      </c>
      <c r="L67">
        <v>5050</v>
      </c>
      <c r="M67">
        <v>1.7689375000000001</v>
      </c>
      <c r="N67" t="s">
        <v>160</v>
      </c>
      <c r="O67">
        <v>187470</v>
      </c>
      <c r="P67">
        <v>29.020356</v>
      </c>
      <c r="Q67" t="s">
        <v>159</v>
      </c>
      <c r="R67">
        <v>43300</v>
      </c>
      <c r="S67">
        <v>6.7028399999999992</v>
      </c>
      <c r="T67" t="s">
        <v>149</v>
      </c>
      <c r="U67">
        <v>400</v>
      </c>
      <c r="V67">
        <v>0</v>
      </c>
      <c r="Y67" t="s">
        <v>201</v>
      </c>
    </row>
    <row r="68" spans="1:25" x14ac:dyDescent="0.3">
      <c r="A68">
        <v>65</v>
      </c>
      <c r="B68" t="s">
        <v>202</v>
      </c>
      <c r="C68">
        <v>22</v>
      </c>
      <c r="D68">
        <v>246.06528489030242</v>
      </c>
      <c r="E68">
        <v>0</v>
      </c>
      <c r="F68">
        <v>246.06528489030242</v>
      </c>
      <c r="G68">
        <v>185510</v>
      </c>
      <c r="H68" t="s">
        <v>149</v>
      </c>
      <c r="I68">
        <v>400</v>
      </c>
      <c r="J68">
        <v>0</v>
      </c>
      <c r="K68" t="s">
        <v>69</v>
      </c>
      <c r="L68">
        <v>185110</v>
      </c>
      <c r="M68">
        <v>63.801954751906798</v>
      </c>
      <c r="P68" t="s">
        <v>201</v>
      </c>
      <c r="S68" t="s">
        <v>201</v>
      </c>
      <c r="V68" t="s">
        <v>201</v>
      </c>
      <c r="Y68" t="s">
        <v>201</v>
      </c>
    </row>
    <row r="69" spans="1:25" x14ac:dyDescent="0.3">
      <c r="A69">
        <v>66</v>
      </c>
      <c r="B69" t="s">
        <v>202</v>
      </c>
      <c r="C69">
        <v>23</v>
      </c>
      <c r="D69">
        <v>160.47735971106678</v>
      </c>
      <c r="E69">
        <v>0</v>
      </c>
      <c r="F69">
        <v>160.47735971106678</v>
      </c>
      <c r="G69">
        <v>185510</v>
      </c>
      <c r="H69" t="s">
        <v>149</v>
      </c>
      <c r="I69">
        <v>400</v>
      </c>
      <c r="J69">
        <v>0</v>
      </c>
      <c r="K69" t="s">
        <v>69</v>
      </c>
      <c r="L69">
        <v>185110</v>
      </c>
      <c r="M69">
        <v>63.801954751906798</v>
      </c>
      <c r="P69" t="s">
        <v>201</v>
      </c>
      <c r="S69" t="s">
        <v>201</v>
      </c>
      <c r="V69" t="s">
        <v>201</v>
      </c>
      <c r="Y69" t="s">
        <v>201</v>
      </c>
    </row>
    <row r="70" spans="1:25" x14ac:dyDescent="0.3">
      <c r="A70">
        <v>67</v>
      </c>
      <c r="B70" t="s">
        <v>203</v>
      </c>
      <c r="C70">
        <v>24</v>
      </c>
      <c r="D70">
        <v>36.545499999999997</v>
      </c>
      <c r="E70">
        <v>0</v>
      </c>
      <c r="F70">
        <v>36.545499999999997</v>
      </c>
      <c r="G70">
        <v>13400</v>
      </c>
      <c r="H70" t="s">
        <v>154</v>
      </c>
      <c r="I70">
        <v>13400</v>
      </c>
      <c r="J70">
        <v>2.3450000000000002E-2</v>
      </c>
      <c r="M70" t="s">
        <v>201</v>
      </c>
      <c r="P70" t="s">
        <v>201</v>
      </c>
      <c r="S70" t="s">
        <v>201</v>
      </c>
      <c r="V70" t="s">
        <v>201</v>
      </c>
      <c r="Y70" t="s">
        <v>201</v>
      </c>
    </row>
    <row r="71" spans="1:25" x14ac:dyDescent="0.3">
      <c r="A71">
        <v>68</v>
      </c>
      <c r="B71" t="s">
        <v>203</v>
      </c>
      <c r="C71">
        <v>24</v>
      </c>
      <c r="D71">
        <v>26.724812895797349</v>
      </c>
      <c r="E71">
        <v>0</v>
      </c>
      <c r="F71">
        <v>26.724812895797349</v>
      </c>
      <c r="G71">
        <v>13896</v>
      </c>
      <c r="H71" t="s">
        <v>149</v>
      </c>
      <c r="I71">
        <v>200</v>
      </c>
      <c r="J71">
        <v>0</v>
      </c>
      <c r="K71" t="s">
        <v>69</v>
      </c>
      <c r="L71">
        <v>13696</v>
      </c>
      <c r="M71">
        <v>4.7206070567884799</v>
      </c>
      <c r="P71" t="s">
        <v>201</v>
      </c>
      <c r="S71" t="s">
        <v>201</v>
      </c>
      <c r="V71" t="s">
        <v>201</v>
      </c>
      <c r="Y71" t="s">
        <v>201</v>
      </c>
    </row>
    <row r="72" spans="1:25" x14ac:dyDescent="0.3">
      <c r="A72">
        <v>69</v>
      </c>
      <c r="B72" t="s">
        <v>203</v>
      </c>
      <c r="C72">
        <v>24</v>
      </c>
      <c r="D72">
        <v>45</v>
      </c>
      <c r="E72">
        <v>0</v>
      </c>
      <c r="F72">
        <v>45</v>
      </c>
      <c r="G72">
        <v>13400</v>
      </c>
      <c r="H72" t="s">
        <v>153</v>
      </c>
      <c r="I72">
        <v>13400</v>
      </c>
      <c r="J72">
        <v>0</v>
      </c>
      <c r="M72" t="s">
        <v>201</v>
      </c>
      <c r="P72" t="s">
        <v>201</v>
      </c>
      <c r="S72" t="s">
        <v>201</v>
      </c>
      <c r="V72" t="s">
        <v>201</v>
      </c>
      <c r="Y72" t="s">
        <v>201</v>
      </c>
    </row>
    <row r="73" spans="1:25" x14ac:dyDescent="0.3">
      <c r="A73">
        <v>70</v>
      </c>
      <c r="B73" t="s">
        <v>203</v>
      </c>
      <c r="C73">
        <v>24</v>
      </c>
      <c r="D73">
        <v>79.304528985507261</v>
      </c>
      <c r="E73">
        <v>25.095652173913045</v>
      </c>
      <c r="F73">
        <v>54.208876811594209</v>
      </c>
      <c r="G73">
        <v>13800</v>
      </c>
      <c r="H73" t="s">
        <v>149</v>
      </c>
      <c r="I73">
        <v>2150</v>
      </c>
      <c r="J73">
        <v>0</v>
      </c>
      <c r="K73" t="s">
        <v>159</v>
      </c>
      <c r="L73">
        <v>8450</v>
      </c>
      <c r="M73">
        <v>1.3080599999999998</v>
      </c>
      <c r="N73" t="s">
        <v>155</v>
      </c>
      <c r="O73">
        <v>3200</v>
      </c>
      <c r="P73">
        <v>1.7689375000000001</v>
      </c>
      <c r="S73" t="s">
        <v>201</v>
      </c>
      <c r="V73" t="s">
        <v>201</v>
      </c>
      <c r="Y73" t="s">
        <v>201</v>
      </c>
    </row>
    <row r="74" spans="1:25" x14ac:dyDescent="0.3">
      <c r="A74">
        <v>71</v>
      </c>
      <c r="B74" t="s">
        <v>203</v>
      </c>
      <c r="C74">
        <v>25</v>
      </c>
      <c r="D74">
        <v>40</v>
      </c>
      <c r="E74">
        <v>0</v>
      </c>
      <c r="F74">
        <v>40</v>
      </c>
      <c r="G74">
        <v>12200</v>
      </c>
      <c r="H74" t="s">
        <v>153</v>
      </c>
      <c r="I74">
        <v>12200</v>
      </c>
      <c r="J74">
        <v>0</v>
      </c>
      <c r="M74" t="s">
        <v>201</v>
      </c>
      <c r="P74" t="s">
        <v>201</v>
      </c>
      <c r="S74" t="s">
        <v>201</v>
      </c>
      <c r="V74" t="s">
        <v>201</v>
      </c>
      <c r="Y74" t="s">
        <v>201</v>
      </c>
    </row>
    <row r="75" spans="1:25" x14ac:dyDescent="0.3">
      <c r="A75">
        <v>72</v>
      </c>
      <c r="B75" t="s">
        <v>203</v>
      </c>
      <c r="C75">
        <v>25</v>
      </c>
      <c r="D75">
        <v>103.94070588235294</v>
      </c>
      <c r="E75">
        <v>28.870588235294118</v>
      </c>
      <c r="F75">
        <v>75.070117647058822</v>
      </c>
      <c r="G75">
        <v>12750</v>
      </c>
      <c r="H75" t="s">
        <v>149</v>
      </c>
      <c r="I75">
        <v>1950</v>
      </c>
      <c r="J75">
        <v>0</v>
      </c>
      <c r="K75" t="s">
        <v>156</v>
      </c>
      <c r="L75">
        <v>7600</v>
      </c>
      <c r="M75">
        <v>1.66625</v>
      </c>
      <c r="N75" t="s">
        <v>155</v>
      </c>
      <c r="O75">
        <v>3200</v>
      </c>
      <c r="P75">
        <v>1.7689375000000001</v>
      </c>
      <c r="S75" t="s">
        <v>201</v>
      </c>
      <c r="V75" t="s">
        <v>201</v>
      </c>
      <c r="Y75" t="s">
        <v>201</v>
      </c>
    </row>
    <row r="76" spans="1:25" x14ac:dyDescent="0.3">
      <c r="A76">
        <v>73</v>
      </c>
      <c r="B76" t="s">
        <v>203</v>
      </c>
      <c r="C76">
        <v>25</v>
      </c>
      <c r="D76">
        <v>29.932005998714565</v>
      </c>
      <c r="E76">
        <v>0</v>
      </c>
      <c r="F76">
        <v>29.932005998714565</v>
      </c>
      <c r="G76">
        <v>14003</v>
      </c>
      <c r="H76" t="s">
        <v>149</v>
      </c>
      <c r="I76">
        <v>200</v>
      </c>
      <c r="J76">
        <v>0</v>
      </c>
      <c r="K76" t="s">
        <v>69</v>
      </c>
      <c r="L76">
        <v>13803</v>
      </c>
      <c r="M76">
        <v>4.7574867994196399</v>
      </c>
      <c r="P76" t="s">
        <v>201</v>
      </c>
      <c r="S76" t="s">
        <v>201</v>
      </c>
      <c r="V76" t="s">
        <v>201</v>
      </c>
      <c r="Y76" t="s">
        <v>201</v>
      </c>
    </row>
    <row r="77" spans="1:25" x14ac:dyDescent="0.3">
      <c r="A77">
        <v>74</v>
      </c>
      <c r="B77" t="s">
        <v>203</v>
      </c>
      <c r="C77">
        <v>25</v>
      </c>
      <c r="D77">
        <v>33.2727</v>
      </c>
      <c r="E77">
        <v>0</v>
      </c>
      <c r="F77">
        <v>33.2727</v>
      </c>
      <c r="G77">
        <v>12200</v>
      </c>
      <c r="H77" t="s">
        <v>154</v>
      </c>
      <c r="I77">
        <v>12200</v>
      </c>
      <c r="J77">
        <v>2.1350000000000001E-2</v>
      </c>
      <c r="M77" t="s">
        <v>201</v>
      </c>
      <c r="P77" t="s">
        <v>201</v>
      </c>
      <c r="S77" t="s">
        <v>201</v>
      </c>
      <c r="V77" t="s">
        <v>201</v>
      </c>
      <c r="Y77" t="s">
        <v>201</v>
      </c>
    </row>
    <row r="78" spans="1:25" x14ac:dyDescent="0.3">
      <c r="A78">
        <v>75</v>
      </c>
      <c r="B78" t="s">
        <v>203</v>
      </c>
      <c r="C78">
        <v>26</v>
      </c>
      <c r="D78">
        <v>39.2727</v>
      </c>
      <c r="E78">
        <v>0</v>
      </c>
      <c r="F78">
        <v>39.2727</v>
      </c>
      <c r="G78">
        <v>14400</v>
      </c>
      <c r="H78" t="s">
        <v>154</v>
      </c>
      <c r="I78">
        <v>14400</v>
      </c>
      <c r="J78">
        <v>2.52E-2</v>
      </c>
      <c r="M78" t="s">
        <v>201</v>
      </c>
      <c r="P78" t="s">
        <v>201</v>
      </c>
      <c r="S78" t="s">
        <v>201</v>
      </c>
      <c r="V78" t="s">
        <v>201</v>
      </c>
      <c r="Y78" t="s">
        <v>201</v>
      </c>
    </row>
    <row r="79" spans="1:25" x14ac:dyDescent="0.3">
      <c r="A79">
        <v>76</v>
      </c>
      <c r="B79" t="s">
        <v>203</v>
      </c>
      <c r="C79">
        <v>26</v>
      </c>
      <c r="D79">
        <v>49</v>
      </c>
      <c r="E79">
        <v>0</v>
      </c>
      <c r="F79">
        <v>49</v>
      </c>
      <c r="G79">
        <v>14400</v>
      </c>
      <c r="H79" t="s">
        <v>153</v>
      </c>
      <c r="I79">
        <v>14400</v>
      </c>
      <c r="J79">
        <v>0</v>
      </c>
      <c r="M79" t="s">
        <v>201</v>
      </c>
      <c r="P79" t="s">
        <v>201</v>
      </c>
      <c r="S79" t="s">
        <v>201</v>
      </c>
      <c r="V79" t="s">
        <v>201</v>
      </c>
      <c r="Y79" t="s">
        <v>201</v>
      </c>
    </row>
    <row r="80" spans="1:25" x14ac:dyDescent="0.3">
      <c r="A80">
        <v>77</v>
      </c>
      <c r="B80" t="s">
        <v>203</v>
      </c>
      <c r="C80">
        <v>26</v>
      </c>
      <c r="D80">
        <v>83.846363636363634</v>
      </c>
      <c r="E80">
        <v>39.215909090909093</v>
      </c>
      <c r="F80">
        <v>44.630454545454548</v>
      </c>
      <c r="G80">
        <v>17600</v>
      </c>
      <c r="H80" t="s">
        <v>149</v>
      </c>
      <c r="I80">
        <v>1600</v>
      </c>
      <c r="J80">
        <v>0</v>
      </c>
      <c r="K80" t="s">
        <v>159</v>
      </c>
      <c r="L80">
        <v>13700</v>
      </c>
      <c r="M80">
        <v>2.1207599999999998</v>
      </c>
      <c r="N80" t="s">
        <v>155</v>
      </c>
      <c r="O80">
        <v>2300</v>
      </c>
      <c r="P80">
        <v>1.7689375000000001</v>
      </c>
      <c r="S80" t="s">
        <v>201</v>
      </c>
      <c r="V80" t="s">
        <v>201</v>
      </c>
      <c r="Y80" t="s">
        <v>201</v>
      </c>
    </row>
    <row r="81" spans="1:25" x14ac:dyDescent="0.3">
      <c r="A81">
        <v>78</v>
      </c>
      <c r="B81" t="s">
        <v>203</v>
      </c>
      <c r="C81">
        <v>26</v>
      </c>
      <c r="D81">
        <v>18.175544217687079</v>
      </c>
      <c r="E81">
        <v>0</v>
      </c>
      <c r="F81">
        <v>18.175544217687079</v>
      </c>
      <c r="G81">
        <v>16464</v>
      </c>
      <c r="H81" t="s">
        <v>149</v>
      </c>
      <c r="I81">
        <v>200</v>
      </c>
      <c r="J81">
        <v>0</v>
      </c>
      <c r="K81" t="s">
        <v>69</v>
      </c>
      <c r="L81">
        <v>16264.000000000002</v>
      </c>
      <c r="M81">
        <v>5.6057208799363192</v>
      </c>
      <c r="P81" t="s">
        <v>201</v>
      </c>
      <c r="S81" t="s">
        <v>201</v>
      </c>
      <c r="V81" t="s">
        <v>201</v>
      </c>
      <c r="Y81" t="s">
        <v>201</v>
      </c>
    </row>
    <row r="82" spans="1:25" x14ac:dyDescent="0.3">
      <c r="A82">
        <v>79</v>
      </c>
      <c r="B82" t="s">
        <v>203</v>
      </c>
      <c r="C82">
        <v>27</v>
      </c>
      <c r="D82">
        <v>36.545499999999997</v>
      </c>
      <c r="E82">
        <v>0</v>
      </c>
      <c r="F82">
        <v>36.545499999999997</v>
      </c>
      <c r="G82">
        <v>13400</v>
      </c>
      <c r="H82" t="s">
        <v>154</v>
      </c>
      <c r="I82">
        <v>13400</v>
      </c>
      <c r="J82">
        <v>2.3450000000000002E-2</v>
      </c>
      <c r="M82" t="s">
        <v>201</v>
      </c>
      <c r="P82" t="s">
        <v>201</v>
      </c>
      <c r="S82" t="s">
        <v>201</v>
      </c>
      <c r="V82" t="s">
        <v>201</v>
      </c>
      <c r="Y82" t="s">
        <v>201</v>
      </c>
    </row>
    <row r="83" spans="1:25" x14ac:dyDescent="0.3">
      <c r="A83">
        <v>80</v>
      </c>
      <c r="B83" t="s">
        <v>203</v>
      </c>
      <c r="C83">
        <v>27</v>
      </c>
      <c r="D83">
        <v>24.59345323741007</v>
      </c>
      <c r="E83">
        <v>0</v>
      </c>
      <c r="F83">
        <v>24.59345323741007</v>
      </c>
      <c r="G83">
        <v>19460</v>
      </c>
      <c r="H83" t="s">
        <v>149</v>
      </c>
      <c r="I83">
        <v>200</v>
      </c>
      <c r="J83">
        <v>0</v>
      </c>
      <c r="K83" t="s">
        <v>69</v>
      </c>
      <c r="L83">
        <v>19260</v>
      </c>
      <c r="M83">
        <v>6.6383536736088002</v>
      </c>
      <c r="P83" t="s">
        <v>201</v>
      </c>
      <c r="S83" t="s">
        <v>201</v>
      </c>
      <c r="V83" t="s">
        <v>201</v>
      </c>
      <c r="Y83" t="s">
        <v>201</v>
      </c>
    </row>
    <row r="84" spans="1:25" x14ac:dyDescent="0.3">
      <c r="A84">
        <v>81</v>
      </c>
      <c r="B84" t="s">
        <v>203</v>
      </c>
      <c r="C84">
        <v>27</v>
      </c>
      <c r="D84">
        <v>44</v>
      </c>
      <c r="E84">
        <v>0</v>
      </c>
      <c r="F84">
        <v>44</v>
      </c>
      <c r="G84">
        <v>13400</v>
      </c>
      <c r="H84" t="s">
        <v>153</v>
      </c>
      <c r="I84">
        <v>13400</v>
      </c>
      <c r="J84">
        <v>0</v>
      </c>
      <c r="M84" t="s">
        <v>201</v>
      </c>
      <c r="P84" t="s">
        <v>201</v>
      </c>
      <c r="S84" t="s">
        <v>201</v>
      </c>
      <c r="V84" t="s">
        <v>201</v>
      </c>
      <c r="Y84" t="s">
        <v>201</v>
      </c>
    </row>
    <row r="85" spans="1:25" x14ac:dyDescent="0.3">
      <c r="A85">
        <v>82</v>
      </c>
      <c r="B85" t="s">
        <v>203</v>
      </c>
      <c r="C85">
        <v>28</v>
      </c>
      <c r="D85">
        <v>46</v>
      </c>
      <c r="E85">
        <v>0</v>
      </c>
      <c r="F85">
        <v>46</v>
      </c>
      <c r="G85">
        <v>13100</v>
      </c>
      <c r="H85" t="s">
        <v>153</v>
      </c>
      <c r="I85">
        <v>13100</v>
      </c>
      <c r="J85">
        <v>0</v>
      </c>
      <c r="M85" t="s">
        <v>201</v>
      </c>
      <c r="P85" t="s">
        <v>201</v>
      </c>
      <c r="S85" t="s">
        <v>201</v>
      </c>
      <c r="V85" t="s">
        <v>201</v>
      </c>
      <c r="Y85" t="s">
        <v>201</v>
      </c>
    </row>
    <row r="86" spans="1:25" x14ac:dyDescent="0.3">
      <c r="A86">
        <v>83</v>
      </c>
      <c r="B86" t="s">
        <v>203</v>
      </c>
      <c r="C86">
        <v>28</v>
      </c>
      <c r="D86">
        <v>108.33908883826876</v>
      </c>
      <c r="E86">
        <v>13.493166287015944</v>
      </c>
      <c r="F86">
        <v>94.845922551252826</v>
      </c>
      <c r="G86">
        <v>26340</v>
      </c>
      <c r="H86" t="s">
        <v>149</v>
      </c>
      <c r="I86">
        <v>300</v>
      </c>
      <c r="J86">
        <v>0</v>
      </c>
      <c r="K86" t="s">
        <v>155</v>
      </c>
      <c r="L86">
        <v>12900</v>
      </c>
      <c r="M86">
        <v>1.7689375000000001</v>
      </c>
      <c r="N86" t="s">
        <v>159</v>
      </c>
      <c r="O86">
        <v>8400</v>
      </c>
      <c r="P86">
        <v>1.3003199999999999</v>
      </c>
      <c r="Q86" t="s">
        <v>155</v>
      </c>
      <c r="R86">
        <v>4740</v>
      </c>
      <c r="S86">
        <v>1.7689375000000001</v>
      </c>
      <c r="V86" t="s">
        <v>201</v>
      </c>
      <c r="Y86" t="s">
        <v>201</v>
      </c>
    </row>
    <row r="87" spans="1:25" x14ac:dyDescent="0.3">
      <c r="A87">
        <v>84</v>
      </c>
      <c r="B87" t="s">
        <v>203</v>
      </c>
      <c r="C87">
        <v>28</v>
      </c>
      <c r="D87">
        <v>39.536131447587351</v>
      </c>
      <c r="E87">
        <v>0</v>
      </c>
      <c r="F87">
        <v>39.536131447587351</v>
      </c>
      <c r="G87">
        <v>19232</v>
      </c>
      <c r="H87" t="s">
        <v>149</v>
      </c>
      <c r="I87">
        <v>400</v>
      </c>
      <c r="J87">
        <v>0</v>
      </c>
      <c r="K87" t="s">
        <v>69</v>
      </c>
      <c r="L87">
        <v>18832</v>
      </c>
      <c r="M87">
        <v>6.4908347030841602</v>
      </c>
      <c r="P87" t="s">
        <v>201</v>
      </c>
      <c r="S87" t="s">
        <v>201</v>
      </c>
      <c r="V87" t="s">
        <v>201</v>
      </c>
      <c r="Y87" t="s">
        <v>201</v>
      </c>
    </row>
    <row r="88" spans="1:25" x14ac:dyDescent="0.3">
      <c r="A88">
        <v>85</v>
      </c>
      <c r="B88" t="s">
        <v>203</v>
      </c>
      <c r="C88">
        <v>28</v>
      </c>
      <c r="D88">
        <v>35.7273</v>
      </c>
      <c r="E88">
        <v>0</v>
      </c>
      <c r="F88">
        <v>35.7273</v>
      </c>
      <c r="G88">
        <v>13100</v>
      </c>
      <c r="H88" t="s">
        <v>154</v>
      </c>
      <c r="I88">
        <v>13100</v>
      </c>
      <c r="J88">
        <v>2.2925000000000001E-2</v>
      </c>
      <c r="M88" t="s">
        <v>201</v>
      </c>
      <c r="P88" t="s">
        <v>201</v>
      </c>
      <c r="S88" t="s">
        <v>201</v>
      </c>
      <c r="V88" t="s">
        <v>201</v>
      </c>
      <c r="Y88" t="s">
        <v>201</v>
      </c>
    </row>
    <row r="89" spans="1:25" x14ac:dyDescent="0.3">
      <c r="A89">
        <v>86</v>
      </c>
      <c r="B89" t="s">
        <v>203</v>
      </c>
      <c r="C89">
        <v>29</v>
      </c>
      <c r="D89">
        <v>56</v>
      </c>
      <c r="E89">
        <v>0</v>
      </c>
      <c r="F89">
        <v>56</v>
      </c>
      <c r="G89">
        <v>16900</v>
      </c>
      <c r="H89" t="s">
        <v>153</v>
      </c>
      <c r="I89">
        <v>16900</v>
      </c>
      <c r="J89">
        <v>0</v>
      </c>
      <c r="M89" t="s">
        <v>201</v>
      </c>
      <c r="P89" t="s">
        <v>201</v>
      </c>
      <c r="S89" t="s">
        <v>201</v>
      </c>
      <c r="V89" t="s">
        <v>201</v>
      </c>
      <c r="Y89" t="s">
        <v>201</v>
      </c>
    </row>
    <row r="90" spans="1:25" x14ac:dyDescent="0.3">
      <c r="A90">
        <v>87</v>
      </c>
      <c r="B90" t="s">
        <v>203</v>
      </c>
      <c r="C90">
        <v>29</v>
      </c>
      <c r="D90">
        <v>87.925181159420305</v>
      </c>
      <c r="E90">
        <v>7.4690217391304348</v>
      </c>
      <c r="F90">
        <v>80.456159420289865</v>
      </c>
      <c r="G90">
        <v>22080</v>
      </c>
      <c r="H90" t="s">
        <v>149</v>
      </c>
      <c r="I90">
        <v>1150</v>
      </c>
      <c r="J90">
        <v>0</v>
      </c>
      <c r="K90" t="s">
        <v>155</v>
      </c>
      <c r="L90">
        <v>9770</v>
      </c>
      <c r="M90">
        <v>1.7689375000000001</v>
      </c>
      <c r="N90" t="s">
        <v>159</v>
      </c>
      <c r="O90">
        <v>11160</v>
      </c>
      <c r="P90">
        <v>1.727568</v>
      </c>
      <c r="S90" t="s">
        <v>201</v>
      </c>
      <c r="V90" t="s">
        <v>201</v>
      </c>
      <c r="Y90" t="s">
        <v>201</v>
      </c>
    </row>
    <row r="91" spans="1:25" x14ac:dyDescent="0.3">
      <c r="A91">
        <v>88</v>
      </c>
      <c r="B91" t="s">
        <v>203</v>
      </c>
      <c r="C91">
        <v>29</v>
      </c>
      <c r="D91">
        <v>34.185883916168393</v>
      </c>
      <c r="E91">
        <v>0</v>
      </c>
      <c r="F91">
        <v>34.185883916168393</v>
      </c>
      <c r="G91">
        <v>16557</v>
      </c>
      <c r="H91" t="s">
        <v>149</v>
      </c>
      <c r="I91">
        <v>400</v>
      </c>
      <c r="J91">
        <v>0</v>
      </c>
      <c r="K91" t="s">
        <v>69</v>
      </c>
      <c r="L91">
        <v>16157.000000000002</v>
      </c>
      <c r="M91">
        <v>5.5688411373051601</v>
      </c>
      <c r="P91" t="s">
        <v>201</v>
      </c>
      <c r="S91" t="s">
        <v>201</v>
      </c>
      <c r="V91" t="s">
        <v>201</v>
      </c>
      <c r="Y91" t="s">
        <v>201</v>
      </c>
    </row>
    <row r="92" spans="1:25" x14ac:dyDescent="0.3">
      <c r="A92">
        <v>89</v>
      </c>
      <c r="B92" t="s">
        <v>203</v>
      </c>
      <c r="C92">
        <v>29</v>
      </c>
      <c r="D92">
        <v>46.090899999999998</v>
      </c>
      <c r="E92">
        <v>0</v>
      </c>
      <c r="F92">
        <v>46.090899999999998</v>
      </c>
      <c r="G92">
        <v>16900</v>
      </c>
      <c r="H92" t="s">
        <v>154</v>
      </c>
      <c r="I92">
        <v>16900</v>
      </c>
      <c r="J92">
        <v>2.9574999999999997E-2</v>
      </c>
      <c r="M92" t="s">
        <v>201</v>
      </c>
      <c r="P92" t="s">
        <v>201</v>
      </c>
      <c r="S92" t="s">
        <v>201</v>
      </c>
      <c r="V92" t="s">
        <v>201</v>
      </c>
      <c r="Y92" t="s">
        <v>201</v>
      </c>
    </row>
    <row r="93" spans="1:25" x14ac:dyDescent="0.3">
      <c r="A93">
        <v>90</v>
      </c>
      <c r="B93" t="s">
        <v>203</v>
      </c>
      <c r="C93">
        <v>30</v>
      </c>
      <c r="D93">
        <v>39.535728853810156</v>
      </c>
      <c r="E93">
        <v>0</v>
      </c>
      <c r="F93">
        <v>39.535728853810156</v>
      </c>
      <c r="G93">
        <v>14317</v>
      </c>
      <c r="H93" t="s">
        <v>149</v>
      </c>
      <c r="I93">
        <v>300</v>
      </c>
      <c r="J93">
        <v>0</v>
      </c>
      <c r="K93" t="s">
        <v>69</v>
      </c>
      <c r="L93">
        <v>14017</v>
      </c>
      <c r="M93">
        <v>4.8312462846819599</v>
      </c>
      <c r="P93" t="s">
        <v>201</v>
      </c>
      <c r="S93" t="s">
        <v>201</v>
      </c>
      <c r="V93" t="s">
        <v>201</v>
      </c>
      <c r="Y93" t="s">
        <v>201</v>
      </c>
    </row>
    <row r="94" spans="1:25" x14ac:dyDescent="0.3">
      <c r="A94">
        <v>91</v>
      </c>
      <c r="B94" t="s">
        <v>203</v>
      </c>
      <c r="C94">
        <v>30</v>
      </c>
      <c r="D94">
        <v>39</v>
      </c>
      <c r="E94">
        <v>0</v>
      </c>
      <c r="F94">
        <v>39</v>
      </c>
      <c r="G94">
        <v>14300</v>
      </c>
      <c r="H94" t="s">
        <v>154</v>
      </c>
      <c r="I94">
        <v>14300</v>
      </c>
      <c r="J94">
        <v>2.5025000000000002E-2</v>
      </c>
      <c r="M94" t="s">
        <v>201</v>
      </c>
      <c r="P94" t="s">
        <v>201</v>
      </c>
      <c r="S94" t="s">
        <v>201</v>
      </c>
      <c r="V94" t="s">
        <v>201</v>
      </c>
      <c r="Y94" t="s">
        <v>201</v>
      </c>
    </row>
    <row r="95" spans="1:25" x14ac:dyDescent="0.3">
      <c r="A95">
        <v>92</v>
      </c>
      <c r="B95" t="s">
        <v>203</v>
      </c>
      <c r="C95">
        <v>30</v>
      </c>
      <c r="D95">
        <v>46</v>
      </c>
      <c r="E95">
        <v>0</v>
      </c>
      <c r="F95">
        <v>46</v>
      </c>
      <c r="G95">
        <v>14300</v>
      </c>
      <c r="H95" t="s">
        <v>153</v>
      </c>
      <c r="I95">
        <v>14300</v>
      </c>
      <c r="J95">
        <v>0</v>
      </c>
      <c r="M95" t="s">
        <v>201</v>
      </c>
      <c r="P95" t="s">
        <v>201</v>
      </c>
      <c r="S95" t="s">
        <v>201</v>
      </c>
      <c r="V95" t="s">
        <v>201</v>
      </c>
      <c r="Y95" t="s">
        <v>201</v>
      </c>
    </row>
    <row r="96" spans="1:25" x14ac:dyDescent="0.3">
      <c r="A96">
        <v>93</v>
      </c>
      <c r="B96" t="s">
        <v>203</v>
      </c>
      <c r="C96">
        <v>30</v>
      </c>
      <c r="D96">
        <v>51.86392405063291</v>
      </c>
      <c r="E96">
        <v>4</v>
      </c>
      <c r="F96">
        <v>47.86392405063291</v>
      </c>
      <c r="G96">
        <v>15800</v>
      </c>
      <c r="H96" t="s">
        <v>149</v>
      </c>
      <c r="I96">
        <v>2300</v>
      </c>
      <c r="J96">
        <v>0</v>
      </c>
      <c r="K96" t="s">
        <v>159</v>
      </c>
      <c r="L96">
        <v>13500</v>
      </c>
      <c r="M96">
        <v>2.0897999999999999</v>
      </c>
      <c r="P96" t="s">
        <v>201</v>
      </c>
      <c r="S96" t="s">
        <v>201</v>
      </c>
      <c r="V96" t="s">
        <v>201</v>
      </c>
      <c r="Y96" t="s">
        <v>201</v>
      </c>
    </row>
    <row r="97" spans="1:25" x14ac:dyDescent="0.3">
      <c r="A97">
        <v>94</v>
      </c>
      <c r="B97" t="s">
        <v>203</v>
      </c>
      <c r="C97">
        <v>31</v>
      </c>
      <c r="D97">
        <v>45</v>
      </c>
      <c r="E97">
        <v>0</v>
      </c>
      <c r="F97">
        <v>45</v>
      </c>
      <c r="G97">
        <v>14600</v>
      </c>
      <c r="H97" t="s">
        <v>153</v>
      </c>
      <c r="I97">
        <v>14600</v>
      </c>
      <c r="J97">
        <v>0</v>
      </c>
      <c r="M97" t="s">
        <v>201</v>
      </c>
      <c r="P97" t="s">
        <v>201</v>
      </c>
      <c r="S97" t="s">
        <v>201</v>
      </c>
      <c r="V97" t="s">
        <v>201</v>
      </c>
      <c r="Y97" t="s">
        <v>201</v>
      </c>
    </row>
    <row r="98" spans="1:25" x14ac:dyDescent="0.3">
      <c r="A98">
        <v>95</v>
      </c>
      <c r="B98" t="s">
        <v>203</v>
      </c>
      <c r="C98">
        <v>31</v>
      </c>
      <c r="D98">
        <v>81.135526315789463</v>
      </c>
      <c r="E98">
        <v>39</v>
      </c>
      <c r="F98">
        <v>42.13552631578947</v>
      </c>
      <c r="G98">
        <v>16720</v>
      </c>
      <c r="H98" t="s">
        <v>149</v>
      </c>
      <c r="I98">
        <v>2550</v>
      </c>
      <c r="J98">
        <v>0</v>
      </c>
      <c r="K98" t="s">
        <v>159</v>
      </c>
      <c r="L98">
        <v>14170</v>
      </c>
      <c r="M98">
        <v>2.1935159999999998</v>
      </c>
      <c r="P98" t="s">
        <v>201</v>
      </c>
      <c r="S98" t="s">
        <v>201</v>
      </c>
      <c r="V98" t="s">
        <v>201</v>
      </c>
      <c r="Y98" t="s">
        <v>201</v>
      </c>
    </row>
    <row r="99" spans="1:25" x14ac:dyDescent="0.3">
      <c r="A99">
        <v>96</v>
      </c>
      <c r="B99" t="s">
        <v>203</v>
      </c>
      <c r="C99">
        <v>31</v>
      </c>
      <c r="D99">
        <v>22.461619634000346</v>
      </c>
      <c r="E99">
        <v>0</v>
      </c>
      <c r="F99">
        <v>22.461619634000346</v>
      </c>
      <c r="G99">
        <v>17541</v>
      </c>
      <c r="H99" t="s">
        <v>149</v>
      </c>
      <c r="I99">
        <v>100</v>
      </c>
      <c r="J99">
        <v>0</v>
      </c>
      <c r="K99" t="s">
        <v>69</v>
      </c>
      <c r="L99">
        <v>17441</v>
      </c>
      <c r="M99">
        <v>6.0113980488790792</v>
      </c>
      <c r="P99" t="s">
        <v>201</v>
      </c>
      <c r="S99" t="s">
        <v>201</v>
      </c>
      <c r="V99" t="s">
        <v>201</v>
      </c>
      <c r="Y99" t="s">
        <v>201</v>
      </c>
    </row>
    <row r="100" spans="1:25" x14ac:dyDescent="0.3">
      <c r="A100">
        <v>97</v>
      </c>
      <c r="B100" t="s">
        <v>203</v>
      </c>
      <c r="C100">
        <v>31</v>
      </c>
      <c r="D100">
        <v>39.818199999999997</v>
      </c>
      <c r="E100">
        <v>0</v>
      </c>
      <c r="F100">
        <v>39.818199999999997</v>
      </c>
      <c r="G100">
        <v>14600</v>
      </c>
      <c r="H100" t="s">
        <v>154</v>
      </c>
      <c r="I100">
        <v>14600</v>
      </c>
      <c r="J100">
        <v>2.555E-2</v>
      </c>
      <c r="M100" t="s">
        <v>201</v>
      </c>
      <c r="P100" t="s">
        <v>201</v>
      </c>
      <c r="S100" t="s">
        <v>201</v>
      </c>
      <c r="V100" t="s">
        <v>201</v>
      </c>
      <c r="Y100" t="s">
        <v>201</v>
      </c>
    </row>
    <row r="101" spans="1:25" x14ac:dyDescent="0.3">
      <c r="A101">
        <v>98</v>
      </c>
      <c r="B101" t="s">
        <v>203</v>
      </c>
      <c r="C101">
        <v>32</v>
      </c>
      <c r="D101">
        <v>55</v>
      </c>
      <c r="E101">
        <v>0</v>
      </c>
      <c r="F101">
        <v>55</v>
      </c>
      <c r="G101">
        <v>14800</v>
      </c>
      <c r="H101" t="s">
        <v>153</v>
      </c>
      <c r="I101">
        <v>14800</v>
      </c>
      <c r="J101">
        <v>0</v>
      </c>
      <c r="M101" t="s">
        <v>201</v>
      </c>
      <c r="P101" t="s">
        <v>201</v>
      </c>
      <c r="S101" t="s">
        <v>201</v>
      </c>
      <c r="V101" t="s">
        <v>201</v>
      </c>
      <c r="Y101" t="s">
        <v>201</v>
      </c>
    </row>
    <row r="102" spans="1:25" x14ac:dyDescent="0.3">
      <c r="A102">
        <v>99</v>
      </c>
      <c r="B102" t="s">
        <v>203</v>
      </c>
      <c r="C102">
        <v>32</v>
      </c>
      <c r="D102">
        <v>55.158423645320198</v>
      </c>
      <c r="E102">
        <v>12.807881773399014</v>
      </c>
      <c r="F102">
        <v>42.35054187192118</v>
      </c>
      <c r="G102">
        <v>20300</v>
      </c>
      <c r="H102" t="s">
        <v>149</v>
      </c>
      <c r="I102">
        <v>280</v>
      </c>
      <c r="J102">
        <v>0</v>
      </c>
      <c r="K102" t="s">
        <v>156</v>
      </c>
      <c r="L102">
        <v>1310</v>
      </c>
      <c r="M102">
        <v>1.66625</v>
      </c>
      <c r="N102" t="s">
        <v>159</v>
      </c>
      <c r="O102">
        <v>16710</v>
      </c>
      <c r="P102">
        <v>2.5867080000000002</v>
      </c>
      <c r="Q102" t="s">
        <v>155</v>
      </c>
      <c r="R102">
        <v>2000</v>
      </c>
      <c r="S102">
        <v>1.7689375000000001</v>
      </c>
      <c r="V102" t="s">
        <v>201</v>
      </c>
      <c r="Y102" t="s">
        <v>201</v>
      </c>
    </row>
    <row r="103" spans="1:25" x14ac:dyDescent="0.3">
      <c r="A103">
        <v>100</v>
      </c>
      <c r="B103" t="s">
        <v>203</v>
      </c>
      <c r="C103">
        <v>32</v>
      </c>
      <c r="D103">
        <v>34.199298628145726</v>
      </c>
      <c r="E103">
        <v>0</v>
      </c>
      <c r="F103">
        <v>34.199298628145726</v>
      </c>
      <c r="G103">
        <v>22014</v>
      </c>
      <c r="H103" t="s">
        <v>149</v>
      </c>
      <c r="I103">
        <v>400</v>
      </c>
      <c r="J103">
        <v>0</v>
      </c>
      <c r="K103" t="s">
        <v>69</v>
      </c>
      <c r="L103">
        <v>21614</v>
      </c>
      <c r="M103">
        <v>7.4497080114943204</v>
      </c>
      <c r="P103" t="s">
        <v>201</v>
      </c>
      <c r="S103" t="s">
        <v>201</v>
      </c>
      <c r="V103" t="s">
        <v>201</v>
      </c>
      <c r="Y103" t="s">
        <v>201</v>
      </c>
    </row>
    <row r="104" spans="1:25" x14ac:dyDescent="0.3">
      <c r="A104">
        <v>101</v>
      </c>
      <c r="B104" t="s">
        <v>203</v>
      </c>
      <c r="C104">
        <v>32</v>
      </c>
      <c r="D104">
        <v>40.363599999999998</v>
      </c>
      <c r="E104">
        <v>0</v>
      </c>
      <c r="F104">
        <v>40.363599999999998</v>
      </c>
      <c r="G104">
        <v>14800</v>
      </c>
      <c r="H104" t="s">
        <v>154</v>
      </c>
      <c r="I104">
        <v>14800</v>
      </c>
      <c r="J104">
        <v>2.5900000000000003E-2</v>
      </c>
      <c r="M104" t="s">
        <v>201</v>
      </c>
      <c r="P104" t="s">
        <v>201</v>
      </c>
      <c r="S104" t="s">
        <v>201</v>
      </c>
      <c r="V104" t="s">
        <v>201</v>
      </c>
      <c r="Y104" t="s">
        <v>201</v>
      </c>
    </row>
    <row r="105" spans="1:25" x14ac:dyDescent="0.3">
      <c r="A105">
        <v>102</v>
      </c>
      <c r="B105" t="s">
        <v>202</v>
      </c>
      <c r="C105">
        <v>33</v>
      </c>
      <c r="D105">
        <v>130.52103907637655</v>
      </c>
      <c r="E105">
        <v>0</v>
      </c>
      <c r="F105">
        <v>130.52103907637655</v>
      </c>
      <c r="G105">
        <v>135120</v>
      </c>
      <c r="H105" t="s">
        <v>149</v>
      </c>
      <c r="I105">
        <v>300</v>
      </c>
      <c r="J105">
        <v>0</v>
      </c>
      <c r="K105" t="s">
        <v>69</v>
      </c>
      <c r="L105">
        <v>134820</v>
      </c>
      <c r="M105">
        <v>46.468475715261597</v>
      </c>
      <c r="P105" t="s">
        <v>201</v>
      </c>
      <c r="S105" t="s">
        <v>201</v>
      </c>
      <c r="V105" t="s">
        <v>201</v>
      </c>
      <c r="Y105" t="s">
        <v>201</v>
      </c>
    </row>
    <row r="106" spans="1:25" x14ac:dyDescent="0.3">
      <c r="A106">
        <v>103</v>
      </c>
      <c r="B106" t="s">
        <v>202</v>
      </c>
      <c r="C106">
        <v>33</v>
      </c>
      <c r="D106">
        <v>210.51840071877808</v>
      </c>
      <c r="E106">
        <v>25.590026954177898</v>
      </c>
      <c r="F106">
        <v>184.9283737646002</v>
      </c>
      <c r="G106">
        <v>166950</v>
      </c>
      <c r="H106" t="s">
        <v>149</v>
      </c>
      <c r="I106">
        <v>1850</v>
      </c>
      <c r="J106">
        <v>0</v>
      </c>
      <c r="K106" t="s">
        <v>155</v>
      </c>
      <c r="L106">
        <v>17550</v>
      </c>
      <c r="M106">
        <v>1.7689375000000001</v>
      </c>
      <c r="N106" t="s">
        <v>159</v>
      </c>
      <c r="O106">
        <v>140550</v>
      </c>
      <c r="P106">
        <v>21.75714</v>
      </c>
      <c r="Q106" t="s">
        <v>156</v>
      </c>
      <c r="R106">
        <v>7000</v>
      </c>
      <c r="S106">
        <v>1.66625</v>
      </c>
      <c r="V106" t="s">
        <v>201</v>
      </c>
      <c r="Y106" t="s">
        <v>201</v>
      </c>
    </row>
    <row r="107" spans="1:25" x14ac:dyDescent="0.3">
      <c r="A107">
        <v>104</v>
      </c>
      <c r="B107" t="s">
        <v>202</v>
      </c>
      <c r="C107">
        <v>34</v>
      </c>
      <c r="D107">
        <v>139.0821929424043</v>
      </c>
      <c r="E107">
        <v>0</v>
      </c>
      <c r="F107">
        <v>139.0821929424043</v>
      </c>
      <c r="G107">
        <v>153310</v>
      </c>
      <c r="H107" t="s">
        <v>149</v>
      </c>
      <c r="I107">
        <v>300</v>
      </c>
      <c r="J107">
        <v>0</v>
      </c>
      <c r="K107" t="s">
        <v>69</v>
      </c>
      <c r="L107">
        <v>153010</v>
      </c>
      <c r="M107">
        <v>52.738031962558793</v>
      </c>
      <c r="P107" t="s">
        <v>201</v>
      </c>
      <c r="S107" t="s">
        <v>201</v>
      </c>
      <c r="V107" t="s">
        <v>201</v>
      </c>
      <c r="Y107" t="s">
        <v>201</v>
      </c>
    </row>
    <row r="108" spans="1:25" x14ac:dyDescent="0.3">
      <c r="A108">
        <v>105</v>
      </c>
      <c r="B108" t="s">
        <v>202</v>
      </c>
      <c r="C108">
        <v>34</v>
      </c>
      <c r="D108">
        <v>165.12390794286108</v>
      </c>
      <c r="E108">
        <v>52</v>
      </c>
      <c r="F108">
        <v>113.12390794286109</v>
      </c>
      <c r="G108">
        <v>144910</v>
      </c>
      <c r="H108" t="s">
        <v>149</v>
      </c>
      <c r="I108">
        <v>1800</v>
      </c>
      <c r="J108">
        <v>0</v>
      </c>
      <c r="K108" t="s">
        <v>159</v>
      </c>
      <c r="L108">
        <v>1770</v>
      </c>
      <c r="M108">
        <v>0.27399600000000002</v>
      </c>
      <c r="N108" t="s">
        <v>160</v>
      </c>
      <c r="O108">
        <v>141340</v>
      </c>
      <c r="P108">
        <v>21.879432000000001</v>
      </c>
      <c r="S108" t="s">
        <v>201</v>
      </c>
      <c r="V108" t="s">
        <v>201</v>
      </c>
      <c r="Y108" t="s">
        <v>201</v>
      </c>
    </row>
    <row r="109" spans="1:25" x14ac:dyDescent="0.3">
      <c r="A109">
        <v>106</v>
      </c>
      <c r="B109" t="s">
        <v>202</v>
      </c>
      <c r="C109">
        <v>35</v>
      </c>
      <c r="D109">
        <v>152.99054799844541</v>
      </c>
      <c r="E109">
        <v>0</v>
      </c>
      <c r="F109">
        <v>152.99054799844541</v>
      </c>
      <c r="G109">
        <v>154380</v>
      </c>
      <c r="H109" t="s">
        <v>149</v>
      </c>
      <c r="I109">
        <v>300</v>
      </c>
      <c r="J109">
        <v>0</v>
      </c>
      <c r="K109" t="s">
        <v>69</v>
      </c>
      <c r="L109">
        <v>154080</v>
      </c>
      <c r="M109">
        <v>53.106829388870402</v>
      </c>
      <c r="P109" t="s">
        <v>201</v>
      </c>
      <c r="S109" t="s">
        <v>201</v>
      </c>
      <c r="V109" t="s">
        <v>201</v>
      </c>
      <c r="Y109" t="s">
        <v>201</v>
      </c>
    </row>
    <row r="110" spans="1:25" x14ac:dyDescent="0.3">
      <c r="A110">
        <v>107</v>
      </c>
      <c r="B110" t="s">
        <v>202</v>
      </c>
      <c r="C110">
        <v>35</v>
      </c>
      <c r="D110">
        <v>136.58269720101782</v>
      </c>
      <c r="E110">
        <v>13</v>
      </c>
      <c r="F110">
        <v>123.58269720101781</v>
      </c>
      <c r="G110">
        <v>196500</v>
      </c>
      <c r="H110" t="s">
        <v>149</v>
      </c>
      <c r="I110">
        <v>2500</v>
      </c>
      <c r="J110">
        <v>0</v>
      </c>
      <c r="K110" t="s">
        <v>160</v>
      </c>
      <c r="L110">
        <v>139000</v>
      </c>
      <c r="M110">
        <v>21.517199999999999</v>
      </c>
      <c r="N110" t="s">
        <v>159</v>
      </c>
      <c r="O110">
        <v>55000</v>
      </c>
      <c r="P110">
        <v>8.5139999999999993</v>
      </c>
      <c r="S110" t="s">
        <v>201</v>
      </c>
      <c r="V110" t="s">
        <v>201</v>
      </c>
      <c r="Y110" t="s">
        <v>201</v>
      </c>
    </row>
    <row r="111" spans="1:25" x14ac:dyDescent="0.3">
      <c r="A111">
        <v>108</v>
      </c>
      <c r="B111" t="s">
        <v>202</v>
      </c>
      <c r="C111">
        <v>36</v>
      </c>
      <c r="D111">
        <v>249.52919904237896</v>
      </c>
      <c r="E111">
        <v>46</v>
      </c>
      <c r="F111">
        <v>203.52919904237896</v>
      </c>
      <c r="G111">
        <v>238090</v>
      </c>
      <c r="H111" t="s">
        <v>149</v>
      </c>
      <c r="I111">
        <v>5100</v>
      </c>
      <c r="J111">
        <v>0</v>
      </c>
      <c r="K111" t="s">
        <v>159</v>
      </c>
      <c r="L111">
        <v>142710</v>
      </c>
      <c r="M111">
        <v>22.091508000000001</v>
      </c>
      <c r="N111" t="s">
        <v>160</v>
      </c>
      <c r="O111">
        <v>83950</v>
      </c>
      <c r="P111">
        <v>12.99546</v>
      </c>
      <c r="Q111" t="s">
        <v>159</v>
      </c>
      <c r="R111">
        <v>6330</v>
      </c>
      <c r="S111">
        <v>0.97988399999999998</v>
      </c>
      <c r="V111" t="s">
        <v>201</v>
      </c>
      <c r="Y111" t="s">
        <v>201</v>
      </c>
    </row>
    <row r="112" spans="1:25" x14ac:dyDescent="0.3">
      <c r="A112">
        <v>109</v>
      </c>
      <c r="B112" t="s">
        <v>202</v>
      </c>
      <c r="C112">
        <v>36</v>
      </c>
      <c r="D112">
        <v>195.791794495239</v>
      </c>
      <c r="E112">
        <v>0</v>
      </c>
      <c r="F112">
        <v>195.791794495239</v>
      </c>
      <c r="G112">
        <v>211090</v>
      </c>
      <c r="H112" t="s">
        <v>149</v>
      </c>
      <c r="I112">
        <v>300</v>
      </c>
      <c r="J112">
        <v>0</v>
      </c>
      <c r="K112" t="s">
        <v>69</v>
      </c>
      <c r="L112">
        <v>210790</v>
      </c>
      <c r="M112">
        <v>72.653092983385193</v>
      </c>
      <c r="P112" t="s">
        <v>201</v>
      </c>
      <c r="S112" t="s">
        <v>201</v>
      </c>
      <c r="V112" t="s">
        <v>201</v>
      </c>
      <c r="Y112" t="s">
        <v>201</v>
      </c>
    </row>
    <row r="113" spans="1:25" x14ac:dyDescent="0.3">
      <c r="A113">
        <v>110</v>
      </c>
      <c r="B113" t="s">
        <v>202</v>
      </c>
      <c r="C113">
        <v>37</v>
      </c>
      <c r="D113">
        <v>194.72656047259878</v>
      </c>
      <c r="E113">
        <v>0</v>
      </c>
      <c r="F113">
        <v>194.72656047259878</v>
      </c>
      <c r="G113">
        <v>189590</v>
      </c>
      <c r="H113" t="s">
        <v>149</v>
      </c>
      <c r="I113">
        <v>200</v>
      </c>
      <c r="J113">
        <v>0</v>
      </c>
      <c r="K113" t="s">
        <v>69</v>
      </c>
      <c r="L113">
        <v>189390</v>
      </c>
      <c r="M113">
        <v>65.277144457153199</v>
      </c>
      <c r="P113" t="s">
        <v>201</v>
      </c>
      <c r="S113" t="s">
        <v>201</v>
      </c>
      <c r="V113" t="s">
        <v>201</v>
      </c>
      <c r="Y113" t="s">
        <v>201</v>
      </c>
    </row>
    <row r="114" spans="1:25" x14ac:dyDescent="0.3">
      <c r="A114">
        <v>111</v>
      </c>
      <c r="B114" t="s">
        <v>202</v>
      </c>
      <c r="C114">
        <v>37</v>
      </c>
      <c r="D114">
        <v>312.42135845182878</v>
      </c>
      <c r="E114">
        <v>104.50956581248575</v>
      </c>
      <c r="F114">
        <v>207.91179263934302</v>
      </c>
      <c r="G114">
        <v>263020</v>
      </c>
      <c r="H114" t="s">
        <v>149</v>
      </c>
      <c r="I114">
        <v>1350</v>
      </c>
      <c r="J114">
        <v>0</v>
      </c>
      <c r="K114" t="s">
        <v>155</v>
      </c>
      <c r="L114">
        <v>2670</v>
      </c>
      <c r="M114">
        <v>1.7689375000000001</v>
      </c>
      <c r="N114" t="s">
        <v>159</v>
      </c>
      <c r="O114">
        <v>205000</v>
      </c>
      <c r="P114">
        <v>31.733999999999998</v>
      </c>
      <c r="Q114" t="s">
        <v>155</v>
      </c>
      <c r="R114">
        <v>54000</v>
      </c>
      <c r="S114">
        <v>1.7689375000000001</v>
      </c>
      <c r="V114" t="s">
        <v>201</v>
      </c>
      <c r="Y114" t="s">
        <v>201</v>
      </c>
    </row>
    <row r="115" spans="1:25" x14ac:dyDescent="0.3">
      <c r="A115">
        <v>112</v>
      </c>
      <c r="B115" t="s">
        <v>202</v>
      </c>
      <c r="C115">
        <v>38</v>
      </c>
      <c r="D115">
        <v>139.08356906409873</v>
      </c>
      <c r="E115">
        <v>0</v>
      </c>
      <c r="F115">
        <v>139.08356906409873</v>
      </c>
      <c r="G115">
        <v>166150</v>
      </c>
      <c r="H115" t="s">
        <v>149</v>
      </c>
      <c r="I115">
        <v>300</v>
      </c>
      <c r="J115">
        <v>0</v>
      </c>
      <c r="K115" t="s">
        <v>69</v>
      </c>
      <c r="L115">
        <v>165850</v>
      </c>
      <c r="M115">
        <v>57.163601078297994</v>
      </c>
      <c r="P115" t="s">
        <v>201</v>
      </c>
      <c r="S115" t="s">
        <v>201</v>
      </c>
      <c r="V115" t="s">
        <v>201</v>
      </c>
      <c r="Y115" t="s">
        <v>201</v>
      </c>
    </row>
    <row r="116" spans="1:25" x14ac:dyDescent="0.3">
      <c r="A116">
        <v>113</v>
      </c>
      <c r="B116" t="s">
        <v>202</v>
      </c>
      <c r="C116">
        <v>38</v>
      </c>
      <c r="D116">
        <v>143.47312147361436</v>
      </c>
      <c r="E116">
        <v>26.827273481579823</v>
      </c>
      <c r="F116">
        <v>116.64584799203452</v>
      </c>
      <c r="G116">
        <v>120520</v>
      </c>
      <c r="H116" t="s">
        <v>149</v>
      </c>
      <c r="I116">
        <v>2400</v>
      </c>
      <c r="J116">
        <v>0</v>
      </c>
      <c r="K116" t="s">
        <v>159</v>
      </c>
      <c r="L116">
        <v>112980</v>
      </c>
      <c r="M116">
        <v>17.489304000000001</v>
      </c>
      <c r="N116" t="s">
        <v>155</v>
      </c>
      <c r="O116">
        <v>5140</v>
      </c>
      <c r="P116">
        <v>1.7689375000000001</v>
      </c>
      <c r="S116" t="s">
        <v>201</v>
      </c>
      <c r="V116" t="s">
        <v>201</v>
      </c>
      <c r="Y116" t="s">
        <v>201</v>
      </c>
    </row>
    <row r="117" spans="1:25" x14ac:dyDescent="0.3">
      <c r="A117">
        <v>114</v>
      </c>
      <c r="B117" t="s">
        <v>202</v>
      </c>
      <c r="C117">
        <v>39</v>
      </c>
      <c r="D117">
        <v>139.0947206590474</v>
      </c>
      <c r="E117">
        <v>0</v>
      </c>
      <c r="F117">
        <v>139.0947206590474</v>
      </c>
      <c r="G117">
        <v>172370</v>
      </c>
      <c r="H117" t="s">
        <v>149</v>
      </c>
      <c r="I117">
        <v>100</v>
      </c>
      <c r="J117">
        <v>0</v>
      </c>
      <c r="K117" t="s">
        <v>69</v>
      </c>
      <c r="L117">
        <v>172270</v>
      </c>
      <c r="M117">
        <v>59.376385636167598</v>
      </c>
      <c r="P117" t="s">
        <v>201</v>
      </c>
      <c r="S117" t="s">
        <v>201</v>
      </c>
      <c r="V117" t="s">
        <v>201</v>
      </c>
      <c r="Y117" t="s">
        <v>201</v>
      </c>
    </row>
    <row r="118" spans="1:25" x14ac:dyDescent="0.3">
      <c r="A118">
        <v>115</v>
      </c>
      <c r="B118" t="s">
        <v>202</v>
      </c>
      <c r="C118">
        <v>39</v>
      </c>
      <c r="D118">
        <v>208.35231778988461</v>
      </c>
      <c r="E118">
        <v>75.395547166573721</v>
      </c>
      <c r="F118">
        <v>132.95677062331089</v>
      </c>
      <c r="G118">
        <v>233110</v>
      </c>
      <c r="H118" t="s">
        <v>149</v>
      </c>
      <c r="I118">
        <v>750</v>
      </c>
      <c r="J118">
        <v>0</v>
      </c>
      <c r="K118" t="s">
        <v>155</v>
      </c>
      <c r="L118">
        <v>12360</v>
      </c>
      <c r="M118">
        <v>1.7689375000000001</v>
      </c>
      <c r="N118" t="s">
        <v>159</v>
      </c>
      <c r="O118">
        <v>220000</v>
      </c>
      <c r="P118">
        <v>34.055999999999997</v>
      </c>
      <c r="S118" t="s">
        <v>201</v>
      </c>
      <c r="V118" t="s">
        <v>201</v>
      </c>
      <c r="Y118" t="s">
        <v>201</v>
      </c>
    </row>
    <row r="119" spans="1:25" x14ac:dyDescent="0.3">
      <c r="A119">
        <v>116</v>
      </c>
      <c r="B119" t="s">
        <v>204</v>
      </c>
      <c r="C119">
        <v>40</v>
      </c>
      <c r="D119">
        <v>372.67793574965441</v>
      </c>
      <c r="E119">
        <v>33.887717556125118</v>
      </c>
      <c r="F119">
        <v>338.79021819352931</v>
      </c>
      <c r="G119">
        <v>745210</v>
      </c>
      <c r="H119" t="s">
        <v>169</v>
      </c>
      <c r="I119">
        <v>24610</v>
      </c>
      <c r="J119">
        <v>7.1368999999999989</v>
      </c>
      <c r="K119" t="s">
        <v>160</v>
      </c>
      <c r="L119">
        <v>715000</v>
      </c>
      <c r="M119">
        <v>110.682</v>
      </c>
      <c r="N119" t="s">
        <v>168</v>
      </c>
      <c r="O119">
        <v>5600</v>
      </c>
      <c r="P119">
        <v>5.6</v>
      </c>
    </row>
    <row r="120" spans="1:25" x14ac:dyDescent="0.3">
      <c r="A120">
        <v>117</v>
      </c>
      <c r="B120" t="s">
        <v>204</v>
      </c>
      <c r="C120">
        <v>40</v>
      </c>
      <c r="D120">
        <v>432.53133459664321</v>
      </c>
      <c r="E120">
        <v>30</v>
      </c>
      <c r="F120">
        <v>402.53133459664321</v>
      </c>
      <c r="G120">
        <v>738800</v>
      </c>
      <c r="H120" t="s">
        <v>154</v>
      </c>
      <c r="I120">
        <v>19000</v>
      </c>
      <c r="J120">
        <v>3.3250000000000002E-2</v>
      </c>
      <c r="K120" t="s">
        <v>160</v>
      </c>
      <c r="L120">
        <v>715000</v>
      </c>
      <c r="M120">
        <v>110.682</v>
      </c>
      <c r="N120" t="s">
        <v>149</v>
      </c>
      <c r="O120">
        <v>4800</v>
      </c>
      <c r="P120">
        <v>0</v>
      </c>
    </row>
    <row r="121" spans="1:25" x14ac:dyDescent="0.3">
      <c r="A121">
        <v>118</v>
      </c>
      <c r="B121" t="s">
        <v>204</v>
      </c>
      <c r="C121">
        <v>40</v>
      </c>
      <c r="D121">
        <v>370.73022428450554</v>
      </c>
      <c r="E121">
        <v>35.881013712244325</v>
      </c>
      <c r="F121">
        <v>334.8492105722612</v>
      </c>
      <c r="G121">
        <v>744590</v>
      </c>
      <c r="H121" t="s">
        <v>169</v>
      </c>
      <c r="I121">
        <v>24610</v>
      </c>
      <c r="J121">
        <v>7.1368999999999989</v>
      </c>
      <c r="K121" t="s">
        <v>160</v>
      </c>
      <c r="L121">
        <v>715000</v>
      </c>
      <c r="M121">
        <v>110.682</v>
      </c>
      <c r="N121" t="s">
        <v>158</v>
      </c>
      <c r="O121">
        <v>4680</v>
      </c>
      <c r="P121">
        <v>1.66625</v>
      </c>
      <c r="Q121" t="s">
        <v>149</v>
      </c>
      <c r="R121">
        <v>300</v>
      </c>
      <c r="S121">
        <v>0</v>
      </c>
    </row>
    <row r="122" spans="1:25" x14ac:dyDescent="0.3">
      <c r="A122">
        <v>119</v>
      </c>
      <c r="B122" t="s">
        <v>204</v>
      </c>
      <c r="C122">
        <v>40</v>
      </c>
      <c r="D122">
        <v>383.31841476154284</v>
      </c>
      <c r="E122">
        <v>33.864200143404595</v>
      </c>
      <c r="F122">
        <v>349.45421461813822</v>
      </c>
      <c r="G122">
        <v>744746</v>
      </c>
      <c r="H122" t="s">
        <v>169</v>
      </c>
      <c r="I122">
        <v>29746</v>
      </c>
      <c r="J122">
        <v>8.626339999999999</v>
      </c>
      <c r="K122" t="s">
        <v>160</v>
      </c>
      <c r="L122">
        <v>715000</v>
      </c>
      <c r="M122">
        <v>110.682</v>
      </c>
    </row>
    <row r="123" spans="1:25" x14ac:dyDescent="0.3">
      <c r="A123">
        <v>120</v>
      </c>
      <c r="B123" t="s">
        <v>204</v>
      </c>
      <c r="C123">
        <v>40</v>
      </c>
      <c r="D123">
        <v>378.40396760644643</v>
      </c>
      <c r="E123">
        <v>33.887717556125118</v>
      </c>
      <c r="F123">
        <v>344.51625005032133</v>
      </c>
      <c r="G123">
        <v>745210</v>
      </c>
      <c r="H123" t="s">
        <v>169</v>
      </c>
      <c r="I123">
        <v>24610</v>
      </c>
      <c r="J123">
        <v>7.1368999999999989</v>
      </c>
      <c r="K123" t="s">
        <v>160</v>
      </c>
      <c r="L123">
        <v>715000</v>
      </c>
      <c r="M123">
        <v>110.682</v>
      </c>
      <c r="N123" t="s">
        <v>168</v>
      </c>
      <c r="O123">
        <v>5600</v>
      </c>
      <c r="P123">
        <v>5.6</v>
      </c>
    </row>
    <row r="124" spans="1:25" x14ac:dyDescent="0.3">
      <c r="A124">
        <v>121</v>
      </c>
      <c r="B124" t="s">
        <v>204</v>
      </c>
      <c r="C124">
        <v>40</v>
      </c>
      <c r="D124">
        <v>414.52192259641856</v>
      </c>
      <c r="E124">
        <v>30.897514810386749</v>
      </c>
      <c r="F124">
        <v>383.62440778603184</v>
      </c>
      <c r="G124">
        <v>744410</v>
      </c>
      <c r="H124" t="s">
        <v>169</v>
      </c>
      <c r="I124">
        <v>24610</v>
      </c>
      <c r="J124">
        <v>7.1368999999999989</v>
      </c>
      <c r="K124" t="s">
        <v>160</v>
      </c>
      <c r="L124">
        <v>715000</v>
      </c>
      <c r="M124">
        <v>110.682</v>
      </c>
      <c r="N124" t="s">
        <v>149</v>
      </c>
      <c r="O124">
        <v>4800</v>
      </c>
      <c r="P124">
        <v>0</v>
      </c>
    </row>
    <row r="125" spans="1:25" x14ac:dyDescent="0.3">
      <c r="A125">
        <v>122</v>
      </c>
      <c r="B125" t="s">
        <v>204</v>
      </c>
      <c r="C125">
        <v>40</v>
      </c>
      <c r="D125">
        <v>278.89999401824434</v>
      </c>
      <c r="E125">
        <v>105</v>
      </c>
      <c r="F125">
        <v>173.89999401824437</v>
      </c>
      <c r="G125">
        <v>581769</v>
      </c>
      <c r="H125" t="s">
        <v>69</v>
      </c>
      <c r="I125">
        <v>30709</v>
      </c>
      <c r="J125">
        <v>10.584486135142919</v>
      </c>
      <c r="K125" t="s">
        <v>149</v>
      </c>
      <c r="L125">
        <v>1380</v>
      </c>
      <c r="M125">
        <v>0</v>
      </c>
      <c r="N125" t="s">
        <v>163</v>
      </c>
      <c r="O125">
        <v>500000</v>
      </c>
      <c r="P125">
        <v>51</v>
      </c>
      <c r="Q125" t="s">
        <v>159</v>
      </c>
      <c r="R125">
        <v>45000</v>
      </c>
      <c r="S125">
        <v>6.9659999999999993</v>
      </c>
      <c r="T125" t="s">
        <v>158</v>
      </c>
      <c r="U125">
        <v>4680</v>
      </c>
      <c r="V125">
        <v>1.66625</v>
      </c>
    </row>
    <row r="126" spans="1:25" x14ac:dyDescent="0.3">
      <c r="A126">
        <v>123</v>
      </c>
      <c r="B126" t="s">
        <v>204</v>
      </c>
      <c r="C126">
        <v>40</v>
      </c>
      <c r="D126">
        <v>293.62421332971451</v>
      </c>
      <c r="E126">
        <v>110</v>
      </c>
      <c r="F126">
        <v>183.62421332971451</v>
      </c>
      <c r="G126">
        <v>589510</v>
      </c>
      <c r="H126" t="s">
        <v>149</v>
      </c>
      <c r="I126">
        <v>1830</v>
      </c>
      <c r="J126">
        <v>0</v>
      </c>
      <c r="K126" t="s">
        <v>159</v>
      </c>
      <c r="L126">
        <v>83000</v>
      </c>
      <c r="M126">
        <v>12.8484</v>
      </c>
      <c r="N126" t="s">
        <v>163</v>
      </c>
      <c r="O126">
        <v>500000</v>
      </c>
      <c r="P126">
        <v>51</v>
      </c>
      <c r="Q126" t="s">
        <v>158</v>
      </c>
      <c r="R126">
        <v>4680</v>
      </c>
      <c r="S126">
        <v>1.66625</v>
      </c>
    </row>
    <row r="127" spans="1:25" x14ac:dyDescent="0.3">
      <c r="A127">
        <v>124</v>
      </c>
      <c r="B127" t="s">
        <v>204</v>
      </c>
      <c r="C127">
        <v>40</v>
      </c>
      <c r="D127">
        <v>275.91056440218432</v>
      </c>
      <c r="E127">
        <v>94.26777078842035</v>
      </c>
      <c r="F127">
        <v>181.64279361376396</v>
      </c>
      <c r="G127">
        <v>576114</v>
      </c>
      <c r="H127" t="s">
        <v>69</v>
      </c>
      <c r="I127">
        <v>30709</v>
      </c>
      <c r="J127">
        <v>10.584486135142919</v>
      </c>
      <c r="K127" t="s">
        <v>149</v>
      </c>
      <c r="L127">
        <v>1000</v>
      </c>
      <c r="M127">
        <v>0</v>
      </c>
      <c r="N127" t="s">
        <v>163</v>
      </c>
      <c r="O127">
        <v>500000</v>
      </c>
      <c r="P127">
        <v>51</v>
      </c>
      <c r="Q127" t="s">
        <v>169</v>
      </c>
      <c r="R127">
        <v>44405</v>
      </c>
      <c r="S127">
        <v>12.87745</v>
      </c>
    </row>
    <row r="128" spans="1:25" x14ac:dyDescent="0.3">
      <c r="A128">
        <v>125</v>
      </c>
      <c r="B128" t="s">
        <v>204</v>
      </c>
      <c r="C128">
        <v>40</v>
      </c>
      <c r="D128">
        <v>433.02185977260427</v>
      </c>
      <c r="E128">
        <v>30.032485110990795</v>
      </c>
      <c r="F128">
        <v>402.98937466161345</v>
      </c>
      <c r="G128">
        <v>738800</v>
      </c>
      <c r="H128" t="s">
        <v>154</v>
      </c>
      <c r="I128">
        <v>19000</v>
      </c>
      <c r="J128">
        <v>3.3250000000000002E-2</v>
      </c>
      <c r="K128" t="s">
        <v>160</v>
      </c>
      <c r="L128">
        <v>715000</v>
      </c>
      <c r="M128">
        <v>110.682</v>
      </c>
      <c r="N128" t="s">
        <v>168</v>
      </c>
      <c r="O128">
        <v>5600</v>
      </c>
      <c r="P128">
        <v>5.6</v>
      </c>
    </row>
    <row r="129" spans="1:22" x14ac:dyDescent="0.3">
      <c r="A129">
        <v>126</v>
      </c>
      <c r="B129" t="s">
        <v>204</v>
      </c>
      <c r="C129">
        <v>40</v>
      </c>
      <c r="D129">
        <v>263.22856251108476</v>
      </c>
      <c r="E129">
        <v>96.720049937925353</v>
      </c>
      <c r="F129">
        <v>166.50851257315941</v>
      </c>
      <c r="G129">
        <v>575114</v>
      </c>
      <c r="H129" t="s">
        <v>169</v>
      </c>
      <c r="I129">
        <v>75114</v>
      </c>
      <c r="J129">
        <v>21.783059999999999</v>
      </c>
      <c r="K129" t="s">
        <v>163</v>
      </c>
      <c r="L129">
        <v>500000</v>
      </c>
      <c r="M129">
        <v>51</v>
      </c>
    </row>
    <row r="130" spans="1:22" x14ac:dyDescent="0.3">
      <c r="A130">
        <v>127</v>
      </c>
      <c r="B130" t="s">
        <v>204</v>
      </c>
      <c r="C130">
        <v>40</v>
      </c>
      <c r="D130">
        <v>266.33739226783797</v>
      </c>
      <c r="E130">
        <v>107.42893439560308</v>
      </c>
      <c r="F130">
        <v>158.90845787223489</v>
      </c>
      <c r="G130">
        <v>580769</v>
      </c>
      <c r="H130" t="s">
        <v>169</v>
      </c>
      <c r="I130">
        <v>30709</v>
      </c>
      <c r="J130">
        <v>8.9056099999999994</v>
      </c>
      <c r="K130" t="s">
        <v>163</v>
      </c>
      <c r="L130">
        <v>500000</v>
      </c>
      <c r="M130">
        <v>51</v>
      </c>
      <c r="N130" t="s">
        <v>159</v>
      </c>
      <c r="O130">
        <v>45000</v>
      </c>
      <c r="P130">
        <v>6.9659999999999993</v>
      </c>
      <c r="Q130" t="s">
        <v>158</v>
      </c>
      <c r="R130">
        <v>4680</v>
      </c>
      <c r="S130">
        <v>1.66625</v>
      </c>
      <c r="T130" t="s">
        <v>149</v>
      </c>
      <c r="U130">
        <v>380</v>
      </c>
      <c r="V130">
        <v>0</v>
      </c>
    </row>
    <row r="131" spans="1:22" x14ac:dyDescent="0.3">
      <c r="A131">
        <v>128</v>
      </c>
      <c r="B131" t="s">
        <v>204</v>
      </c>
      <c r="C131">
        <v>40</v>
      </c>
      <c r="D131">
        <v>290.63474638394808</v>
      </c>
      <c r="E131">
        <v>99.239451576161898</v>
      </c>
      <c r="F131">
        <v>191.3952948077862</v>
      </c>
      <c r="G131">
        <v>583855</v>
      </c>
      <c r="H131" t="s">
        <v>149</v>
      </c>
      <c r="I131">
        <v>1450</v>
      </c>
      <c r="J131">
        <v>0</v>
      </c>
      <c r="K131" t="s">
        <v>159</v>
      </c>
      <c r="L131">
        <v>38000</v>
      </c>
      <c r="M131">
        <v>5.8823999999999996</v>
      </c>
      <c r="N131" t="s">
        <v>163</v>
      </c>
      <c r="O131">
        <v>500000</v>
      </c>
      <c r="P131">
        <v>51</v>
      </c>
      <c r="Q131" t="s">
        <v>169</v>
      </c>
      <c r="R131">
        <v>44405</v>
      </c>
      <c r="S131">
        <v>12.87745</v>
      </c>
    </row>
    <row r="132" spans="1:22" x14ac:dyDescent="0.3">
      <c r="A132">
        <v>129</v>
      </c>
      <c r="B132" t="s">
        <v>204</v>
      </c>
      <c r="C132">
        <v>40</v>
      </c>
      <c r="D132">
        <v>432.50772604223067</v>
      </c>
      <c r="E132">
        <v>30.007309149972926</v>
      </c>
      <c r="F132">
        <v>402.50041689225776</v>
      </c>
      <c r="G132">
        <v>738800</v>
      </c>
      <c r="H132" t="s">
        <v>154</v>
      </c>
      <c r="I132">
        <v>19000</v>
      </c>
      <c r="J132">
        <v>3.3250000000000002E-2</v>
      </c>
      <c r="K132" t="s">
        <v>160</v>
      </c>
      <c r="L132">
        <v>715000</v>
      </c>
      <c r="M132">
        <v>110.682</v>
      </c>
      <c r="N132" t="s">
        <v>158</v>
      </c>
      <c r="O132">
        <v>4680</v>
      </c>
      <c r="P132">
        <v>1.66625</v>
      </c>
      <c r="Q132" t="s">
        <v>149</v>
      </c>
      <c r="R132">
        <v>300</v>
      </c>
      <c r="S132">
        <v>0</v>
      </c>
    </row>
    <row r="133" spans="1:22" x14ac:dyDescent="0.3">
      <c r="A133">
        <v>130</v>
      </c>
      <c r="B133" t="s">
        <v>204</v>
      </c>
      <c r="C133">
        <v>40</v>
      </c>
      <c r="D133">
        <v>432.72554301238199</v>
      </c>
      <c r="E133">
        <v>29.979154039310764</v>
      </c>
      <c r="F133">
        <v>402.74638897307125</v>
      </c>
      <c r="G133">
        <v>739136</v>
      </c>
      <c r="H133" t="s">
        <v>154</v>
      </c>
      <c r="I133">
        <v>19000</v>
      </c>
      <c r="J133">
        <v>3.3250000000000002E-2</v>
      </c>
      <c r="K133" t="s">
        <v>160</v>
      </c>
      <c r="L133">
        <v>715000</v>
      </c>
      <c r="M133">
        <v>110.682</v>
      </c>
      <c r="N133" t="s">
        <v>169</v>
      </c>
      <c r="O133">
        <v>5136</v>
      </c>
      <c r="P133">
        <v>1.4894399999999999</v>
      </c>
    </row>
    <row r="134" spans="1:22" x14ac:dyDescent="0.3">
      <c r="A134">
        <v>131</v>
      </c>
      <c r="B134" t="s">
        <v>204</v>
      </c>
      <c r="C134">
        <v>40</v>
      </c>
      <c r="D134">
        <v>369.55919645750078</v>
      </c>
      <c r="E134">
        <v>35</v>
      </c>
      <c r="F134">
        <v>334.55919645750078</v>
      </c>
      <c r="G134">
        <v>740720</v>
      </c>
      <c r="H134" t="s">
        <v>149</v>
      </c>
      <c r="I134">
        <v>1100</v>
      </c>
      <c r="J134">
        <v>0</v>
      </c>
      <c r="K134" t="s">
        <v>159</v>
      </c>
      <c r="L134">
        <v>19020</v>
      </c>
      <c r="M134">
        <v>2.944296</v>
      </c>
      <c r="N134" t="s">
        <v>160</v>
      </c>
      <c r="O134">
        <v>715000</v>
      </c>
      <c r="P134">
        <v>110.682</v>
      </c>
      <c r="Q134" t="s">
        <v>168</v>
      </c>
      <c r="R134">
        <v>5600</v>
      </c>
      <c r="S134">
        <v>5.6</v>
      </c>
    </row>
    <row r="135" spans="1:22" x14ac:dyDescent="0.3">
      <c r="A135">
        <v>132</v>
      </c>
      <c r="B135" t="s">
        <v>204</v>
      </c>
      <c r="C135">
        <v>40</v>
      </c>
      <c r="D135">
        <v>614.15650738894669</v>
      </c>
      <c r="E135">
        <v>0</v>
      </c>
      <c r="F135">
        <v>614.15650738894669</v>
      </c>
      <c r="G135">
        <v>684130</v>
      </c>
      <c r="H135" t="s">
        <v>149</v>
      </c>
      <c r="I135">
        <v>400</v>
      </c>
      <c r="J135">
        <v>0</v>
      </c>
      <c r="K135" t="s">
        <v>69</v>
      </c>
      <c r="L135">
        <v>683730</v>
      </c>
      <c r="M135">
        <v>235.66155541311241</v>
      </c>
    </row>
    <row r="136" spans="1:22" x14ac:dyDescent="0.3">
      <c r="A136">
        <v>133</v>
      </c>
      <c r="B136" t="s">
        <v>204</v>
      </c>
      <c r="C136">
        <v>40</v>
      </c>
      <c r="D136">
        <v>373.33348196189701</v>
      </c>
      <c r="E136">
        <v>37</v>
      </c>
      <c r="F136">
        <v>336.33348196189701</v>
      </c>
      <c r="G136">
        <v>740100</v>
      </c>
      <c r="H136" t="s">
        <v>149</v>
      </c>
      <c r="I136">
        <v>1400</v>
      </c>
      <c r="J136">
        <v>0</v>
      </c>
      <c r="K136" t="s">
        <v>159</v>
      </c>
      <c r="L136">
        <v>19020</v>
      </c>
      <c r="M136">
        <v>2.944296</v>
      </c>
      <c r="N136" t="s">
        <v>160</v>
      </c>
      <c r="O136">
        <v>715000</v>
      </c>
      <c r="P136">
        <v>110.682</v>
      </c>
      <c r="Q136" t="s">
        <v>158</v>
      </c>
      <c r="R136">
        <v>4680</v>
      </c>
      <c r="S136">
        <v>1.66625</v>
      </c>
    </row>
    <row r="137" spans="1:22" x14ac:dyDescent="0.3">
      <c r="A137">
        <v>134</v>
      </c>
      <c r="B137" t="s">
        <v>204</v>
      </c>
      <c r="C137">
        <v>40</v>
      </c>
      <c r="D137">
        <v>380.964623609461</v>
      </c>
      <c r="E137">
        <v>35</v>
      </c>
      <c r="F137">
        <v>345.964623609461</v>
      </c>
      <c r="G137">
        <v>740720</v>
      </c>
      <c r="H137" t="s">
        <v>149</v>
      </c>
      <c r="I137">
        <v>1100</v>
      </c>
      <c r="J137">
        <v>0</v>
      </c>
      <c r="K137" t="s">
        <v>159</v>
      </c>
      <c r="L137">
        <v>19020</v>
      </c>
      <c r="M137">
        <v>2.944296</v>
      </c>
      <c r="N137" t="s">
        <v>160</v>
      </c>
      <c r="O137">
        <v>715000</v>
      </c>
      <c r="P137">
        <v>110.682</v>
      </c>
      <c r="Q137" t="s">
        <v>168</v>
      </c>
      <c r="R137">
        <v>5600</v>
      </c>
      <c r="S137">
        <v>5.6</v>
      </c>
    </row>
    <row r="138" spans="1:22" x14ac:dyDescent="0.3">
      <c r="A138">
        <v>135</v>
      </c>
      <c r="B138" t="s">
        <v>204</v>
      </c>
      <c r="C138">
        <v>40</v>
      </c>
      <c r="D138">
        <v>442.04744179750946</v>
      </c>
      <c r="E138">
        <v>30</v>
      </c>
      <c r="F138">
        <v>412.04744179750946</v>
      </c>
      <c r="G138">
        <v>738800</v>
      </c>
      <c r="H138" t="s">
        <v>153</v>
      </c>
      <c r="I138">
        <v>19000</v>
      </c>
      <c r="J138">
        <v>0</v>
      </c>
      <c r="K138" t="s">
        <v>160</v>
      </c>
      <c r="L138">
        <v>715000</v>
      </c>
      <c r="M138">
        <v>110.682</v>
      </c>
      <c r="N138" t="s">
        <v>149</v>
      </c>
      <c r="O138">
        <v>4800</v>
      </c>
      <c r="P138">
        <v>0</v>
      </c>
    </row>
    <row r="139" spans="1:22" x14ac:dyDescent="0.3">
      <c r="A139">
        <v>136</v>
      </c>
      <c r="B139" t="s">
        <v>204</v>
      </c>
      <c r="C139">
        <v>40</v>
      </c>
      <c r="D139">
        <v>416.91147015893608</v>
      </c>
      <c r="E139">
        <v>32</v>
      </c>
      <c r="F139">
        <v>384.91147015893608</v>
      </c>
      <c r="G139">
        <v>739920</v>
      </c>
      <c r="H139" t="s">
        <v>149</v>
      </c>
      <c r="I139">
        <v>5900</v>
      </c>
      <c r="J139">
        <v>0</v>
      </c>
      <c r="K139" t="s">
        <v>159</v>
      </c>
      <c r="L139">
        <v>19020</v>
      </c>
      <c r="M139">
        <v>2.944296</v>
      </c>
      <c r="N139" t="s">
        <v>160</v>
      </c>
      <c r="O139">
        <v>715000</v>
      </c>
      <c r="P139">
        <v>110.682</v>
      </c>
    </row>
    <row r="140" spans="1:22" x14ac:dyDescent="0.3">
      <c r="A140">
        <v>137</v>
      </c>
      <c r="B140" t="s">
        <v>204</v>
      </c>
      <c r="C140">
        <v>40</v>
      </c>
      <c r="D140">
        <v>372.8492105722612</v>
      </c>
      <c r="E140">
        <v>38</v>
      </c>
      <c r="F140">
        <v>334.8492105722612</v>
      </c>
      <c r="G140">
        <v>744590</v>
      </c>
      <c r="H140" t="s">
        <v>69</v>
      </c>
      <c r="I140">
        <v>24610</v>
      </c>
      <c r="J140">
        <v>8.4823408051667997</v>
      </c>
      <c r="K140" t="s">
        <v>160</v>
      </c>
      <c r="L140">
        <v>715000</v>
      </c>
      <c r="M140">
        <v>110.682</v>
      </c>
      <c r="N140" t="s">
        <v>158</v>
      </c>
      <c r="O140">
        <v>4680</v>
      </c>
      <c r="P140">
        <v>1.66625</v>
      </c>
      <c r="Q140" t="s">
        <v>149</v>
      </c>
      <c r="R140">
        <v>300</v>
      </c>
      <c r="S140">
        <v>0</v>
      </c>
    </row>
    <row r="141" spans="1:22" x14ac:dyDescent="0.3">
      <c r="A141">
        <v>138</v>
      </c>
      <c r="B141" t="s">
        <v>204</v>
      </c>
      <c r="C141">
        <v>40</v>
      </c>
      <c r="D141">
        <v>385.42938789869294</v>
      </c>
      <c r="E141">
        <v>35.975173280554714</v>
      </c>
      <c r="F141">
        <v>349.45421461813822</v>
      </c>
      <c r="G141">
        <v>744746</v>
      </c>
      <c r="H141" t="s">
        <v>69</v>
      </c>
      <c r="I141">
        <v>24610</v>
      </c>
      <c r="J141">
        <v>8.4823408051667997</v>
      </c>
      <c r="K141" t="s">
        <v>160</v>
      </c>
      <c r="L141">
        <v>715000</v>
      </c>
      <c r="M141">
        <v>110.682</v>
      </c>
      <c r="N141" t="s">
        <v>169</v>
      </c>
      <c r="O141">
        <v>5136</v>
      </c>
      <c r="P141">
        <v>1.4894399999999999</v>
      </c>
    </row>
    <row r="142" spans="1:22" x14ac:dyDescent="0.3">
      <c r="A142">
        <v>139</v>
      </c>
      <c r="B142" t="s">
        <v>204</v>
      </c>
      <c r="C142">
        <v>40</v>
      </c>
      <c r="D142">
        <v>368.1098476939386</v>
      </c>
      <c r="E142">
        <v>36</v>
      </c>
      <c r="F142">
        <v>332.1098476939386</v>
      </c>
      <c r="G142">
        <v>745210</v>
      </c>
      <c r="H142" t="s">
        <v>69</v>
      </c>
      <c r="I142">
        <v>24610</v>
      </c>
      <c r="J142">
        <v>8.4823408051667997</v>
      </c>
      <c r="K142" t="s">
        <v>160</v>
      </c>
      <c r="L142">
        <v>715000</v>
      </c>
      <c r="M142">
        <v>110.682</v>
      </c>
      <c r="N142" t="s">
        <v>168</v>
      </c>
      <c r="O142">
        <v>5600</v>
      </c>
      <c r="P142">
        <v>5.6</v>
      </c>
    </row>
    <row r="143" spans="1:22" x14ac:dyDescent="0.3">
      <c r="A143">
        <v>140</v>
      </c>
      <c r="B143" t="s">
        <v>204</v>
      </c>
      <c r="C143">
        <v>40</v>
      </c>
      <c r="D143">
        <v>416.62440778603184</v>
      </c>
      <c r="E143">
        <v>33</v>
      </c>
      <c r="F143">
        <v>383.62440778603184</v>
      </c>
      <c r="G143">
        <v>744410</v>
      </c>
      <c r="H143" t="s">
        <v>69</v>
      </c>
      <c r="I143">
        <v>24610</v>
      </c>
      <c r="J143">
        <v>8.4823408051667997</v>
      </c>
      <c r="K143" t="s">
        <v>160</v>
      </c>
      <c r="L143">
        <v>715000</v>
      </c>
      <c r="M143">
        <v>110.682</v>
      </c>
      <c r="N143" t="s">
        <v>149</v>
      </c>
      <c r="O143">
        <v>4800</v>
      </c>
      <c r="P143">
        <v>0</v>
      </c>
    </row>
    <row r="144" spans="1:22" x14ac:dyDescent="0.3">
      <c r="A144">
        <v>141</v>
      </c>
      <c r="B144" t="s">
        <v>204</v>
      </c>
      <c r="C144">
        <v>40</v>
      </c>
      <c r="D144">
        <v>398.39883623372748</v>
      </c>
      <c r="E144">
        <v>34.999999999999993</v>
      </c>
      <c r="F144">
        <v>363.39883623372748</v>
      </c>
      <c r="G144">
        <v>738980</v>
      </c>
      <c r="H144" t="s">
        <v>153</v>
      </c>
      <c r="I144">
        <v>19000</v>
      </c>
      <c r="J144">
        <v>0</v>
      </c>
      <c r="K144" t="s">
        <v>160</v>
      </c>
      <c r="L144">
        <v>715000</v>
      </c>
      <c r="M144">
        <v>110.682</v>
      </c>
      <c r="N144" t="s">
        <v>158</v>
      </c>
      <c r="O144">
        <v>4680</v>
      </c>
      <c r="P144">
        <v>1.66625</v>
      </c>
      <c r="Q144" t="s">
        <v>149</v>
      </c>
      <c r="R144">
        <v>300</v>
      </c>
      <c r="S144">
        <v>0</v>
      </c>
    </row>
    <row r="145" spans="1:25" x14ac:dyDescent="0.3">
      <c r="A145">
        <v>142</v>
      </c>
      <c r="B145" t="s">
        <v>204</v>
      </c>
      <c r="C145">
        <v>40</v>
      </c>
      <c r="D145">
        <v>410.96836122175074</v>
      </c>
      <c r="E145">
        <v>32.977069443241838</v>
      </c>
      <c r="F145">
        <v>377.99129177850892</v>
      </c>
      <c r="G145">
        <v>739136</v>
      </c>
      <c r="H145" t="s">
        <v>153</v>
      </c>
      <c r="I145">
        <v>19000</v>
      </c>
      <c r="J145">
        <v>0</v>
      </c>
      <c r="K145" t="s">
        <v>160</v>
      </c>
      <c r="L145">
        <v>715000</v>
      </c>
      <c r="M145">
        <v>110.682</v>
      </c>
      <c r="N145" t="s">
        <v>169</v>
      </c>
      <c r="O145">
        <v>5136</v>
      </c>
      <c r="P145">
        <v>1.4894399999999999</v>
      </c>
    </row>
    <row r="146" spans="1:25" x14ac:dyDescent="0.3">
      <c r="A146">
        <v>143</v>
      </c>
      <c r="B146" t="s">
        <v>204</v>
      </c>
      <c r="C146">
        <v>40</v>
      </c>
      <c r="D146">
        <v>406.05191995673334</v>
      </c>
      <c r="E146">
        <v>33</v>
      </c>
      <c r="F146">
        <v>373.05191995673334</v>
      </c>
      <c r="G146">
        <v>739600</v>
      </c>
      <c r="H146" t="s">
        <v>153</v>
      </c>
      <c r="I146">
        <v>19000</v>
      </c>
      <c r="J146">
        <v>0</v>
      </c>
      <c r="K146" t="s">
        <v>160</v>
      </c>
      <c r="L146">
        <v>715000</v>
      </c>
      <c r="M146">
        <v>110.682</v>
      </c>
      <c r="N146" t="s">
        <v>168</v>
      </c>
      <c r="O146">
        <v>5600</v>
      </c>
      <c r="P146">
        <v>5.6</v>
      </c>
    </row>
    <row r="147" spans="1:25" x14ac:dyDescent="0.3">
      <c r="A147">
        <v>144</v>
      </c>
      <c r="B147" t="s">
        <v>204</v>
      </c>
      <c r="C147">
        <v>40</v>
      </c>
      <c r="D147">
        <v>380.51625005032133</v>
      </c>
      <c r="E147">
        <v>36</v>
      </c>
      <c r="F147">
        <v>344.51625005032133</v>
      </c>
      <c r="G147">
        <v>745210</v>
      </c>
      <c r="H147" t="s">
        <v>69</v>
      </c>
      <c r="I147">
        <v>24610</v>
      </c>
      <c r="J147">
        <v>8.4823408051667997</v>
      </c>
      <c r="K147" t="s">
        <v>160</v>
      </c>
      <c r="L147">
        <v>715000</v>
      </c>
      <c r="M147">
        <v>110.682</v>
      </c>
      <c r="N147" t="s">
        <v>168</v>
      </c>
      <c r="O147">
        <v>5600</v>
      </c>
      <c r="P147">
        <v>5.6</v>
      </c>
    </row>
    <row r="148" spans="1:25" x14ac:dyDescent="0.3">
      <c r="A148">
        <v>145</v>
      </c>
      <c r="B148" t="s">
        <v>204</v>
      </c>
      <c r="C148">
        <v>41</v>
      </c>
      <c r="D148">
        <v>298.14239645940836</v>
      </c>
      <c r="E148">
        <v>65.924962926347007</v>
      </c>
      <c r="F148">
        <v>232.21743353306138</v>
      </c>
      <c r="G148">
        <v>432922</v>
      </c>
      <c r="H148" t="s">
        <v>169</v>
      </c>
      <c r="I148">
        <v>4922</v>
      </c>
      <c r="J148">
        <v>1.4273799999999999</v>
      </c>
      <c r="K148" t="s">
        <v>160</v>
      </c>
      <c r="L148">
        <v>425000</v>
      </c>
      <c r="M148">
        <v>65.789999999999992</v>
      </c>
      <c r="N148" t="s">
        <v>168</v>
      </c>
      <c r="O148">
        <v>3000</v>
      </c>
      <c r="P148">
        <v>3</v>
      </c>
    </row>
    <row r="149" spans="1:25" x14ac:dyDescent="0.3">
      <c r="A149">
        <v>146</v>
      </c>
      <c r="B149" t="s">
        <v>204</v>
      </c>
      <c r="C149">
        <v>41</v>
      </c>
      <c r="D149">
        <v>320.88915093250051</v>
      </c>
      <c r="E149">
        <v>63.927236777063762</v>
      </c>
      <c r="F149">
        <v>256.96191415543677</v>
      </c>
      <c r="G149">
        <v>432922</v>
      </c>
      <c r="H149" t="s">
        <v>169</v>
      </c>
      <c r="I149">
        <v>4922</v>
      </c>
      <c r="J149">
        <v>1.4273799999999999</v>
      </c>
      <c r="K149" t="s">
        <v>160</v>
      </c>
      <c r="L149">
        <v>425000</v>
      </c>
      <c r="M149">
        <v>65.789999999999992</v>
      </c>
      <c r="N149" t="s">
        <v>149</v>
      </c>
      <c r="O149">
        <v>3000</v>
      </c>
      <c r="P149">
        <v>0</v>
      </c>
      <c r="S149" t="s">
        <v>201</v>
      </c>
      <c r="V149" t="s">
        <v>201</v>
      </c>
      <c r="Y149" t="s">
        <v>201</v>
      </c>
    </row>
    <row r="150" spans="1:25" x14ac:dyDescent="0.3">
      <c r="A150">
        <v>147</v>
      </c>
      <c r="B150" t="s">
        <v>204</v>
      </c>
      <c r="C150">
        <v>41</v>
      </c>
      <c r="D150">
        <v>299.09410725257669</v>
      </c>
      <c r="E150">
        <v>65.924962926347007</v>
      </c>
      <c r="F150">
        <v>233.16914432622966</v>
      </c>
      <c r="G150">
        <v>432922</v>
      </c>
      <c r="H150" t="s">
        <v>169</v>
      </c>
      <c r="I150">
        <v>4922</v>
      </c>
      <c r="J150">
        <v>1.4273799999999999</v>
      </c>
      <c r="K150" t="s">
        <v>160</v>
      </c>
      <c r="L150">
        <v>425000</v>
      </c>
      <c r="M150">
        <v>65.789999999999992</v>
      </c>
      <c r="N150" t="s">
        <v>168</v>
      </c>
      <c r="O150">
        <v>3000</v>
      </c>
      <c r="P150">
        <v>3</v>
      </c>
      <c r="S150" t="s">
        <v>201</v>
      </c>
      <c r="V150" t="s">
        <v>201</v>
      </c>
      <c r="Y150" t="s">
        <v>201</v>
      </c>
    </row>
    <row r="151" spans="1:25" x14ac:dyDescent="0.3">
      <c r="A151">
        <v>148</v>
      </c>
      <c r="B151" t="s">
        <v>204</v>
      </c>
      <c r="C151">
        <v>41</v>
      </c>
      <c r="D151">
        <v>275.59785202957994</v>
      </c>
      <c r="E151">
        <v>103.07453874974885</v>
      </c>
      <c r="F151">
        <v>172.52331327983106</v>
      </c>
      <c r="G151">
        <v>507642</v>
      </c>
      <c r="H151" t="s">
        <v>69</v>
      </c>
      <c r="I151">
        <v>14552</v>
      </c>
      <c r="J151">
        <v>5.01564499783776</v>
      </c>
      <c r="K151" t="s">
        <v>163</v>
      </c>
      <c r="L151">
        <v>400000</v>
      </c>
      <c r="M151">
        <v>51</v>
      </c>
      <c r="N151" t="s">
        <v>169</v>
      </c>
      <c r="O151">
        <v>93090</v>
      </c>
      <c r="P151">
        <v>26.996099999999998</v>
      </c>
      <c r="S151" t="s">
        <v>201</v>
      </c>
      <c r="V151" t="s">
        <v>201</v>
      </c>
      <c r="Y151" t="s">
        <v>201</v>
      </c>
    </row>
    <row r="152" spans="1:25" x14ac:dyDescent="0.3">
      <c r="A152">
        <v>149</v>
      </c>
      <c r="B152" t="s">
        <v>204</v>
      </c>
      <c r="C152">
        <v>41</v>
      </c>
      <c r="D152">
        <v>313.777344638758</v>
      </c>
      <c r="E152">
        <v>72.836180201524797</v>
      </c>
      <c r="F152">
        <v>240.94116443723323</v>
      </c>
      <c r="G152">
        <v>433892</v>
      </c>
      <c r="H152" t="s">
        <v>169</v>
      </c>
      <c r="I152">
        <v>4922</v>
      </c>
      <c r="J152">
        <v>1.4273799999999999</v>
      </c>
      <c r="K152" t="s">
        <v>160</v>
      </c>
      <c r="L152">
        <v>425000</v>
      </c>
      <c r="M152">
        <v>65.789999999999992</v>
      </c>
      <c r="N152" t="s">
        <v>155</v>
      </c>
      <c r="O152">
        <v>3210</v>
      </c>
      <c r="P152">
        <v>1.7689375000000001</v>
      </c>
      <c r="Q152" t="s">
        <v>149</v>
      </c>
      <c r="R152">
        <v>760</v>
      </c>
      <c r="S152">
        <v>0</v>
      </c>
      <c r="V152" t="s">
        <v>201</v>
      </c>
      <c r="Y152" t="s">
        <v>201</v>
      </c>
    </row>
    <row r="153" spans="1:25" x14ac:dyDescent="0.3">
      <c r="A153">
        <v>150</v>
      </c>
      <c r="B153" t="s">
        <v>204</v>
      </c>
      <c r="C153">
        <v>41</v>
      </c>
      <c r="D153">
        <v>314.92535407476203</v>
      </c>
      <c r="E153">
        <v>63</v>
      </c>
      <c r="F153">
        <v>251.92535407476203</v>
      </c>
      <c r="G153">
        <v>430700</v>
      </c>
      <c r="H153" t="s">
        <v>154</v>
      </c>
      <c r="I153">
        <v>2700</v>
      </c>
      <c r="J153">
        <v>4.725E-3</v>
      </c>
      <c r="K153" t="s">
        <v>160</v>
      </c>
      <c r="L153">
        <v>425000</v>
      </c>
      <c r="M153">
        <v>65.789999999999992</v>
      </c>
      <c r="N153" t="s">
        <v>149</v>
      </c>
      <c r="O153">
        <v>3000</v>
      </c>
      <c r="P153">
        <v>0</v>
      </c>
      <c r="S153" t="s">
        <v>201</v>
      </c>
    </row>
    <row r="154" spans="1:25" x14ac:dyDescent="0.3">
      <c r="A154">
        <v>151</v>
      </c>
      <c r="B154" t="s">
        <v>204</v>
      </c>
      <c r="C154">
        <v>41</v>
      </c>
      <c r="D154">
        <v>291.25748781054097</v>
      </c>
      <c r="E154">
        <v>65</v>
      </c>
      <c r="F154">
        <v>226.25748781054099</v>
      </c>
      <c r="G154">
        <v>430700</v>
      </c>
      <c r="H154" t="s">
        <v>154</v>
      </c>
      <c r="I154">
        <v>2700</v>
      </c>
      <c r="J154">
        <v>4.725E-3</v>
      </c>
      <c r="K154" t="s">
        <v>160</v>
      </c>
      <c r="L154">
        <v>425000</v>
      </c>
      <c r="M154">
        <v>65.789999999999992</v>
      </c>
      <c r="N154" t="s">
        <v>168</v>
      </c>
      <c r="O154">
        <v>3000</v>
      </c>
      <c r="P154">
        <v>3</v>
      </c>
      <c r="S154" t="s">
        <v>201</v>
      </c>
    </row>
    <row r="155" spans="1:25" x14ac:dyDescent="0.3">
      <c r="A155">
        <v>152</v>
      </c>
      <c r="B155" t="s">
        <v>204</v>
      </c>
      <c r="C155">
        <v>41</v>
      </c>
      <c r="D155">
        <v>296.36717776566957</v>
      </c>
      <c r="E155">
        <v>66.874208324483064</v>
      </c>
      <c r="F155">
        <v>229.49296944118652</v>
      </c>
      <c r="G155">
        <v>433132</v>
      </c>
      <c r="H155" t="s">
        <v>169</v>
      </c>
      <c r="I155">
        <v>8132.0000000000009</v>
      </c>
      <c r="J155">
        <v>2.3582799999999997</v>
      </c>
      <c r="K155" t="s">
        <v>160</v>
      </c>
      <c r="L155">
        <v>425000</v>
      </c>
      <c r="M155">
        <v>65.789999999999992</v>
      </c>
      <c r="P155" t="s">
        <v>201</v>
      </c>
      <c r="S155" t="s">
        <v>201</v>
      </c>
      <c r="V155" t="s">
        <v>201</v>
      </c>
      <c r="Y155" t="s">
        <v>201</v>
      </c>
    </row>
    <row r="156" spans="1:25" x14ac:dyDescent="0.3">
      <c r="A156">
        <v>153</v>
      </c>
      <c r="B156" t="s">
        <v>204</v>
      </c>
      <c r="C156">
        <v>41</v>
      </c>
      <c r="D156">
        <v>300.18295598865939</v>
      </c>
      <c r="E156">
        <v>131.86827685114568</v>
      </c>
      <c r="F156">
        <v>168.31467913751371</v>
      </c>
      <c r="G156">
        <v>482512</v>
      </c>
      <c r="H156" t="s">
        <v>69</v>
      </c>
      <c r="I156">
        <v>14552</v>
      </c>
      <c r="J156">
        <v>5.01564499783776</v>
      </c>
      <c r="K156" t="s">
        <v>163</v>
      </c>
      <c r="L156">
        <v>400000</v>
      </c>
      <c r="M156">
        <v>51</v>
      </c>
      <c r="N156" t="s">
        <v>159</v>
      </c>
      <c r="O156">
        <v>64000</v>
      </c>
      <c r="P156">
        <v>9.9071999999999996</v>
      </c>
      <c r="Q156" t="s">
        <v>155</v>
      </c>
      <c r="R156">
        <v>3210</v>
      </c>
      <c r="S156">
        <v>1.7689375000000001</v>
      </c>
      <c r="T156" t="s">
        <v>149</v>
      </c>
      <c r="U156">
        <v>750</v>
      </c>
      <c r="V156">
        <v>0</v>
      </c>
      <c r="Y156" t="s">
        <v>201</v>
      </c>
    </row>
    <row r="157" spans="1:25" x14ac:dyDescent="0.3">
      <c r="A157">
        <v>154</v>
      </c>
      <c r="B157" t="s">
        <v>204</v>
      </c>
      <c r="C157">
        <v>41</v>
      </c>
      <c r="D157">
        <v>308.7916748905414</v>
      </c>
      <c r="E157">
        <v>71.91968865105288</v>
      </c>
      <c r="F157">
        <v>236.87198623948851</v>
      </c>
      <c r="G157">
        <v>431670</v>
      </c>
      <c r="H157" t="s">
        <v>153</v>
      </c>
      <c r="I157">
        <v>2700</v>
      </c>
      <c r="J157">
        <v>0</v>
      </c>
      <c r="K157" t="s">
        <v>160</v>
      </c>
      <c r="L157">
        <v>425000</v>
      </c>
      <c r="M157">
        <v>65.789999999999992</v>
      </c>
      <c r="N157" t="s">
        <v>155</v>
      </c>
      <c r="O157">
        <v>3210</v>
      </c>
      <c r="P157">
        <v>1.7689375000000001</v>
      </c>
      <c r="Q157" t="s">
        <v>149</v>
      </c>
      <c r="R157">
        <v>760</v>
      </c>
      <c r="S157">
        <v>0</v>
      </c>
      <c r="V157" t="s">
        <v>201</v>
      </c>
      <c r="Y157" t="s">
        <v>201</v>
      </c>
    </row>
    <row r="158" spans="1:25" x14ac:dyDescent="0.3">
      <c r="A158">
        <v>155</v>
      </c>
      <c r="B158" t="s">
        <v>204</v>
      </c>
      <c r="C158">
        <v>41</v>
      </c>
      <c r="D158">
        <v>272.16656281367477</v>
      </c>
      <c r="E158">
        <v>97.186165836761205</v>
      </c>
      <c r="F158">
        <v>174.98039697691354</v>
      </c>
      <c r="G158">
        <v>508090</v>
      </c>
      <c r="H158" t="s">
        <v>149</v>
      </c>
      <c r="I158">
        <v>1000</v>
      </c>
      <c r="J158">
        <v>0</v>
      </c>
      <c r="K158" t="s">
        <v>160</v>
      </c>
      <c r="L158">
        <v>14000</v>
      </c>
      <c r="M158">
        <v>2.1671999999999998</v>
      </c>
      <c r="N158" t="s">
        <v>163</v>
      </c>
      <c r="O158">
        <v>400000</v>
      </c>
      <c r="P158">
        <v>51</v>
      </c>
      <c r="Q158" t="s">
        <v>169</v>
      </c>
      <c r="R158">
        <v>93090</v>
      </c>
      <c r="S158">
        <v>26.996099999999998</v>
      </c>
      <c r="V158" t="s">
        <v>201</v>
      </c>
      <c r="Y158" t="s">
        <v>201</v>
      </c>
    </row>
    <row r="159" spans="1:25" x14ac:dyDescent="0.3">
      <c r="A159">
        <v>156</v>
      </c>
      <c r="B159" t="s">
        <v>204</v>
      </c>
      <c r="C159">
        <v>41</v>
      </c>
      <c r="D159">
        <v>296.56547001822094</v>
      </c>
      <c r="E159">
        <v>125.8743809011098</v>
      </c>
      <c r="F159">
        <v>170.69108911711115</v>
      </c>
      <c r="G159">
        <v>482960</v>
      </c>
      <c r="H159" t="s">
        <v>149</v>
      </c>
      <c r="I159">
        <v>1750</v>
      </c>
      <c r="J159">
        <v>0</v>
      </c>
      <c r="K159" t="s">
        <v>160</v>
      </c>
      <c r="L159">
        <v>14000</v>
      </c>
      <c r="M159">
        <v>2.1671999999999998</v>
      </c>
      <c r="N159" t="s">
        <v>163</v>
      </c>
      <c r="O159">
        <v>400000</v>
      </c>
      <c r="P159">
        <v>51</v>
      </c>
      <c r="Q159" t="s">
        <v>159</v>
      </c>
      <c r="R159">
        <v>64000</v>
      </c>
      <c r="S159">
        <v>9.9071999999999996</v>
      </c>
      <c r="T159" t="s">
        <v>155</v>
      </c>
      <c r="U159">
        <v>3210</v>
      </c>
      <c r="V159">
        <v>1.7689375000000001</v>
      </c>
      <c r="Y159" t="s">
        <v>201</v>
      </c>
    </row>
    <row r="160" spans="1:25" x14ac:dyDescent="0.3">
      <c r="A160">
        <v>157</v>
      </c>
      <c r="B160" t="s">
        <v>204</v>
      </c>
      <c r="C160">
        <v>41</v>
      </c>
      <c r="D160">
        <v>279.69996681943553</v>
      </c>
      <c r="E160">
        <v>120.91945210592895</v>
      </c>
      <c r="F160">
        <v>158.78051471350656</v>
      </c>
      <c r="G160">
        <v>482210</v>
      </c>
      <c r="H160" t="s">
        <v>149</v>
      </c>
      <c r="I160">
        <v>1000</v>
      </c>
      <c r="J160">
        <v>0</v>
      </c>
      <c r="K160" t="s">
        <v>160</v>
      </c>
      <c r="L160">
        <v>14000</v>
      </c>
      <c r="M160">
        <v>2.1671999999999998</v>
      </c>
      <c r="N160" t="s">
        <v>163</v>
      </c>
      <c r="O160">
        <v>400000</v>
      </c>
      <c r="P160">
        <v>51</v>
      </c>
      <c r="Q160" t="s">
        <v>159</v>
      </c>
      <c r="R160">
        <v>64000</v>
      </c>
      <c r="S160">
        <v>9.9071999999999996</v>
      </c>
      <c r="T160" t="s">
        <v>169</v>
      </c>
      <c r="U160">
        <v>3210</v>
      </c>
      <c r="V160">
        <v>0.93089999999999995</v>
      </c>
      <c r="Y160" t="s">
        <v>201</v>
      </c>
    </row>
    <row r="161" spans="1:25" x14ac:dyDescent="0.3">
      <c r="A161">
        <v>158</v>
      </c>
      <c r="B161" t="s">
        <v>204</v>
      </c>
      <c r="C161">
        <v>41</v>
      </c>
      <c r="D161">
        <v>297.72653461834091</v>
      </c>
      <c r="E161">
        <v>97.183663454147705</v>
      </c>
      <c r="F161">
        <v>200.54287116419323</v>
      </c>
      <c r="G161">
        <v>507390</v>
      </c>
      <c r="H161" t="s">
        <v>153</v>
      </c>
      <c r="I161">
        <v>14300</v>
      </c>
      <c r="J161">
        <v>0</v>
      </c>
      <c r="K161" t="s">
        <v>163</v>
      </c>
      <c r="L161">
        <v>400000</v>
      </c>
      <c r="M161">
        <v>51</v>
      </c>
      <c r="N161" t="s">
        <v>169</v>
      </c>
      <c r="O161">
        <v>93090</v>
      </c>
      <c r="P161">
        <v>26.996099999999998</v>
      </c>
      <c r="S161" t="s">
        <v>201</v>
      </c>
      <c r="V161" t="s">
        <v>201</v>
      </c>
      <c r="Y161" t="s">
        <v>201</v>
      </c>
    </row>
    <row r="162" spans="1:25" x14ac:dyDescent="0.3">
      <c r="A162">
        <v>159</v>
      </c>
      <c r="B162" t="s">
        <v>204</v>
      </c>
      <c r="C162">
        <v>41</v>
      </c>
      <c r="D162">
        <v>321.65880831916388</v>
      </c>
      <c r="E162">
        <v>125.87419856508936</v>
      </c>
      <c r="F162">
        <v>195.78460975407455</v>
      </c>
      <c r="G162">
        <v>482260</v>
      </c>
      <c r="H162" t="s">
        <v>153</v>
      </c>
      <c r="I162">
        <v>14300</v>
      </c>
      <c r="J162">
        <v>0</v>
      </c>
      <c r="K162" t="s">
        <v>163</v>
      </c>
      <c r="L162">
        <v>400000</v>
      </c>
      <c r="M162">
        <v>51</v>
      </c>
      <c r="N162" t="s">
        <v>159</v>
      </c>
      <c r="O162">
        <v>64000</v>
      </c>
      <c r="P162">
        <v>9.9071999999999996</v>
      </c>
      <c r="Q162" t="s">
        <v>155</v>
      </c>
      <c r="R162">
        <v>3210</v>
      </c>
      <c r="S162">
        <v>1.7689375000000001</v>
      </c>
      <c r="T162" t="s">
        <v>149</v>
      </c>
      <c r="U162">
        <v>750</v>
      </c>
      <c r="V162">
        <v>0</v>
      </c>
      <c r="Y162" t="s">
        <v>201</v>
      </c>
    </row>
    <row r="163" spans="1:25" x14ac:dyDescent="0.3">
      <c r="A163">
        <v>160</v>
      </c>
      <c r="B163" t="s">
        <v>204</v>
      </c>
      <c r="C163">
        <v>41</v>
      </c>
      <c r="D163">
        <v>304.77620090963842</v>
      </c>
      <c r="E163">
        <v>120.91933500861872</v>
      </c>
      <c r="F163">
        <v>183.85686590101972</v>
      </c>
      <c r="G163">
        <v>481510</v>
      </c>
      <c r="H163" t="s">
        <v>153</v>
      </c>
      <c r="I163">
        <v>14300</v>
      </c>
      <c r="J163">
        <v>0</v>
      </c>
      <c r="K163" t="s">
        <v>163</v>
      </c>
      <c r="L163">
        <v>400000</v>
      </c>
      <c r="M163">
        <v>51</v>
      </c>
      <c r="N163" t="s">
        <v>159</v>
      </c>
      <c r="O163">
        <v>64000</v>
      </c>
      <c r="P163">
        <v>9.9071999999999996</v>
      </c>
      <c r="Q163" t="s">
        <v>169</v>
      </c>
      <c r="R163">
        <v>3210</v>
      </c>
      <c r="S163">
        <v>0.93089999999999995</v>
      </c>
      <c r="V163" t="s">
        <v>201</v>
      </c>
      <c r="Y163" t="s">
        <v>201</v>
      </c>
    </row>
    <row r="164" spans="1:25" x14ac:dyDescent="0.3">
      <c r="A164">
        <v>161</v>
      </c>
      <c r="B164" t="s">
        <v>204</v>
      </c>
      <c r="C164">
        <v>41</v>
      </c>
      <c r="D164">
        <v>269.42408626551781</v>
      </c>
      <c r="E164">
        <v>96.900772985686771</v>
      </c>
      <c r="F164">
        <v>172.52331327983106</v>
      </c>
      <c r="G164">
        <v>507642</v>
      </c>
      <c r="H164" t="s">
        <v>169</v>
      </c>
      <c r="I164">
        <v>107642</v>
      </c>
      <c r="J164">
        <v>31.216179999999998</v>
      </c>
      <c r="K164" t="s">
        <v>163</v>
      </c>
      <c r="L164">
        <v>400000</v>
      </c>
      <c r="M164">
        <v>51</v>
      </c>
      <c r="P164" t="s">
        <v>201</v>
      </c>
      <c r="S164" t="s">
        <v>201</v>
      </c>
      <c r="V164" t="s">
        <v>201</v>
      </c>
      <c r="Y164" t="s">
        <v>201</v>
      </c>
    </row>
    <row r="165" spans="1:25" x14ac:dyDescent="0.3">
      <c r="A165">
        <v>162</v>
      </c>
      <c r="B165" t="s">
        <v>204</v>
      </c>
      <c r="C165">
        <v>41</v>
      </c>
      <c r="D165">
        <v>293.80894207812452</v>
      </c>
      <c r="E165">
        <v>125.49426294061082</v>
      </c>
      <c r="F165">
        <v>168.31467913751371</v>
      </c>
      <c r="G165">
        <v>482512</v>
      </c>
      <c r="H165" t="s">
        <v>169</v>
      </c>
      <c r="I165">
        <v>14552</v>
      </c>
      <c r="J165">
        <v>4.2200799999999994</v>
      </c>
      <c r="K165" t="s">
        <v>163</v>
      </c>
      <c r="L165">
        <v>400000</v>
      </c>
      <c r="M165">
        <v>51</v>
      </c>
      <c r="N165" t="s">
        <v>159</v>
      </c>
      <c r="O165">
        <v>64000</v>
      </c>
      <c r="P165">
        <v>9.9071999999999996</v>
      </c>
      <c r="Q165" t="s">
        <v>155</v>
      </c>
      <c r="R165">
        <v>3210</v>
      </c>
      <c r="S165">
        <v>1.7689375000000001</v>
      </c>
      <c r="T165" t="s">
        <v>149</v>
      </c>
      <c r="U165">
        <v>750</v>
      </c>
      <c r="V165">
        <v>0</v>
      </c>
      <c r="Y165" t="s">
        <v>201</v>
      </c>
    </row>
    <row r="166" spans="1:25" x14ac:dyDescent="0.3">
      <c r="A166">
        <v>163</v>
      </c>
      <c r="B166" t="s">
        <v>204</v>
      </c>
      <c r="C166">
        <v>41</v>
      </c>
      <c r="D166">
        <v>276.9162370215999</v>
      </c>
      <c r="E166">
        <v>120.55388718910999</v>
      </c>
      <c r="F166">
        <v>156.36234983248991</v>
      </c>
      <c r="G166">
        <v>481762</v>
      </c>
      <c r="H166" t="s">
        <v>169</v>
      </c>
      <c r="I166">
        <v>17762</v>
      </c>
      <c r="J166">
        <v>5.1509799999999997</v>
      </c>
      <c r="K166" t="s">
        <v>163</v>
      </c>
      <c r="L166">
        <v>400000</v>
      </c>
      <c r="M166">
        <v>51</v>
      </c>
      <c r="N166" t="s">
        <v>159</v>
      </c>
      <c r="O166">
        <v>64000</v>
      </c>
      <c r="P166">
        <v>9.9071999999999996</v>
      </c>
      <c r="S166" t="s">
        <v>201</v>
      </c>
      <c r="V166" t="s">
        <v>201</v>
      </c>
      <c r="Y166" t="s">
        <v>201</v>
      </c>
    </row>
    <row r="167" spans="1:25" x14ac:dyDescent="0.3">
      <c r="A167">
        <v>164</v>
      </c>
      <c r="B167" t="s">
        <v>204</v>
      </c>
      <c r="C167">
        <v>41</v>
      </c>
      <c r="D167">
        <v>290.43573646469099</v>
      </c>
      <c r="E167">
        <v>65.950834280940327</v>
      </c>
      <c r="F167">
        <v>224.48490218375065</v>
      </c>
      <c r="G167">
        <v>430910</v>
      </c>
      <c r="H167" t="s">
        <v>154</v>
      </c>
      <c r="I167">
        <v>2700</v>
      </c>
      <c r="J167">
        <v>4.725E-3</v>
      </c>
      <c r="K167" t="s">
        <v>160</v>
      </c>
      <c r="L167">
        <v>425000</v>
      </c>
      <c r="M167">
        <v>65.789999999999992</v>
      </c>
      <c r="N167" t="s">
        <v>169</v>
      </c>
      <c r="O167">
        <v>3210</v>
      </c>
      <c r="P167">
        <v>0.93089999999999995</v>
      </c>
      <c r="S167" t="s">
        <v>201</v>
      </c>
    </row>
    <row r="168" spans="1:25" x14ac:dyDescent="0.3">
      <c r="A168">
        <v>165</v>
      </c>
      <c r="B168" t="s">
        <v>204</v>
      </c>
      <c r="C168">
        <v>41</v>
      </c>
      <c r="D168">
        <v>283.27772921068913</v>
      </c>
      <c r="E168">
        <v>126.91537937819919</v>
      </c>
      <c r="F168">
        <v>156.36234983248991</v>
      </c>
      <c r="G168">
        <v>481762</v>
      </c>
      <c r="H168" t="s">
        <v>69</v>
      </c>
      <c r="I168">
        <v>14552</v>
      </c>
      <c r="J168">
        <v>5.01564499783776</v>
      </c>
      <c r="K168" t="s">
        <v>163</v>
      </c>
      <c r="L168">
        <v>400000</v>
      </c>
      <c r="M168">
        <v>51</v>
      </c>
      <c r="N168" t="s">
        <v>159</v>
      </c>
      <c r="O168">
        <v>64000</v>
      </c>
      <c r="P168">
        <v>9.9071999999999996</v>
      </c>
      <c r="Q168" t="s">
        <v>169</v>
      </c>
      <c r="R168">
        <v>3210</v>
      </c>
      <c r="S168">
        <v>0.93089999999999995</v>
      </c>
      <c r="V168" t="s">
        <v>201</v>
      </c>
      <c r="Y168" t="s">
        <v>201</v>
      </c>
    </row>
    <row r="169" spans="1:25" x14ac:dyDescent="0.3">
      <c r="A169">
        <v>166</v>
      </c>
      <c r="B169" t="s">
        <v>204</v>
      </c>
      <c r="C169">
        <v>41</v>
      </c>
      <c r="D169">
        <v>307.84038177311373</v>
      </c>
      <c r="E169">
        <v>71.91968865105288</v>
      </c>
      <c r="F169">
        <v>235.92069312206084</v>
      </c>
      <c r="G169">
        <v>431670</v>
      </c>
      <c r="H169" t="s">
        <v>154</v>
      </c>
      <c r="I169">
        <v>2700</v>
      </c>
      <c r="J169">
        <v>4.725E-3</v>
      </c>
      <c r="K169" t="s">
        <v>160</v>
      </c>
      <c r="L169">
        <v>425000</v>
      </c>
      <c r="M169">
        <v>65.789999999999992</v>
      </c>
      <c r="N169" t="s">
        <v>155</v>
      </c>
      <c r="O169">
        <v>3210</v>
      </c>
      <c r="P169">
        <v>1.7689375000000001</v>
      </c>
      <c r="Q169" t="s">
        <v>149</v>
      </c>
      <c r="R169">
        <v>760</v>
      </c>
      <c r="S169">
        <v>0</v>
      </c>
    </row>
    <row r="170" spans="1:25" x14ac:dyDescent="0.3">
      <c r="A170">
        <v>167</v>
      </c>
      <c r="B170" t="s">
        <v>204</v>
      </c>
      <c r="C170">
        <v>41</v>
      </c>
      <c r="D170">
        <v>299.53491620111731</v>
      </c>
      <c r="E170">
        <v>60</v>
      </c>
      <c r="F170">
        <v>239.53491620111731</v>
      </c>
      <c r="G170">
        <v>429600</v>
      </c>
      <c r="H170" t="s">
        <v>149</v>
      </c>
      <c r="I170">
        <v>1600</v>
      </c>
      <c r="J170">
        <v>0</v>
      </c>
      <c r="K170" t="s">
        <v>160</v>
      </c>
      <c r="L170">
        <v>425000</v>
      </c>
      <c r="M170">
        <v>65.789999999999992</v>
      </c>
      <c r="N170" t="s">
        <v>168</v>
      </c>
      <c r="O170">
        <v>3000</v>
      </c>
      <c r="P170">
        <v>3</v>
      </c>
      <c r="S170" t="s">
        <v>201</v>
      </c>
      <c r="V170" t="s">
        <v>201</v>
      </c>
      <c r="Y170" t="s">
        <v>201</v>
      </c>
    </row>
    <row r="171" spans="1:25" x14ac:dyDescent="0.3">
      <c r="A171">
        <v>168</v>
      </c>
      <c r="B171" t="s">
        <v>204</v>
      </c>
      <c r="C171">
        <v>41</v>
      </c>
      <c r="D171">
        <v>294.10947295100999</v>
      </c>
      <c r="E171">
        <v>65</v>
      </c>
      <c r="F171">
        <v>229.10947295100999</v>
      </c>
      <c r="G171">
        <v>430700</v>
      </c>
      <c r="H171" t="s">
        <v>153</v>
      </c>
      <c r="I171">
        <v>2700</v>
      </c>
      <c r="J171">
        <v>0</v>
      </c>
      <c r="K171" t="s">
        <v>160</v>
      </c>
      <c r="L171">
        <v>425000</v>
      </c>
      <c r="M171">
        <v>65.789999999999992</v>
      </c>
      <c r="N171" t="s">
        <v>168</v>
      </c>
      <c r="O171">
        <v>3000</v>
      </c>
      <c r="P171">
        <v>3</v>
      </c>
      <c r="S171" t="s">
        <v>201</v>
      </c>
      <c r="V171" t="s">
        <v>201</v>
      </c>
      <c r="Y171" t="s">
        <v>201</v>
      </c>
    </row>
    <row r="172" spans="1:25" x14ac:dyDescent="0.3">
      <c r="A172">
        <v>169</v>
      </c>
      <c r="B172" t="s">
        <v>204</v>
      </c>
      <c r="C172">
        <v>41</v>
      </c>
      <c r="D172">
        <v>315.87601578825172</v>
      </c>
      <c r="E172">
        <v>63</v>
      </c>
      <c r="F172">
        <v>252.87601578825169</v>
      </c>
      <c r="G172">
        <v>430700</v>
      </c>
      <c r="H172" t="s">
        <v>153</v>
      </c>
      <c r="I172">
        <v>2700</v>
      </c>
      <c r="J172">
        <v>0</v>
      </c>
      <c r="K172" t="s">
        <v>160</v>
      </c>
      <c r="L172">
        <v>425000</v>
      </c>
      <c r="M172">
        <v>65.789999999999992</v>
      </c>
      <c r="N172" t="s">
        <v>149</v>
      </c>
      <c r="O172">
        <v>3000</v>
      </c>
      <c r="P172">
        <v>0</v>
      </c>
      <c r="S172" t="s">
        <v>201</v>
      </c>
      <c r="V172" t="s">
        <v>201</v>
      </c>
      <c r="Y172" t="s">
        <v>201</v>
      </c>
    </row>
    <row r="173" spans="1:25" x14ac:dyDescent="0.3">
      <c r="A173">
        <v>170</v>
      </c>
      <c r="B173" t="s">
        <v>204</v>
      </c>
      <c r="C173">
        <v>41</v>
      </c>
      <c r="D173">
        <v>357.3584922496666</v>
      </c>
      <c r="E173">
        <v>0</v>
      </c>
      <c r="F173">
        <v>357.3584922496666</v>
      </c>
      <c r="G173">
        <v>434820</v>
      </c>
      <c r="H173" t="s">
        <v>149</v>
      </c>
      <c r="I173">
        <v>400</v>
      </c>
      <c r="J173">
        <v>0</v>
      </c>
      <c r="K173" t="s">
        <v>69</v>
      </c>
      <c r="L173">
        <v>434420</v>
      </c>
      <c r="M173">
        <v>149.73175508250961</v>
      </c>
      <c r="P173" t="s">
        <v>201</v>
      </c>
      <c r="S173" t="s">
        <v>201</v>
      </c>
      <c r="V173" t="s">
        <v>201</v>
      </c>
      <c r="Y173" t="s">
        <v>201</v>
      </c>
    </row>
    <row r="174" spans="1:25" x14ac:dyDescent="0.3">
      <c r="A174">
        <v>171</v>
      </c>
      <c r="B174" t="s">
        <v>204</v>
      </c>
      <c r="C174">
        <v>41</v>
      </c>
      <c r="D174">
        <v>313.45222263367532</v>
      </c>
      <c r="E174">
        <v>66.925335533578817</v>
      </c>
      <c r="F174">
        <v>246.52688710009653</v>
      </c>
      <c r="G174">
        <v>432073</v>
      </c>
      <c r="H174" t="s">
        <v>69</v>
      </c>
      <c r="I174">
        <v>3103</v>
      </c>
      <c r="J174">
        <v>1.06951253630364</v>
      </c>
      <c r="K174" t="s">
        <v>160</v>
      </c>
      <c r="L174">
        <v>425000</v>
      </c>
      <c r="M174">
        <v>65.789999999999992</v>
      </c>
      <c r="N174" t="s">
        <v>155</v>
      </c>
      <c r="O174">
        <v>3210</v>
      </c>
      <c r="P174">
        <v>1.7689375000000001</v>
      </c>
      <c r="Q174" t="s">
        <v>149</v>
      </c>
      <c r="R174">
        <v>760</v>
      </c>
      <c r="S174">
        <v>0</v>
      </c>
      <c r="V174" t="s">
        <v>201</v>
      </c>
      <c r="Y174" t="s">
        <v>201</v>
      </c>
    </row>
    <row r="175" spans="1:25" x14ac:dyDescent="0.3">
      <c r="A175">
        <v>172</v>
      </c>
      <c r="B175" t="s">
        <v>204</v>
      </c>
      <c r="C175">
        <v>41</v>
      </c>
      <c r="D175">
        <v>296.03843327235671</v>
      </c>
      <c r="E175">
        <v>60.954601414749845</v>
      </c>
      <c r="F175">
        <v>235.08383185760687</v>
      </c>
      <c r="G175">
        <v>431313</v>
      </c>
      <c r="H175" t="s">
        <v>69</v>
      </c>
      <c r="I175">
        <v>3103</v>
      </c>
      <c r="J175">
        <v>1.06951253630364</v>
      </c>
      <c r="K175" t="s">
        <v>160</v>
      </c>
      <c r="L175">
        <v>425000</v>
      </c>
      <c r="M175">
        <v>65.789999999999992</v>
      </c>
      <c r="N175" t="s">
        <v>169</v>
      </c>
      <c r="O175">
        <v>3210</v>
      </c>
      <c r="P175">
        <v>0.93089999999999995</v>
      </c>
      <c r="S175" t="s">
        <v>201</v>
      </c>
      <c r="V175" t="s">
        <v>201</v>
      </c>
      <c r="Y175" t="s">
        <v>201</v>
      </c>
    </row>
    <row r="176" spans="1:25" x14ac:dyDescent="0.3">
      <c r="A176">
        <v>173</v>
      </c>
      <c r="B176" t="s">
        <v>204</v>
      </c>
      <c r="C176">
        <v>41</v>
      </c>
      <c r="D176">
        <v>313.45222263367532</v>
      </c>
      <c r="E176">
        <v>66.925335533578817</v>
      </c>
      <c r="F176">
        <v>246.52688710009653</v>
      </c>
      <c r="G176">
        <v>432073</v>
      </c>
      <c r="H176" t="s">
        <v>69</v>
      </c>
      <c r="I176">
        <v>3103</v>
      </c>
      <c r="J176">
        <v>1.06951253630364</v>
      </c>
      <c r="K176" t="s">
        <v>160</v>
      </c>
      <c r="L176">
        <v>425000</v>
      </c>
      <c r="M176">
        <v>65.789999999999992</v>
      </c>
      <c r="N176" t="s">
        <v>155</v>
      </c>
      <c r="O176">
        <v>3210</v>
      </c>
      <c r="P176">
        <v>1.7689375000000001</v>
      </c>
      <c r="Q176" t="s">
        <v>149</v>
      </c>
      <c r="R176">
        <v>760</v>
      </c>
      <c r="S176">
        <v>0</v>
      </c>
      <c r="V176" t="s">
        <v>201</v>
      </c>
      <c r="Y176" t="s">
        <v>201</v>
      </c>
    </row>
    <row r="177" spans="1:25" x14ac:dyDescent="0.3">
      <c r="A177">
        <v>174</v>
      </c>
      <c r="B177" t="s">
        <v>204</v>
      </c>
      <c r="C177">
        <v>41</v>
      </c>
      <c r="D177">
        <v>296.03843327235671</v>
      </c>
      <c r="E177">
        <v>60.954601414749845</v>
      </c>
      <c r="F177">
        <v>235.08383185760687</v>
      </c>
      <c r="G177">
        <v>431313</v>
      </c>
      <c r="H177" t="s">
        <v>69</v>
      </c>
      <c r="I177">
        <v>3103</v>
      </c>
      <c r="J177">
        <v>1.06951253630364</v>
      </c>
      <c r="K177" t="s">
        <v>160</v>
      </c>
      <c r="L177">
        <v>425000</v>
      </c>
      <c r="M177">
        <v>65.789999999999992</v>
      </c>
      <c r="N177" t="s">
        <v>169</v>
      </c>
      <c r="O177">
        <v>3210</v>
      </c>
      <c r="P177">
        <v>0.93089999999999995</v>
      </c>
      <c r="S177" t="s">
        <v>201</v>
      </c>
      <c r="V177" t="s">
        <v>201</v>
      </c>
      <c r="Y177" t="s">
        <v>201</v>
      </c>
    </row>
    <row r="178" spans="1:25" x14ac:dyDescent="0.3">
      <c r="A178">
        <v>175</v>
      </c>
      <c r="B178" t="s">
        <v>204</v>
      </c>
      <c r="C178">
        <v>41</v>
      </c>
      <c r="D178">
        <v>298.75413233032475</v>
      </c>
      <c r="E178">
        <v>60</v>
      </c>
      <c r="F178">
        <v>238.75413233032475</v>
      </c>
      <c r="G178">
        <v>431103</v>
      </c>
      <c r="H178" t="s">
        <v>69</v>
      </c>
      <c r="I178">
        <v>3103</v>
      </c>
      <c r="J178">
        <v>1.06951253630364</v>
      </c>
      <c r="K178" t="s">
        <v>160</v>
      </c>
      <c r="L178">
        <v>425000</v>
      </c>
      <c r="M178">
        <v>65.789999999999992</v>
      </c>
      <c r="N178" t="s">
        <v>168</v>
      </c>
      <c r="O178">
        <v>3000</v>
      </c>
      <c r="P178">
        <v>3</v>
      </c>
      <c r="S178" t="s">
        <v>201</v>
      </c>
      <c r="V178" t="s">
        <v>201</v>
      </c>
      <c r="Y178" t="s">
        <v>201</v>
      </c>
    </row>
    <row r="179" spans="1:25" x14ac:dyDescent="0.3">
      <c r="A179">
        <v>176</v>
      </c>
      <c r="B179" t="s">
        <v>204</v>
      </c>
      <c r="C179">
        <v>41</v>
      </c>
      <c r="D179">
        <v>297.8029206477338</v>
      </c>
      <c r="E179">
        <v>60</v>
      </c>
      <c r="F179">
        <v>237.8029206477338</v>
      </c>
      <c r="G179">
        <v>431103</v>
      </c>
      <c r="H179" t="s">
        <v>69</v>
      </c>
      <c r="I179">
        <v>3103</v>
      </c>
      <c r="J179">
        <v>1.06951253630364</v>
      </c>
      <c r="K179" t="s">
        <v>160</v>
      </c>
      <c r="L179">
        <v>425000</v>
      </c>
      <c r="M179">
        <v>65.789999999999992</v>
      </c>
      <c r="N179" t="s">
        <v>168</v>
      </c>
      <c r="O179">
        <v>3000</v>
      </c>
      <c r="P179">
        <v>3</v>
      </c>
    </row>
    <row r="180" spans="1:25" x14ac:dyDescent="0.3">
      <c r="A180">
        <v>177</v>
      </c>
      <c r="B180" t="s">
        <v>204</v>
      </c>
      <c r="C180">
        <v>41</v>
      </c>
      <c r="D180">
        <v>310.59281302886285</v>
      </c>
      <c r="E180">
        <v>70.920745334415216</v>
      </c>
      <c r="F180">
        <v>239.67206769444763</v>
      </c>
      <c r="G180">
        <v>431350</v>
      </c>
      <c r="H180" t="s">
        <v>159</v>
      </c>
      <c r="I180">
        <v>1530</v>
      </c>
      <c r="J180">
        <v>0.236844</v>
      </c>
      <c r="K180" t="s">
        <v>149</v>
      </c>
      <c r="L180">
        <v>1610</v>
      </c>
      <c r="M180">
        <v>0</v>
      </c>
      <c r="N180" t="s">
        <v>160</v>
      </c>
      <c r="O180">
        <v>425000</v>
      </c>
      <c r="P180">
        <v>65.789999999999992</v>
      </c>
      <c r="Q180" t="s">
        <v>155</v>
      </c>
      <c r="R180">
        <v>3210</v>
      </c>
      <c r="S180">
        <v>1.7689375000000001</v>
      </c>
      <c r="V180" t="s">
        <v>201</v>
      </c>
      <c r="Y180" t="s">
        <v>201</v>
      </c>
    </row>
    <row r="181" spans="1:25" x14ac:dyDescent="0.3">
      <c r="A181">
        <v>178</v>
      </c>
      <c r="B181" t="s">
        <v>204</v>
      </c>
      <c r="C181">
        <v>41</v>
      </c>
      <c r="D181">
        <v>320.53442439509814</v>
      </c>
      <c r="E181">
        <v>58</v>
      </c>
      <c r="F181">
        <v>262.53442439509814</v>
      </c>
      <c r="G181">
        <v>431103</v>
      </c>
      <c r="H181" t="s">
        <v>69</v>
      </c>
      <c r="I181">
        <v>3103</v>
      </c>
      <c r="J181">
        <v>1.06951253630364</v>
      </c>
      <c r="K181" t="s">
        <v>160</v>
      </c>
      <c r="L181">
        <v>425000</v>
      </c>
      <c r="M181">
        <v>65.789999999999992</v>
      </c>
      <c r="N181" t="s">
        <v>149</v>
      </c>
      <c r="O181">
        <v>3000</v>
      </c>
      <c r="P181">
        <v>0</v>
      </c>
      <c r="S181" t="s">
        <v>201</v>
      </c>
      <c r="V181" t="s">
        <v>201</v>
      </c>
      <c r="Y181" t="s">
        <v>201</v>
      </c>
    </row>
    <row r="182" spans="1:25" x14ac:dyDescent="0.3">
      <c r="A182">
        <v>179</v>
      </c>
      <c r="B182" t="s">
        <v>204</v>
      </c>
      <c r="C182">
        <v>41</v>
      </c>
      <c r="D182">
        <v>295.9091361122729</v>
      </c>
      <c r="E182">
        <v>64</v>
      </c>
      <c r="F182">
        <v>231.90913611227288</v>
      </c>
      <c r="G182">
        <v>430380</v>
      </c>
      <c r="H182" t="s">
        <v>159</v>
      </c>
      <c r="I182">
        <v>1530</v>
      </c>
      <c r="J182">
        <v>0.236844</v>
      </c>
      <c r="K182" t="s">
        <v>149</v>
      </c>
      <c r="L182">
        <v>850</v>
      </c>
      <c r="M182">
        <v>0</v>
      </c>
      <c r="N182" t="s">
        <v>160</v>
      </c>
      <c r="O182">
        <v>425000</v>
      </c>
      <c r="P182">
        <v>65.789999999999992</v>
      </c>
      <c r="Q182" t="s">
        <v>168</v>
      </c>
      <c r="R182">
        <v>3000</v>
      </c>
      <c r="S182">
        <v>3</v>
      </c>
      <c r="V182" t="s">
        <v>201</v>
      </c>
      <c r="Y182" t="s">
        <v>201</v>
      </c>
    </row>
    <row r="183" spans="1:25" x14ac:dyDescent="0.3">
      <c r="A183">
        <v>180</v>
      </c>
      <c r="B183" t="s">
        <v>204</v>
      </c>
      <c r="C183">
        <v>41</v>
      </c>
      <c r="D183">
        <v>294.95868883312426</v>
      </c>
      <c r="E183">
        <v>64</v>
      </c>
      <c r="F183">
        <v>230.95868883312423</v>
      </c>
      <c r="G183">
        <v>430380</v>
      </c>
      <c r="H183" t="s">
        <v>159</v>
      </c>
      <c r="I183">
        <v>1530</v>
      </c>
      <c r="J183">
        <v>0.236844</v>
      </c>
      <c r="K183" t="s">
        <v>149</v>
      </c>
      <c r="L183">
        <v>850</v>
      </c>
      <c r="M183">
        <v>0</v>
      </c>
      <c r="N183" t="s">
        <v>160</v>
      </c>
      <c r="O183">
        <v>425000</v>
      </c>
      <c r="P183">
        <v>65.789999999999992</v>
      </c>
      <c r="Q183" t="s">
        <v>168</v>
      </c>
      <c r="R183">
        <v>3000</v>
      </c>
      <c r="S183">
        <v>3</v>
      </c>
    </row>
    <row r="184" spans="1:25" x14ac:dyDescent="0.3">
      <c r="A184">
        <v>181</v>
      </c>
      <c r="B184" t="s">
        <v>204</v>
      </c>
      <c r="C184">
        <v>41</v>
      </c>
      <c r="D184">
        <v>317.67031809098933</v>
      </c>
      <c r="E184">
        <v>62</v>
      </c>
      <c r="F184">
        <v>255.67031809098935</v>
      </c>
      <c r="G184">
        <v>430380</v>
      </c>
      <c r="H184" t="s">
        <v>159</v>
      </c>
      <c r="I184">
        <v>1530</v>
      </c>
      <c r="J184">
        <v>0.236844</v>
      </c>
      <c r="K184" t="s">
        <v>149</v>
      </c>
      <c r="L184">
        <v>3850</v>
      </c>
      <c r="M184">
        <v>0</v>
      </c>
      <c r="N184" t="s">
        <v>160</v>
      </c>
      <c r="O184">
        <v>425000</v>
      </c>
      <c r="P184">
        <v>65.789999999999992</v>
      </c>
      <c r="S184" t="s">
        <v>201</v>
      </c>
      <c r="V184" t="s">
        <v>201</v>
      </c>
      <c r="Y184" t="s">
        <v>201</v>
      </c>
    </row>
    <row r="185" spans="1:25" x14ac:dyDescent="0.3">
      <c r="A185">
        <v>182</v>
      </c>
      <c r="B185" t="s">
        <v>204</v>
      </c>
      <c r="C185">
        <v>41</v>
      </c>
      <c r="D185">
        <v>314.22893257774581</v>
      </c>
      <c r="E185">
        <v>66.925074900713014</v>
      </c>
      <c r="F185">
        <v>247.30385767703277</v>
      </c>
      <c r="G185">
        <v>430570</v>
      </c>
      <c r="H185" t="s">
        <v>149</v>
      </c>
      <c r="I185">
        <v>2360</v>
      </c>
      <c r="J185">
        <v>0</v>
      </c>
      <c r="K185" t="s">
        <v>160</v>
      </c>
      <c r="L185">
        <v>425000</v>
      </c>
      <c r="M185">
        <v>65.789999999999992</v>
      </c>
      <c r="N185" t="s">
        <v>155</v>
      </c>
      <c r="O185">
        <v>3210</v>
      </c>
      <c r="P185">
        <v>1.7689375000000001</v>
      </c>
      <c r="S185" t="s">
        <v>201</v>
      </c>
      <c r="V185" t="s">
        <v>201</v>
      </c>
      <c r="Y185" t="s">
        <v>201</v>
      </c>
    </row>
    <row r="186" spans="1:25" x14ac:dyDescent="0.3">
      <c r="A186">
        <v>183</v>
      </c>
      <c r="B186" t="s">
        <v>204</v>
      </c>
      <c r="C186">
        <v>41</v>
      </c>
      <c r="D186">
        <v>296.82286266024522</v>
      </c>
      <c r="E186">
        <v>60.954442660710541</v>
      </c>
      <c r="F186">
        <v>235.86841999953467</v>
      </c>
      <c r="G186">
        <v>429810</v>
      </c>
      <c r="H186" t="s">
        <v>149</v>
      </c>
      <c r="I186">
        <v>1600</v>
      </c>
      <c r="J186">
        <v>0</v>
      </c>
      <c r="K186" t="s">
        <v>160</v>
      </c>
      <c r="L186">
        <v>425000</v>
      </c>
      <c r="M186">
        <v>65.789999999999992</v>
      </c>
      <c r="N186" t="s">
        <v>169</v>
      </c>
      <c r="O186">
        <v>3210</v>
      </c>
      <c r="P186">
        <v>0.93089999999999995</v>
      </c>
      <c r="S186" t="s">
        <v>201</v>
      </c>
      <c r="V186" t="s">
        <v>201</v>
      </c>
      <c r="Y186" t="s">
        <v>201</v>
      </c>
    </row>
    <row r="187" spans="1:25" x14ac:dyDescent="0.3">
      <c r="A187">
        <v>184</v>
      </c>
      <c r="B187" t="s">
        <v>204</v>
      </c>
      <c r="C187">
        <v>41</v>
      </c>
      <c r="D187">
        <v>298.58438081936686</v>
      </c>
      <c r="E187">
        <v>60</v>
      </c>
      <c r="F187">
        <v>238.58438081936683</v>
      </c>
      <c r="G187">
        <v>429600</v>
      </c>
      <c r="H187" t="s">
        <v>149</v>
      </c>
      <c r="I187">
        <v>1600</v>
      </c>
      <c r="J187">
        <v>0</v>
      </c>
      <c r="K187" t="s">
        <v>160</v>
      </c>
      <c r="L187">
        <v>425000</v>
      </c>
      <c r="M187">
        <v>65.789999999999992</v>
      </c>
      <c r="N187" t="s">
        <v>168</v>
      </c>
      <c r="O187">
        <v>3000</v>
      </c>
      <c r="P187">
        <v>3</v>
      </c>
    </row>
    <row r="188" spans="1:25" x14ac:dyDescent="0.3">
      <c r="A188">
        <v>185</v>
      </c>
      <c r="B188" t="s">
        <v>204</v>
      </c>
      <c r="C188">
        <v>41</v>
      </c>
      <c r="D188">
        <v>321.29830074487893</v>
      </c>
      <c r="E188">
        <v>58</v>
      </c>
      <c r="F188">
        <v>263.29830074487893</v>
      </c>
      <c r="G188">
        <v>429600</v>
      </c>
      <c r="H188" t="s">
        <v>149</v>
      </c>
      <c r="I188">
        <v>4600</v>
      </c>
      <c r="J188">
        <v>0</v>
      </c>
      <c r="K188" t="s">
        <v>160</v>
      </c>
      <c r="L188">
        <v>425000</v>
      </c>
      <c r="M188">
        <v>65.789999999999992</v>
      </c>
      <c r="P188" t="s">
        <v>201</v>
      </c>
      <c r="S188" t="s">
        <v>201</v>
      </c>
      <c r="V188" t="s">
        <v>201</v>
      </c>
      <c r="Y188" t="s">
        <v>201</v>
      </c>
    </row>
    <row r="189" spans="1:25" x14ac:dyDescent="0.3">
      <c r="A189">
        <v>186</v>
      </c>
      <c r="B189" t="s">
        <v>204</v>
      </c>
      <c r="C189">
        <v>41</v>
      </c>
      <c r="D189">
        <v>291.38694367733399</v>
      </c>
      <c r="E189">
        <v>65.950834280940327</v>
      </c>
      <c r="F189">
        <v>225.43610939639365</v>
      </c>
      <c r="G189">
        <v>430910</v>
      </c>
      <c r="H189" t="s">
        <v>153</v>
      </c>
      <c r="I189">
        <v>2700</v>
      </c>
      <c r="J189">
        <v>0</v>
      </c>
      <c r="K189" t="s">
        <v>160</v>
      </c>
      <c r="L189">
        <v>425000</v>
      </c>
      <c r="M189">
        <v>65.789999999999992</v>
      </c>
      <c r="N189" t="s">
        <v>169</v>
      </c>
      <c r="O189">
        <v>3210</v>
      </c>
      <c r="P189">
        <v>0.93089999999999995</v>
      </c>
      <c r="S189" t="s">
        <v>201</v>
      </c>
      <c r="V189" t="s">
        <v>201</v>
      </c>
      <c r="Y189" t="s">
        <v>201</v>
      </c>
    </row>
    <row r="190" spans="1:25" x14ac:dyDescent="0.3">
      <c r="A190">
        <v>187</v>
      </c>
      <c r="B190" t="s">
        <v>204</v>
      </c>
      <c r="C190">
        <v>41</v>
      </c>
      <c r="D190">
        <v>293.18993241830975</v>
      </c>
      <c r="E190">
        <v>64.951543231380199</v>
      </c>
      <c r="F190">
        <v>228.23838918692957</v>
      </c>
      <c r="G190">
        <v>430590</v>
      </c>
      <c r="H190" t="s">
        <v>159</v>
      </c>
      <c r="I190">
        <v>1530</v>
      </c>
      <c r="J190">
        <v>0.236844</v>
      </c>
      <c r="K190" t="s">
        <v>149</v>
      </c>
      <c r="L190">
        <v>850</v>
      </c>
      <c r="M190">
        <v>0</v>
      </c>
      <c r="N190" t="s">
        <v>160</v>
      </c>
      <c r="O190">
        <v>425000</v>
      </c>
      <c r="P190">
        <v>65.789999999999992</v>
      </c>
      <c r="Q190" t="s">
        <v>169</v>
      </c>
      <c r="R190">
        <v>3210</v>
      </c>
      <c r="S190">
        <v>0.93089999999999995</v>
      </c>
      <c r="V190" t="s">
        <v>201</v>
      </c>
      <c r="Y190" t="s">
        <v>201</v>
      </c>
    </row>
    <row r="191" spans="1:25" x14ac:dyDescent="0.3">
      <c r="A191">
        <v>188</v>
      </c>
      <c r="B191" t="s">
        <v>204</v>
      </c>
      <c r="C191">
        <v>42</v>
      </c>
      <c r="D191">
        <v>362.81809147439998</v>
      </c>
      <c r="E191">
        <v>16</v>
      </c>
      <c r="F191">
        <v>346.81809147439998</v>
      </c>
      <c r="G191">
        <v>688280</v>
      </c>
      <c r="H191" t="s">
        <v>69</v>
      </c>
      <c r="I191">
        <v>1070</v>
      </c>
      <c r="J191">
        <v>0.36879742631160001</v>
      </c>
      <c r="K191" t="s">
        <v>160</v>
      </c>
      <c r="L191">
        <v>687210</v>
      </c>
      <c r="M191">
        <v>106.38010800000001</v>
      </c>
    </row>
    <row r="192" spans="1:25" x14ac:dyDescent="0.3">
      <c r="A192">
        <v>189</v>
      </c>
      <c r="B192" t="s">
        <v>204</v>
      </c>
      <c r="C192">
        <v>42</v>
      </c>
      <c r="D192">
        <v>460.25588097393489</v>
      </c>
      <c r="E192">
        <v>158.81592111574764</v>
      </c>
      <c r="F192">
        <v>301.43995985818725</v>
      </c>
      <c r="G192">
        <v>554534</v>
      </c>
      <c r="H192" t="s">
        <v>149</v>
      </c>
      <c r="I192">
        <v>3050</v>
      </c>
      <c r="J192">
        <v>0</v>
      </c>
      <c r="K192" t="s">
        <v>160</v>
      </c>
      <c r="L192">
        <v>4624</v>
      </c>
      <c r="M192">
        <v>0.71579519999999996</v>
      </c>
      <c r="N192" t="s">
        <v>159</v>
      </c>
      <c r="O192">
        <v>58470</v>
      </c>
      <c r="P192">
        <v>9.0511559999999989</v>
      </c>
      <c r="Q192" t="s">
        <v>163</v>
      </c>
      <c r="R192">
        <v>484110</v>
      </c>
      <c r="S192">
        <v>51</v>
      </c>
      <c r="T192" t="s">
        <v>155</v>
      </c>
      <c r="U192">
        <v>4280</v>
      </c>
      <c r="V192">
        <v>1.7689375000000001</v>
      </c>
    </row>
    <row r="193" spans="1:25" x14ac:dyDescent="0.3">
      <c r="A193">
        <v>190</v>
      </c>
      <c r="B193" t="s">
        <v>204</v>
      </c>
      <c r="C193">
        <v>42</v>
      </c>
      <c r="D193">
        <v>421.67799148007214</v>
      </c>
      <c r="E193">
        <v>137.84156905937175</v>
      </c>
      <c r="F193">
        <v>283.83642242070039</v>
      </c>
      <c r="G193">
        <v>506084.1</v>
      </c>
      <c r="H193" t="s">
        <v>149</v>
      </c>
      <c r="I193">
        <v>2200</v>
      </c>
      <c r="J193">
        <v>0</v>
      </c>
      <c r="K193" t="s">
        <v>160</v>
      </c>
      <c r="L193">
        <v>4624</v>
      </c>
      <c r="M193">
        <v>0.71579519999999996</v>
      </c>
      <c r="N193" t="s">
        <v>159</v>
      </c>
      <c r="O193">
        <v>9340</v>
      </c>
      <c r="P193">
        <v>1.445832</v>
      </c>
      <c r="Q193" t="s">
        <v>163</v>
      </c>
      <c r="R193">
        <v>484110</v>
      </c>
      <c r="S193">
        <v>51</v>
      </c>
      <c r="T193" t="s">
        <v>169</v>
      </c>
      <c r="U193">
        <v>5810.1</v>
      </c>
      <c r="V193">
        <v>1.6848999999999998</v>
      </c>
    </row>
    <row r="194" spans="1:25" x14ac:dyDescent="0.3">
      <c r="A194">
        <v>191</v>
      </c>
      <c r="B194" t="s">
        <v>204</v>
      </c>
      <c r="C194">
        <v>42</v>
      </c>
      <c r="D194">
        <v>318.17897030341095</v>
      </c>
      <c r="E194">
        <v>20.975426303151419</v>
      </c>
      <c r="F194">
        <v>297.20354400025951</v>
      </c>
      <c r="G194">
        <v>548635.4</v>
      </c>
      <c r="H194" t="s">
        <v>149</v>
      </c>
      <c r="I194">
        <v>1250</v>
      </c>
      <c r="J194">
        <v>0</v>
      </c>
      <c r="K194" t="s">
        <v>69</v>
      </c>
      <c r="L194">
        <v>9865.4000000000015</v>
      </c>
      <c r="M194">
        <v>3.4001744023961997</v>
      </c>
      <c r="N194" t="s">
        <v>163</v>
      </c>
      <c r="O194">
        <v>484110</v>
      </c>
      <c r="P194">
        <v>51</v>
      </c>
      <c r="Q194" t="s">
        <v>159</v>
      </c>
      <c r="R194">
        <v>49130</v>
      </c>
      <c r="S194">
        <v>7.6053240000000004</v>
      </c>
      <c r="T194" t="s">
        <v>155</v>
      </c>
      <c r="U194">
        <v>4280</v>
      </c>
      <c r="V194">
        <v>1.7689375000000001</v>
      </c>
    </row>
    <row r="195" spans="1:25" x14ac:dyDescent="0.3">
      <c r="A195">
        <v>192</v>
      </c>
      <c r="B195" t="s">
        <v>204</v>
      </c>
      <c r="C195">
        <v>42</v>
      </c>
      <c r="D195">
        <v>279.61205795649818</v>
      </c>
      <c r="E195">
        <v>0</v>
      </c>
      <c r="F195">
        <v>279.61205795649818</v>
      </c>
      <c r="G195">
        <v>500185.5</v>
      </c>
      <c r="H195" t="s">
        <v>149</v>
      </c>
      <c r="I195">
        <v>400</v>
      </c>
      <c r="J195">
        <v>0</v>
      </c>
      <c r="K195" t="s">
        <v>69</v>
      </c>
      <c r="L195">
        <v>9865.4000000000015</v>
      </c>
      <c r="M195">
        <v>3.4001744023961997</v>
      </c>
      <c r="N195" t="s">
        <v>163</v>
      </c>
      <c r="O195">
        <v>484110</v>
      </c>
      <c r="P195">
        <v>51</v>
      </c>
      <c r="Q195" t="s">
        <v>169</v>
      </c>
      <c r="R195">
        <v>5810.1</v>
      </c>
      <c r="S195">
        <v>1.6848999999999998</v>
      </c>
    </row>
    <row r="196" spans="1:25" x14ac:dyDescent="0.3">
      <c r="A196">
        <v>193</v>
      </c>
      <c r="B196" t="s">
        <v>204</v>
      </c>
      <c r="C196">
        <v>42</v>
      </c>
      <c r="D196">
        <v>375.39603430023288</v>
      </c>
      <c r="E196">
        <v>35.983510064109019</v>
      </c>
      <c r="F196">
        <v>339.41252423612389</v>
      </c>
      <c r="G196">
        <v>691447.2</v>
      </c>
      <c r="H196" t="s">
        <v>69</v>
      </c>
      <c r="I196">
        <v>1070</v>
      </c>
      <c r="J196">
        <v>0.36879742631160001</v>
      </c>
      <c r="K196" t="s">
        <v>160</v>
      </c>
      <c r="L196">
        <v>687210</v>
      </c>
      <c r="M196">
        <v>106.38010800000001</v>
      </c>
      <c r="N196" t="s">
        <v>169</v>
      </c>
      <c r="O196">
        <v>3167.2000000000003</v>
      </c>
      <c r="P196">
        <v>0.91842999999999986</v>
      </c>
    </row>
    <row r="197" spans="1:25" x14ac:dyDescent="0.3">
      <c r="A197">
        <v>194</v>
      </c>
      <c r="B197" t="s">
        <v>204</v>
      </c>
      <c r="C197">
        <v>42</v>
      </c>
      <c r="D197">
        <v>382.5127282723497</v>
      </c>
      <c r="E197">
        <v>16.455378560990784</v>
      </c>
      <c r="F197">
        <v>366.05734971135894</v>
      </c>
      <c r="G197">
        <v>691170</v>
      </c>
      <c r="H197" t="s">
        <v>149</v>
      </c>
      <c r="I197">
        <v>1000</v>
      </c>
      <c r="J197">
        <v>0</v>
      </c>
      <c r="K197" t="s">
        <v>160</v>
      </c>
      <c r="L197">
        <v>687210</v>
      </c>
      <c r="M197">
        <v>106.38010800000001</v>
      </c>
      <c r="N197" t="s">
        <v>149</v>
      </c>
      <c r="O197">
        <v>1161</v>
      </c>
      <c r="P197">
        <v>0</v>
      </c>
      <c r="Q197" t="s">
        <v>159</v>
      </c>
      <c r="R197">
        <v>17960</v>
      </c>
      <c r="S197">
        <v>2.780208</v>
      </c>
      <c r="T197" t="s">
        <v>155</v>
      </c>
      <c r="U197">
        <v>4130</v>
      </c>
      <c r="V197">
        <v>1.7689375000000001</v>
      </c>
    </row>
    <row r="198" spans="1:25" x14ac:dyDescent="0.3">
      <c r="A198">
        <v>195</v>
      </c>
      <c r="B198" t="s">
        <v>204</v>
      </c>
      <c r="C198">
        <v>42</v>
      </c>
      <c r="D198">
        <v>360.11784873438114</v>
      </c>
      <c r="E198">
        <v>15.992670397577474</v>
      </c>
      <c r="F198">
        <v>344.12517833680369</v>
      </c>
      <c r="G198">
        <v>691377.2</v>
      </c>
      <c r="H198" t="s">
        <v>154</v>
      </c>
      <c r="I198">
        <v>1000</v>
      </c>
      <c r="J198">
        <v>1.75E-3</v>
      </c>
      <c r="K198" t="s">
        <v>160</v>
      </c>
      <c r="L198">
        <v>687210</v>
      </c>
      <c r="M198">
        <v>106.38010800000001</v>
      </c>
      <c r="N198" t="s">
        <v>169</v>
      </c>
      <c r="O198">
        <v>3167.2000000000003</v>
      </c>
      <c r="P198">
        <v>0.91842999999999986</v>
      </c>
    </row>
    <row r="199" spans="1:25" x14ac:dyDescent="0.3">
      <c r="A199">
        <v>196</v>
      </c>
      <c r="B199" t="s">
        <v>204</v>
      </c>
      <c r="C199">
        <v>42</v>
      </c>
      <c r="D199">
        <v>374.68262453520833</v>
      </c>
      <c r="E199">
        <v>16.455378560990784</v>
      </c>
      <c r="F199">
        <v>358.22724597421757</v>
      </c>
      <c r="G199">
        <v>691170</v>
      </c>
      <c r="H199" t="s">
        <v>153</v>
      </c>
      <c r="I199">
        <v>1000</v>
      </c>
      <c r="J199">
        <v>0</v>
      </c>
      <c r="K199" t="s">
        <v>160</v>
      </c>
      <c r="L199">
        <v>687210</v>
      </c>
      <c r="M199">
        <v>106.38010800000001</v>
      </c>
      <c r="N199" t="s">
        <v>149</v>
      </c>
      <c r="O199">
        <v>1161</v>
      </c>
      <c r="P199">
        <v>0</v>
      </c>
      <c r="Q199" t="s">
        <v>159</v>
      </c>
      <c r="R199">
        <v>17960</v>
      </c>
      <c r="S199">
        <v>2.780208</v>
      </c>
      <c r="T199" t="s">
        <v>155</v>
      </c>
      <c r="U199">
        <v>4130</v>
      </c>
      <c r="V199">
        <v>1.7689375000000001</v>
      </c>
    </row>
    <row r="200" spans="1:25" x14ac:dyDescent="0.3">
      <c r="A200">
        <v>197</v>
      </c>
      <c r="B200" t="s">
        <v>204</v>
      </c>
      <c r="C200">
        <v>42</v>
      </c>
      <c r="D200">
        <v>376.30619857293527</v>
      </c>
      <c r="E200">
        <v>35.983508394549318</v>
      </c>
      <c r="F200">
        <v>340.32269017838598</v>
      </c>
      <c r="G200">
        <v>691377.2</v>
      </c>
      <c r="H200" t="s">
        <v>153</v>
      </c>
      <c r="I200">
        <v>1000</v>
      </c>
      <c r="J200">
        <v>0</v>
      </c>
      <c r="K200" t="s">
        <v>160</v>
      </c>
      <c r="L200">
        <v>687210</v>
      </c>
      <c r="M200">
        <v>106.38010800000001</v>
      </c>
      <c r="N200" t="s">
        <v>169</v>
      </c>
      <c r="O200">
        <v>3167.2000000000003</v>
      </c>
      <c r="P200">
        <v>0.91842999999999986</v>
      </c>
    </row>
    <row r="201" spans="1:25" x14ac:dyDescent="0.3">
      <c r="A201">
        <v>198</v>
      </c>
      <c r="B201" t="s">
        <v>204</v>
      </c>
      <c r="C201">
        <v>42</v>
      </c>
      <c r="D201">
        <v>383.94149975264901</v>
      </c>
      <c r="E201">
        <v>35.983536041766364</v>
      </c>
      <c r="F201">
        <v>347.95796371088267</v>
      </c>
      <c r="G201">
        <v>692538.2</v>
      </c>
      <c r="H201" t="s">
        <v>149</v>
      </c>
      <c r="I201">
        <v>2161</v>
      </c>
      <c r="J201">
        <v>0</v>
      </c>
      <c r="K201" t="s">
        <v>160</v>
      </c>
      <c r="L201">
        <v>687210</v>
      </c>
      <c r="M201">
        <v>106.38010800000001</v>
      </c>
      <c r="N201" t="s">
        <v>169</v>
      </c>
      <c r="O201">
        <v>3167.2000000000003</v>
      </c>
      <c r="P201">
        <v>0.91842999999999986</v>
      </c>
    </row>
    <row r="202" spans="1:25" x14ac:dyDescent="0.3">
      <c r="A202">
        <v>199</v>
      </c>
      <c r="B202" t="s">
        <v>204</v>
      </c>
      <c r="C202">
        <v>42</v>
      </c>
      <c r="D202">
        <v>501.40164422768026</v>
      </c>
      <c r="E202">
        <v>0</v>
      </c>
      <c r="F202">
        <v>501.40164422768026</v>
      </c>
      <c r="G202">
        <v>684820</v>
      </c>
      <c r="H202" t="s">
        <v>149</v>
      </c>
      <c r="I202">
        <v>400</v>
      </c>
      <c r="J202">
        <v>0</v>
      </c>
      <c r="K202" t="s">
        <v>69</v>
      </c>
      <c r="L202">
        <v>662330</v>
      </c>
      <c r="M202">
        <v>228.2856068868804</v>
      </c>
      <c r="N202" t="s">
        <v>159</v>
      </c>
      <c r="O202">
        <v>17960</v>
      </c>
      <c r="P202">
        <v>2.780208</v>
      </c>
      <c r="Q202" t="s">
        <v>155</v>
      </c>
      <c r="R202">
        <v>4130</v>
      </c>
      <c r="S202">
        <v>1.7689375000000001</v>
      </c>
    </row>
    <row r="203" spans="1:25" x14ac:dyDescent="0.3">
      <c r="A203">
        <v>200</v>
      </c>
      <c r="B203" t="s">
        <v>204</v>
      </c>
      <c r="C203">
        <v>42</v>
      </c>
      <c r="D203">
        <v>370.76757266663765</v>
      </c>
      <c r="E203">
        <v>16.455378560990784</v>
      </c>
      <c r="F203">
        <v>354.31219410564688</v>
      </c>
      <c r="G203">
        <v>691170</v>
      </c>
      <c r="H203" t="s">
        <v>154</v>
      </c>
      <c r="I203">
        <v>1000</v>
      </c>
      <c r="J203">
        <v>1.75E-3</v>
      </c>
      <c r="K203" t="s">
        <v>160</v>
      </c>
      <c r="L203">
        <v>687210</v>
      </c>
      <c r="M203">
        <v>106.38010800000001</v>
      </c>
      <c r="N203" t="s">
        <v>149</v>
      </c>
      <c r="O203">
        <v>1161</v>
      </c>
      <c r="P203">
        <v>0</v>
      </c>
      <c r="Q203" t="s">
        <v>159</v>
      </c>
      <c r="R203">
        <v>17960</v>
      </c>
      <c r="S203">
        <v>2.780208</v>
      </c>
      <c r="T203" t="s">
        <v>155</v>
      </c>
      <c r="U203">
        <v>4130</v>
      </c>
      <c r="V203">
        <v>1.7689375000000001</v>
      </c>
    </row>
    <row r="204" spans="1:25" x14ac:dyDescent="0.3">
      <c r="A204">
        <v>201</v>
      </c>
      <c r="B204" t="s">
        <v>204</v>
      </c>
      <c r="C204">
        <v>43</v>
      </c>
      <c r="D204">
        <v>447.98702822997097</v>
      </c>
      <c r="E204">
        <v>136.17983942359709</v>
      </c>
      <c r="F204">
        <v>311.80718880637386</v>
      </c>
      <c r="G204">
        <v>406660</v>
      </c>
      <c r="H204" t="s">
        <v>149</v>
      </c>
      <c r="I204">
        <v>2330</v>
      </c>
      <c r="J204">
        <v>0</v>
      </c>
      <c r="K204" t="s">
        <v>159</v>
      </c>
      <c r="L204">
        <v>74770</v>
      </c>
      <c r="M204">
        <v>11.574395999999998</v>
      </c>
      <c r="N204" t="s">
        <v>155</v>
      </c>
      <c r="O204">
        <v>3460</v>
      </c>
      <c r="P204">
        <v>1.7689375000000001</v>
      </c>
      <c r="Q204" t="s">
        <v>163</v>
      </c>
      <c r="R204">
        <v>308580</v>
      </c>
      <c r="S204">
        <v>51</v>
      </c>
      <c r="T204" t="s">
        <v>156</v>
      </c>
      <c r="U204">
        <v>4750</v>
      </c>
      <c r="V204">
        <v>1.66625</v>
      </c>
      <c r="W204" t="s">
        <v>155</v>
      </c>
      <c r="X204">
        <v>12770</v>
      </c>
      <c r="Y204">
        <v>1.7689375000000001</v>
      </c>
    </row>
    <row r="205" spans="1:25" x14ac:dyDescent="0.3">
      <c r="A205">
        <v>202</v>
      </c>
      <c r="B205" t="s">
        <v>204</v>
      </c>
      <c r="C205">
        <v>43</v>
      </c>
      <c r="D205">
        <v>392.55714217994279</v>
      </c>
      <c r="E205">
        <v>103.69899350146882</v>
      </c>
      <c r="F205">
        <v>288.85814867847398</v>
      </c>
      <c r="G205">
        <v>358619.5</v>
      </c>
      <c r="H205" t="s">
        <v>149</v>
      </c>
      <c r="I205">
        <v>1040</v>
      </c>
      <c r="J205">
        <v>0</v>
      </c>
      <c r="K205" t="s">
        <v>159</v>
      </c>
      <c r="L205">
        <v>40350</v>
      </c>
      <c r="M205">
        <v>6.2461799999999998</v>
      </c>
      <c r="N205" t="s">
        <v>155</v>
      </c>
      <c r="O205">
        <v>3460</v>
      </c>
      <c r="P205">
        <v>1.7689375000000001</v>
      </c>
      <c r="Q205" t="s">
        <v>163</v>
      </c>
      <c r="R205">
        <v>308580</v>
      </c>
      <c r="S205">
        <v>51</v>
      </c>
      <c r="T205" t="s">
        <v>169</v>
      </c>
      <c r="U205">
        <v>5189.5</v>
      </c>
      <c r="V205">
        <v>1.50481</v>
      </c>
    </row>
    <row r="206" spans="1:25" x14ac:dyDescent="0.3">
      <c r="A206">
        <v>203</v>
      </c>
      <c r="B206" t="s">
        <v>204</v>
      </c>
      <c r="C206">
        <v>43</v>
      </c>
      <c r="D206">
        <v>391.74934616758333</v>
      </c>
      <c r="E206">
        <v>116.38662311341862</v>
      </c>
      <c r="F206">
        <v>275.36272305416469</v>
      </c>
      <c r="G206">
        <v>365376.5</v>
      </c>
      <c r="H206" t="s">
        <v>149</v>
      </c>
      <c r="I206">
        <v>1700</v>
      </c>
      <c r="J206">
        <v>0</v>
      </c>
      <c r="K206" t="s">
        <v>69</v>
      </c>
      <c r="L206">
        <v>3156.5</v>
      </c>
      <c r="M206">
        <v>1.08778007237328</v>
      </c>
      <c r="N206" t="s">
        <v>163</v>
      </c>
      <c r="O206">
        <v>308580</v>
      </c>
      <c r="P206">
        <v>51</v>
      </c>
      <c r="Q206" t="s">
        <v>156</v>
      </c>
      <c r="R206">
        <v>4750</v>
      </c>
      <c r="S206">
        <v>1.66625</v>
      </c>
      <c r="T206" t="s">
        <v>159</v>
      </c>
      <c r="U206">
        <v>34420</v>
      </c>
      <c r="V206">
        <v>5.3282160000000003</v>
      </c>
      <c r="W206" t="s">
        <v>155</v>
      </c>
      <c r="X206">
        <v>12770</v>
      </c>
      <c r="Y206">
        <v>1.7689375000000001</v>
      </c>
    </row>
    <row r="207" spans="1:25" x14ac:dyDescent="0.3">
      <c r="A207">
        <v>204</v>
      </c>
      <c r="B207" t="s">
        <v>204</v>
      </c>
      <c r="C207">
        <v>43</v>
      </c>
      <c r="D207">
        <v>345.31185938120421</v>
      </c>
      <c r="E207">
        <v>92.847909247902791</v>
      </c>
      <c r="F207">
        <v>252.46395013330141</v>
      </c>
      <c r="G207">
        <v>317326</v>
      </c>
      <c r="H207" t="s">
        <v>149</v>
      </c>
      <c r="I207">
        <v>400</v>
      </c>
      <c r="J207">
        <v>0</v>
      </c>
      <c r="K207" t="s">
        <v>69</v>
      </c>
      <c r="L207">
        <v>3156.5</v>
      </c>
      <c r="M207">
        <v>1.08778007237328</v>
      </c>
      <c r="N207" t="s">
        <v>163</v>
      </c>
      <c r="O207">
        <v>308580</v>
      </c>
      <c r="P207">
        <v>51</v>
      </c>
      <c r="Q207" t="s">
        <v>169</v>
      </c>
      <c r="R207">
        <v>5189.5</v>
      </c>
      <c r="S207">
        <v>1.50481</v>
      </c>
    </row>
    <row r="208" spans="1:25" x14ac:dyDescent="0.3">
      <c r="A208">
        <v>205</v>
      </c>
      <c r="B208" t="s">
        <v>204</v>
      </c>
      <c r="C208">
        <v>43</v>
      </c>
      <c r="D208">
        <v>366.86170163510047</v>
      </c>
      <c r="E208">
        <v>105.74811556295327</v>
      </c>
      <c r="F208">
        <v>261.1135860721472</v>
      </c>
      <c r="G208">
        <v>445783</v>
      </c>
      <c r="H208" t="s">
        <v>149</v>
      </c>
      <c r="I208">
        <v>1050</v>
      </c>
      <c r="J208">
        <v>0</v>
      </c>
      <c r="K208" t="s">
        <v>159</v>
      </c>
      <c r="L208">
        <v>149880</v>
      </c>
      <c r="M208">
        <v>23.201423999999999</v>
      </c>
      <c r="N208" t="s">
        <v>160</v>
      </c>
      <c r="O208">
        <v>284260</v>
      </c>
      <c r="P208">
        <v>44.003447999999999</v>
      </c>
      <c r="Q208" t="s">
        <v>169</v>
      </c>
      <c r="R208">
        <v>10593</v>
      </c>
      <c r="S208">
        <v>3.0719699999999999</v>
      </c>
    </row>
    <row r="209" spans="1:22" x14ac:dyDescent="0.3">
      <c r="A209">
        <v>206</v>
      </c>
      <c r="B209" t="s">
        <v>204</v>
      </c>
      <c r="C209">
        <v>43</v>
      </c>
      <c r="D209">
        <v>372.73788674489009</v>
      </c>
      <c r="E209">
        <v>80.660501604728367</v>
      </c>
      <c r="F209">
        <v>292.07738514016171</v>
      </c>
      <c r="G209">
        <v>448424.8</v>
      </c>
      <c r="H209" t="s">
        <v>149</v>
      </c>
      <c r="I209">
        <v>950</v>
      </c>
      <c r="J209">
        <v>0</v>
      </c>
      <c r="K209" t="s">
        <v>69</v>
      </c>
      <c r="L209">
        <v>3894.8</v>
      </c>
      <c r="M209">
        <v>1.3421468953807201</v>
      </c>
      <c r="N209" t="s">
        <v>160</v>
      </c>
      <c r="O209">
        <v>284260</v>
      </c>
      <c r="P209">
        <v>44.003447999999999</v>
      </c>
      <c r="Q209" t="s">
        <v>159</v>
      </c>
      <c r="R209">
        <v>146790</v>
      </c>
      <c r="S209">
        <v>22.723091999999998</v>
      </c>
      <c r="T209" t="s">
        <v>155</v>
      </c>
      <c r="U209">
        <v>12530</v>
      </c>
      <c r="V209">
        <v>1.7689375000000001</v>
      </c>
    </row>
    <row r="210" spans="1:22" x14ac:dyDescent="0.3">
      <c r="A210">
        <v>207</v>
      </c>
      <c r="B210" t="s">
        <v>204</v>
      </c>
      <c r="C210">
        <v>43</v>
      </c>
      <c r="D210">
        <v>388.22398688290542</v>
      </c>
      <c r="E210">
        <v>115.51363687063601</v>
      </c>
      <c r="F210">
        <v>272.71035001226943</v>
      </c>
      <c r="G210">
        <v>448270</v>
      </c>
      <c r="H210" t="s">
        <v>149</v>
      </c>
      <c r="I210">
        <v>1600</v>
      </c>
      <c r="J210">
        <v>0</v>
      </c>
      <c r="K210" t="s">
        <v>159</v>
      </c>
      <c r="L210">
        <v>149880</v>
      </c>
      <c r="M210">
        <v>23.201423999999999</v>
      </c>
      <c r="N210" t="s">
        <v>160</v>
      </c>
      <c r="O210">
        <v>284260</v>
      </c>
      <c r="P210">
        <v>44.003447999999999</v>
      </c>
      <c r="Q210" t="s">
        <v>155</v>
      </c>
      <c r="R210">
        <v>12530</v>
      </c>
      <c r="S210">
        <v>1.7689375000000001</v>
      </c>
    </row>
    <row r="211" spans="1:22" x14ac:dyDescent="0.3">
      <c r="A211">
        <v>208</v>
      </c>
      <c r="B211" t="s">
        <v>204</v>
      </c>
      <c r="C211">
        <v>43</v>
      </c>
      <c r="D211">
        <v>320.9788610111483</v>
      </c>
      <c r="E211">
        <v>0</v>
      </c>
      <c r="F211">
        <v>320.9788610111483</v>
      </c>
      <c r="G211">
        <v>397370</v>
      </c>
      <c r="H211" t="s">
        <v>149</v>
      </c>
      <c r="I211">
        <v>400</v>
      </c>
      <c r="J211">
        <v>0</v>
      </c>
      <c r="K211" t="s">
        <v>69</v>
      </c>
      <c r="L211">
        <v>396970</v>
      </c>
      <c r="M211">
        <v>136.8238451616036</v>
      </c>
    </row>
    <row r="212" spans="1:22" x14ac:dyDescent="0.3">
      <c r="A212">
        <v>209</v>
      </c>
      <c r="B212" t="s">
        <v>204</v>
      </c>
      <c r="C212">
        <v>43</v>
      </c>
      <c r="D212">
        <v>351.29071952187059</v>
      </c>
      <c r="E212">
        <v>70.831343519208289</v>
      </c>
      <c r="F212">
        <v>280.45937600266228</v>
      </c>
      <c r="G212">
        <v>445937.8</v>
      </c>
      <c r="H212" t="s">
        <v>149</v>
      </c>
      <c r="I212">
        <v>400</v>
      </c>
      <c r="J212">
        <v>0</v>
      </c>
      <c r="K212" t="s">
        <v>69</v>
      </c>
      <c r="L212">
        <v>3894.8</v>
      </c>
      <c r="M212">
        <v>1.3421468953807201</v>
      </c>
      <c r="N212" t="s">
        <v>160</v>
      </c>
      <c r="O212">
        <v>284260</v>
      </c>
      <c r="P212">
        <v>44.003447999999999</v>
      </c>
      <c r="Q212" t="s">
        <v>159</v>
      </c>
      <c r="R212">
        <v>146790</v>
      </c>
      <c r="S212">
        <v>22.723091999999998</v>
      </c>
      <c r="T212" t="s">
        <v>169</v>
      </c>
      <c r="U212">
        <v>10593</v>
      </c>
      <c r="V212">
        <v>3.0719699999999999</v>
      </c>
    </row>
    <row r="213" spans="1:22" x14ac:dyDescent="0.3">
      <c r="A213">
        <v>210</v>
      </c>
      <c r="B213" t="s">
        <v>204</v>
      </c>
      <c r="C213">
        <v>44</v>
      </c>
      <c r="D213">
        <v>261.3091664024671</v>
      </c>
      <c r="E213">
        <v>89.318258949158405</v>
      </c>
      <c r="F213">
        <v>171.99090745330872</v>
      </c>
      <c r="G213">
        <v>555136</v>
      </c>
      <c r="H213" t="s">
        <v>169</v>
      </c>
      <c r="I213">
        <v>42051</v>
      </c>
      <c r="J213">
        <v>12.194789999999999</v>
      </c>
      <c r="K213" t="s">
        <v>149</v>
      </c>
      <c r="L213">
        <v>1500</v>
      </c>
      <c r="M213">
        <v>0</v>
      </c>
      <c r="N213" t="s">
        <v>163</v>
      </c>
      <c r="O213">
        <v>460760</v>
      </c>
      <c r="P213">
        <v>51</v>
      </c>
      <c r="Q213" t="s">
        <v>69</v>
      </c>
      <c r="R213">
        <v>50825</v>
      </c>
      <c r="S213">
        <v>17.517877749800999</v>
      </c>
    </row>
    <row r="214" spans="1:22" x14ac:dyDescent="0.3">
      <c r="A214">
        <v>211</v>
      </c>
      <c r="B214" t="s">
        <v>204</v>
      </c>
      <c r="C214">
        <v>44</v>
      </c>
      <c r="D214">
        <v>296.5848792025804</v>
      </c>
      <c r="E214">
        <v>107.93879554426536</v>
      </c>
      <c r="F214">
        <v>188.64608365831504</v>
      </c>
      <c r="G214">
        <v>542851</v>
      </c>
      <c r="H214" t="s">
        <v>169</v>
      </c>
      <c r="I214">
        <v>42051</v>
      </c>
      <c r="J214">
        <v>12.194789999999999</v>
      </c>
      <c r="K214" t="s">
        <v>149</v>
      </c>
      <c r="L214">
        <v>1200</v>
      </c>
      <c r="M214">
        <v>0</v>
      </c>
      <c r="N214" t="s">
        <v>163</v>
      </c>
      <c r="O214">
        <v>460760</v>
      </c>
      <c r="P214">
        <v>51</v>
      </c>
      <c r="Q214" t="s">
        <v>155</v>
      </c>
      <c r="R214">
        <v>7200</v>
      </c>
      <c r="S214">
        <v>1.7689375000000001</v>
      </c>
      <c r="T214" t="s">
        <v>159</v>
      </c>
      <c r="U214">
        <v>31640</v>
      </c>
      <c r="V214">
        <v>4.8978719999999996</v>
      </c>
    </row>
    <row r="215" spans="1:22" x14ac:dyDescent="0.3">
      <c r="A215">
        <v>212</v>
      </c>
      <c r="B215" t="s">
        <v>204</v>
      </c>
      <c r="C215">
        <v>44</v>
      </c>
      <c r="D215">
        <v>642.97373984528792</v>
      </c>
      <c r="E215">
        <v>197.64476183214575</v>
      </c>
      <c r="F215">
        <v>445.3289780131422</v>
      </c>
      <c r="G215">
        <v>721340</v>
      </c>
      <c r="H215" t="s">
        <v>149</v>
      </c>
      <c r="I215">
        <v>2790</v>
      </c>
      <c r="J215">
        <v>0</v>
      </c>
      <c r="K215" t="s">
        <v>155</v>
      </c>
      <c r="L215">
        <v>32750</v>
      </c>
      <c r="M215">
        <v>1.7689375000000001</v>
      </c>
      <c r="N215" t="s">
        <v>159</v>
      </c>
      <c r="O215">
        <v>18800</v>
      </c>
      <c r="P215">
        <v>2.9102399999999999</v>
      </c>
      <c r="Q215" t="s">
        <v>160</v>
      </c>
      <c r="R215">
        <v>667000</v>
      </c>
      <c r="S215">
        <v>103.2516</v>
      </c>
    </row>
    <row r="216" spans="1:22" x14ac:dyDescent="0.3">
      <c r="A216">
        <v>213</v>
      </c>
      <c r="B216" t="s">
        <v>204</v>
      </c>
      <c r="C216">
        <v>44</v>
      </c>
      <c r="D216">
        <v>299.47408366372684</v>
      </c>
      <c r="E216">
        <v>107</v>
      </c>
      <c r="F216">
        <v>192.47408366372684</v>
      </c>
      <c r="G216">
        <v>556155</v>
      </c>
      <c r="H216" t="s">
        <v>149</v>
      </c>
      <c r="I216">
        <v>880</v>
      </c>
      <c r="J216">
        <v>0</v>
      </c>
      <c r="K216" t="s">
        <v>159</v>
      </c>
      <c r="L216">
        <v>43690</v>
      </c>
      <c r="M216">
        <v>6.7632119999999993</v>
      </c>
      <c r="N216" t="s">
        <v>163</v>
      </c>
      <c r="O216">
        <v>460760</v>
      </c>
      <c r="P216">
        <v>51</v>
      </c>
      <c r="Q216" t="s">
        <v>69</v>
      </c>
      <c r="R216">
        <v>50825</v>
      </c>
      <c r="S216">
        <v>17.517877749800999</v>
      </c>
    </row>
    <row r="217" spans="1:22" x14ac:dyDescent="0.3">
      <c r="A217">
        <v>214</v>
      </c>
      <c r="B217" t="s">
        <v>204</v>
      </c>
      <c r="C217">
        <v>44</v>
      </c>
      <c r="D217">
        <v>547.59269657844129</v>
      </c>
      <c r="E217">
        <v>94.705524971482419</v>
      </c>
      <c r="F217">
        <v>452.88717160695887</v>
      </c>
      <c r="G217">
        <v>725868</v>
      </c>
      <c r="H217" t="s">
        <v>149</v>
      </c>
      <c r="I217">
        <v>2200</v>
      </c>
      <c r="J217">
        <v>0</v>
      </c>
      <c r="K217" t="s">
        <v>69</v>
      </c>
      <c r="L217">
        <v>29318</v>
      </c>
      <c r="M217">
        <v>10.10504948093784</v>
      </c>
      <c r="N217" t="s">
        <v>160</v>
      </c>
      <c r="O217">
        <v>667000</v>
      </c>
      <c r="P217">
        <v>103.2516</v>
      </c>
      <c r="Q217" t="s">
        <v>155</v>
      </c>
      <c r="R217">
        <v>15000</v>
      </c>
      <c r="S217">
        <v>1.7689375000000001</v>
      </c>
      <c r="T217" t="s">
        <v>159</v>
      </c>
      <c r="U217">
        <v>12350</v>
      </c>
      <c r="V217">
        <v>1.9117799999999998</v>
      </c>
    </row>
    <row r="218" spans="1:22" x14ac:dyDescent="0.3">
      <c r="A218">
        <v>215</v>
      </c>
      <c r="B218" t="s">
        <v>204</v>
      </c>
      <c r="C218">
        <v>44</v>
      </c>
      <c r="D218">
        <v>501.91097454110974</v>
      </c>
      <c r="E218">
        <v>69.667221695901389</v>
      </c>
      <c r="F218">
        <v>432.24375284520835</v>
      </c>
      <c r="G218">
        <v>731493</v>
      </c>
      <c r="H218" t="s">
        <v>149</v>
      </c>
      <c r="I218">
        <v>400</v>
      </c>
      <c r="J218">
        <v>0</v>
      </c>
      <c r="K218" t="s">
        <v>69</v>
      </c>
      <c r="L218">
        <v>29318</v>
      </c>
      <c r="M218">
        <v>10.10504948093784</v>
      </c>
      <c r="N218" t="s">
        <v>160</v>
      </c>
      <c r="O218">
        <v>667000</v>
      </c>
      <c r="P218">
        <v>103.2516</v>
      </c>
      <c r="Q218" t="s">
        <v>169</v>
      </c>
      <c r="R218">
        <v>34775</v>
      </c>
      <c r="S218">
        <v>10.08475</v>
      </c>
    </row>
    <row r="219" spans="1:22" x14ac:dyDescent="0.3">
      <c r="A219">
        <v>216</v>
      </c>
      <c r="B219" t="s">
        <v>204</v>
      </c>
      <c r="C219">
        <v>44</v>
      </c>
      <c r="D219">
        <v>363.78331902367233</v>
      </c>
      <c r="E219">
        <v>0</v>
      </c>
      <c r="F219">
        <v>363.78331902367233</v>
      </c>
      <c r="G219">
        <v>570710</v>
      </c>
      <c r="H219" t="s">
        <v>149</v>
      </c>
      <c r="I219">
        <v>400</v>
      </c>
      <c r="J219">
        <v>0</v>
      </c>
      <c r="K219" t="s">
        <v>69</v>
      </c>
      <c r="L219">
        <v>570310</v>
      </c>
      <c r="M219">
        <v>196.56902822408279</v>
      </c>
    </row>
    <row r="220" spans="1:22" x14ac:dyDescent="0.3">
      <c r="A220">
        <v>217</v>
      </c>
      <c r="B220" t="s">
        <v>204</v>
      </c>
      <c r="C220">
        <v>44</v>
      </c>
      <c r="D220">
        <v>597.25148769197961</v>
      </c>
      <c r="E220">
        <v>172.53038316837811</v>
      </c>
      <c r="F220">
        <v>424.72110452360153</v>
      </c>
      <c r="G220">
        <v>726965</v>
      </c>
      <c r="H220" t="s">
        <v>149</v>
      </c>
      <c r="I220">
        <v>990</v>
      </c>
      <c r="J220">
        <v>0</v>
      </c>
      <c r="K220" t="s">
        <v>155</v>
      </c>
      <c r="L220">
        <v>17750</v>
      </c>
      <c r="M220">
        <v>1.7689375000000001</v>
      </c>
      <c r="N220" t="s">
        <v>159</v>
      </c>
      <c r="O220">
        <v>6450</v>
      </c>
      <c r="P220">
        <v>0.99846000000000001</v>
      </c>
      <c r="Q220" t="s">
        <v>160</v>
      </c>
      <c r="R220">
        <v>667000</v>
      </c>
      <c r="S220">
        <v>103.2516</v>
      </c>
      <c r="T220" t="s">
        <v>169</v>
      </c>
      <c r="U220">
        <v>34775</v>
      </c>
      <c r="V220">
        <v>10.08475</v>
      </c>
    </row>
    <row r="221" spans="1:22" x14ac:dyDescent="0.3">
      <c r="A221">
        <v>218</v>
      </c>
      <c r="B221" t="s">
        <v>204</v>
      </c>
      <c r="C221">
        <v>44</v>
      </c>
      <c r="D221">
        <v>334.49007115671026</v>
      </c>
      <c r="E221">
        <v>125.74979314909814</v>
      </c>
      <c r="F221">
        <v>208.74027800761212</v>
      </c>
      <c r="G221">
        <v>543870</v>
      </c>
      <c r="H221" t="s">
        <v>149</v>
      </c>
      <c r="I221">
        <v>580</v>
      </c>
      <c r="J221">
        <v>0</v>
      </c>
      <c r="K221" t="s">
        <v>159</v>
      </c>
      <c r="L221">
        <v>75330</v>
      </c>
      <c r="M221">
        <v>11.661083999999999</v>
      </c>
      <c r="N221" t="s">
        <v>163</v>
      </c>
      <c r="O221">
        <v>460760</v>
      </c>
      <c r="P221">
        <v>51</v>
      </c>
      <c r="Q221" t="s">
        <v>155</v>
      </c>
      <c r="R221">
        <v>7200</v>
      </c>
      <c r="S221">
        <v>1.7689375000000001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6E11-56FF-4CCD-A367-7B0FC2B2142C}">
  <sheetPr codeName="Tabelle21"/>
  <dimension ref="A1:Z221"/>
  <sheetViews>
    <sheetView topLeftCell="A28" workbookViewId="0">
      <selection activeCell="J7" sqref="J7"/>
    </sheetView>
  </sheetViews>
  <sheetFormatPr baseColWidth="10" defaultColWidth="8.5" defaultRowHeight="15.6" x14ac:dyDescent="0.3"/>
  <cols>
    <col min="1" max="1" width="3.8984375" bestFit="1" customWidth="1"/>
    <col min="2" max="2" width="12.8984375" bestFit="1" customWidth="1"/>
    <col min="3" max="3" width="17" bestFit="1" customWidth="1"/>
    <col min="4" max="6" width="11.8984375" bestFit="1" customWidth="1"/>
    <col min="7" max="7" width="8.8984375" bestFit="1" customWidth="1"/>
    <col min="8" max="8" width="14.09765625" bestFit="1" customWidth="1"/>
    <col min="9" max="9" width="14.69921875" bestFit="1" customWidth="1"/>
    <col min="10" max="10" width="13.796875" bestFit="1" customWidth="1"/>
    <col min="11" max="11" width="14.3984375" bestFit="1" customWidth="1"/>
    <col min="12" max="12" width="14.69921875" bestFit="1" customWidth="1"/>
    <col min="13" max="13" width="13.796875" bestFit="1" customWidth="1"/>
    <col min="14" max="14" width="14.3984375" bestFit="1" customWidth="1"/>
    <col min="15" max="15" width="14.69921875" bestFit="1" customWidth="1"/>
    <col min="16" max="16" width="13.796875" bestFit="1" customWidth="1"/>
    <col min="17" max="17" width="14.3984375" bestFit="1" customWidth="1"/>
    <col min="18" max="18" width="14.69921875" bestFit="1" customWidth="1"/>
    <col min="19" max="19" width="13.796875" bestFit="1" customWidth="1"/>
    <col min="20" max="20" width="14.09765625" bestFit="1" customWidth="1"/>
    <col min="21" max="21" width="14.69921875" bestFit="1" customWidth="1"/>
    <col min="22" max="22" width="13.796875" bestFit="1" customWidth="1"/>
    <col min="23" max="23" width="8.09765625" bestFit="1" customWidth="1"/>
    <col min="24" max="24" width="14.69921875" bestFit="1" customWidth="1"/>
    <col min="25" max="25" width="13.796875" bestFit="1" customWidth="1"/>
    <col min="27" max="30" width="12.09765625" bestFit="1" customWidth="1"/>
    <col min="31" max="1030" width="8.3984375" customWidth="1"/>
  </cols>
  <sheetData>
    <row r="1" spans="1:26" s="33" customFormat="1" x14ac:dyDescent="0.3">
      <c r="B1" s="33" t="s">
        <v>174</v>
      </c>
      <c r="C1" s="33" t="s">
        <v>174</v>
      </c>
      <c r="D1" s="33" t="s">
        <v>148</v>
      </c>
      <c r="E1" s="33" t="s">
        <v>148</v>
      </c>
      <c r="F1" s="33" t="s">
        <v>148</v>
      </c>
      <c r="G1" s="33" t="s">
        <v>148</v>
      </c>
      <c r="H1" s="33" t="s">
        <v>148</v>
      </c>
      <c r="I1" s="33" t="s">
        <v>148</v>
      </c>
      <c r="J1" s="33" t="s">
        <v>148</v>
      </c>
      <c r="K1" s="33" t="s">
        <v>148</v>
      </c>
      <c r="L1" s="33" t="s">
        <v>148</v>
      </c>
      <c r="M1" s="33" t="s">
        <v>148</v>
      </c>
      <c r="N1" s="33" t="s">
        <v>148</v>
      </c>
      <c r="O1" s="33" t="s">
        <v>148</v>
      </c>
      <c r="P1" s="33" t="s">
        <v>148</v>
      </c>
      <c r="Q1" s="33" t="s">
        <v>148</v>
      </c>
      <c r="R1" s="33" t="s">
        <v>148</v>
      </c>
      <c r="S1" s="33" t="s">
        <v>148</v>
      </c>
      <c r="T1" s="33" t="s">
        <v>148</v>
      </c>
      <c r="U1" s="33" t="s">
        <v>148</v>
      </c>
      <c r="V1" s="33" t="s">
        <v>148</v>
      </c>
      <c r="W1" s="33" t="s">
        <v>148</v>
      </c>
      <c r="X1" s="33" t="s">
        <v>148</v>
      </c>
      <c r="Y1" s="33" t="s">
        <v>148</v>
      </c>
      <c r="Z1"/>
    </row>
    <row r="2" spans="1:26" s="33" customFormat="1" x14ac:dyDescent="0.3"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x14ac:dyDescent="0.3">
      <c r="A3">
        <v>0</v>
      </c>
      <c r="B3" t="s">
        <v>200</v>
      </c>
      <c r="C3">
        <v>1</v>
      </c>
      <c r="D3">
        <v>30</v>
      </c>
      <c r="E3">
        <v>0</v>
      </c>
      <c r="F3">
        <v>30</v>
      </c>
      <c r="G3">
        <v>2500</v>
      </c>
      <c r="H3" t="s">
        <v>149</v>
      </c>
      <c r="I3">
        <v>2500</v>
      </c>
      <c r="J3">
        <v>0</v>
      </c>
      <c r="M3" t="s">
        <v>201</v>
      </c>
      <c r="P3" t="s">
        <v>201</v>
      </c>
      <c r="S3" t="s">
        <v>201</v>
      </c>
      <c r="V3" t="s">
        <v>201</v>
      </c>
      <c r="Y3" t="s">
        <v>201</v>
      </c>
    </row>
    <row r="4" spans="1:26" x14ac:dyDescent="0.3">
      <c r="A4">
        <v>1</v>
      </c>
      <c r="B4" t="s">
        <v>200</v>
      </c>
      <c r="C4">
        <v>1</v>
      </c>
      <c r="D4">
        <v>8</v>
      </c>
      <c r="E4">
        <v>0</v>
      </c>
      <c r="F4">
        <v>8</v>
      </c>
      <c r="G4">
        <v>2600</v>
      </c>
      <c r="H4" t="s">
        <v>153</v>
      </c>
      <c r="I4">
        <v>2600</v>
      </c>
      <c r="J4">
        <v>0</v>
      </c>
      <c r="M4" t="s">
        <v>201</v>
      </c>
      <c r="P4" t="s">
        <v>201</v>
      </c>
      <c r="S4" t="s">
        <v>201</v>
      </c>
      <c r="V4" t="s">
        <v>201</v>
      </c>
      <c r="Y4" t="s">
        <v>201</v>
      </c>
    </row>
    <row r="5" spans="1:26" x14ac:dyDescent="0.3">
      <c r="A5">
        <v>2</v>
      </c>
      <c r="B5" t="s">
        <v>200</v>
      </c>
      <c r="C5">
        <v>1</v>
      </c>
      <c r="D5">
        <v>17.002845188284518</v>
      </c>
      <c r="E5">
        <v>0</v>
      </c>
      <c r="F5">
        <v>17.002845188284518</v>
      </c>
      <c r="G5">
        <v>3824</v>
      </c>
      <c r="H5" t="s">
        <v>149</v>
      </c>
      <c r="I5">
        <v>400</v>
      </c>
      <c r="J5">
        <v>0</v>
      </c>
      <c r="K5" t="s">
        <v>69</v>
      </c>
      <c r="L5">
        <v>3424</v>
      </c>
      <c r="M5">
        <v>1.1308914917579582</v>
      </c>
      <c r="P5" t="s">
        <v>201</v>
      </c>
      <c r="S5" t="s">
        <v>201</v>
      </c>
      <c r="V5" t="s">
        <v>201</v>
      </c>
      <c r="Y5" t="s">
        <v>201</v>
      </c>
    </row>
    <row r="6" spans="1:26" x14ac:dyDescent="0.3">
      <c r="A6">
        <v>3</v>
      </c>
      <c r="B6" t="s">
        <v>200</v>
      </c>
      <c r="C6">
        <v>1</v>
      </c>
      <c r="D6">
        <v>19.039630606860158</v>
      </c>
      <c r="E6">
        <v>0.86912928759894459</v>
      </c>
      <c r="F6">
        <v>18.170501319261213</v>
      </c>
      <c r="G6">
        <v>3790</v>
      </c>
      <c r="H6" t="s">
        <v>149</v>
      </c>
      <c r="I6">
        <v>500</v>
      </c>
      <c r="J6">
        <v>0</v>
      </c>
      <c r="K6" t="s">
        <v>158</v>
      </c>
      <c r="L6">
        <v>1620</v>
      </c>
      <c r="M6">
        <v>1.66625</v>
      </c>
      <c r="N6" t="s">
        <v>155</v>
      </c>
      <c r="O6">
        <v>1670</v>
      </c>
      <c r="P6">
        <v>1.747625</v>
      </c>
      <c r="S6" t="s">
        <v>201</v>
      </c>
      <c r="V6" t="s">
        <v>201</v>
      </c>
      <c r="Y6" t="s">
        <v>201</v>
      </c>
    </row>
    <row r="7" spans="1:26" x14ac:dyDescent="0.3">
      <c r="A7">
        <v>4</v>
      </c>
      <c r="B7" t="s">
        <v>200</v>
      </c>
      <c r="C7">
        <v>1</v>
      </c>
      <c r="D7">
        <v>7.0909000000000004</v>
      </c>
      <c r="E7">
        <v>0</v>
      </c>
      <c r="F7">
        <v>7.0909000000000004</v>
      </c>
      <c r="G7">
        <v>2600</v>
      </c>
      <c r="H7" t="s">
        <v>154</v>
      </c>
      <c r="I7">
        <v>2600</v>
      </c>
      <c r="J7">
        <v>4.5500000000000002E-3</v>
      </c>
      <c r="M7" t="s">
        <v>201</v>
      </c>
      <c r="P7" t="s">
        <v>201</v>
      </c>
      <c r="S7" t="s">
        <v>201</v>
      </c>
      <c r="V7" t="s">
        <v>201</v>
      </c>
      <c r="Y7" t="s">
        <v>201</v>
      </c>
    </row>
    <row r="8" spans="1:26" x14ac:dyDescent="0.3">
      <c r="A8">
        <v>5</v>
      </c>
      <c r="B8" t="s">
        <v>200</v>
      </c>
      <c r="C8">
        <v>2</v>
      </c>
      <c r="D8">
        <v>28</v>
      </c>
      <c r="E8">
        <v>0</v>
      </c>
      <c r="F8">
        <v>28</v>
      </c>
      <c r="G8">
        <v>2300</v>
      </c>
      <c r="H8" t="s">
        <v>149</v>
      </c>
      <c r="I8">
        <v>2300</v>
      </c>
      <c r="J8">
        <v>0</v>
      </c>
      <c r="M8" t="s">
        <v>201</v>
      </c>
      <c r="P8" t="s">
        <v>201</v>
      </c>
      <c r="S8" t="s">
        <v>201</v>
      </c>
      <c r="V8" t="s">
        <v>201</v>
      </c>
      <c r="Y8" t="s">
        <v>201</v>
      </c>
    </row>
    <row r="9" spans="1:26" x14ac:dyDescent="0.3">
      <c r="A9">
        <v>6</v>
      </c>
      <c r="B9" t="s">
        <v>200</v>
      </c>
      <c r="C9">
        <v>2</v>
      </c>
      <c r="D9">
        <v>8</v>
      </c>
      <c r="E9">
        <v>0</v>
      </c>
      <c r="F9">
        <v>8</v>
      </c>
      <c r="G9">
        <v>2600</v>
      </c>
      <c r="H9" t="s">
        <v>153</v>
      </c>
      <c r="I9">
        <v>2600</v>
      </c>
      <c r="J9">
        <v>0</v>
      </c>
      <c r="M9" t="s">
        <v>201</v>
      </c>
      <c r="P9" t="s">
        <v>201</v>
      </c>
      <c r="S9" t="s">
        <v>201</v>
      </c>
      <c r="V9" t="s">
        <v>201</v>
      </c>
      <c r="Y9" t="s">
        <v>201</v>
      </c>
    </row>
    <row r="10" spans="1:26" x14ac:dyDescent="0.3">
      <c r="A10">
        <v>7</v>
      </c>
      <c r="B10" t="s">
        <v>200</v>
      </c>
      <c r="C10">
        <v>2</v>
      </c>
      <c r="D10">
        <v>13.844248554913296</v>
      </c>
      <c r="E10">
        <v>0</v>
      </c>
      <c r="F10">
        <v>13.844248554913296</v>
      </c>
      <c r="G10">
        <v>2768</v>
      </c>
      <c r="H10" t="s">
        <v>149</v>
      </c>
      <c r="I10">
        <v>200</v>
      </c>
      <c r="J10">
        <v>0</v>
      </c>
      <c r="K10" t="s">
        <v>69</v>
      </c>
      <c r="L10">
        <v>2568</v>
      </c>
      <c r="M10">
        <v>0.84816861881846861</v>
      </c>
      <c r="P10" t="s">
        <v>201</v>
      </c>
      <c r="S10" t="s">
        <v>201</v>
      </c>
      <c r="V10" t="s">
        <v>201</v>
      </c>
      <c r="Y10" t="s">
        <v>201</v>
      </c>
    </row>
    <row r="11" spans="1:26" x14ac:dyDescent="0.3">
      <c r="A11">
        <v>8</v>
      </c>
      <c r="B11" t="s">
        <v>200</v>
      </c>
      <c r="C11">
        <v>2</v>
      </c>
      <c r="D11">
        <v>20.297604790419161</v>
      </c>
      <c r="E11">
        <v>1.8778443113772458</v>
      </c>
      <c r="F11">
        <v>18.419760479041916</v>
      </c>
      <c r="G11">
        <v>3340</v>
      </c>
      <c r="H11" t="s">
        <v>149</v>
      </c>
      <c r="I11">
        <v>1300</v>
      </c>
      <c r="J11">
        <v>0</v>
      </c>
      <c r="K11" t="s">
        <v>159</v>
      </c>
      <c r="L11">
        <v>2040</v>
      </c>
      <c r="M11">
        <v>0.31579200000000002</v>
      </c>
      <c r="P11" t="s">
        <v>201</v>
      </c>
      <c r="S11" t="s">
        <v>201</v>
      </c>
      <c r="V11" t="s">
        <v>201</v>
      </c>
      <c r="Y11" t="s">
        <v>201</v>
      </c>
    </row>
    <row r="12" spans="1:26" x14ac:dyDescent="0.3">
      <c r="A12">
        <v>9</v>
      </c>
      <c r="B12" t="s">
        <v>200</v>
      </c>
      <c r="C12">
        <v>2</v>
      </c>
      <c r="D12">
        <v>7.0909000000000004</v>
      </c>
      <c r="E12">
        <v>0</v>
      </c>
      <c r="F12">
        <v>7.0909000000000004</v>
      </c>
      <c r="G12">
        <v>2600</v>
      </c>
      <c r="H12" t="s">
        <v>154</v>
      </c>
      <c r="I12">
        <v>2600</v>
      </c>
      <c r="J12">
        <v>4.5500000000000002E-3</v>
      </c>
      <c r="M12" t="s">
        <v>201</v>
      </c>
      <c r="P12" t="s">
        <v>201</v>
      </c>
      <c r="S12" t="s">
        <v>201</v>
      </c>
      <c r="V12" t="s">
        <v>201</v>
      </c>
      <c r="Y12" t="s">
        <v>201</v>
      </c>
    </row>
    <row r="13" spans="1:26" x14ac:dyDescent="0.3">
      <c r="A13">
        <v>10</v>
      </c>
      <c r="B13" t="s">
        <v>200</v>
      </c>
      <c r="C13">
        <v>3</v>
      </c>
      <c r="D13">
        <v>8.1818000000000008</v>
      </c>
      <c r="E13">
        <v>0</v>
      </c>
      <c r="F13">
        <v>8.1818000000000008</v>
      </c>
      <c r="G13">
        <v>3000</v>
      </c>
      <c r="H13" t="s">
        <v>154</v>
      </c>
      <c r="I13">
        <v>3000</v>
      </c>
      <c r="J13">
        <v>5.2500000000000003E-3</v>
      </c>
      <c r="M13" t="s">
        <v>201</v>
      </c>
      <c r="P13" t="s">
        <v>201</v>
      </c>
      <c r="S13" t="s">
        <v>201</v>
      </c>
      <c r="V13" t="s">
        <v>201</v>
      </c>
      <c r="Y13" t="s">
        <v>201</v>
      </c>
    </row>
    <row r="14" spans="1:26" x14ac:dyDescent="0.3">
      <c r="A14">
        <v>11</v>
      </c>
      <c r="B14" t="s">
        <v>200</v>
      </c>
      <c r="C14">
        <v>3</v>
      </c>
      <c r="D14">
        <v>10.678851963746222</v>
      </c>
      <c r="E14">
        <v>0</v>
      </c>
      <c r="F14">
        <v>10.678851963746222</v>
      </c>
      <c r="G14">
        <v>3310</v>
      </c>
      <c r="H14" t="s">
        <v>149</v>
      </c>
      <c r="I14">
        <v>100</v>
      </c>
      <c r="J14">
        <v>0</v>
      </c>
      <c r="K14" t="s">
        <v>69</v>
      </c>
      <c r="L14">
        <v>3210</v>
      </c>
      <c r="M14">
        <v>1.0602107735230857</v>
      </c>
      <c r="P14" t="s">
        <v>201</v>
      </c>
      <c r="S14" t="s">
        <v>201</v>
      </c>
      <c r="V14" t="s">
        <v>201</v>
      </c>
      <c r="Y14" t="s">
        <v>201</v>
      </c>
    </row>
    <row r="15" spans="1:26" x14ac:dyDescent="0.3">
      <c r="A15">
        <v>12</v>
      </c>
      <c r="B15" t="s">
        <v>200</v>
      </c>
      <c r="C15">
        <v>3</v>
      </c>
      <c r="D15">
        <v>38.574598070739555</v>
      </c>
      <c r="E15">
        <v>12.865594855305467</v>
      </c>
      <c r="F15">
        <v>25.709003215434084</v>
      </c>
      <c r="G15">
        <v>3110</v>
      </c>
      <c r="H15" t="s">
        <v>149</v>
      </c>
      <c r="I15">
        <v>1850</v>
      </c>
      <c r="J15">
        <v>0</v>
      </c>
      <c r="K15" t="s">
        <v>155</v>
      </c>
      <c r="L15">
        <v>1260</v>
      </c>
      <c r="M15">
        <v>1.747625</v>
      </c>
      <c r="P15" t="s">
        <v>201</v>
      </c>
      <c r="S15" t="s">
        <v>201</v>
      </c>
      <c r="V15" t="s">
        <v>201</v>
      </c>
      <c r="Y15" t="s">
        <v>201</v>
      </c>
    </row>
    <row r="16" spans="1:26" x14ac:dyDescent="0.3">
      <c r="A16">
        <v>13</v>
      </c>
      <c r="B16" t="s">
        <v>200</v>
      </c>
      <c r="C16">
        <v>3</v>
      </c>
      <c r="D16">
        <v>33</v>
      </c>
      <c r="E16">
        <v>0</v>
      </c>
      <c r="F16">
        <v>33</v>
      </c>
      <c r="G16">
        <v>2800</v>
      </c>
      <c r="H16" t="s">
        <v>149</v>
      </c>
      <c r="I16">
        <v>2800</v>
      </c>
      <c r="J16">
        <v>0</v>
      </c>
      <c r="M16" t="s">
        <v>201</v>
      </c>
      <c r="P16" t="s">
        <v>201</v>
      </c>
      <c r="S16" t="s">
        <v>201</v>
      </c>
      <c r="V16" t="s">
        <v>201</v>
      </c>
      <c r="Y16" t="s">
        <v>201</v>
      </c>
    </row>
    <row r="17" spans="1:25" x14ac:dyDescent="0.3">
      <c r="A17">
        <v>14</v>
      </c>
      <c r="B17" t="s">
        <v>200</v>
      </c>
      <c r="C17">
        <v>3</v>
      </c>
      <c r="D17">
        <v>10</v>
      </c>
      <c r="E17">
        <v>0</v>
      </c>
      <c r="F17">
        <v>10</v>
      </c>
      <c r="G17">
        <v>3000</v>
      </c>
      <c r="H17" t="s">
        <v>153</v>
      </c>
      <c r="I17">
        <v>3000</v>
      </c>
      <c r="J17">
        <v>0</v>
      </c>
      <c r="M17" t="s">
        <v>201</v>
      </c>
      <c r="P17" t="s">
        <v>201</v>
      </c>
      <c r="S17" t="s">
        <v>201</v>
      </c>
      <c r="V17" t="s">
        <v>201</v>
      </c>
      <c r="Y17" t="s">
        <v>201</v>
      </c>
    </row>
    <row r="18" spans="1:25" x14ac:dyDescent="0.3">
      <c r="A18">
        <v>15</v>
      </c>
      <c r="B18" t="s">
        <v>200</v>
      </c>
      <c r="C18">
        <v>4</v>
      </c>
      <c r="D18">
        <v>8</v>
      </c>
      <c r="E18">
        <v>0</v>
      </c>
      <c r="F18">
        <v>8</v>
      </c>
      <c r="G18">
        <v>2500</v>
      </c>
      <c r="H18" t="s">
        <v>153</v>
      </c>
      <c r="I18">
        <v>2500</v>
      </c>
      <c r="J18">
        <v>0</v>
      </c>
      <c r="M18" t="s">
        <v>201</v>
      </c>
      <c r="P18" t="s">
        <v>201</v>
      </c>
      <c r="S18" t="s">
        <v>201</v>
      </c>
      <c r="V18" t="s">
        <v>201</v>
      </c>
      <c r="Y18" t="s">
        <v>201</v>
      </c>
    </row>
    <row r="19" spans="1:25" x14ac:dyDescent="0.3">
      <c r="A19">
        <v>16</v>
      </c>
      <c r="B19" t="s">
        <v>200</v>
      </c>
      <c r="C19">
        <v>4</v>
      </c>
      <c r="D19">
        <v>12.805007290147886</v>
      </c>
      <c r="E19">
        <v>0</v>
      </c>
      <c r="F19">
        <v>12.805007290147886</v>
      </c>
      <c r="G19">
        <v>4801</v>
      </c>
      <c r="H19" t="s">
        <v>149</v>
      </c>
      <c r="I19">
        <v>200</v>
      </c>
      <c r="J19">
        <v>0</v>
      </c>
      <c r="K19" t="s">
        <v>69</v>
      </c>
      <c r="L19">
        <v>4601</v>
      </c>
      <c r="M19">
        <v>1.5196354420497562</v>
      </c>
      <c r="P19" t="s">
        <v>201</v>
      </c>
      <c r="S19" t="s">
        <v>201</v>
      </c>
      <c r="V19" t="s">
        <v>201</v>
      </c>
      <c r="Y19" t="s">
        <v>201</v>
      </c>
    </row>
    <row r="20" spans="1:25" x14ac:dyDescent="0.3">
      <c r="A20">
        <v>17</v>
      </c>
      <c r="B20" t="s">
        <v>200</v>
      </c>
      <c r="C20">
        <v>4</v>
      </c>
      <c r="D20">
        <v>18.100729927007297</v>
      </c>
      <c r="E20">
        <v>2.7547445255474452</v>
      </c>
      <c r="F20">
        <v>15.345985401459853</v>
      </c>
      <c r="G20">
        <v>2740</v>
      </c>
      <c r="H20" t="s">
        <v>156</v>
      </c>
      <c r="I20">
        <v>2240</v>
      </c>
      <c r="J20">
        <v>1.66625</v>
      </c>
      <c r="K20" t="s">
        <v>149</v>
      </c>
      <c r="L20">
        <v>500</v>
      </c>
      <c r="M20">
        <v>0</v>
      </c>
      <c r="P20" t="s">
        <v>201</v>
      </c>
      <c r="S20" t="s">
        <v>201</v>
      </c>
      <c r="V20" t="s">
        <v>201</v>
      </c>
      <c r="Y20" t="s">
        <v>201</v>
      </c>
    </row>
    <row r="21" spans="1:25" x14ac:dyDescent="0.3">
      <c r="A21">
        <v>18</v>
      </c>
      <c r="B21" t="s">
        <v>200</v>
      </c>
      <c r="C21">
        <v>4</v>
      </c>
      <c r="D21">
        <v>32</v>
      </c>
      <c r="E21">
        <v>0</v>
      </c>
      <c r="F21">
        <v>32</v>
      </c>
      <c r="G21">
        <v>2500</v>
      </c>
      <c r="H21" t="s">
        <v>149</v>
      </c>
      <c r="I21">
        <v>2500</v>
      </c>
      <c r="J21">
        <v>0</v>
      </c>
      <c r="M21" t="s">
        <v>201</v>
      </c>
      <c r="P21" t="s">
        <v>201</v>
      </c>
      <c r="S21" t="s">
        <v>201</v>
      </c>
      <c r="V21" t="s">
        <v>201</v>
      </c>
      <c r="Y21" t="s">
        <v>201</v>
      </c>
    </row>
    <row r="22" spans="1:25" x14ac:dyDescent="0.3">
      <c r="A22">
        <v>19</v>
      </c>
      <c r="B22" t="s">
        <v>200</v>
      </c>
      <c r="C22">
        <v>4</v>
      </c>
      <c r="D22">
        <v>6.8182</v>
      </c>
      <c r="E22">
        <v>0</v>
      </c>
      <c r="F22">
        <v>6.8182</v>
      </c>
      <c r="G22">
        <v>2500</v>
      </c>
      <c r="H22" t="s">
        <v>154</v>
      </c>
      <c r="I22">
        <v>2500</v>
      </c>
      <c r="J22">
        <v>4.3750000000000004E-3</v>
      </c>
      <c r="M22" t="s">
        <v>201</v>
      </c>
      <c r="P22" t="s">
        <v>201</v>
      </c>
      <c r="S22" t="s">
        <v>201</v>
      </c>
      <c r="V22" t="s">
        <v>201</v>
      </c>
      <c r="Y22" t="s">
        <v>201</v>
      </c>
    </row>
    <row r="23" spans="1:25" x14ac:dyDescent="0.3">
      <c r="A23">
        <v>20</v>
      </c>
      <c r="B23" t="s">
        <v>200</v>
      </c>
      <c r="C23">
        <v>5</v>
      </c>
      <c r="D23">
        <v>8.5414855631474556</v>
      </c>
      <c r="E23">
        <v>0</v>
      </c>
      <c r="F23">
        <v>8.5414855631474556</v>
      </c>
      <c r="G23">
        <v>4537</v>
      </c>
      <c r="H23" t="s">
        <v>149</v>
      </c>
      <c r="I23">
        <v>150</v>
      </c>
      <c r="J23">
        <v>0</v>
      </c>
      <c r="K23" t="s">
        <v>69</v>
      </c>
      <c r="L23">
        <v>4387</v>
      </c>
      <c r="M23">
        <v>1.4489547238148837</v>
      </c>
      <c r="P23" t="s">
        <v>201</v>
      </c>
      <c r="S23" t="s">
        <v>201</v>
      </c>
      <c r="V23" t="s">
        <v>201</v>
      </c>
      <c r="Y23" t="s">
        <v>201</v>
      </c>
    </row>
    <row r="24" spans="1:25" x14ac:dyDescent="0.3">
      <c r="A24">
        <v>21</v>
      </c>
      <c r="B24" t="s">
        <v>200</v>
      </c>
      <c r="C24">
        <v>5</v>
      </c>
      <c r="D24">
        <v>29.314045801526721</v>
      </c>
      <c r="E24">
        <v>4.5381679389312977</v>
      </c>
      <c r="F24">
        <v>24.775877862595422</v>
      </c>
      <c r="G24">
        <v>2620</v>
      </c>
      <c r="H24" t="s">
        <v>149</v>
      </c>
      <c r="I24">
        <v>1200</v>
      </c>
      <c r="J24">
        <v>0</v>
      </c>
      <c r="K24" t="s">
        <v>155</v>
      </c>
      <c r="L24">
        <v>1210</v>
      </c>
      <c r="M24">
        <v>1.747625</v>
      </c>
      <c r="N24" t="s">
        <v>149</v>
      </c>
      <c r="O24">
        <v>210</v>
      </c>
      <c r="P24">
        <v>0</v>
      </c>
      <c r="S24" t="s">
        <v>201</v>
      </c>
      <c r="V24" t="s">
        <v>201</v>
      </c>
      <c r="Y24" t="s">
        <v>201</v>
      </c>
    </row>
    <row r="25" spans="1:25" x14ac:dyDescent="0.3">
      <c r="A25">
        <v>22</v>
      </c>
      <c r="B25" t="s">
        <v>200</v>
      </c>
      <c r="C25">
        <v>5</v>
      </c>
      <c r="D25">
        <v>32</v>
      </c>
      <c r="E25">
        <v>0</v>
      </c>
      <c r="F25">
        <v>32</v>
      </c>
      <c r="G25">
        <v>2600</v>
      </c>
      <c r="H25" t="s">
        <v>149</v>
      </c>
      <c r="I25">
        <v>2600</v>
      </c>
      <c r="J25">
        <v>0</v>
      </c>
      <c r="M25" t="s">
        <v>201</v>
      </c>
      <c r="P25" t="s">
        <v>201</v>
      </c>
      <c r="S25" t="s">
        <v>201</v>
      </c>
      <c r="V25" t="s">
        <v>201</v>
      </c>
      <c r="Y25" t="s">
        <v>201</v>
      </c>
    </row>
    <row r="26" spans="1:25" x14ac:dyDescent="0.3">
      <c r="A26">
        <v>23</v>
      </c>
      <c r="B26" t="s">
        <v>200</v>
      </c>
      <c r="C26">
        <v>5</v>
      </c>
      <c r="D26">
        <v>10</v>
      </c>
      <c r="E26">
        <v>0</v>
      </c>
      <c r="F26">
        <v>10</v>
      </c>
      <c r="G26">
        <v>2700</v>
      </c>
      <c r="H26" t="s">
        <v>153</v>
      </c>
      <c r="I26">
        <v>2700</v>
      </c>
      <c r="J26">
        <v>0</v>
      </c>
      <c r="M26" t="s">
        <v>201</v>
      </c>
      <c r="P26" t="s">
        <v>201</v>
      </c>
      <c r="S26" t="s">
        <v>201</v>
      </c>
      <c r="V26" t="s">
        <v>201</v>
      </c>
      <c r="Y26" t="s">
        <v>201</v>
      </c>
    </row>
    <row r="27" spans="1:25" x14ac:dyDescent="0.3">
      <c r="A27">
        <v>24</v>
      </c>
      <c r="B27" t="s">
        <v>200</v>
      </c>
      <c r="C27">
        <v>5</v>
      </c>
      <c r="D27">
        <v>7.3635999999999999</v>
      </c>
      <c r="E27">
        <v>0</v>
      </c>
      <c r="F27">
        <v>7.3635999999999999</v>
      </c>
      <c r="G27">
        <v>2700</v>
      </c>
      <c r="H27" t="s">
        <v>154</v>
      </c>
      <c r="I27">
        <v>2700</v>
      </c>
      <c r="J27">
        <v>4.725E-3</v>
      </c>
      <c r="M27" t="s">
        <v>201</v>
      </c>
      <c r="P27" t="s">
        <v>201</v>
      </c>
      <c r="S27" t="s">
        <v>201</v>
      </c>
      <c r="V27" t="s">
        <v>201</v>
      </c>
      <c r="Y27" t="s">
        <v>201</v>
      </c>
    </row>
    <row r="28" spans="1:25" x14ac:dyDescent="0.3">
      <c r="A28">
        <v>25</v>
      </c>
      <c r="B28" t="s">
        <v>200</v>
      </c>
      <c r="C28">
        <v>6</v>
      </c>
      <c r="D28">
        <v>7.9090999999999996</v>
      </c>
      <c r="E28">
        <v>0</v>
      </c>
      <c r="F28">
        <v>7.9090999999999996</v>
      </c>
      <c r="G28">
        <v>2900</v>
      </c>
      <c r="H28" t="s">
        <v>154</v>
      </c>
      <c r="I28">
        <v>2900</v>
      </c>
      <c r="J28">
        <v>5.0749999999999997E-3</v>
      </c>
      <c r="M28" t="s">
        <v>201</v>
      </c>
      <c r="P28" t="s">
        <v>201</v>
      </c>
      <c r="S28" t="s">
        <v>201</v>
      </c>
      <c r="V28" t="s">
        <v>201</v>
      </c>
      <c r="Y28" t="s">
        <v>201</v>
      </c>
    </row>
    <row r="29" spans="1:25" x14ac:dyDescent="0.3">
      <c r="A29">
        <v>26</v>
      </c>
      <c r="B29" t="s">
        <v>200</v>
      </c>
      <c r="C29">
        <v>6</v>
      </c>
      <c r="D29">
        <v>11</v>
      </c>
      <c r="E29">
        <v>0</v>
      </c>
      <c r="F29">
        <v>11</v>
      </c>
      <c r="G29">
        <v>2900</v>
      </c>
      <c r="H29" t="s">
        <v>153</v>
      </c>
      <c r="I29">
        <v>2900</v>
      </c>
      <c r="J29">
        <v>0</v>
      </c>
      <c r="M29" t="s">
        <v>201</v>
      </c>
      <c r="P29" t="s">
        <v>201</v>
      </c>
      <c r="S29" t="s">
        <v>201</v>
      </c>
      <c r="V29" t="s">
        <v>201</v>
      </c>
      <c r="Y29" t="s">
        <v>201</v>
      </c>
    </row>
    <row r="30" spans="1:25" x14ac:dyDescent="0.3">
      <c r="A30">
        <v>27</v>
      </c>
      <c r="B30" t="s">
        <v>200</v>
      </c>
      <c r="C30">
        <v>6</v>
      </c>
      <c r="D30">
        <v>22.274999999999999</v>
      </c>
      <c r="E30">
        <v>5.6999999999999993</v>
      </c>
      <c r="F30">
        <v>16.574999999999999</v>
      </c>
      <c r="G30">
        <v>2600</v>
      </c>
      <c r="H30" t="s">
        <v>159</v>
      </c>
      <c r="I30">
        <v>1300</v>
      </c>
      <c r="J30">
        <v>0.20124</v>
      </c>
      <c r="K30" t="s">
        <v>149</v>
      </c>
      <c r="L30">
        <v>1300</v>
      </c>
      <c r="M30">
        <v>0</v>
      </c>
      <c r="P30" t="s">
        <v>201</v>
      </c>
      <c r="S30" t="s">
        <v>201</v>
      </c>
      <c r="V30" t="s">
        <v>201</v>
      </c>
      <c r="Y30" t="s">
        <v>201</v>
      </c>
    </row>
    <row r="31" spans="1:25" x14ac:dyDescent="0.3">
      <c r="A31">
        <v>28</v>
      </c>
      <c r="B31" t="s">
        <v>200</v>
      </c>
      <c r="C31">
        <v>6</v>
      </c>
      <c r="D31">
        <v>7.4765050950151473</v>
      </c>
      <c r="E31">
        <v>0</v>
      </c>
      <c r="F31">
        <v>7.4765050950151473</v>
      </c>
      <c r="G31">
        <v>3631</v>
      </c>
      <c r="H31" t="s">
        <v>149</v>
      </c>
      <c r="I31">
        <v>100</v>
      </c>
      <c r="J31">
        <v>0</v>
      </c>
      <c r="K31" t="s">
        <v>69</v>
      </c>
      <c r="L31">
        <v>3531</v>
      </c>
      <c r="M31">
        <v>1.1662318508753944</v>
      </c>
      <c r="P31" t="s">
        <v>201</v>
      </c>
      <c r="S31" t="s">
        <v>201</v>
      </c>
      <c r="V31" t="s">
        <v>201</v>
      </c>
      <c r="Y31" t="s">
        <v>201</v>
      </c>
    </row>
    <row r="32" spans="1:25" x14ac:dyDescent="0.3">
      <c r="A32">
        <v>29</v>
      </c>
      <c r="B32" t="s">
        <v>200</v>
      </c>
      <c r="C32">
        <v>6</v>
      </c>
      <c r="D32">
        <v>35</v>
      </c>
      <c r="E32">
        <v>0</v>
      </c>
      <c r="F32">
        <v>35</v>
      </c>
      <c r="G32">
        <v>2900</v>
      </c>
      <c r="H32" t="s">
        <v>149</v>
      </c>
      <c r="I32">
        <v>2900</v>
      </c>
      <c r="J32">
        <v>0</v>
      </c>
      <c r="M32" t="s">
        <v>201</v>
      </c>
      <c r="P32" t="s">
        <v>201</v>
      </c>
      <c r="S32" t="s">
        <v>201</v>
      </c>
      <c r="V32" t="s">
        <v>201</v>
      </c>
      <c r="Y32" t="s">
        <v>201</v>
      </c>
    </row>
    <row r="33" spans="1:25" x14ac:dyDescent="0.3">
      <c r="A33">
        <v>30</v>
      </c>
      <c r="B33" t="s">
        <v>200</v>
      </c>
      <c r="C33">
        <v>7</v>
      </c>
      <c r="D33">
        <v>7.471634182908546</v>
      </c>
      <c r="E33">
        <v>0</v>
      </c>
      <c r="F33">
        <v>7.471634182908546</v>
      </c>
      <c r="G33">
        <v>2668</v>
      </c>
      <c r="H33" t="s">
        <v>149</v>
      </c>
      <c r="I33">
        <v>100</v>
      </c>
      <c r="J33">
        <v>0</v>
      </c>
      <c r="K33" t="s">
        <v>69</v>
      </c>
      <c r="L33">
        <v>2568</v>
      </c>
      <c r="M33">
        <v>0.84816861881846861</v>
      </c>
      <c r="P33" t="s">
        <v>201</v>
      </c>
      <c r="S33" t="s">
        <v>201</v>
      </c>
      <c r="V33" t="s">
        <v>201</v>
      </c>
      <c r="Y33" t="s">
        <v>201</v>
      </c>
    </row>
    <row r="34" spans="1:25" x14ac:dyDescent="0.3">
      <c r="A34">
        <v>31</v>
      </c>
      <c r="B34" t="s">
        <v>200</v>
      </c>
      <c r="C34">
        <v>7</v>
      </c>
      <c r="D34">
        <v>31</v>
      </c>
      <c r="E34">
        <v>0</v>
      </c>
      <c r="F34">
        <v>31</v>
      </c>
      <c r="G34">
        <v>2400</v>
      </c>
      <c r="H34" t="s">
        <v>149</v>
      </c>
      <c r="I34">
        <v>2400</v>
      </c>
      <c r="J34">
        <v>0</v>
      </c>
      <c r="M34" t="s">
        <v>201</v>
      </c>
      <c r="P34" t="s">
        <v>201</v>
      </c>
      <c r="S34" t="s">
        <v>201</v>
      </c>
      <c r="V34" t="s">
        <v>201</v>
      </c>
      <c r="Y34" t="s">
        <v>201</v>
      </c>
    </row>
    <row r="35" spans="1:25" x14ac:dyDescent="0.3">
      <c r="A35">
        <v>32</v>
      </c>
      <c r="B35" t="s">
        <v>200</v>
      </c>
      <c r="C35">
        <v>7</v>
      </c>
      <c r="D35">
        <v>9</v>
      </c>
      <c r="E35">
        <v>0</v>
      </c>
      <c r="F35">
        <v>9</v>
      </c>
      <c r="G35">
        <v>2400</v>
      </c>
      <c r="H35" t="s">
        <v>153</v>
      </c>
      <c r="I35">
        <v>2400</v>
      </c>
      <c r="J35">
        <v>0</v>
      </c>
      <c r="M35" t="s">
        <v>201</v>
      </c>
      <c r="P35" t="s">
        <v>201</v>
      </c>
      <c r="S35" t="s">
        <v>201</v>
      </c>
      <c r="V35" t="s">
        <v>201</v>
      </c>
      <c r="Y35" t="s">
        <v>201</v>
      </c>
    </row>
    <row r="36" spans="1:25" x14ac:dyDescent="0.3">
      <c r="A36">
        <v>33</v>
      </c>
      <c r="B36" t="s">
        <v>200</v>
      </c>
      <c r="C36">
        <v>7</v>
      </c>
      <c r="D36">
        <v>6.5454999999999997</v>
      </c>
      <c r="E36">
        <v>0</v>
      </c>
      <c r="F36">
        <v>6.5454999999999997</v>
      </c>
      <c r="G36">
        <v>2400</v>
      </c>
      <c r="H36" t="s">
        <v>154</v>
      </c>
      <c r="I36">
        <v>2400</v>
      </c>
      <c r="J36">
        <v>4.1999999999999997E-3</v>
      </c>
      <c r="M36" t="s">
        <v>201</v>
      </c>
      <c r="P36" t="s">
        <v>201</v>
      </c>
      <c r="S36" t="s">
        <v>201</v>
      </c>
      <c r="V36" t="s">
        <v>201</v>
      </c>
      <c r="Y36" t="s">
        <v>201</v>
      </c>
    </row>
    <row r="37" spans="1:25" x14ac:dyDescent="0.3">
      <c r="A37">
        <v>34</v>
      </c>
      <c r="B37" t="s">
        <v>200</v>
      </c>
      <c r="C37">
        <v>8</v>
      </c>
      <c r="D37">
        <v>12.726792452830189</v>
      </c>
      <c r="E37">
        <v>0</v>
      </c>
      <c r="F37">
        <v>12.726792452830189</v>
      </c>
      <c r="G37">
        <v>2968</v>
      </c>
      <c r="H37" t="s">
        <v>149</v>
      </c>
      <c r="I37">
        <v>400</v>
      </c>
      <c r="J37">
        <v>0</v>
      </c>
      <c r="K37" t="s">
        <v>69</v>
      </c>
      <c r="L37">
        <v>2568</v>
      </c>
      <c r="M37">
        <v>0.84816861881846861</v>
      </c>
      <c r="P37" t="s">
        <v>201</v>
      </c>
      <c r="S37" t="s">
        <v>201</v>
      </c>
      <c r="V37" t="s">
        <v>201</v>
      </c>
      <c r="Y37" t="s">
        <v>201</v>
      </c>
    </row>
    <row r="38" spans="1:25" x14ac:dyDescent="0.3">
      <c r="A38">
        <v>35</v>
      </c>
      <c r="B38" t="s">
        <v>200</v>
      </c>
      <c r="C38">
        <v>8</v>
      </c>
      <c r="D38">
        <v>12.790657439446365</v>
      </c>
      <c r="E38">
        <v>0.77508650519031141</v>
      </c>
      <c r="F38">
        <v>12.015570934256054</v>
      </c>
      <c r="G38">
        <v>2890</v>
      </c>
      <c r="H38" t="s">
        <v>149</v>
      </c>
      <c r="I38">
        <v>700</v>
      </c>
      <c r="J38">
        <v>0</v>
      </c>
      <c r="K38" t="s">
        <v>159</v>
      </c>
      <c r="L38">
        <v>1500</v>
      </c>
      <c r="M38">
        <v>0.23219999999999999</v>
      </c>
      <c r="N38" t="s">
        <v>149</v>
      </c>
      <c r="O38">
        <v>190</v>
      </c>
      <c r="P38">
        <v>0</v>
      </c>
      <c r="S38" t="s">
        <v>201</v>
      </c>
      <c r="V38" t="s">
        <v>201</v>
      </c>
      <c r="Y38" t="s">
        <v>201</v>
      </c>
    </row>
    <row r="39" spans="1:25" x14ac:dyDescent="0.3">
      <c r="A39">
        <v>36</v>
      </c>
      <c r="B39" t="s">
        <v>200</v>
      </c>
      <c r="C39">
        <v>8</v>
      </c>
      <c r="D39">
        <v>31</v>
      </c>
      <c r="E39">
        <v>0</v>
      </c>
      <c r="F39">
        <v>31</v>
      </c>
      <c r="G39">
        <v>2400</v>
      </c>
      <c r="H39" t="s">
        <v>149</v>
      </c>
      <c r="I39">
        <v>2400</v>
      </c>
      <c r="J39">
        <v>0</v>
      </c>
      <c r="M39" t="s">
        <v>201</v>
      </c>
      <c r="P39" t="s">
        <v>201</v>
      </c>
      <c r="S39" t="s">
        <v>201</v>
      </c>
      <c r="V39" t="s">
        <v>201</v>
      </c>
      <c r="Y39" t="s">
        <v>201</v>
      </c>
    </row>
    <row r="40" spans="1:25" x14ac:dyDescent="0.3">
      <c r="A40">
        <v>37</v>
      </c>
      <c r="B40" t="s">
        <v>200</v>
      </c>
      <c r="C40">
        <v>8</v>
      </c>
      <c r="D40">
        <v>10</v>
      </c>
      <c r="E40">
        <v>0</v>
      </c>
      <c r="F40">
        <v>10</v>
      </c>
      <c r="G40">
        <v>2600</v>
      </c>
      <c r="H40" t="s">
        <v>153</v>
      </c>
      <c r="I40">
        <v>2600</v>
      </c>
      <c r="J40">
        <v>0</v>
      </c>
      <c r="M40" t="s">
        <v>201</v>
      </c>
      <c r="P40" t="s">
        <v>201</v>
      </c>
      <c r="S40" t="s">
        <v>201</v>
      </c>
      <c r="V40" t="s">
        <v>201</v>
      </c>
      <c r="Y40" t="s">
        <v>201</v>
      </c>
    </row>
    <row r="41" spans="1:25" x14ac:dyDescent="0.3">
      <c r="A41">
        <v>38</v>
      </c>
      <c r="B41" t="s">
        <v>200</v>
      </c>
      <c r="C41">
        <v>8</v>
      </c>
      <c r="D41">
        <v>7.0909000000000004</v>
      </c>
      <c r="E41">
        <v>0</v>
      </c>
      <c r="F41">
        <v>7.0909000000000004</v>
      </c>
      <c r="G41">
        <v>2600</v>
      </c>
      <c r="H41" t="s">
        <v>154</v>
      </c>
      <c r="I41">
        <v>2600</v>
      </c>
      <c r="J41">
        <v>4.5500000000000002E-3</v>
      </c>
      <c r="M41" t="s">
        <v>201</v>
      </c>
      <c r="P41" t="s">
        <v>201</v>
      </c>
      <c r="S41" t="s">
        <v>201</v>
      </c>
      <c r="V41" t="s">
        <v>201</v>
      </c>
      <c r="Y41" t="s">
        <v>201</v>
      </c>
    </row>
    <row r="42" spans="1:25" x14ac:dyDescent="0.3">
      <c r="A42">
        <v>39</v>
      </c>
      <c r="B42" t="s">
        <v>200</v>
      </c>
      <c r="C42">
        <v>9</v>
      </c>
      <c r="D42">
        <v>28</v>
      </c>
      <c r="E42">
        <v>0</v>
      </c>
      <c r="F42">
        <v>28</v>
      </c>
      <c r="G42">
        <v>2200</v>
      </c>
      <c r="H42" t="s">
        <v>149</v>
      </c>
      <c r="I42">
        <v>2200</v>
      </c>
      <c r="J42">
        <v>0</v>
      </c>
      <c r="M42" t="s">
        <v>201</v>
      </c>
      <c r="P42" t="s">
        <v>201</v>
      </c>
      <c r="S42" t="s">
        <v>201</v>
      </c>
      <c r="V42" t="s">
        <v>201</v>
      </c>
      <c r="Y42" t="s">
        <v>201</v>
      </c>
    </row>
    <row r="43" spans="1:25" x14ac:dyDescent="0.3">
      <c r="A43">
        <v>40</v>
      </c>
      <c r="B43" t="s">
        <v>200</v>
      </c>
      <c r="C43">
        <v>9</v>
      </c>
      <c r="D43">
        <v>6</v>
      </c>
      <c r="E43">
        <v>0</v>
      </c>
      <c r="F43">
        <v>6</v>
      </c>
      <c r="G43">
        <v>2200</v>
      </c>
      <c r="H43" t="s">
        <v>154</v>
      </c>
      <c r="I43">
        <v>2200</v>
      </c>
      <c r="J43">
        <v>3.8500000000000006E-3</v>
      </c>
      <c r="M43" t="s">
        <v>201</v>
      </c>
      <c r="P43" t="s">
        <v>201</v>
      </c>
      <c r="S43" t="s">
        <v>201</v>
      </c>
      <c r="V43" t="s">
        <v>201</v>
      </c>
      <c r="Y43" t="s">
        <v>201</v>
      </c>
    </row>
    <row r="44" spans="1:25" x14ac:dyDescent="0.3">
      <c r="A44">
        <v>41</v>
      </c>
      <c r="B44" t="s">
        <v>200</v>
      </c>
      <c r="C44">
        <v>9</v>
      </c>
      <c r="D44">
        <v>5.3357375713121442</v>
      </c>
      <c r="E44">
        <v>0</v>
      </c>
      <c r="F44">
        <v>5.3357375713121442</v>
      </c>
      <c r="G44">
        <v>2454</v>
      </c>
      <c r="H44" t="s">
        <v>149</v>
      </c>
      <c r="I44">
        <v>100</v>
      </c>
      <c r="J44">
        <v>0</v>
      </c>
      <c r="K44" t="s">
        <v>69</v>
      </c>
      <c r="L44">
        <v>2354</v>
      </c>
      <c r="M44">
        <v>0.77748790058359629</v>
      </c>
      <c r="P44" t="s">
        <v>201</v>
      </c>
      <c r="S44" t="s">
        <v>201</v>
      </c>
      <c r="V44" t="s">
        <v>201</v>
      </c>
      <c r="Y44" t="s">
        <v>201</v>
      </c>
    </row>
    <row r="45" spans="1:25" x14ac:dyDescent="0.3">
      <c r="A45">
        <v>42</v>
      </c>
      <c r="B45" t="s">
        <v>200</v>
      </c>
      <c r="C45">
        <v>9</v>
      </c>
      <c r="D45">
        <v>8</v>
      </c>
      <c r="E45">
        <v>0</v>
      </c>
      <c r="F45">
        <v>8</v>
      </c>
      <c r="G45">
        <v>2200</v>
      </c>
      <c r="H45" t="s">
        <v>153</v>
      </c>
      <c r="I45">
        <v>2200</v>
      </c>
      <c r="J45">
        <v>0</v>
      </c>
      <c r="M45" t="s">
        <v>201</v>
      </c>
      <c r="P45" t="s">
        <v>201</v>
      </c>
      <c r="S45" t="s">
        <v>201</v>
      </c>
      <c r="V45" t="s">
        <v>201</v>
      </c>
      <c r="Y45" t="s">
        <v>201</v>
      </c>
    </row>
    <row r="46" spans="1:25" x14ac:dyDescent="0.3">
      <c r="A46">
        <v>43</v>
      </c>
      <c r="B46" t="s">
        <v>200</v>
      </c>
      <c r="C46">
        <v>10</v>
      </c>
      <c r="D46">
        <v>6.4003094233473989</v>
      </c>
      <c r="E46">
        <v>0</v>
      </c>
      <c r="F46">
        <v>6.4003094233473989</v>
      </c>
      <c r="G46">
        <v>2133</v>
      </c>
      <c r="H46" t="s">
        <v>149</v>
      </c>
      <c r="I46">
        <v>100</v>
      </c>
      <c r="J46">
        <v>0</v>
      </c>
      <c r="K46" t="s">
        <v>69</v>
      </c>
      <c r="L46">
        <v>2033.0000000000002</v>
      </c>
      <c r="M46">
        <v>0.67146682323128759</v>
      </c>
      <c r="P46" t="s">
        <v>201</v>
      </c>
      <c r="S46" t="s">
        <v>201</v>
      </c>
      <c r="V46" t="s">
        <v>201</v>
      </c>
      <c r="Y46" t="s">
        <v>201</v>
      </c>
    </row>
    <row r="47" spans="1:25" x14ac:dyDescent="0.3">
      <c r="A47">
        <v>44</v>
      </c>
      <c r="B47" t="s">
        <v>200</v>
      </c>
      <c r="C47">
        <v>10</v>
      </c>
      <c r="D47">
        <v>28</v>
      </c>
      <c r="E47">
        <v>0</v>
      </c>
      <c r="F47">
        <v>28</v>
      </c>
      <c r="G47">
        <v>2000</v>
      </c>
      <c r="H47" t="s">
        <v>149</v>
      </c>
      <c r="I47">
        <v>2000</v>
      </c>
      <c r="J47">
        <v>0</v>
      </c>
      <c r="M47" t="s">
        <v>201</v>
      </c>
      <c r="P47" t="s">
        <v>201</v>
      </c>
      <c r="S47" t="s">
        <v>201</v>
      </c>
      <c r="V47" t="s">
        <v>201</v>
      </c>
      <c r="Y47" t="s">
        <v>201</v>
      </c>
    </row>
    <row r="48" spans="1:25" x14ac:dyDescent="0.3">
      <c r="A48">
        <v>45</v>
      </c>
      <c r="B48" t="s">
        <v>200</v>
      </c>
      <c r="C48">
        <v>10</v>
      </c>
      <c r="D48">
        <v>13</v>
      </c>
      <c r="E48">
        <v>0</v>
      </c>
      <c r="F48">
        <v>13</v>
      </c>
      <c r="G48">
        <v>2000</v>
      </c>
      <c r="H48" t="s">
        <v>153</v>
      </c>
      <c r="I48">
        <v>2000</v>
      </c>
      <c r="J48">
        <v>0</v>
      </c>
      <c r="M48" t="s">
        <v>201</v>
      </c>
      <c r="P48" t="s">
        <v>201</v>
      </c>
      <c r="S48" t="s">
        <v>201</v>
      </c>
      <c r="V48" t="s">
        <v>201</v>
      </c>
      <c r="Y48" t="s">
        <v>201</v>
      </c>
    </row>
    <row r="49" spans="1:25" x14ac:dyDescent="0.3">
      <c r="A49">
        <v>46</v>
      </c>
      <c r="B49" t="s">
        <v>200</v>
      </c>
      <c r="C49">
        <v>10</v>
      </c>
      <c r="D49">
        <v>5.4545000000000003</v>
      </c>
      <c r="E49">
        <v>0</v>
      </c>
      <c r="F49">
        <v>5.4545000000000003</v>
      </c>
      <c r="G49">
        <v>2000</v>
      </c>
      <c r="H49" t="s">
        <v>154</v>
      </c>
      <c r="I49">
        <v>2000</v>
      </c>
      <c r="J49">
        <v>3.5000000000000001E-3</v>
      </c>
      <c r="M49" t="s">
        <v>201</v>
      </c>
      <c r="P49" t="s">
        <v>201</v>
      </c>
      <c r="S49" t="s">
        <v>201</v>
      </c>
      <c r="V49" t="s">
        <v>201</v>
      </c>
      <c r="Y49" t="s">
        <v>201</v>
      </c>
    </row>
    <row r="50" spans="1:25" x14ac:dyDescent="0.3">
      <c r="A50">
        <v>47</v>
      </c>
      <c r="B50" t="s">
        <v>203</v>
      </c>
      <c r="C50">
        <v>11</v>
      </c>
      <c r="D50">
        <v>47</v>
      </c>
      <c r="E50">
        <v>0</v>
      </c>
      <c r="F50">
        <v>47</v>
      </c>
      <c r="G50">
        <v>14500</v>
      </c>
      <c r="H50" t="s">
        <v>153</v>
      </c>
      <c r="I50">
        <v>14500</v>
      </c>
      <c r="J50">
        <v>0</v>
      </c>
    </row>
    <row r="51" spans="1:25" x14ac:dyDescent="0.3">
      <c r="A51">
        <v>48</v>
      </c>
      <c r="B51" t="s">
        <v>203</v>
      </c>
      <c r="C51">
        <v>11</v>
      </c>
      <c r="D51">
        <v>50.243366406803688</v>
      </c>
      <c r="E51">
        <v>0</v>
      </c>
      <c r="F51">
        <v>50.243366406803688</v>
      </c>
      <c r="G51">
        <v>14110</v>
      </c>
      <c r="H51" t="s">
        <v>149</v>
      </c>
      <c r="I51">
        <v>200</v>
      </c>
      <c r="J51">
        <v>0</v>
      </c>
      <c r="K51" t="s">
        <v>69</v>
      </c>
      <c r="L51">
        <v>13910</v>
      </c>
      <c r="M51">
        <v>4.5942466852667048</v>
      </c>
    </row>
    <row r="52" spans="1:25" x14ac:dyDescent="0.3">
      <c r="A52">
        <v>49</v>
      </c>
      <c r="B52" t="s">
        <v>203</v>
      </c>
      <c r="C52">
        <v>11</v>
      </c>
      <c r="D52">
        <v>48.252368647717489</v>
      </c>
      <c r="E52">
        <v>6.3367786391042218</v>
      </c>
      <c r="F52">
        <v>41.915590008613265</v>
      </c>
      <c r="G52">
        <v>11610</v>
      </c>
      <c r="H52" t="s">
        <v>149</v>
      </c>
      <c r="I52">
        <v>110</v>
      </c>
      <c r="J52">
        <v>0</v>
      </c>
      <c r="K52" t="s">
        <v>159</v>
      </c>
      <c r="L52">
        <v>11000</v>
      </c>
      <c r="M52">
        <v>1.7027999999999999</v>
      </c>
      <c r="N52" t="s">
        <v>149</v>
      </c>
      <c r="O52">
        <v>500</v>
      </c>
      <c r="P52">
        <v>0</v>
      </c>
    </row>
    <row r="53" spans="1:25" x14ac:dyDescent="0.3">
      <c r="A53">
        <v>50</v>
      </c>
      <c r="B53" t="s">
        <v>203</v>
      </c>
      <c r="C53">
        <v>12</v>
      </c>
      <c r="D53">
        <v>46.520265379975875</v>
      </c>
      <c r="E53">
        <v>0.85367913148371533</v>
      </c>
      <c r="F53">
        <v>45.666586248492159</v>
      </c>
      <c r="G53">
        <v>16580</v>
      </c>
      <c r="H53" t="s">
        <v>149</v>
      </c>
      <c r="I53">
        <v>900</v>
      </c>
      <c r="J53">
        <v>0</v>
      </c>
      <c r="K53" t="s">
        <v>158</v>
      </c>
      <c r="L53">
        <v>7100</v>
      </c>
      <c r="M53">
        <v>1.66625</v>
      </c>
      <c r="N53" t="s">
        <v>155</v>
      </c>
      <c r="O53">
        <v>8580</v>
      </c>
      <c r="P53">
        <v>1.747625</v>
      </c>
    </row>
    <row r="54" spans="1:25" x14ac:dyDescent="0.3">
      <c r="A54">
        <v>51</v>
      </c>
      <c r="B54" t="s">
        <v>203</v>
      </c>
      <c r="C54">
        <v>12</v>
      </c>
      <c r="D54">
        <v>37.427087814458055</v>
      </c>
      <c r="E54">
        <v>0</v>
      </c>
      <c r="F54">
        <v>37.427087814458055</v>
      </c>
      <c r="G54">
        <v>21386</v>
      </c>
      <c r="H54" t="s">
        <v>149</v>
      </c>
      <c r="I54">
        <v>200</v>
      </c>
      <c r="J54">
        <v>0</v>
      </c>
      <c r="K54" t="s">
        <v>69</v>
      </c>
      <c r="L54">
        <v>21186</v>
      </c>
      <c r="M54">
        <v>6.9973911052523663</v>
      </c>
    </row>
    <row r="55" spans="1:25" x14ac:dyDescent="0.3">
      <c r="A55">
        <v>52</v>
      </c>
      <c r="B55" t="s">
        <v>203</v>
      </c>
      <c r="C55">
        <v>12</v>
      </c>
      <c r="D55">
        <v>54</v>
      </c>
      <c r="E55">
        <v>0</v>
      </c>
      <c r="F55">
        <v>54</v>
      </c>
      <c r="G55">
        <v>15000</v>
      </c>
      <c r="H55" t="s">
        <v>153</v>
      </c>
      <c r="I55">
        <v>15000</v>
      </c>
      <c r="J55">
        <v>0</v>
      </c>
    </row>
    <row r="56" spans="1:25" x14ac:dyDescent="0.3">
      <c r="A56">
        <v>53</v>
      </c>
      <c r="B56" t="s">
        <v>203</v>
      </c>
      <c r="C56">
        <v>14</v>
      </c>
      <c r="D56">
        <v>58</v>
      </c>
      <c r="E56">
        <v>0</v>
      </c>
      <c r="F56">
        <v>58</v>
      </c>
      <c r="G56">
        <v>14900</v>
      </c>
      <c r="H56" t="s">
        <v>153</v>
      </c>
      <c r="I56">
        <v>14900</v>
      </c>
      <c r="J56">
        <v>0</v>
      </c>
    </row>
    <row r="57" spans="1:25" x14ac:dyDescent="0.3">
      <c r="A57">
        <v>54</v>
      </c>
      <c r="B57" t="s">
        <v>203</v>
      </c>
      <c r="C57">
        <v>14</v>
      </c>
      <c r="D57">
        <v>42.762039045553152</v>
      </c>
      <c r="E57">
        <v>0</v>
      </c>
      <c r="F57">
        <v>42.762039045553152</v>
      </c>
      <c r="G57">
        <v>14752</v>
      </c>
      <c r="H57" t="s">
        <v>149</v>
      </c>
      <c r="I57">
        <v>200</v>
      </c>
      <c r="J57">
        <v>0</v>
      </c>
      <c r="K57" t="s">
        <v>69</v>
      </c>
      <c r="L57">
        <v>14552</v>
      </c>
      <c r="M57">
        <v>4.8062888399713222</v>
      </c>
    </row>
    <row r="58" spans="1:25" x14ac:dyDescent="0.3">
      <c r="A58">
        <v>55</v>
      </c>
      <c r="B58" t="s">
        <v>203</v>
      </c>
      <c r="C58">
        <v>14</v>
      </c>
      <c r="D58">
        <v>76.678258629572383</v>
      </c>
      <c r="E58">
        <v>16.699639361154045</v>
      </c>
      <c r="F58">
        <v>59.978619268418342</v>
      </c>
      <c r="G58">
        <v>19410</v>
      </c>
      <c r="H58" t="s">
        <v>149</v>
      </c>
      <c r="I58">
        <v>910</v>
      </c>
      <c r="J58">
        <v>0</v>
      </c>
      <c r="K58" t="s">
        <v>155</v>
      </c>
      <c r="L58">
        <v>5000</v>
      </c>
      <c r="M58">
        <v>1.747625</v>
      </c>
      <c r="N58" t="s">
        <v>158</v>
      </c>
      <c r="O58">
        <v>13500</v>
      </c>
      <c r="P58">
        <v>1.66625</v>
      </c>
    </row>
    <row r="59" spans="1:25" x14ac:dyDescent="0.3">
      <c r="A59">
        <v>56</v>
      </c>
      <c r="B59" t="s">
        <v>203</v>
      </c>
      <c r="C59">
        <v>15</v>
      </c>
      <c r="D59">
        <v>50</v>
      </c>
      <c r="E59">
        <v>0</v>
      </c>
      <c r="F59">
        <v>50</v>
      </c>
      <c r="G59">
        <v>15200</v>
      </c>
      <c r="H59" t="s">
        <v>153</v>
      </c>
      <c r="I59">
        <v>15200</v>
      </c>
      <c r="J59">
        <v>0</v>
      </c>
    </row>
    <row r="60" spans="1:25" x14ac:dyDescent="0.3">
      <c r="A60">
        <v>57</v>
      </c>
      <c r="B60" t="s">
        <v>203</v>
      </c>
      <c r="C60">
        <v>15</v>
      </c>
      <c r="D60">
        <v>47.041414790996789</v>
      </c>
      <c r="E60">
        <v>0</v>
      </c>
      <c r="F60">
        <v>47.041414790996789</v>
      </c>
      <c r="G60">
        <v>23947</v>
      </c>
      <c r="H60" t="s">
        <v>149</v>
      </c>
      <c r="I60">
        <v>300</v>
      </c>
      <c r="J60">
        <v>0</v>
      </c>
      <c r="K60" t="s">
        <v>69</v>
      </c>
      <c r="L60">
        <v>23647</v>
      </c>
      <c r="M60">
        <v>7.8102193649533982</v>
      </c>
    </row>
    <row r="61" spans="1:25" x14ac:dyDescent="0.3">
      <c r="A61">
        <v>58</v>
      </c>
      <c r="B61" t="s">
        <v>203</v>
      </c>
      <c r="C61">
        <v>15</v>
      </c>
      <c r="D61">
        <v>57.076430976430977</v>
      </c>
      <c r="E61">
        <v>6.7070707070707076</v>
      </c>
      <c r="F61">
        <v>50.369360269360271</v>
      </c>
      <c r="G61">
        <v>14850</v>
      </c>
      <c r="H61" t="s">
        <v>149</v>
      </c>
      <c r="I61">
        <v>350</v>
      </c>
      <c r="J61">
        <v>0</v>
      </c>
      <c r="K61" t="s">
        <v>155</v>
      </c>
      <c r="L61">
        <v>9500</v>
      </c>
      <c r="M61">
        <v>1.747625</v>
      </c>
      <c r="N61" t="s">
        <v>158</v>
      </c>
      <c r="O61">
        <v>5000</v>
      </c>
      <c r="P61">
        <v>1.66625</v>
      </c>
    </row>
    <row r="62" spans="1:25" x14ac:dyDescent="0.3">
      <c r="A62">
        <v>59</v>
      </c>
      <c r="B62" t="s">
        <v>202</v>
      </c>
      <c r="C62">
        <v>17</v>
      </c>
      <c r="D62">
        <v>200.29899785407724</v>
      </c>
      <c r="E62">
        <v>51.687991416309018</v>
      </c>
      <c r="F62">
        <v>148.61100643776822</v>
      </c>
      <c r="G62">
        <v>233000</v>
      </c>
      <c r="H62" t="s">
        <v>149</v>
      </c>
      <c r="I62">
        <v>500</v>
      </c>
      <c r="J62">
        <v>0</v>
      </c>
      <c r="K62" t="s">
        <v>158</v>
      </c>
      <c r="L62">
        <v>6000</v>
      </c>
      <c r="M62">
        <v>1.66625</v>
      </c>
      <c r="N62" t="s">
        <v>160</v>
      </c>
      <c r="O62">
        <v>183920</v>
      </c>
      <c r="P62">
        <v>28.470815999999996</v>
      </c>
      <c r="Q62" t="s">
        <v>159</v>
      </c>
      <c r="R62">
        <v>42180</v>
      </c>
      <c r="S62">
        <v>6.5294639999999999</v>
      </c>
      <c r="T62" t="s">
        <v>155</v>
      </c>
      <c r="U62">
        <v>1870</v>
      </c>
      <c r="V62">
        <v>1.747625</v>
      </c>
      <c r="W62" t="s">
        <v>149</v>
      </c>
      <c r="X62">
        <v>400</v>
      </c>
      <c r="Y62">
        <v>0</v>
      </c>
    </row>
    <row r="63" spans="1:25" x14ac:dyDescent="0.3">
      <c r="A63">
        <v>60</v>
      </c>
      <c r="B63" t="s">
        <v>202</v>
      </c>
      <c r="C63">
        <v>17</v>
      </c>
      <c r="D63">
        <v>181.87463362643223</v>
      </c>
      <c r="E63">
        <v>0</v>
      </c>
      <c r="F63">
        <v>181.87463362643223</v>
      </c>
      <c r="G63">
        <v>187650</v>
      </c>
      <c r="H63" t="s">
        <v>149</v>
      </c>
      <c r="I63">
        <v>400</v>
      </c>
      <c r="J63">
        <v>0</v>
      </c>
      <c r="K63" t="s">
        <v>69</v>
      </c>
      <c r="L63">
        <v>187250</v>
      </c>
      <c r="M63">
        <v>61.845628455513335</v>
      </c>
      <c r="P63" t="s">
        <v>201</v>
      </c>
      <c r="S63" t="s">
        <v>201</v>
      </c>
      <c r="V63" t="s">
        <v>201</v>
      </c>
      <c r="Y63" t="s">
        <v>201</v>
      </c>
    </row>
    <row r="64" spans="1:25" x14ac:dyDescent="0.3">
      <c r="A64">
        <v>61</v>
      </c>
      <c r="B64" t="s">
        <v>202</v>
      </c>
      <c r="C64">
        <v>18</v>
      </c>
      <c r="D64">
        <v>218.68601042980333</v>
      </c>
      <c r="E64">
        <v>50.388022768328845</v>
      </c>
      <c r="F64">
        <v>168.29798766147448</v>
      </c>
      <c r="G64">
        <v>234712</v>
      </c>
      <c r="H64" t="s">
        <v>149</v>
      </c>
      <c r="I64">
        <v>500</v>
      </c>
      <c r="J64">
        <v>0</v>
      </c>
      <c r="K64" t="s">
        <v>158</v>
      </c>
      <c r="L64">
        <v>6000</v>
      </c>
      <c r="M64">
        <v>1.66625</v>
      </c>
      <c r="N64" t="s">
        <v>160</v>
      </c>
      <c r="O64">
        <v>183920</v>
      </c>
      <c r="P64">
        <v>28.470815999999996</v>
      </c>
      <c r="Q64" t="s">
        <v>159</v>
      </c>
      <c r="R64">
        <v>42690</v>
      </c>
      <c r="S64">
        <v>6.6084119999999995</v>
      </c>
      <c r="T64" t="s">
        <v>155</v>
      </c>
      <c r="U64">
        <v>1302</v>
      </c>
      <c r="V64">
        <v>1.747625</v>
      </c>
      <c r="W64" t="s">
        <v>149</v>
      </c>
      <c r="X64">
        <v>300</v>
      </c>
      <c r="Y64">
        <v>0</v>
      </c>
    </row>
    <row r="65" spans="1:25" x14ac:dyDescent="0.3">
      <c r="A65">
        <v>62</v>
      </c>
      <c r="B65" t="s">
        <v>202</v>
      </c>
      <c r="C65">
        <v>18</v>
      </c>
      <c r="D65">
        <v>171.17542512342297</v>
      </c>
      <c r="E65">
        <v>0</v>
      </c>
      <c r="F65">
        <v>171.17542512342297</v>
      </c>
      <c r="G65">
        <v>182300</v>
      </c>
      <c r="H65" t="s">
        <v>149</v>
      </c>
      <c r="I65">
        <v>400</v>
      </c>
      <c r="J65">
        <v>0</v>
      </c>
      <c r="K65" t="s">
        <v>69</v>
      </c>
      <c r="L65">
        <v>181900</v>
      </c>
      <c r="M65">
        <v>60.078610499641528</v>
      </c>
      <c r="P65" t="s">
        <v>201</v>
      </c>
      <c r="S65" t="s">
        <v>201</v>
      </c>
      <c r="V65" t="s">
        <v>201</v>
      </c>
      <c r="Y65" t="s">
        <v>201</v>
      </c>
    </row>
    <row r="66" spans="1:25" x14ac:dyDescent="0.3">
      <c r="A66">
        <v>63</v>
      </c>
      <c r="B66" t="s">
        <v>202</v>
      </c>
      <c r="C66">
        <v>19</v>
      </c>
      <c r="D66">
        <v>160.47709548999291</v>
      </c>
      <c r="E66">
        <v>0</v>
      </c>
      <c r="F66">
        <v>160.47709548999291</v>
      </c>
      <c r="G66">
        <v>183370</v>
      </c>
      <c r="H66" t="s">
        <v>149</v>
      </c>
      <c r="I66">
        <v>400</v>
      </c>
      <c r="J66">
        <v>0</v>
      </c>
      <c r="K66" t="s">
        <v>69</v>
      </c>
      <c r="L66">
        <v>182970</v>
      </c>
      <c r="M66">
        <v>60.43201409081589</v>
      </c>
      <c r="P66" t="s">
        <v>201</v>
      </c>
      <c r="S66" t="s">
        <v>201</v>
      </c>
      <c r="V66" t="s">
        <v>201</v>
      </c>
      <c r="Y66" t="s">
        <v>201</v>
      </c>
    </row>
    <row r="67" spans="1:25" x14ac:dyDescent="0.3">
      <c r="A67">
        <v>64</v>
      </c>
      <c r="B67" t="s">
        <v>202</v>
      </c>
      <c r="C67">
        <v>22</v>
      </c>
      <c r="D67">
        <v>250.29300291545186</v>
      </c>
      <c r="E67">
        <v>67.366903283052352</v>
      </c>
      <c r="F67">
        <v>182.92609963239951</v>
      </c>
      <c r="G67">
        <v>236670</v>
      </c>
      <c r="H67" t="s">
        <v>149</v>
      </c>
      <c r="I67">
        <v>450</v>
      </c>
      <c r="J67">
        <v>0</v>
      </c>
      <c r="K67" t="s">
        <v>155</v>
      </c>
      <c r="L67">
        <v>5050</v>
      </c>
      <c r="M67">
        <v>1.747625</v>
      </c>
      <c r="N67" t="s">
        <v>160</v>
      </c>
      <c r="O67">
        <v>187470</v>
      </c>
      <c r="P67">
        <v>29.020356</v>
      </c>
      <c r="Q67" t="s">
        <v>159</v>
      </c>
      <c r="R67">
        <v>43300</v>
      </c>
      <c r="S67">
        <v>6.7028399999999992</v>
      </c>
      <c r="T67" t="s">
        <v>149</v>
      </c>
      <c r="U67">
        <v>400</v>
      </c>
      <c r="V67">
        <v>0</v>
      </c>
      <c r="Y67" t="s">
        <v>201</v>
      </c>
    </row>
    <row r="68" spans="1:25" x14ac:dyDescent="0.3">
      <c r="A68">
        <v>65</v>
      </c>
      <c r="B68" t="s">
        <v>202</v>
      </c>
      <c r="C68">
        <v>22</v>
      </c>
      <c r="D68">
        <v>246.06528489030242</v>
      </c>
      <c r="E68">
        <v>0</v>
      </c>
      <c r="F68">
        <v>246.06528489030242</v>
      </c>
      <c r="G68">
        <v>185510</v>
      </c>
      <c r="H68" t="s">
        <v>149</v>
      </c>
      <c r="I68">
        <v>400</v>
      </c>
      <c r="J68">
        <v>0</v>
      </c>
      <c r="K68" t="s">
        <v>69</v>
      </c>
      <c r="L68">
        <v>185110</v>
      </c>
      <c r="M68">
        <v>61.138821273164616</v>
      </c>
      <c r="P68" t="s">
        <v>201</v>
      </c>
      <c r="S68" t="s">
        <v>201</v>
      </c>
      <c r="V68" t="s">
        <v>201</v>
      </c>
      <c r="Y68" t="s">
        <v>201</v>
      </c>
    </row>
    <row r="69" spans="1:25" x14ac:dyDescent="0.3">
      <c r="A69">
        <v>66</v>
      </c>
      <c r="B69" t="s">
        <v>202</v>
      </c>
      <c r="C69">
        <v>23</v>
      </c>
      <c r="D69">
        <v>160.47735971106678</v>
      </c>
      <c r="E69">
        <v>0</v>
      </c>
      <c r="F69">
        <v>160.47735971106678</v>
      </c>
      <c r="G69">
        <v>185510</v>
      </c>
      <c r="H69" t="s">
        <v>149</v>
      </c>
      <c r="I69">
        <v>400</v>
      </c>
      <c r="J69">
        <v>0</v>
      </c>
      <c r="K69" t="s">
        <v>69</v>
      </c>
      <c r="L69">
        <v>185110</v>
      </c>
      <c r="M69">
        <v>61.138821273164616</v>
      </c>
      <c r="P69" t="s">
        <v>201</v>
      </c>
      <c r="S69" t="s">
        <v>201</v>
      </c>
      <c r="V69" t="s">
        <v>201</v>
      </c>
      <c r="Y69" t="s">
        <v>201</v>
      </c>
    </row>
    <row r="70" spans="1:25" x14ac:dyDescent="0.3">
      <c r="A70">
        <v>67</v>
      </c>
      <c r="B70" t="s">
        <v>203</v>
      </c>
      <c r="C70">
        <v>24</v>
      </c>
      <c r="D70">
        <v>36.545499999999997</v>
      </c>
      <c r="E70">
        <v>0</v>
      </c>
      <c r="F70">
        <v>36.545499999999997</v>
      </c>
      <c r="G70">
        <v>13400</v>
      </c>
      <c r="H70" t="s">
        <v>154</v>
      </c>
      <c r="I70">
        <v>13400</v>
      </c>
      <c r="J70">
        <v>2.3450000000000002E-2</v>
      </c>
      <c r="M70" t="s">
        <v>201</v>
      </c>
      <c r="P70" t="s">
        <v>201</v>
      </c>
      <c r="S70" t="s">
        <v>201</v>
      </c>
      <c r="V70" t="s">
        <v>201</v>
      </c>
      <c r="Y70" t="s">
        <v>201</v>
      </c>
    </row>
    <row r="71" spans="1:25" x14ac:dyDescent="0.3">
      <c r="A71">
        <v>68</v>
      </c>
      <c r="B71" t="s">
        <v>203</v>
      </c>
      <c r="C71">
        <v>24</v>
      </c>
      <c r="D71">
        <v>26.724812895797349</v>
      </c>
      <c r="E71">
        <v>0</v>
      </c>
      <c r="F71">
        <v>26.724812895797349</v>
      </c>
      <c r="G71">
        <v>13896</v>
      </c>
      <c r="H71" t="s">
        <v>149</v>
      </c>
      <c r="I71">
        <v>200</v>
      </c>
      <c r="J71">
        <v>0</v>
      </c>
      <c r="K71" t="s">
        <v>69</v>
      </c>
      <c r="L71">
        <v>13696</v>
      </c>
      <c r="M71">
        <v>4.5235659670318329</v>
      </c>
      <c r="P71" t="s">
        <v>201</v>
      </c>
      <c r="S71" t="s">
        <v>201</v>
      </c>
      <c r="V71" t="s">
        <v>201</v>
      </c>
      <c r="Y71" t="s">
        <v>201</v>
      </c>
    </row>
    <row r="72" spans="1:25" x14ac:dyDescent="0.3">
      <c r="A72">
        <v>69</v>
      </c>
      <c r="B72" t="s">
        <v>203</v>
      </c>
      <c r="C72">
        <v>24</v>
      </c>
      <c r="D72">
        <v>45</v>
      </c>
      <c r="E72">
        <v>0</v>
      </c>
      <c r="F72">
        <v>45</v>
      </c>
      <c r="G72">
        <v>13400</v>
      </c>
      <c r="H72" t="s">
        <v>153</v>
      </c>
      <c r="I72">
        <v>13400</v>
      </c>
      <c r="J72">
        <v>0</v>
      </c>
      <c r="M72" t="s">
        <v>201</v>
      </c>
      <c r="P72" t="s">
        <v>201</v>
      </c>
      <c r="S72" t="s">
        <v>201</v>
      </c>
      <c r="V72" t="s">
        <v>201</v>
      </c>
      <c r="Y72" t="s">
        <v>201</v>
      </c>
    </row>
    <row r="73" spans="1:25" x14ac:dyDescent="0.3">
      <c r="A73">
        <v>70</v>
      </c>
      <c r="B73" t="s">
        <v>203</v>
      </c>
      <c r="C73">
        <v>24</v>
      </c>
      <c r="D73">
        <v>77.41105072463769</v>
      </c>
      <c r="E73">
        <v>23.202173913043481</v>
      </c>
      <c r="F73">
        <v>54.208876811594209</v>
      </c>
      <c r="G73">
        <v>13800</v>
      </c>
      <c r="H73" t="s">
        <v>149</v>
      </c>
      <c r="I73">
        <v>2150</v>
      </c>
      <c r="J73">
        <v>0</v>
      </c>
      <c r="K73" t="s">
        <v>159</v>
      </c>
      <c r="L73">
        <v>8450</v>
      </c>
      <c r="M73">
        <v>1.3080599999999998</v>
      </c>
      <c r="N73" t="s">
        <v>155</v>
      </c>
      <c r="O73">
        <v>3200</v>
      </c>
      <c r="P73">
        <v>1.747625</v>
      </c>
      <c r="S73" t="s">
        <v>201</v>
      </c>
      <c r="V73" t="s">
        <v>201</v>
      </c>
      <c r="Y73" t="s">
        <v>201</v>
      </c>
    </row>
    <row r="74" spans="1:25" x14ac:dyDescent="0.3">
      <c r="A74">
        <v>71</v>
      </c>
      <c r="B74" t="s">
        <v>203</v>
      </c>
      <c r="C74">
        <v>25</v>
      </c>
      <c r="D74">
        <v>40</v>
      </c>
      <c r="E74">
        <v>0</v>
      </c>
      <c r="F74">
        <v>40</v>
      </c>
      <c r="G74">
        <v>12200</v>
      </c>
      <c r="H74" t="s">
        <v>153</v>
      </c>
      <c r="I74">
        <v>12200</v>
      </c>
      <c r="J74">
        <v>0</v>
      </c>
      <c r="M74" t="s">
        <v>201</v>
      </c>
      <c r="P74" t="s">
        <v>201</v>
      </c>
      <c r="S74" t="s">
        <v>201</v>
      </c>
      <c r="V74" t="s">
        <v>201</v>
      </c>
      <c r="Y74" t="s">
        <v>201</v>
      </c>
    </row>
    <row r="75" spans="1:25" x14ac:dyDescent="0.3">
      <c r="A75">
        <v>72</v>
      </c>
      <c r="B75" t="s">
        <v>203</v>
      </c>
      <c r="C75">
        <v>25</v>
      </c>
      <c r="D75">
        <v>101.776</v>
      </c>
      <c r="E75">
        <v>26.705882352941178</v>
      </c>
      <c r="F75">
        <v>75.070117647058822</v>
      </c>
      <c r="G75">
        <v>12750</v>
      </c>
      <c r="H75" t="s">
        <v>149</v>
      </c>
      <c r="I75">
        <v>1950</v>
      </c>
      <c r="J75">
        <v>0</v>
      </c>
      <c r="K75" t="s">
        <v>156</v>
      </c>
      <c r="L75">
        <v>7600</v>
      </c>
      <c r="M75">
        <v>1.66625</v>
      </c>
      <c r="N75" t="s">
        <v>155</v>
      </c>
      <c r="O75">
        <v>3200</v>
      </c>
      <c r="P75">
        <v>1.747625</v>
      </c>
      <c r="S75" t="s">
        <v>201</v>
      </c>
      <c r="V75" t="s">
        <v>201</v>
      </c>
      <c r="Y75" t="s">
        <v>201</v>
      </c>
    </row>
    <row r="76" spans="1:25" x14ac:dyDescent="0.3">
      <c r="A76">
        <v>73</v>
      </c>
      <c r="B76" t="s">
        <v>203</v>
      </c>
      <c r="C76">
        <v>25</v>
      </c>
      <c r="D76">
        <v>29.932005998714565</v>
      </c>
      <c r="E76">
        <v>0</v>
      </c>
      <c r="F76">
        <v>29.932005998714565</v>
      </c>
      <c r="G76">
        <v>14003</v>
      </c>
      <c r="H76" t="s">
        <v>149</v>
      </c>
      <c r="I76">
        <v>200</v>
      </c>
      <c r="J76">
        <v>0</v>
      </c>
      <c r="K76" t="s">
        <v>69</v>
      </c>
      <c r="L76">
        <v>13803</v>
      </c>
      <c r="M76">
        <v>4.5589063261492688</v>
      </c>
      <c r="P76" t="s">
        <v>201</v>
      </c>
      <c r="S76" t="s">
        <v>201</v>
      </c>
      <c r="V76" t="s">
        <v>201</v>
      </c>
      <c r="Y76" t="s">
        <v>201</v>
      </c>
    </row>
    <row r="77" spans="1:25" x14ac:dyDescent="0.3">
      <c r="A77">
        <v>74</v>
      </c>
      <c r="B77" t="s">
        <v>203</v>
      </c>
      <c r="C77">
        <v>25</v>
      </c>
      <c r="D77">
        <v>33.2727</v>
      </c>
      <c r="E77">
        <v>0</v>
      </c>
      <c r="F77">
        <v>33.2727</v>
      </c>
      <c r="G77">
        <v>12200</v>
      </c>
      <c r="H77" t="s">
        <v>154</v>
      </c>
      <c r="I77">
        <v>12200</v>
      </c>
      <c r="J77">
        <v>2.1350000000000001E-2</v>
      </c>
      <c r="M77" t="s">
        <v>201</v>
      </c>
      <c r="P77" t="s">
        <v>201</v>
      </c>
      <c r="S77" t="s">
        <v>201</v>
      </c>
      <c r="V77" t="s">
        <v>201</v>
      </c>
      <c r="Y77" t="s">
        <v>201</v>
      </c>
    </row>
    <row r="78" spans="1:25" x14ac:dyDescent="0.3">
      <c r="A78">
        <v>75</v>
      </c>
      <c r="B78" t="s">
        <v>203</v>
      </c>
      <c r="C78">
        <v>26</v>
      </c>
      <c r="D78">
        <v>39.2727</v>
      </c>
      <c r="E78">
        <v>0</v>
      </c>
      <c r="F78">
        <v>39.2727</v>
      </c>
      <c r="G78">
        <v>14400</v>
      </c>
      <c r="H78" t="s">
        <v>154</v>
      </c>
      <c r="I78">
        <v>14400</v>
      </c>
      <c r="J78">
        <v>2.52E-2</v>
      </c>
      <c r="M78" t="s">
        <v>201</v>
      </c>
      <c r="P78" t="s">
        <v>201</v>
      </c>
      <c r="S78" t="s">
        <v>201</v>
      </c>
      <c r="V78" t="s">
        <v>201</v>
      </c>
      <c r="Y78" t="s">
        <v>201</v>
      </c>
    </row>
    <row r="79" spans="1:25" x14ac:dyDescent="0.3">
      <c r="A79">
        <v>76</v>
      </c>
      <c r="B79" t="s">
        <v>203</v>
      </c>
      <c r="C79">
        <v>26</v>
      </c>
      <c r="D79">
        <v>49</v>
      </c>
      <c r="E79">
        <v>0</v>
      </c>
      <c r="F79">
        <v>49</v>
      </c>
      <c r="G79">
        <v>14400</v>
      </c>
      <c r="H79" t="s">
        <v>153</v>
      </c>
      <c r="I79">
        <v>14400</v>
      </c>
      <c r="J79">
        <v>0</v>
      </c>
      <c r="M79" t="s">
        <v>201</v>
      </c>
      <c r="P79" t="s">
        <v>201</v>
      </c>
      <c r="S79" t="s">
        <v>201</v>
      </c>
      <c r="V79" t="s">
        <v>201</v>
      </c>
      <c r="Y79" t="s">
        <v>201</v>
      </c>
    </row>
    <row r="80" spans="1:25" x14ac:dyDescent="0.3">
      <c r="A80">
        <v>77</v>
      </c>
      <c r="B80" t="s">
        <v>203</v>
      </c>
      <c r="C80">
        <v>26</v>
      </c>
      <c r="D80">
        <v>80.471363636363634</v>
      </c>
      <c r="E80">
        <v>35.840909090909093</v>
      </c>
      <c r="F80">
        <v>44.630454545454548</v>
      </c>
      <c r="G80">
        <v>17600</v>
      </c>
      <c r="H80" t="s">
        <v>149</v>
      </c>
      <c r="I80">
        <v>1600</v>
      </c>
      <c r="J80">
        <v>0</v>
      </c>
      <c r="K80" t="s">
        <v>159</v>
      </c>
      <c r="L80">
        <v>13700</v>
      </c>
      <c r="M80">
        <v>2.1207599999999998</v>
      </c>
      <c r="N80" t="s">
        <v>155</v>
      </c>
      <c r="O80">
        <v>2300</v>
      </c>
      <c r="P80">
        <v>1.747625</v>
      </c>
      <c r="S80" t="s">
        <v>201</v>
      </c>
      <c r="V80" t="s">
        <v>201</v>
      </c>
      <c r="Y80" t="s">
        <v>201</v>
      </c>
    </row>
    <row r="81" spans="1:25" x14ac:dyDescent="0.3">
      <c r="A81">
        <v>78</v>
      </c>
      <c r="B81" t="s">
        <v>203</v>
      </c>
      <c r="C81">
        <v>26</v>
      </c>
      <c r="D81">
        <v>18.175544217687079</v>
      </c>
      <c r="E81">
        <v>0</v>
      </c>
      <c r="F81">
        <v>18.175544217687079</v>
      </c>
      <c r="G81">
        <v>16464</v>
      </c>
      <c r="H81" t="s">
        <v>149</v>
      </c>
      <c r="I81">
        <v>200</v>
      </c>
      <c r="J81">
        <v>0</v>
      </c>
      <c r="K81" t="s">
        <v>69</v>
      </c>
      <c r="L81">
        <v>16264.000000000002</v>
      </c>
      <c r="M81">
        <v>5.3717345858503007</v>
      </c>
      <c r="P81" t="s">
        <v>201</v>
      </c>
      <c r="S81" t="s">
        <v>201</v>
      </c>
      <c r="V81" t="s">
        <v>201</v>
      </c>
      <c r="Y81" t="s">
        <v>201</v>
      </c>
    </row>
    <row r="82" spans="1:25" x14ac:dyDescent="0.3">
      <c r="A82">
        <v>79</v>
      </c>
      <c r="B82" t="s">
        <v>203</v>
      </c>
      <c r="C82">
        <v>27</v>
      </c>
      <c r="D82">
        <v>36.545499999999997</v>
      </c>
      <c r="E82">
        <v>0</v>
      </c>
      <c r="F82">
        <v>36.545499999999997</v>
      </c>
      <c r="G82">
        <v>13400</v>
      </c>
      <c r="H82" t="s">
        <v>154</v>
      </c>
      <c r="I82">
        <v>13400</v>
      </c>
      <c r="J82">
        <v>2.3450000000000002E-2</v>
      </c>
      <c r="M82" t="s">
        <v>201</v>
      </c>
      <c r="P82" t="s">
        <v>201</v>
      </c>
      <c r="S82" t="s">
        <v>201</v>
      </c>
      <c r="V82" t="s">
        <v>201</v>
      </c>
      <c r="Y82" t="s">
        <v>201</v>
      </c>
    </row>
    <row r="83" spans="1:25" x14ac:dyDescent="0.3">
      <c r="A83">
        <v>80</v>
      </c>
      <c r="B83" t="s">
        <v>203</v>
      </c>
      <c r="C83">
        <v>27</v>
      </c>
      <c r="D83">
        <v>24.59345323741007</v>
      </c>
      <c r="E83">
        <v>0</v>
      </c>
      <c r="F83">
        <v>24.59345323741007</v>
      </c>
      <c r="G83">
        <v>19460</v>
      </c>
      <c r="H83" t="s">
        <v>149</v>
      </c>
      <c r="I83">
        <v>200</v>
      </c>
      <c r="J83">
        <v>0</v>
      </c>
      <c r="K83" t="s">
        <v>69</v>
      </c>
      <c r="L83">
        <v>19260</v>
      </c>
      <c r="M83">
        <v>6.361264641138515</v>
      </c>
      <c r="P83" t="s">
        <v>201</v>
      </c>
      <c r="S83" t="s">
        <v>201</v>
      </c>
      <c r="V83" t="s">
        <v>201</v>
      </c>
      <c r="Y83" t="s">
        <v>201</v>
      </c>
    </row>
    <row r="84" spans="1:25" x14ac:dyDescent="0.3">
      <c r="A84">
        <v>81</v>
      </c>
      <c r="B84" t="s">
        <v>203</v>
      </c>
      <c r="C84">
        <v>27</v>
      </c>
      <c r="D84">
        <v>44</v>
      </c>
      <c r="E84">
        <v>0</v>
      </c>
      <c r="F84">
        <v>44</v>
      </c>
      <c r="G84">
        <v>13400</v>
      </c>
      <c r="H84" t="s">
        <v>153</v>
      </c>
      <c r="I84">
        <v>13400</v>
      </c>
      <c r="J84">
        <v>0</v>
      </c>
      <c r="M84" t="s">
        <v>201</v>
      </c>
      <c r="P84" t="s">
        <v>201</v>
      </c>
      <c r="S84" t="s">
        <v>201</v>
      </c>
      <c r="V84" t="s">
        <v>201</v>
      </c>
      <c r="Y84" t="s">
        <v>201</v>
      </c>
    </row>
    <row r="85" spans="1:25" x14ac:dyDescent="0.3">
      <c r="A85">
        <v>82</v>
      </c>
      <c r="B85" t="s">
        <v>203</v>
      </c>
      <c r="C85">
        <v>28</v>
      </c>
      <c r="D85">
        <v>46</v>
      </c>
      <c r="E85">
        <v>0</v>
      </c>
      <c r="F85">
        <v>46</v>
      </c>
      <c r="G85">
        <v>13100</v>
      </c>
      <c r="H85" t="s">
        <v>153</v>
      </c>
      <c r="I85">
        <v>13100</v>
      </c>
      <c r="J85">
        <v>0</v>
      </c>
      <c r="M85" t="s">
        <v>201</v>
      </c>
      <c r="P85" t="s">
        <v>201</v>
      </c>
      <c r="S85" t="s">
        <v>201</v>
      </c>
      <c r="V85" t="s">
        <v>201</v>
      </c>
      <c r="Y85" t="s">
        <v>201</v>
      </c>
    </row>
    <row r="86" spans="1:25" x14ac:dyDescent="0.3">
      <c r="A86">
        <v>83</v>
      </c>
      <c r="B86" t="s">
        <v>203</v>
      </c>
      <c r="C86">
        <v>28</v>
      </c>
      <c r="D86">
        <v>107.35845102505692</v>
      </c>
      <c r="E86">
        <v>12.512528473804101</v>
      </c>
      <c r="F86">
        <v>94.845922551252826</v>
      </c>
      <c r="G86">
        <v>26340</v>
      </c>
      <c r="H86" t="s">
        <v>149</v>
      </c>
      <c r="I86">
        <v>300</v>
      </c>
      <c r="J86">
        <v>0</v>
      </c>
      <c r="K86" t="s">
        <v>155</v>
      </c>
      <c r="L86">
        <v>12900</v>
      </c>
      <c r="M86">
        <v>1.747625</v>
      </c>
      <c r="N86" t="s">
        <v>159</v>
      </c>
      <c r="O86">
        <v>8400</v>
      </c>
      <c r="P86">
        <v>1.3003199999999999</v>
      </c>
      <c r="Q86" t="s">
        <v>155</v>
      </c>
      <c r="R86">
        <v>4740</v>
      </c>
      <c r="S86">
        <v>1.747625</v>
      </c>
      <c r="V86" t="s">
        <v>201</v>
      </c>
      <c r="Y86" t="s">
        <v>201</v>
      </c>
    </row>
    <row r="87" spans="1:25" x14ac:dyDescent="0.3">
      <c r="A87">
        <v>84</v>
      </c>
      <c r="B87" t="s">
        <v>203</v>
      </c>
      <c r="C87">
        <v>28</v>
      </c>
      <c r="D87">
        <v>39.536131447587351</v>
      </c>
      <c r="E87">
        <v>0</v>
      </c>
      <c r="F87">
        <v>39.536131447587351</v>
      </c>
      <c r="G87">
        <v>19232</v>
      </c>
      <c r="H87" t="s">
        <v>149</v>
      </c>
      <c r="I87">
        <v>400</v>
      </c>
      <c r="J87">
        <v>0</v>
      </c>
      <c r="K87" t="s">
        <v>69</v>
      </c>
      <c r="L87">
        <v>18832</v>
      </c>
      <c r="M87">
        <v>6.2199032046687703</v>
      </c>
      <c r="P87" t="s">
        <v>201</v>
      </c>
      <c r="S87" t="s">
        <v>201</v>
      </c>
      <c r="V87" t="s">
        <v>201</v>
      </c>
      <c r="Y87" t="s">
        <v>201</v>
      </c>
    </row>
    <row r="88" spans="1:25" x14ac:dyDescent="0.3">
      <c r="A88">
        <v>85</v>
      </c>
      <c r="B88" t="s">
        <v>203</v>
      </c>
      <c r="C88">
        <v>28</v>
      </c>
      <c r="D88">
        <v>35.7273</v>
      </c>
      <c r="E88">
        <v>0</v>
      </c>
      <c r="F88">
        <v>35.7273</v>
      </c>
      <c r="G88">
        <v>13100</v>
      </c>
      <c r="H88" t="s">
        <v>154</v>
      </c>
      <c r="I88">
        <v>13100</v>
      </c>
      <c r="J88">
        <v>2.2925000000000001E-2</v>
      </c>
      <c r="M88" t="s">
        <v>201</v>
      </c>
      <c r="P88" t="s">
        <v>201</v>
      </c>
      <c r="S88" t="s">
        <v>201</v>
      </c>
      <c r="V88" t="s">
        <v>201</v>
      </c>
      <c r="Y88" t="s">
        <v>201</v>
      </c>
    </row>
    <row r="89" spans="1:25" x14ac:dyDescent="0.3">
      <c r="A89">
        <v>86</v>
      </c>
      <c r="B89" t="s">
        <v>203</v>
      </c>
      <c r="C89">
        <v>29</v>
      </c>
      <c r="D89">
        <v>56</v>
      </c>
      <c r="E89">
        <v>0</v>
      </c>
      <c r="F89">
        <v>56</v>
      </c>
      <c r="G89">
        <v>16900</v>
      </c>
      <c r="H89" t="s">
        <v>153</v>
      </c>
      <c r="I89">
        <v>16900</v>
      </c>
      <c r="J89">
        <v>0</v>
      </c>
      <c r="M89" t="s">
        <v>201</v>
      </c>
      <c r="P89" t="s">
        <v>201</v>
      </c>
      <c r="S89" t="s">
        <v>201</v>
      </c>
      <c r="V89" t="s">
        <v>201</v>
      </c>
      <c r="Y89" t="s">
        <v>201</v>
      </c>
    </row>
    <row r="90" spans="1:25" x14ac:dyDescent="0.3">
      <c r="A90">
        <v>87</v>
      </c>
      <c r="B90" t="s">
        <v>203</v>
      </c>
      <c r="C90">
        <v>29</v>
      </c>
      <c r="D90">
        <v>87.343840579710161</v>
      </c>
      <c r="E90">
        <v>6.88768115942029</v>
      </c>
      <c r="F90">
        <v>80.456159420289865</v>
      </c>
      <c r="G90">
        <v>22080</v>
      </c>
      <c r="H90" t="s">
        <v>149</v>
      </c>
      <c r="I90">
        <v>1150</v>
      </c>
      <c r="J90">
        <v>0</v>
      </c>
      <c r="K90" t="s">
        <v>155</v>
      </c>
      <c r="L90">
        <v>9770</v>
      </c>
      <c r="M90">
        <v>1.747625</v>
      </c>
      <c r="N90" t="s">
        <v>159</v>
      </c>
      <c r="O90">
        <v>11160</v>
      </c>
      <c r="P90">
        <v>1.727568</v>
      </c>
      <c r="S90" t="s">
        <v>201</v>
      </c>
      <c r="V90" t="s">
        <v>201</v>
      </c>
      <c r="Y90" t="s">
        <v>201</v>
      </c>
    </row>
    <row r="91" spans="1:25" x14ac:dyDescent="0.3">
      <c r="A91">
        <v>88</v>
      </c>
      <c r="B91" t="s">
        <v>203</v>
      </c>
      <c r="C91">
        <v>29</v>
      </c>
      <c r="D91">
        <v>34.185883916168393</v>
      </c>
      <c r="E91">
        <v>0</v>
      </c>
      <c r="F91">
        <v>34.185883916168393</v>
      </c>
      <c r="G91">
        <v>16557</v>
      </c>
      <c r="H91" t="s">
        <v>149</v>
      </c>
      <c r="I91">
        <v>400</v>
      </c>
      <c r="J91">
        <v>0</v>
      </c>
      <c r="K91" t="s">
        <v>69</v>
      </c>
      <c r="L91">
        <v>16157.000000000002</v>
      </c>
      <c r="M91">
        <v>5.3363942267328648</v>
      </c>
      <c r="P91" t="s">
        <v>201</v>
      </c>
      <c r="S91" t="s">
        <v>201</v>
      </c>
      <c r="V91" t="s">
        <v>201</v>
      </c>
      <c r="Y91" t="s">
        <v>201</v>
      </c>
    </row>
    <row r="92" spans="1:25" x14ac:dyDescent="0.3">
      <c r="A92">
        <v>89</v>
      </c>
      <c r="B92" t="s">
        <v>203</v>
      </c>
      <c r="C92">
        <v>29</v>
      </c>
      <c r="D92">
        <v>46.090899999999998</v>
      </c>
      <c r="E92">
        <v>0</v>
      </c>
      <c r="F92">
        <v>46.090899999999998</v>
      </c>
      <c r="G92">
        <v>16900</v>
      </c>
      <c r="H92" t="s">
        <v>154</v>
      </c>
      <c r="I92">
        <v>16900</v>
      </c>
      <c r="J92">
        <v>2.9574999999999997E-2</v>
      </c>
      <c r="M92" t="s">
        <v>201</v>
      </c>
      <c r="P92" t="s">
        <v>201</v>
      </c>
      <c r="S92" t="s">
        <v>201</v>
      </c>
      <c r="V92" t="s">
        <v>201</v>
      </c>
      <c r="Y92" t="s">
        <v>201</v>
      </c>
    </row>
    <row r="93" spans="1:25" x14ac:dyDescent="0.3">
      <c r="A93">
        <v>90</v>
      </c>
      <c r="B93" t="s">
        <v>203</v>
      </c>
      <c r="C93">
        <v>30</v>
      </c>
      <c r="D93">
        <v>39.535728853810156</v>
      </c>
      <c r="E93">
        <v>0</v>
      </c>
      <c r="F93">
        <v>39.535728853810156</v>
      </c>
      <c r="G93">
        <v>14317</v>
      </c>
      <c r="H93" t="s">
        <v>149</v>
      </c>
      <c r="I93">
        <v>300</v>
      </c>
      <c r="J93">
        <v>0</v>
      </c>
      <c r="K93" t="s">
        <v>69</v>
      </c>
      <c r="L93">
        <v>14017</v>
      </c>
      <c r="M93">
        <v>4.6295870443841407</v>
      </c>
      <c r="P93" t="s">
        <v>201</v>
      </c>
      <c r="S93" t="s">
        <v>201</v>
      </c>
      <c r="V93" t="s">
        <v>201</v>
      </c>
      <c r="Y93" t="s">
        <v>201</v>
      </c>
    </row>
    <row r="94" spans="1:25" x14ac:dyDescent="0.3">
      <c r="A94">
        <v>91</v>
      </c>
      <c r="B94" t="s">
        <v>203</v>
      </c>
      <c r="C94">
        <v>30</v>
      </c>
      <c r="D94">
        <v>39</v>
      </c>
      <c r="E94">
        <v>0</v>
      </c>
      <c r="F94">
        <v>39</v>
      </c>
      <c r="G94">
        <v>14300</v>
      </c>
      <c r="H94" t="s">
        <v>154</v>
      </c>
      <c r="I94">
        <v>14300</v>
      </c>
      <c r="J94">
        <v>2.5025000000000002E-2</v>
      </c>
      <c r="M94" t="s">
        <v>201</v>
      </c>
      <c r="P94" t="s">
        <v>201</v>
      </c>
      <c r="S94" t="s">
        <v>201</v>
      </c>
      <c r="V94" t="s">
        <v>201</v>
      </c>
      <c r="Y94" t="s">
        <v>201</v>
      </c>
    </row>
    <row r="95" spans="1:25" x14ac:dyDescent="0.3">
      <c r="A95">
        <v>92</v>
      </c>
      <c r="B95" t="s">
        <v>203</v>
      </c>
      <c r="C95">
        <v>30</v>
      </c>
      <c r="D95">
        <v>46</v>
      </c>
      <c r="E95">
        <v>0</v>
      </c>
      <c r="F95">
        <v>46</v>
      </c>
      <c r="G95">
        <v>14300</v>
      </c>
      <c r="H95" t="s">
        <v>153</v>
      </c>
      <c r="I95">
        <v>14300</v>
      </c>
      <c r="J95">
        <v>0</v>
      </c>
      <c r="M95" t="s">
        <v>201</v>
      </c>
      <c r="P95" t="s">
        <v>201</v>
      </c>
      <c r="S95" t="s">
        <v>201</v>
      </c>
      <c r="V95" t="s">
        <v>201</v>
      </c>
      <c r="Y95" t="s">
        <v>201</v>
      </c>
    </row>
    <row r="96" spans="1:25" x14ac:dyDescent="0.3">
      <c r="A96">
        <v>93</v>
      </c>
      <c r="B96" t="s">
        <v>203</v>
      </c>
      <c r="C96">
        <v>30</v>
      </c>
      <c r="D96">
        <v>51.52215189873418</v>
      </c>
      <c r="E96">
        <v>3.6582278481012658</v>
      </c>
      <c r="F96">
        <v>47.86392405063291</v>
      </c>
      <c r="G96">
        <v>15800</v>
      </c>
      <c r="H96" t="s">
        <v>149</v>
      </c>
      <c r="I96">
        <v>2300</v>
      </c>
      <c r="J96">
        <v>0</v>
      </c>
      <c r="K96" t="s">
        <v>159</v>
      </c>
      <c r="L96">
        <v>13500</v>
      </c>
      <c r="M96">
        <v>2.0897999999999999</v>
      </c>
      <c r="P96" t="s">
        <v>201</v>
      </c>
      <c r="S96" t="s">
        <v>201</v>
      </c>
      <c r="V96" t="s">
        <v>201</v>
      </c>
      <c r="Y96" t="s">
        <v>201</v>
      </c>
    </row>
    <row r="97" spans="1:25" x14ac:dyDescent="0.3">
      <c r="A97">
        <v>94</v>
      </c>
      <c r="B97" t="s">
        <v>203</v>
      </c>
      <c r="C97">
        <v>31</v>
      </c>
      <c r="D97">
        <v>45</v>
      </c>
      <c r="E97">
        <v>0</v>
      </c>
      <c r="F97">
        <v>45</v>
      </c>
      <c r="G97">
        <v>14600</v>
      </c>
      <c r="H97" t="s">
        <v>153</v>
      </c>
      <c r="I97">
        <v>14600</v>
      </c>
      <c r="J97">
        <v>0</v>
      </c>
      <c r="M97" t="s">
        <v>201</v>
      </c>
      <c r="P97" t="s">
        <v>201</v>
      </c>
      <c r="S97" t="s">
        <v>201</v>
      </c>
      <c r="V97" t="s">
        <v>201</v>
      </c>
      <c r="Y97" t="s">
        <v>201</v>
      </c>
    </row>
    <row r="98" spans="1:25" x14ac:dyDescent="0.3">
      <c r="A98">
        <v>95</v>
      </c>
      <c r="B98" t="s">
        <v>203</v>
      </c>
      <c r="C98">
        <v>31</v>
      </c>
      <c r="D98">
        <v>77.830322966507168</v>
      </c>
      <c r="E98">
        <v>35.694796650717706</v>
      </c>
      <c r="F98">
        <v>42.13552631578947</v>
      </c>
      <c r="G98">
        <v>16720</v>
      </c>
      <c r="H98" t="s">
        <v>149</v>
      </c>
      <c r="I98">
        <v>2550</v>
      </c>
      <c r="J98">
        <v>0</v>
      </c>
      <c r="K98" t="s">
        <v>159</v>
      </c>
      <c r="L98">
        <v>14170</v>
      </c>
      <c r="M98">
        <v>2.1935159999999998</v>
      </c>
      <c r="P98" t="s">
        <v>201</v>
      </c>
      <c r="S98" t="s">
        <v>201</v>
      </c>
      <c r="V98" t="s">
        <v>201</v>
      </c>
      <c r="Y98" t="s">
        <v>201</v>
      </c>
    </row>
    <row r="99" spans="1:25" x14ac:dyDescent="0.3">
      <c r="A99">
        <v>96</v>
      </c>
      <c r="B99" t="s">
        <v>203</v>
      </c>
      <c r="C99">
        <v>31</v>
      </c>
      <c r="D99">
        <v>22.461619634000346</v>
      </c>
      <c r="E99">
        <v>0</v>
      </c>
      <c r="F99">
        <v>22.461619634000346</v>
      </c>
      <c r="G99">
        <v>17541</v>
      </c>
      <c r="H99" t="s">
        <v>149</v>
      </c>
      <c r="I99">
        <v>100</v>
      </c>
      <c r="J99">
        <v>0</v>
      </c>
      <c r="K99" t="s">
        <v>69</v>
      </c>
      <c r="L99">
        <v>17441</v>
      </c>
      <c r="M99">
        <v>5.7604785361420987</v>
      </c>
      <c r="P99" t="s">
        <v>201</v>
      </c>
      <c r="S99" t="s">
        <v>201</v>
      </c>
      <c r="V99" t="s">
        <v>201</v>
      </c>
      <c r="Y99" t="s">
        <v>201</v>
      </c>
    </row>
    <row r="100" spans="1:25" x14ac:dyDescent="0.3">
      <c r="A100">
        <v>97</v>
      </c>
      <c r="B100" t="s">
        <v>203</v>
      </c>
      <c r="C100">
        <v>31</v>
      </c>
      <c r="D100">
        <v>39.818199999999997</v>
      </c>
      <c r="E100">
        <v>0</v>
      </c>
      <c r="F100">
        <v>39.818199999999997</v>
      </c>
      <c r="G100">
        <v>14600</v>
      </c>
      <c r="H100" t="s">
        <v>154</v>
      </c>
      <c r="I100">
        <v>14600</v>
      </c>
      <c r="J100">
        <v>2.555E-2</v>
      </c>
      <c r="M100" t="s">
        <v>201</v>
      </c>
      <c r="P100" t="s">
        <v>201</v>
      </c>
      <c r="S100" t="s">
        <v>201</v>
      </c>
      <c r="V100" t="s">
        <v>201</v>
      </c>
      <c r="Y100" t="s">
        <v>201</v>
      </c>
    </row>
    <row r="101" spans="1:25" x14ac:dyDescent="0.3">
      <c r="A101">
        <v>98</v>
      </c>
      <c r="B101" t="s">
        <v>203</v>
      </c>
      <c r="C101">
        <v>32</v>
      </c>
      <c r="D101">
        <v>55</v>
      </c>
      <c r="E101">
        <v>0</v>
      </c>
      <c r="F101">
        <v>55</v>
      </c>
      <c r="G101">
        <v>14800</v>
      </c>
      <c r="H101" t="s">
        <v>153</v>
      </c>
      <c r="I101">
        <v>14800</v>
      </c>
      <c r="J101">
        <v>0</v>
      </c>
      <c r="M101" t="s">
        <v>201</v>
      </c>
      <c r="P101" t="s">
        <v>201</v>
      </c>
      <c r="S101" t="s">
        <v>201</v>
      </c>
      <c r="V101" t="s">
        <v>201</v>
      </c>
      <c r="Y101" t="s">
        <v>201</v>
      </c>
    </row>
    <row r="102" spans="1:25" x14ac:dyDescent="0.3">
      <c r="A102">
        <v>99</v>
      </c>
      <c r="B102" t="s">
        <v>203</v>
      </c>
      <c r="C102">
        <v>32</v>
      </c>
      <c r="D102">
        <v>53.940394088669947</v>
      </c>
      <c r="E102">
        <v>11.589852216748769</v>
      </c>
      <c r="F102">
        <v>42.35054187192118</v>
      </c>
      <c r="G102">
        <v>20300</v>
      </c>
      <c r="H102" t="s">
        <v>149</v>
      </c>
      <c r="I102">
        <v>280</v>
      </c>
      <c r="J102">
        <v>0</v>
      </c>
      <c r="K102" t="s">
        <v>156</v>
      </c>
      <c r="L102">
        <v>1310</v>
      </c>
      <c r="M102">
        <v>1.66625</v>
      </c>
      <c r="N102" t="s">
        <v>159</v>
      </c>
      <c r="O102">
        <v>16710</v>
      </c>
      <c r="P102">
        <v>2.5867080000000002</v>
      </c>
      <c r="Q102" t="s">
        <v>155</v>
      </c>
      <c r="R102">
        <v>2000</v>
      </c>
      <c r="S102">
        <v>1.747625</v>
      </c>
      <c r="V102" t="s">
        <v>201</v>
      </c>
      <c r="Y102" t="s">
        <v>201</v>
      </c>
    </row>
    <row r="103" spans="1:25" x14ac:dyDescent="0.3">
      <c r="A103">
        <v>100</v>
      </c>
      <c r="B103" t="s">
        <v>203</v>
      </c>
      <c r="C103">
        <v>32</v>
      </c>
      <c r="D103">
        <v>34.199298628145726</v>
      </c>
      <c r="E103">
        <v>0</v>
      </c>
      <c r="F103">
        <v>34.199298628145726</v>
      </c>
      <c r="G103">
        <v>22014</v>
      </c>
      <c r="H103" t="s">
        <v>149</v>
      </c>
      <c r="I103">
        <v>400</v>
      </c>
      <c r="J103">
        <v>0</v>
      </c>
      <c r="K103" t="s">
        <v>69</v>
      </c>
      <c r="L103">
        <v>21614</v>
      </c>
      <c r="M103">
        <v>7.1387525417221109</v>
      </c>
      <c r="P103" t="s">
        <v>201</v>
      </c>
      <c r="S103" t="s">
        <v>201</v>
      </c>
      <c r="V103" t="s">
        <v>201</v>
      </c>
      <c r="Y103" t="s">
        <v>201</v>
      </c>
    </row>
    <row r="104" spans="1:25" x14ac:dyDescent="0.3">
      <c r="A104">
        <v>101</v>
      </c>
      <c r="B104" t="s">
        <v>203</v>
      </c>
      <c r="C104">
        <v>32</v>
      </c>
      <c r="D104">
        <v>40.363599999999998</v>
      </c>
      <c r="E104">
        <v>0</v>
      </c>
      <c r="F104">
        <v>40.363599999999998</v>
      </c>
      <c r="G104">
        <v>14800</v>
      </c>
      <c r="H104" t="s">
        <v>154</v>
      </c>
      <c r="I104">
        <v>14800</v>
      </c>
      <c r="J104">
        <v>2.5900000000000003E-2</v>
      </c>
      <c r="M104" t="s">
        <v>201</v>
      </c>
      <c r="P104" t="s">
        <v>201</v>
      </c>
      <c r="S104" t="s">
        <v>201</v>
      </c>
      <c r="V104" t="s">
        <v>201</v>
      </c>
      <c r="Y104" t="s">
        <v>201</v>
      </c>
    </row>
    <row r="105" spans="1:25" x14ac:dyDescent="0.3">
      <c r="A105">
        <v>102</v>
      </c>
      <c r="B105" t="s">
        <v>202</v>
      </c>
      <c r="C105">
        <v>33</v>
      </c>
      <c r="D105">
        <v>130.52103907637655</v>
      </c>
      <c r="E105">
        <v>0</v>
      </c>
      <c r="F105">
        <v>130.52103907637655</v>
      </c>
      <c r="G105">
        <v>135120</v>
      </c>
      <c r="H105" t="s">
        <v>149</v>
      </c>
      <c r="I105">
        <v>300</v>
      </c>
      <c r="J105">
        <v>0</v>
      </c>
      <c r="K105" t="s">
        <v>69</v>
      </c>
      <c r="L105">
        <v>134820</v>
      </c>
      <c r="M105">
        <v>44.528852487969601</v>
      </c>
      <c r="P105" t="s">
        <v>201</v>
      </c>
      <c r="S105" t="s">
        <v>201</v>
      </c>
      <c r="V105" t="s">
        <v>201</v>
      </c>
      <c r="Y105" t="s">
        <v>201</v>
      </c>
    </row>
    <row r="106" spans="1:25" x14ac:dyDescent="0.3">
      <c r="A106">
        <v>103</v>
      </c>
      <c r="B106" t="s">
        <v>202</v>
      </c>
      <c r="C106">
        <v>33</v>
      </c>
      <c r="D106">
        <v>208.08386942198266</v>
      </c>
      <c r="E106">
        <v>23.155495657382449</v>
      </c>
      <c r="F106">
        <v>184.9283737646002</v>
      </c>
      <c r="G106">
        <v>166950</v>
      </c>
      <c r="H106" t="s">
        <v>149</v>
      </c>
      <c r="I106">
        <v>1850</v>
      </c>
      <c r="J106">
        <v>0</v>
      </c>
      <c r="K106" t="s">
        <v>155</v>
      </c>
      <c r="L106">
        <v>17550</v>
      </c>
      <c r="M106">
        <v>1.747625</v>
      </c>
      <c r="N106" t="s">
        <v>159</v>
      </c>
      <c r="O106">
        <v>140550</v>
      </c>
      <c r="P106">
        <v>21.75714</v>
      </c>
      <c r="Q106" t="s">
        <v>156</v>
      </c>
      <c r="R106">
        <v>7000</v>
      </c>
      <c r="S106">
        <v>1.66625</v>
      </c>
      <c r="V106" t="s">
        <v>201</v>
      </c>
      <c r="Y106" t="s">
        <v>201</v>
      </c>
    </row>
    <row r="107" spans="1:25" x14ac:dyDescent="0.3">
      <c r="A107">
        <v>104</v>
      </c>
      <c r="B107" t="s">
        <v>202</v>
      </c>
      <c r="C107">
        <v>34</v>
      </c>
      <c r="D107">
        <v>139.0821929424043</v>
      </c>
      <c r="E107">
        <v>0</v>
      </c>
      <c r="F107">
        <v>139.0821929424043</v>
      </c>
      <c r="G107">
        <v>153310</v>
      </c>
      <c r="H107" t="s">
        <v>149</v>
      </c>
      <c r="I107">
        <v>300</v>
      </c>
      <c r="J107">
        <v>0</v>
      </c>
      <c r="K107" t="s">
        <v>69</v>
      </c>
      <c r="L107">
        <v>153010</v>
      </c>
      <c r="M107">
        <v>50.53671353793375</v>
      </c>
      <c r="P107" t="s">
        <v>201</v>
      </c>
      <c r="S107" t="s">
        <v>201</v>
      </c>
      <c r="V107" t="s">
        <v>201</v>
      </c>
      <c r="Y107" t="s">
        <v>201</v>
      </c>
    </row>
    <row r="108" spans="1:25" x14ac:dyDescent="0.3">
      <c r="A108">
        <v>105</v>
      </c>
      <c r="B108" t="s">
        <v>202</v>
      </c>
      <c r="C108">
        <v>34</v>
      </c>
      <c r="D108">
        <v>159.98849975847079</v>
      </c>
      <c r="E108">
        <v>46.864591815609693</v>
      </c>
      <c r="F108">
        <v>113.12390794286109</v>
      </c>
      <c r="G108">
        <v>144910</v>
      </c>
      <c r="H108" t="s">
        <v>149</v>
      </c>
      <c r="I108">
        <v>1800</v>
      </c>
      <c r="J108">
        <v>0</v>
      </c>
      <c r="K108" t="s">
        <v>159</v>
      </c>
      <c r="L108">
        <v>1770</v>
      </c>
      <c r="M108">
        <v>0.27399600000000002</v>
      </c>
      <c r="N108" t="s">
        <v>160</v>
      </c>
      <c r="O108">
        <v>141340</v>
      </c>
      <c r="P108">
        <v>21.879432000000001</v>
      </c>
      <c r="S108" t="s">
        <v>201</v>
      </c>
      <c r="V108" t="s">
        <v>201</v>
      </c>
      <c r="Y108" t="s">
        <v>201</v>
      </c>
    </row>
    <row r="109" spans="1:25" x14ac:dyDescent="0.3">
      <c r="A109">
        <v>106</v>
      </c>
      <c r="B109" t="s">
        <v>202</v>
      </c>
      <c r="C109">
        <v>35</v>
      </c>
      <c r="D109">
        <v>152.99054799844541</v>
      </c>
      <c r="E109">
        <v>0</v>
      </c>
      <c r="F109">
        <v>152.99054799844541</v>
      </c>
      <c r="G109">
        <v>154380</v>
      </c>
      <c r="H109" t="s">
        <v>149</v>
      </c>
      <c r="I109">
        <v>300</v>
      </c>
      <c r="J109">
        <v>0</v>
      </c>
      <c r="K109" t="s">
        <v>69</v>
      </c>
      <c r="L109">
        <v>154080</v>
      </c>
      <c r="M109">
        <v>50.89011712910812</v>
      </c>
      <c r="P109" t="s">
        <v>201</v>
      </c>
      <c r="S109" t="s">
        <v>201</v>
      </c>
      <c r="V109" t="s">
        <v>201</v>
      </c>
      <c r="Y109" t="s">
        <v>201</v>
      </c>
    </row>
    <row r="110" spans="1:25" x14ac:dyDescent="0.3">
      <c r="A110">
        <v>107</v>
      </c>
      <c r="B110" t="s">
        <v>202</v>
      </c>
      <c r="C110">
        <v>35</v>
      </c>
      <c r="D110">
        <v>135.29923664122137</v>
      </c>
      <c r="E110">
        <v>11.716539440203562</v>
      </c>
      <c r="F110">
        <v>123.58269720101781</v>
      </c>
      <c r="G110">
        <v>196500</v>
      </c>
      <c r="H110" t="s">
        <v>149</v>
      </c>
      <c r="I110">
        <v>2500</v>
      </c>
      <c r="J110">
        <v>0</v>
      </c>
      <c r="K110" t="s">
        <v>160</v>
      </c>
      <c r="L110">
        <v>139000</v>
      </c>
      <c r="M110">
        <v>21.517199999999999</v>
      </c>
      <c r="N110" t="s">
        <v>159</v>
      </c>
      <c r="O110">
        <v>55000</v>
      </c>
      <c r="P110">
        <v>8.5139999999999993</v>
      </c>
      <c r="S110" t="s">
        <v>201</v>
      </c>
      <c r="V110" t="s">
        <v>201</v>
      </c>
      <c r="Y110" t="s">
        <v>201</v>
      </c>
    </row>
    <row r="111" spans="1:25" x14ac:dyDescent="0.3">
      <c r="A111">
        <v>108</v>
      </c>
      <c r="B111" t="s">
        <v>202</v>
      </c>
      <c r="C111">
        <v>36</v>
      </c>
      <c r="D111">
        <v>245.02773321013066</v>
      </c>
      <c r="E111">
        <v>41.498534167751693</v>
      </c>
      <c r="F111">
        <v>203.52919904237896</v>
      </c>
      <c r="G111">
        <v>238090</v>
      </c>
      <c r="H111" t="s">
        <v>149</v>
      </c>
      <c r="I111">
        <v>5100</v>
      </c>
      <c r="J111">
        <v>0</v>
      </c>
      <c r="K111" t="s">
        <v>159</v>
      </c>
      <c r="L111">
        <v>142710</v>
      </c>
      <c r="M111">
        <v>22.091508000000001</v>
      </c>
      <c r="N111" t="s">
        <v>160</v>
      </c>
      <c r="O111">
        <v>83950</v>
      </c>
      <c r="P111">
        <v>12.99546</v>
      </c>
      <c r="Q111" t="s">
        <v>159</v>
      </c>
      <c r="R111">
        <v>6330</v>
      </c>
      <c r="S111">
        <v>0.97988399999999998</v>
      </c>
      <c r="V111" t="s">
        <v>201</v>
      </c>
      <c r="Y111" t="s">
        <v>201</v>
      </c>
    </row>
    <row r="112" spans="1:25" x14ac:dyDescent="0.3">
      <c r="A112">
        <v>109</v>
      </c>
      <c r="B112" t="s">
        <v>202</v>
      </c>
      <c r="C112">
        <v>36</v>
      </c>
      <c r="D112">
        <v>195.791794495239</v>
      </c>
      <c r="E112">
        <v>0</v>
      </c>
      <c r="F112">
        <v>195.791794495239</v>
      </c>
      <c r="G112">
        <v>211090</v>
      </c>
      <c r="H112" t="s">
        <v>149</v>
      </c>
      <c r="I112">
        <v>300</v>
      </c>
      <c r="J112">
        <v>0</v>
      </c>
      <c r="K112" t="s">
        <v>69</v>
      </c>
      <c r="L112">
        <v>210790</v>
      </c>
      <c r="M112">
        <v>69.620507461349291</v>
      </c>
      <c r="P112" t="s">
        <v>201</v>
      </c>
      <c r="S112" t="s">
        <v>201</v>
      </c>
      <c r="V112" t="s">
        <v>201</v>
      </c>
      <c r="Y112" t="s">
        <v>201</v>
      </c>
    </row>
    <row r="113" spans="1:25" x14ac:dyDescent="0.3">
      <c r="A113">
        <v>110</v>
      </c>
      <c r="B113" t="s">
        <v>202</v>
      </c>
      <c r="C113">
        <v>37</v>
      </c>
      <c r="D113">
        <v>194.72656047259878</v>
      </c>
      <c r="E113">
        <v>0</v>
      </c>
      <c r="F113">
        <v>194.72656047259878</v>
      </c>
      <c r="G113">
        <v>189590</v>
      </c>
      <c r="H113" t="s">
        <v>149</v>
      </c>
      <c r="I113">
        <v>200</v>
      </c>
      <c r="J113">
        <v>0</v>
      </c>
      <c r="K113" t="s">
        <v>69</v>
      </c>
      <c r="L113">
        <v>189390</v>
      </c>
      <c r="M113">
        <v>62.552435637862054</v>
      </c>
      <c r="P113" t="s">
        <v>201</v>
      </c>
      <c r="S113" t="s">
        <v>201</v>
      </c>
      <c r="V113" t="s">
        <v>201</v>
      </c>
      <c r="Y113" t="s">
        <v>201</v>
      </c>
    </row>
    <row r="114" spans="1:25" x14ac:dyDescent="0.3">
      <c r="A114">
        <v>111</v>
      </c>
      <c r="B114" t="s">
        <v>202</v>
      </c>
      <c r="C114">
        <v>37</v>
      </c>
      <c r="D114">
        <v>302.84026956125012</v>
      </c>
      <c r="E114">
        <v>94.928476921907091</v>
      </c>
      <c r="F114">
        <v>207.91179263934302</v>
      </c>
      <c r="G114">
        <v>263020</v>
      </c>
      <c r="H114" t="s">
        <v>149</v>
      </c>
      <c r="I114">
        <v>1350</v>
      </c>
      <c r="J114">
        <v>0</v>
      </c>
      <c r="K114" t="s">
        <v>155</v>
      </c>
      <c r="L114">
        <v>2670</v>
      </c>
      <c r="M114">
        <v>1.747625</v>
      </c>
      <c r="N114" t="s">
        <v>159</v>
      </c>
      <c r="O114">
        <v>205000</v>
      </c>
      <c r="P114">
        <v>31.733999999999998</v>
      </c>
      <c r="Q114" t="s">
        <v>155</v>
      </c>
      <c r="R114">
        <v>54000</v>
      </c>
      <c r="S114">
        <v>1.747625</v>
      </c>
      <c r="V114" t="s">
        <v>201</v>
      </c>
      <c r="Y114" t="s">
        <v>201</v>
      </c>
    </row>
    <row r="115" spans="1:25" x14ac:dyDescent="0.3">
      <c r="A115">
        <v>112</v>
      </c>
      <c r="B115" t="s">
        <v>202</v>
      </c>
      <c r="C115">
        <v>38</v>
      </c>
      <c r="D115">
        <v>139.08356906409873</v>
      </c>
      <c r="E115">
        <v>0</v>
      </c>
      <c r="F115">
        <v>139.08356906409873</v>
      </c>
      <c r="G115">
        <v>166150</v>
      </c>
      <c r="H115" t="s">
        <v>149</v>
      </c>
      <c r="I115">
        <v>300</v>
      </c>
      <c r="J115">
        <v>0</v>
      </c>
      <c r="K115" t="s">
        <v>69</v>
      </c>
      <c r="L115">
        <v>165850</v>
      </c>
      <c r="M115">
        <v>54.777556632026098</v>
      </c>
      <c r="P115" t="s">
        <v>201</v>
      </c>
      <c r="S115" t="s">
        <v>201</v>
      </c>
      <c r="V115" t="s">
        <v>201</v>
      </c>
      <c r="Y115" t="s">
        <v>201</v>
      </c>
    </row>
    <row r="116" spans="1:25" x14ac:dyDescent="0.3">
      <c r="A116">
        <v>113</v>
      </c>
      <c r="B116" t="s">
        <v>202</v>
      </c>
      <c r="C116">
        <v>38</v>
      </c>
      <c r="D116">
        <v>140.88446398937936</v>
      </c>
      <c r="E116">
        <v>24.238615997344841</v>
      </c>
      <c r="F116">
        <v>116.64584799203452</v>
      </c>
      <c r="G116">
        <v>120520</v>
      </c>
      <c r="H116" t="s">
        <v>149</v>
      </c>
      <c r="I116">
        <v>2400</v>
      </c>
      <c r="J116">
        <v>0</v>
      </c>
      <c r="K116" t="s">
        <v>159</v>
      </c>
      <c r="L116">
        <v>112980</v>
      </c>
      <c r="M116">
        <v>17.489304000000001</v>
      </c>
      <c r="N116" t="s">
        <v>155</v>
      </c>
      <c r="O116">
        <v>5140</v>
      </c>
      <c r="P116">
        <v>1.747625</v>
      </c>
      <c r="S116" t="s">
        <v>201</v>
      </c>
      <c r="V116" t="s">
        <v>201</v>
      </c>
      <c r="Y116" t="s">
        <v>201</v>
      </c>
    </row>
    <row r="117" spans="1:25" x14ac:dyDescent="0.3">
      <c r="A117">
        <v>114</v>
      </c>
      <c r="B117" t="s">
        <v>202</v>
      </c>
      <c r="C117">
        <v>39</v>
      </c>
      <c r="D117">
        <v>139.0947206590474</v>
      </c>
      <c r="E117">
        <v>0</v>
      </c>
      <c r="F117">
        <v>139.0947206590474</v>
      </c>
      <c r="G117">
        <v>172370</v>
      </c>
      <c r="H117" t="s">
        <v>149</v>
      </c>
      <c r="I117">
        <v>100</v>
      </c>
      <c r="J117">
        <v>0</v>
      </c>
      <c r="K117" t="s">
        <v>69</v>
      </c>
      <c r="L117">
        <v>172270</v>
      </c>
      <c r="M117">
        <v>56.897978179072275</v>
      </c>
      <c r="P117" t="s">
        <v>201</v>
      </c>
      <c r="S117" t="s">
        <v>201</v>
      </c>
      <c r="V117" t="s">
        <v>201</v>
      </c>
      <c r="Y117" t="s">
        <v>201</v>
      </c>
    </row>
    <row r="118" spans="1:25" x14ac:dyDescent="0.3">
      <c r="A118">
        <v>115</v>
      </c>
      <c r="B118" t="s">
        <v>202</v>
      </c>
      <c r="C118">
        <v>39</v>
      </c>
      <c r="D118">
        <v>200.9782540431556</v>
      </c>
      <c r="E118">
        <v>68.021483419844714</v>
      </c>
      <c r="F118">
        <v>132.95677062331089</v>
      </c>
      <c r="G118">
        <v>233110</v>
      </c>
      <c r="H118" t="s">
        <v>149</v>
      </c>
      <c r="I118">
        <v>750</v>
      </c>
      <c r="J118">
        <v>0</v>
      </c>
      <c r="K118" t="s">
        <v>155</v>
      </c>
      <c r="L118">
        <v>12360</v>
      </c>
      <c r="M118">
        <v>1.747625</v>
      </c>
      <c r="N118" t="s">
        <v>159</v>
      </c>
      <c r="O118">
        <v>220000</v>
      </c>
      <c r="P118">
        <v>34.055999999999997</v>
      </c>
      <c r="S118" t="s">
        <v>201</v>
      </c>
      <c r="V118" t="s">
        <v>201</v>
      </c>
      <c r="Y118" t="s">
        <v>201</v>
      </c>
    </row>
    <row r="119" spans="1:25" x14ac:dyDescent="0.3">
      <c r="A119">
        <v>116</v>
      </c>
      <c r="B119" t="s">
        <v>204</v>
      </c>
      <c r="C119">
        <v>40</v>
      </c>
      <c r="D119">
        <v>372.28976779875893</v>
      </c>
      <c r="E119">
        <v>30.821078267832121</v>
      </c>
      <c r="F119">
        <v>341.46868953092684</v>
      </c>
      <c r="G119">
        <v>749350</v>
      </c>
      <c r="H119" t="s">
        <v>169</v>
      </c>
      <c r="I119">
        <v>28750</v>
      </c>
      <c r="J119">
        <v>6.4208333333333334</v>
      </c>
      <c r="K119" t="s">
        <v>160</v>
      </c>
      <c r="L119">
        <v>715000</v>
      </c>
      <c r="M119">
        <v>110.682</v>
      </c>
      <c r="N119" t="s">
        <v>168</v>
      </c>
      <c r="O119">
        <v>5600</v>
      </c>
      <c r="P119">
        <v>5.6</v>
      </c>
    </row>
    <row r="120" spans="1:25" x14ac:dyDescent="0.3">
      <c r="A120">
        <v>117</v>
      </c>
      <c r="B120" t="s">
        <v>204</v>
      </c>
      <c r="C120">
        <v>40</v>
      </c>
      <c r="D120">
        <v>429.62797780184081</v>
      </c>
      <c r="E120">
        <v>27.096643205197616</v>
      </c>
      <c r="F120">
        <v>402.53133459664321</v>
      </c>
      <c r="G120">
        <v>738800</v>
      </c>
      <c r="H120" t="s">
        <v>154</v>
      </c>
      <c r="I120">
        <v>19000</v>
      </c>
      <c r="J120">
        <v>3.3250000000000002E-2</v>
      </c>
      <c r="K120" t="s">
        <v>160</v>
      </c>
      <c r="L120">
        <v>715000</v>
      </c>
      <c r="M120">
        <v>110.682</v>
      </c>
      <c r="N120" t="s">
        <v>149</v>
      </c>
      <c r="O120">
        <v>4800</v>
      </c>
      <c r="P120">
        <v>0</v>
      </c>
    </row>
    <row r="121" spans="1:25" x14ac:dyDescent="0.3">
      <c r="A121">
        <v>118</v>
      </c>
      <c r="B121" t="s">
        <v>204</v>
      </c>
      <c r="C121">
        <v>40</v>
      </c>
      <c r="D121">
        <v>370.10917219825569</v>
      </c>
      <c r="E121">
        <v>32.60879355709001</v>
      </c>
      <c r="F121">
        <v>337.5003786411657</v>
      </c>
      <c r="G121">
        <v>748730</v>
      </c>
      <c r="H121" t="s">
        <v>169</v>
      </c>
      <c r="I121">
        <v>28750</v>
      </c>
      <c r="J121">
        <v>6.4208333333333334</v>
      </c>
      <c r="K121" t="s">
        <v>160</v>
      </c>
      <c r="L121">
        <v>715000</v>
      </c>
      <c r="M121">
        <v>110.682</v>
      </c>
      <c r="N121" t="s">
        <v>158</v>
      </c>
      <c r="O121">
        <v>4680</v>
      </c>
      <c r="P121">
        <v>1.66625</v>
      </c>
      <c r="Q121" t="s">
        <v>149</v>
      </c>
      <c r="R121">
        <v>300</v>
      </c>
      <c r="S121">
        <v>0</v>
      </c>
    </row>
    <row r="122" spans="1:25" x14ac:dyDescent="0.3">
      <c r="A122">
        <v>119</v>
      </c>
      <c r="B122" t="s">
        <v>204</v>
      </c>
      <c r="C122">
        <v>40</v>
      </c>
      <c r="D122">
        <v>383.62547515838611</v>
      </c>
      <c r="E122">
        <v>30.836378792930976</v>
      </c>
      <c r="F122">
        <v>352.78909636545512</v>
      </c>
      <c r="G122">
        <v>749750</v>
      </c>
      <c r="H122" t="s">
        <v>169</v>
      </c>
      <c r="I122">
        <v>34750</v>
      </c>
      <c r="J122">
        <v>7.7608333333333333</v>
      </c>
      <c r="K122" t="s">
        <v>160</v>
      </c>
      <c r="L122">
        <v>715000</v>
      </c>
      <c r="M122">
        <v>110.682</v>
      </c>
    </row>
    <row r="123" spans="1:25" x14ac:dyDescent="0.3">
      <c r="A123">
        <v>120</v>
      </c>
      <c r="B123" t="s">
        <v>204</v>
      </c>
      <c r="C123">
        <v>40</v>
      </c>
      <c r="D123">
        <v>378.06106959364786</v>
      </c>
      <c r="E123">
        <v>30.821078267832121</v>
      </c>
      <c r="F123">
        <v>347.23999132581571</v>
      </c>
      <c r="G123">
        <v>749350</v>
      </c>
      <c r="H123" t="s">
        <v>169</v>
      </c>
      <c r="I123">
        <v>28750</v>
      </c>
      <c r="J123">
        <v>6.4208333333333334</v>
      </c>
      <c r="K123" t="s">
        <v>160</v>
      </c>
      <c r="L123">
        <v>715000</v>
      </c>
      <c r="M123">
        <v>110.682</v>
      </c>
      <c r="N123" t="s">
        <v>168</v>
      </c>
      <c r="O123">
        <v>5600</v>
      </c>
      <c r="P123">
        <v>5.6</v>
      </c>
    </row>
    <row r="124" spans="1:25" x14ac:dyDescent="0.3">
      <c r="A124">
        <v>121</v>
      </c>
      <c r="B124" t="s">
        <v>204</v>
      </c>
      <c r="C124">
        <v>40</v>
      </c>
      <c r="D124">
        <v>414.75931801482869</v>
      </c>
      <c r="E124">
        <v>28.098473715850648</v>
      </c>
      <c r="F124">
        <v>386.66084429897802</v>
      </c>
      <c r="G124">
        <v>748550</v>
      </c>
      <c r="H124" t="s">
        <v>169</v>
      </c>
      <c r="I124">
        <v>28750</v>
      </c>
      <c r="J124">
        <v>6.4208333333333334</v>
      </c>
      <c r="K124" t="s">
        <v>160</v>
      </c>
      <c r="L124">
        <v>715000</v>
      </c>
      <c r="M124">
        <v>110.682</v>
      </c>
      <c r="N124" t="s">
        <v>149</v>
      </c>
      <c r="O124">
        <v>4800</v>
      </c>
      <c r="P124">
        <v>0</v>
      </c>
    </row>
    <row r="125" spans="1:25" x14ac:dyDescent="0.3">
      <c r="A125">
        <v>122</v>
      </c>
      <c r="B125" t="s">
        <v>204</v>
      </c>
      <c r="C125">
        <v>40</v>
      </c>
      <c r="D125">
        <v>278.00334947376024</v>
      </c>
      <c r="E125">
        <v>104.10335545551585</v>
      </c>
      <c r="F125">
        <v>173.89999401824437</v>
      </c>
      <c r="G125">
        <v>581769</v>
      </c>
      <c r="H125" t="s">
        <v>69</v>
      </c>
      <c r="I125">
        <v>30709</v>
      </c>
      <c r="J125">
        <v>10.142683066704187</v>
      </c>
      <c r="K125" t="s">
        <v>149</v>
      </c>
      <c r="L125">
        <v>1380</v>
      </c>
      <c r="M125">
        <v>0</v>
      </c>
      <c r="N125" t="s">
        <v>163</v>
      </c>
      <c r="O125">
        <v>500000</v>
      </c>
      <c r="P125">
        <v>51</v>
      </c>
      <c r="Q125" t="s">
        <v>159</v>
      </c>
      <c r="R125">
        <v>45000</v>
      </c>
      <c r="S125">
        <v>6.9659999999999993</v>
      </c>
      <c r="T125" t="s">
        <v>158</v>
      </c>
      <c r="U125">
        <v>4680</v>
      </c>
      <c r="V125">
        <v>1.66625</v>
      </c>
    </row>
    <row r="126" spans="1:25" x14ac:dyDescent="0.3">
      <c r="A126">
        <v>123</v>
      </c>
      <c r="B126" t="s">
        <v>204</v>
      </c>
      <c r="C126">
        <v>40</v>
      </c>
      <c r="D126">
        <v>291.98814269478044</v>
      </c>
      <c r="E126">
        <v>108.36392936506591</v>
      </c>
      <c r="F126">
        <v>183.62421332971451</v>
      </c>
      <c r="G126">
        <v>589510</v>
      </c>
      <c r="H126" t="s">
        <v>149</v>
      </c>
      <c r="I126">
        <v>1830</v>
      </c>
      <c r="J126">
        <v>0</v>
      </c>
      <c r="K126" t="s">
        <v>159</v>
      </c>
      <c r="L126">
        <v>83000</v>
      </c>
      <c r="M126">
        <v>12.8484</v>
      </c>
      <c r="N126" t="s">
        <v>163</v>
      </c>
      <c r="O126">
        <v>500000</v>
      </c>
      <c r="P126">
        <v>51</v>
      </c>
      <c r="Q126" t="s">
        <v>158</v>
      </c>
      <c r="R126">
        <v>4680</v>
      </c>
      <c r="S126">
        <v>1.66625</v>
      </c>
    </row>
    <row r="127" spans="1:25" x14ac:dyDescent="0.3">
      <c r="A127">
        <v>124</v>
      </c>
      <c r="B127" t="s">
        <v>204</v>
      </c>
      <c r="C127">
        <v>40</v>
      </c>
      <c r="D127">
        <v>280.08532559151718</v>
      </c>
      <c r="E127">
        <v>95.422229276333809</v>
      </c>
      <c r="F127">
        <v>184.6630963151834</v>
      </c>
      <c r="G127">
        <v>583584</v>
      </c>
      <c r="H127" t="s">
        <v>69</v>
      </c>
      <c r="I127">
        <v>30709</v>
      </c>
      <c r="J127">
        <v>10.142683066704187</v>
      </c>
      <c r="K127" t="s">
        <v>149</v>
      </c>
      <c r="L127">
        <v>1000</v>
      </c>
      <c r="M127">
        <v>0</v>
      </c>
      <c r="N127" t="s">
        <v>163</v>
      </c>
      <c r="O127">
        <v>500000</v>
      </c>
      <c r="P127">
        <v>51</v>
      </c>
      <c r="Q127" t="s">
        <v>169</v>
      </c>
      <c r="R127">
        <v>51875</v>
      </c>
      <c r="S127">
        <v>11.585416666666667</v>
      </c>
    </row>
    <row r="128" spans="1:25" x14ac:dyDescent="0.3">
      <c r="A128">
        <v>125</v>
      </c>
      <c r="B128" t="s">
        <v>204</v>
      </c>
      <c r="C128">
        <v>40</v>
      </c>
      <c r="D128">
        <v>430.11850297780188</v>
      </c>
      <c r="E128">
        <v>27.129128316188414</v>
      </c>
      <c r="F128">
        <v>402.98937466161345</v>
      </c>
      <c r="G128">
        <v>738800</v>
      </c>
      <c r="H128" t="s">
        <v>154</v>
      </c>
      <c r="I128">
        <v>19000</v>
      </c>
      <c r="J128">
        <v>3.3250000000000002E-2</v>
      </c>
      <c r="K128" t="s">
        <v>160</v>
      </c>
      <c r="L128">
        <v>715000</v>
      </c>
      <c r="M128">
        <v>110.682</v>
      </c>
      <c r="N128" t="s">
        <v>168</v>
      </c>
      <c r="O128">
        <v>5600</v>
      </c>
      <c r="P128">
        <v>5.6</v>
      </c>
    </row>
    <row r="129" spans="1:22" x14ac:dyDescent="0.3">
      <c r="A129">
        <v>126</v>
      </c>
      <c r="B129" t="s">
        <v>204</v>
      </c>
      <c r="C129">
        <v>40</v>
      </c>
      <c r="D129">
        <v>269.89011059123777</v>
      </c>
      <c r="E129">
        <v>98.731561037856224</v>
      </c>
      <c r="F129">
        <v>171.15854955338153</v>
      </c>
      <c r="G129">
        <v>587750</v>
      </c>
      <c r="H129" t="s">
        <v>169</v>
      </c>
      <c r="I129">
        <v>87750</v>
      </c>
      <c r="J129">
        <v>19.5975</v>
      </c>
      <c r="K129" t="s">
        <v>163</v>
      </c>
      <c r="L129">
        <v>500000</v>
      </c>
      <c r="M129">
        <v>51</v>
      </c>
    </row>
    <row r="130" spans="1:22" x14ac:dyDescent="0.3">
      <c r="A130">
        <v>127</v>
      </c>
      <c r="B130" t="s">
        <v>204</v>
      </c>
      <c r="C130">
        <v>40</v>
      </c>
      <c r="D130">
        <v>268.17462901175048</v>
      </c>
      <c r="E130">
        <v>107.41491974365758</v>
      </c>
      <c r="F130">
        <v>160.75970926809291</v>
      </c>
      <c r="G130">
        <v>585935</v>
      </c>
      <c r="H130" t="s">
        <v>169</v>
      </c>
      <c r="I130">
        <v>35875</v>
      </c>
      <c r="J130">
        <v>8.012083333333333</v>
      </c>
      <c r="K130" t="s">
        <v>163</v>
      </c>
      <c r="L130">
        <v>500000</v>
      </c>
      <c r="M130">
        <v>51</v>
      </c>
      <c r="N130" t="s">
        <v>159</v>
      </c>
      <c r="O130">
        <v>45000</v>
      </c>
      <c r="P130">
        <v>6.9659999999999993</v>
      </c>
      <c r="Q130" t="s">
        <v>158</v>
      </c>
      <c r="R130">
        <v>4680</v>
      </c>
      <c r="S130">
        <v>1.66625</v>
      </c>
      <c r="T130" t="s">
        <v>149</v>
      </c>
      <c r="U130">
        <v>380</v>
      </c>
      <c r="V130">
        <v>0</v>
      </c>
    </row>
    <row r="131" spans="1:22" x14ac:dyDescent="0.3">
      <c r="A131">
        <v>128</v>
      </c>
      <c r="B131" t="s">
        <v>204</v>
      </c>
      <c r="C131">
        <v>40</v>
      </c>
      <c r="D131">
        <v>294.37125311799775</v>
      </c>
      <c r="E131">
        <v>99.796008962922258</v>
      </c>
      <c r="F131">
        <v>194.57524415507547</v>
      </c>
      <c r="G131">
        <v>591325</v>
      </c>
      <c r="H131" t="s">
        <v>149</v>
      </c>
      <c r="I131">
        <v>1450</v>
      </c>
      <c r="J131">
        <v>0</v>
      </c>
      <c r="K131" t="s">
        <v>159</v>
      </c>
      <c r="L131">
        <v>38000</v>
      </c>
      <c r="M131">
        <v>5.8823999999999996</v>
      </c>
      <c r="N131" t="s">
        <v>163</v>
      </c>
      <c r="O131">
        <v>500000</v>
      </c>
      <c r="P131">
        <v>51</v>
      </c>
      <c r="Q131" t="s">
        <v>169</v>
      </c>
      <c r="R131">
        <v>51875</v>
      </c>
      <c r="S131">
        <v>11.585416666666667</v>
      </c>
    </row>
    <row r="132" spans="1:22" x14ac:dyDescent="0.3">
      <c r="A132">
        <v>129</v>
      </c>
      <c r="B132" t="s">
        <v>204</v>
      </c>
      <c r="C132">
        <v>40</v>
      </c>
      <c r="D132">
        <v>429.58536545749871</v>
      </c>
      <c r="E132">
        <v>27.084948565240929</v>
      </c>
      <c r="F132">
        <v>402.50041689225776</v>
      </c>
      <c r="G132">
        <v>738800</v>
      </c>
      <c r="H132" t="s">
        <v>154</v>
      </c>
      <c r="I132">
        <v>19000</v>
      </c>
      <c r="J132">
        <v>3.3250000000000002E-2</v>
      </c>
      <c r="K132" t="s">
        <v>160</v>
      </c>
      <c r="L132">
        <v>715000</v>
      </c>
      <c r="M132">
        <v>110.682</v>
      </c>
      <c r="N132" t="s">
        <v>158</v>
      </c>
      <c r="O132">
        <v>4680</v>
      </c>
      <c r="P132">
        <v>1.66625</v>
      </c>
      <c r="Q132" t="s">
        <v>149</v>
      </c>
      <c r="R132">
        <v>300</v>
      </c>
      <c r="S132">
        <v>0</v>
      </c>
    </row>
    <row r="133" spans="1:22" x14ac:dyDescent="0.3">
      <c r="A133">
        <v>130</v>
      </c>
      <c r="B133" t="s">
        <v>204</v>
      </c>
      <c r="C133">
        <v>40</v>
      </c>
      <c r="D133">
        <v>430.53547297297291</v>
      </c>
      <c r="E133">
        <v>27.113513513513514</v>
      </c>
      <c r="F133">
        <v>403.4219594594594</v>
      </c>
      <c r="G133">
        <v>740000</v>
      </c>
      <c r="H133" t="s">
        <v>154</v>
      </c>
      <c r="I133">
        <v>19000</v>
      </c>
      <c r="J133">
        <v>3.3250000000000002E-2</v>
      </c>
      <c r="K133" t="s">
        <v>160</v>
      </c>
      <c r="L133">
        <v>715000</v>
      </c>
      <c r="M133">
        <v>110.682</v>
      </c>
      <c r="N133" t="s">
        <v>169</v>
      </c>
      <c r="O133">
        <v>6000</v>
      </c>
      <c r="P133">
        <v>1.3399999999999999</v>
      </c>
    </row>
    <row r="134" spans="1:22" x14ac:dyDescent="0.3">
      <c r="A134">
        <v>131</v>
      </c>
      <c r="B134" t="s">
        <v>204</v>
      </c>
      <c r="C134">
        <v>40</v>
      </c>
      <c r="D134">
        <v>366.09085484393557</v>
      </c>
      <c r="E134">
        <v>31.53165838643482</v>
      </c>
      <c r="F134">
        <v>334.55919645750078</v>
      </c>
      <c r="G134">
        <v>740720</v>
      </c>
      <c r="H134" t="s">
        <v>149</v>
      </c>
      <c r="I134">
        <v>1100</v>
      </c>
      <c r="J134">
        <v>0</v>
      </c>
      <c r="K134" t="s">
        <v>159</v>
      </c>
      <c r="L134">
        <v>19020</v>
      </c>
      <c r="M134">
        <v>2.944296</v>
      </c>
      <c r="N134" t="s">
        <v>160</v>
      </c>
      <c r="O134">
        <v>715000</v>
      </c>
      <c r="P134">
        <v>110.682</v>
      </c>
      <c r="Q134" t="s">
        <v>168</v>
      </c>
      <c r="R134">
        <v>5600</v>
      </c>
      <c r="S134">
        <v>5.6</v>
      </c>
    </row>
    <row r="135" spans="1:22" x14ac:dyDescent="0.3">
      <c r="A135">
        <v>132</v>
      </c>
      <c r="B135" t="s">
        <v>204</v>
      </c>
      <c r="C135">
        <v>40</v>
      </c>
      <c r="D135">
        <v>614.15650738894669</v>
      </c>
      <c r="E135">
        <v>0</v>
      </c>
      <c r="F135">
        <v>614.15650738894669</v>
      </c>
      <c r="G135">
        <v>684130</v>
      </c>
      <c r="H135" t="s">
        <v>149</v>
      </c>
      <c r="I135">
        <v>400</v>
      </c>
      <c r="J135">
        <v>0</v>
      </c>
      <c r="K135" t="s">
        <v>69</v>
      </c>
      <c r="L135">
        <v>683730</v>
      </c>
      <c r="M135">
        <v>225.82489476041727</v>
      </c>
    </row>
    <row r="136" spans="1:22" x14ac:dyDescent="0.3">
      <c r="A136">
        <v>133</v>
      </c>
      <c r="B136" t="s">
        <v>204</v>
      </c>
      <c r="C136">
        <v>40</v>
      </c>
      <c r="D136">
        <v>369.64048101607887</v>
      </c>
      <c r="E136">
        <v>33.306999054181873</v>
      </c>
      <c r="F136">
        <v>336.33348196189701</v>
      </c>
      <c r="G136">
        <v>740100</v>
      </c>
      <c r="H136" t="s">
        <v>149</v>
      </c>
      <c r="I136">
        <v>1400</v>
      </c>
      <c r="J136">
        <v>0</v>
      </c>
      <c r="K136" t="s">
        <v>159</v>
      </c>
      <c r="L136">
        <v>19020</v>
      </c>
      <c r="M136">
        <v>2.944296</v>
      </c>
      <c r="N136" t="s">
        <v>160</v>
      </c>
      <c r="O136">
        <v>715000</v>
      </c>
      <c r="P136">
        <v>110.682</v>
      </c>
      <c r="Q136" t="s">
        <v>158</v>
      </c>
      <c r="R136">
        <v>4680</v>
      </c>
      <c r="S136">
        <v>1.66625</v>
      </c>
    </row>
    <row r="137" spans="1:22" x14ac:dyDescent="0.3">
      <c r="A137">
        <v>134</v>
      </c>
      <c r="B137" t="s">
        <v>204</v>
      </c>
      <c r="C137">
        <v>40</v>
      </c>
      <c r="D137">
        <v>377.4962819958958</v>
      </c>
      <c r="E137">
        <v>31.53165838643482</v>
      </c>
      <c r="F137">
        <v>345.964623609461</v>
      </c>
      <c r="G137">
        <v>740720</v>
      </c>
      <c r="H137" t="s">
        <v>149</v>
      </c>
      <c r="I137">
        <v>1100</v>
      </c>
      <c r="J137">
        <v>0</v>
      </c>
      <c r="K137" t="s">
        <v>159</v>
      </c>
      <c r="L137">
        <v>19020</v>
      </c>
      <c r="M137">
        <v>2.944296</v>
      </c>
      <c r="N137" t="s">
        <v>160</v>
      </c>
      <c r="O137">
        <v>715000</v>
      </c>
      <c r="P137">
        <v>110.682</v>
      </c>
      <c r="Q137" t="s">
        <v>168</v>
      </c>
      <c r="R137">
        <v>5600</v>
      </c>
      <c r="S137">
        <v>5.6</v>
      </c>
    </row>
    <row r="138" spans="1:22" x14ac:dyDescent="0.3">
      <c r="A138">
        <v>135</v>
      </c>
      <c r="B138" t="s">
        <v>204</v>
      </c>
      <c r="C138">
        <v>40</v>
      </c>
      <c r="D138">
        <v>439.14408500270707</v>
      </c>
      <c r="E138">
        <v>27.096643205197616</v>
      </c>
      <c r="F138">
        <v>412.04744179750946</v>
      </c>
      <c r="G138">
        <v>738800</v>
      </c>
      <c r="H138" t="s">
        <v>153</v>
      </c>
      <c r="I138">
        <v>19000</v>
      </c>
      <c r="J138">
        <v>0</v>
      </c>
      <c r="K138" t="s">
        <v>160</v>
      </c>
      <c r="L138">
        <v>715000</v>
      </c>
      <c r="M138">
        <v>110.682</v>
      </c>
      <c r="N138" t="s">
        <v>149</v>
      </c>
      <c r="O138">
        <v>4800</v>
      </c>
      <c r="P138">
        <v>0</v>
      </c>
    </row>
    <row r="139" spans="1:22" x14ac:dyDescent="0.3">
      <c r="A139">
        <v>136</v>
      </c>
      <c r="B139" t="s">
        <v>204</v>
      </c>
      <c r="C139">
        <v>40</v>
      </c>
      <c r="D139">
        <v>413.73698643096549</v>
      </c>
      <c r="E139">
        <v>28.825516272029407</v>
      </c>
      <c r="F139">
        <v>384.91147015893608</v>
      </c>
      <c r="G139">
        <v>739920</v>
      </c>
      <c r="H139" t="s">
        <v>149</v>
      </c>
      <c r="I139">
        <v>5900</v>
      </c>
      <c r="J139">
        <v>0</v>
      </c>
      <c r="K139" t="s">
        <v>159</v>
      </c>
      <c r="L139">
        <v>19020</v>
      </c>
      <c r="M139">
        <v>2.944296</v>
      </c>
      <c r="N139" t="s">
        <v>160</v>
      </c>
      <c r="O139">
        <v>715000</v>
      </c>
      <c r="P139">
        <v>110.682</v>
      </c>
    </row>
    <row r="140" spans="1:22" x14ac:dyDescent="0.3">
      <c r="A140">
        <v>137</v>
      </c>
      <c r="B140" t="s">
        <v>204</v>
      </c>
      <c r="C140">
        <v>40</v>
      </c>
      <c r="D140">
        <v>369.17633825326686</v>
      </c>
      <c r="E140">
        <v>34.327127681005663</v>
      </c>
      <c r="F140">
        <v>334.8492105722612</v>
      </c>
      <c r="G140">
        <v>744590</v>
      </c>
      <c r="H140" t="s">
        <v>69</v>
      </c>
      <c r="I140">
        <v>24610</v>
      </c>
      <c r="J140">
        <v>8.1282825970103243</v>
      </c>
      <c r="K140" t="s">
        <v>160</v>
      </c>
      <c r="L140">
        <v>715000</v>
      </c>
      <c r="M140">
        <v>110.682</v>
      </c>
      <c r="N140" t="s">
        <v>158</v>
      </c>
      <c r="O140">
        <v>4680</v>
      </c>
      <c r="P140">
        <v>1.66625</v>
      </c>
      <c r="Q140" t="s">
        <v>149</v>
      </c>
      <c r="R140">
        <v>300</v>
      </c>
      <c r="S140">
        <v>0</v>
      </c>
    </row>
    <row r="141" spans="1:22" x14ac:dyDescent="0.3">
      <c r="A141">
        <v>138</v>
      </c>
      <c r="B141" t="s">
        <v>204</v>
      </c>
      <c r="C141">
        <v>40</v>
      </c>
      <c r="D141">
        <v>382.59549657327557</v>
      </c>
      <c r="E141">
        <v>32.56227786644493</v>
      </c>
      <c r="F141">
        <v>350.03321870683067</v>
      </c>
      <c r="G141">
        <v>745610</v>
      </c>
      <c r="H141" t="s">
        <v>69</v>
      </c>
      <c r="I141">
        <v>24610</v>
      </c>
      <c r="J141">
        <v>8.1282825970103243</v>
      </c>
      <c r="K141" t="s">
        <v>160</v>
      </c>
      <c r="L141">
        <v>715000</v>
      </c>
      <c r="M141">
        <v>110.682</v>
      </c>
      <c r="N141" t="s">
        <v>169</v>
      </c>
      <c r="O141">
        <v>6000</v>
      </c>
      <c r="P141">
        <v>1.3399999999999999</v>
      </c>
    </row>
    <row r="142" spans="1:22" x14ac:dyDescent="0.3">
      <c r="A142">
        <v>139</v>
      </c>
      <c r="B142" t="s">
        <v>204</v>
      </c>
      <c r="C142">
        <v>40</v>
      </c>
      <c r="D142">
        <v>364.65578776452276</v>
      </c>
      <c r="E142">
        <v>32.54594007058413</v>
      </c>
      <c r="F142">
        <v>332.1098476939386</v>
      </c>
      <c r="G142">
        <v>745210</v>
      </c>
      <c r="H142" t="s">
        <v>69</v>
      </c>
      <c r="I142">
        <v>24610</v>
      </c>
      <c r="J142">
        <v>8.1282825970103243</v>
      </c>
      <c r="K142" t="s">
        <v>160</v>
      </c>
      <c r="L142">
        <v>715000</v>
      </c>
      <c r="M142">
        <v>110.682</v>
      </c>
      <c r="N142" t="s">
        <v>168</v>
      </c>
      <c r="O142">
        <v>5600</v>
      </c>
      <c r="P142">
        <v>5.6</v>
      </c>
    </row>
    <row r="143" spans="1:22" x14ac:dyDescent="0.3">
      <c r="A143">
        <v>140</v>
      </c>
      <c r="B143" t="s">
        <v>204</v>
      </c>
      <c r="C143">
        <v>40</v>
      </c>
      <c r="D143">
        <v>413.45478351983445</v>
      </c>
      <c r="E143">
        <v>29.830375733802608</v>
      </c>
      <c r="F143">
        <v>383.62440778603184</v>
      </c>
      <c r="G143">
        <v>744410</v>
      </c>
      <c r="H143" t="s">
        <v>69</v>
      </c>
      <c r="I143">
        <v>24610</v>
      </c>
      <c r="J143">
        <v>8.1282825970103243</v>
      </c>
      <c r="K143" t="s">
        <v>160</v>
      </c>
      <c r="L143">
        <v>715000</v>
      </c>
      <c r="M143">
        <v>110.682</v>
      </c>
      <c r="N143" t="s">
        <v>149</v>
      </c>
      <c r="O143">
        <v>4800</v>
      </c>
      <c r="P143">
        <v>0</v>
      </c>
    </row>
    <row r="144" spans="1:22" x14ac:dyDescent="0.3">
      <c r="A144">
        <v>141</v>
      </c>
      <c r="B144" t="s">
        <v>204</v>
      </c>
      <c r="C144">
        <v>40</v>
      </c>
      <c r="D144">
        <v>394.99024601477703</v>
      </c>
      <c r="E144">
        <v>31.591409781049549</v>
      </c>
      <c r="F144">
        <v>363.39883623372748</v>
      </c>
      <c r="G144">
        <v>738980</v>
      </c>
      <c r="H144" t="s">
        <v>153</v>
      </c>
      <c r="I144">
        <v>19000</v>
      </c>
      <c r="J144">
        <v>0</v>
      </c>
      <c r="K144" t="s">
        <v>160</v>
      </c>
      <c r="L144">
        <v>715000</v>
      </c>
      <c r="M144">
        <v>110.682</v>
      </c>
      <c r="N144" t="s">
        <v>158</v>
      </c>
      <c r="O144">
        <v>4680</v>
      </c>
      <c r="P144">
        <v>1.66625</v>
      </c>
      <c r="Q144" t="s">
        <v>149</v>
      </c>
      <c r="R144">
        <v>300</v>
      </c>
      <c r="S144">
        <v>0</v>
      </c>
    </row>
    <row r="145" spans="1:25" x14ac:dyDescent="0.3">
      <c r="A145">
        <v>142</v>
      </c>
      <c r="B145" t="s">
        <v>204</v>
      </c>
      <c r="C145">
        <v>40</v>
      </c>
      <c r="D145">
        <v>408.45020270270265</v>
      </c>
      <c r="E145">
        <v>29.824864864864864</v>
      </c>
      <c r="F145">
        <v>378.62533783783778</v>
      </c>
      <c r="G145">
        <v>740000</v>
      </c>
      <c r="H145" t="s">
        <v>153</v>
      </c>
      <c r="I145">
        <v>19000</v>
      </c>
      <c r="J145">
        <v>0</v>
      </c>
      <c r="K145" t="s">
        <v>160</v>
      </c>
      <c r="L145">
        <v>715000</v>
      </c>
      <c r="M145">
        <v>110.682</v>
      </c>
      <c r="N145" t="s">
        <v>169</v>
      </c>
      <c r="O145">
        <v>6000</v>
      </c>
      <c r="P145">
        <v>1.3399999999999999</v>
      </c>
    </row>
    <row r="146" spans="1:25" x14ac:dyDescent="0.3">
      <c r="A146">
        <v>143</v>
      </c>
      <c r="B146" t="s">
        <v>204</v>
      </c>
      <c r="C146">
        <v>40</v>
      </c>
      <c r="D146">
        <v>402.86168199026497</v>
      </c>
      <c r="E146">
        <v>29.809762033531641</v>
      </c>
      <c r="F146">
        <v>373.05191995673334</v>
      </c>
      <c r="G146">
        <v>739600</v>
      </c>
      <c r="H146" t="s">
        <v>153</v>
      </c>
      <c r="I146">
        <v>19000</v>
      </c>
      <c r="J146">
        <v>0</v>
      </c>
      <c r="K146" t="s">
        <v>160</v>
      </c>
      <c r="L146">
        <v>715000</v>
      </c>
      <c r="M146">
        <v>110.682</v>
      </c>
      <c r="N146" t="s">
        <v>168</v>
      </c>
      <c r="O146">
        <v>5600</v>
      </c>
      <c r="P146">
        <v>5.6</v>
      </c>
    </row>
    <row r="147" spans="1:25" x14ac:dyDescent="0.3">
      <c r="A147">
        <v>144</v>
      </c>
      <c r="B147" t="s">
        <v>204</v>
      </c>
      <c r="C147">
        <v>40</v>
      </c>
      <c r="D147">
        <v>377.06219012090548</v>
      </c>
      <c r="E147">
        <v>32.54594007058413</v>
      </c>
      <c r="F147">
        <v>344.51625005032133</v>
      </c>
      <c r="G147">
        <v>745210</v>
      </c>
      <c r="H147" t="s">
        <v>69</v>
      </c>
      <c r="I147">
        <v>24610</v>
      </c>
      <c r="J147">
        <v>8.1282825970103243</v>
      </c>
      <c r="K147" t="s">
        <v>160</v>
      </c>
      <c r="L147">
        <v>715000</v>
      </c>
      <c r="M147">
        <v>110.682</v>
      </c>
      <c r="N147" t="s">
        <v>168</v>
      </c>
      <c r="O147">
        <v>5600</v>
      </c>
      <c r="P147">
        <v>5.6</v>
      </c>
    </row>
    <row r="148" spans="1:25" x14ac:dyDescent="0.3">
      <c r="A148">
        <v>145</v>
      </c>
      <c r="B148" t="s">
        <v>204</v>
      </c>
      <c r="C148">
        <v>41</v>
      </c>
      <c r="D148">
        <v>292.43164265129678</v>
      </c>
      <c r="E148">
        <v>59.576887608069164</v>
      </c>
      <c r="F148">
        <v>232.85475504322764</v>
      </c>
      <c r="G148">
        <v>433750</v>
      </c>
      <c r="H148" t="s">
        <v>169</v>
      </c>
      <c r="I148">
        <v>5750</v>
      </c>
      <c r="J148">
        <v>1.2841666666666667</v>
      </c>
      <c r="K148" t="s">
        <v>160</v>
      </c>
      <c r="L148">
        <v>425000</v>
      </c>
      <c r="M148">
        <v>65.789999999999992</v>
      </c>
      <c r="N148" t="s">
        <v>168</v>
      </c>
      <c r="O148">
        <v>3000</v>
      </c>
      <c r="P148">
        <v>3</v>
      </c>
    </row>
    <row r="149" spans="1:25" x14ac:dyDescent="0.3">
      <c r="A149">
        <v>146</v>
      </c>
      <c r="B149" t="s">
        <v>204</v>
      </c>
      <c r="C149">
        <v>41</v>
      </c>
      <c r="D149">
        <v>315.43867435158501</v>
      </c>
      <c r="E149">
        <v>57.771527377521615</v>
      </c>
      <c r="F149">
        <v>257.66714697406337</v>
      </c>
      <c r="G149">
        <v>433750</v>
      </c>
      <c r="H149" t="s">
        <v>169</v>
      </c>
      <c r="I149">
        <v>5750</v>
      </c>
      <c r="J149">
        <v>1.2841666666666667</v>
      </c>
      <c r="K149" t="s">
        <v>160</v>
      </c>
      <c r="L149">
        <v>425000</v>
      </c>
      <c r="M149">
        <v>65.789999999999992</v>
      </c>
      <c r="N149" t="s">
        <v>149</v>
      </c>
      <c r="O149">
        <v>3000</v>
      </c>
      <c r="P149">
        <v>0</v>
      </c>
      <c r="S149" t="s">
        <v>201</v>
      </c>
      <c r="V149" t="s">
        <v>201</v>
      </c>
      <c r="Y149" t="s">
        <v>201</v>
      </c>
    </row>
    <row r="150" spans="1:25" x14ac:dyDescent="0.3">
      <c r="A150">
        <v>147</v>
      </c>
      <c r="B150" t="s">
        <v>204</v>
      </c>
      <c r="C150">
        <v>41</v>
      </c>
      <c r="D150">
        <v>293.3859654178674</v>
      </c>
      <c r="E150">
        <v>59.576887608069164</v>
      </c>
      <c r="F150">
        <v>233.80907780979825</v>
      </c>
      <c r="G150">
        <v>433750</v>
      </c>
      <c r="H150" t="s">
        <v>169</v>
      </c>
      <c r="I150">
        <v>5750</v>
      </c>
      <c r="J150">
        <v>1.2841666666666667</v>
      </c>
      <c r="K150" t="s">
        <v>160</v>
      </c>
      <c r="L150">
        <v>425000</v>
      </c>
      <c r="M150">
        <v>65.789999999999992</v>
      </c>
      <c r="N150" t="s">
        <v>168</v>
      </c>
      <c r="O150">
        <v>3000</v>
      </c>
      <c r="P150">
        <v>3</v>
      </c>
      <c r="S150" t="s">
        <v>201</v>
      </c>
      <c r="V150" t="s">
        <v>201</v>
      </c>
      <c r="Y150" t="s">
        <v>201</v>
      </c>
    </row>
    <row r="151" spans="1:25" x14ac:dyDescent="0.3">
      <c r="A151">
        <v>148</v>
      </c>
      <c r="B151" t="s">
        <v>204</v>
      </c>
      <c r="C151">
        <v>41</v>
      </c>
      <c r="D151">
        <v>285.25408139086034</v>
      </c>
      <c r="E151">
        <v>106.09102869853353</v>
      </c>
      <c r="F151">
        <v>179.1630526923268</v>
      </c>
      <c r="G151">
        <v>523302</v>
      </c>
      <c r="H151" t="s">
        <v>69</v>
      </c>
      <c r="I151">
        <v>14552</v>
      </c>
      <c r="J151">
        <v>4.8062888399713222</v>
      </c>
      <c r="K151" t="s">
        <v>163</v>
      </c>
      <c r="L151">
        <v>400000</v>
      </c>
      <c r="M151">
        <v>51</v>
      </c>
      <c r="N151" t="s">
        <v>169</v>
      </c>
      <c r="O151">
        <v>108750</v>
      </c>
      <c r="P151">
        <v>24.287499999999998</v>
      </c>
      <c r="S151" t="s">
        <v>201</v>
      </c>
      <c r="V151" t="s">
        <v>201</v>
      </c>
      <c r="Y151" t="s">
        <v>201</v>
      </c>
    </row>
    <row r="152" spans="1:25" x14ac:dyDescent="0.3">
      <c r="A152">
        <v>149</v>
      </c>
      <c r="B152" t="s">
        <v>204</v>
      </c>
      <c r="C152">
        <v>41</v>
      </c>
      <c r="D152">
        <v>307.40391079315424</v>
      </c>
      <c r="E152">
        <v>65.80369318181819</v>
      </c>
      <c r="F152">
        <v>241.60021761133603</v>
      </c>
      <c r="G152">
        <v>434720</v>
      </c>
      <c r="H152" t="s">
        <v>169</v>
      </c>
      <c r="I152">
        <v>5750</v>
      </c>
      <c r="J152">
        <v>1.2841666666666667</v>
      </c>
      <c r="K152" t="s">
        <v>160</v>
      </c>
      <c r="L152">
        <v>425000</v>
      </c>
      <c r="M152">
        <v>65.789999999999992</v>
      </c>
      <c r="N152" t="s">
        <v>155</v>
      </c>
      <c r="O152">
        <v>3210</v>
      </c>
      <c r="P152">
        <v>1.747625</v>
      </c>
      <c r="Q152" t="s">
        <v>149</v>
      </c>
      <c r="R152">
        <v>760</v>
      </c>
      <c r="S152">
        <v>0</v>
      </c>
      <c r="V152" t="s">
        <v>201</v>
      </c>
      <c r="Y152" t="s">
        <v>201</v>
      </c>
    </row>
    <row r="153" spans="1:25" x14ac:dyDescent="0.3">
      <c r="A153">
        <v>150</v>
      </c>
      <c r="B153" t="s">
        <v>204</v>
      </c>
      <c r="C153">
        <v>41</v>
      </c>
      <c r="D153">
        <v>308.7087299744602</v>
      </c>
      <c r="E153">
        <v>56.783375899698164</v>
      </c>
      <c r="F153">
        <v>251.92535407476203</v>
      </c>
      <c r="G153">
        <v>430700</v>
      </c>
      <c r="H153" t="s">
        <v>154</v>
      </c>
      <c r="I153">
        <v>2700</v>
      </c>
      <c r="J153">
        <v>4.725E-3</v>
      </c>
      <c r="K153" t="s">
        <v>160</v>
      </c>
      <c r="L153">
        <v>425000</v>
      </c>
      <c r="M153">
        <v>65.789999999999992</v>
      </c>
      <c r="N153" t="s">
        <v>149</v>
      </c>
      <c r="O153">
        <v>3000</v>
      </c>
      <c r="P153">
        <v>0</v>
      </c>
      <c r="S153" t="s">
        <v>201</v>
      </c>
    </row>
    <row r="154" spans="1:25" x14ac:dyDescent="0.3">
      <c r="A154">
        <v>151</v>
      </c>
      <c r="B154" t="s">
        <v>204</v>
      </c>
      <c r="C154">
        <v>41</v>
      </c>
      <c r="D154">
        <v>284.84351056419786</v>
      </c>
      <c r="E154">
        <v>58.586022753656842</v>
      </c>
      <c r="F154">
        <v>226.25748781054099</v>
      </c>
      <c r="G154">
        <v>430700</v>
      </c>
      <c r="H154" t="s">
        <v>154</v>
      </c>
      <c r="I154">
        <v>2700</v>
      </c>
      <c r="J154">
        <v>4.725E-3</v>
      </c>
      <c r="K154" t="s">
        <v>160</v>
      </c>
      <c r="L154">
        <v>425000</v>
      </c>
      <c r="M154">
        <v>65.789999999999992</v>
      </c>
      <c r="N154" t="s">
        <v>168</v>
      </c>
      <c r="O154">
        <v>3000</v>
      </c>
      <c r="P154">
        <v>3</v>
      </c>
      <c r="S154" t="s">
        <v>201</v>
      </c>
    </row>
    <row r="155" spans="1:25" x14ac:dyDescent="0.3">
      <c r="A155">
        <v>152</v>
      </c>
      <c r="B155" t="s">
        <v>204</v>
      </c>
      <c r="C155">
        <v>41</v>
      </c>
      <c r="D155">
        <v>291.05051783659377</v>
      </c>
      <c r="E155">
        <v>60.519735327963176</v>
      </c>
      <c r="F155">
        <v>230.53078250863061</v>
      </c>
      <c r="G155">
        <v>434500</v>
      </c>
      <c r="H155" t="s">
        <v>169</v>
      </c>
      <c r="I155">
        <v>9500</v>
      </c>
      <c r="J155">
        <v>2.1216666666666666</v>
      </c>
      <c r="K155" t="s">
        <v>160</v>
      </c>
      <c r="L155">
        <v>425000</v>
      </c>
      <c r="M155">
        <v>65.789999999999992</v>
      </c>
      <c r="P155" t="s">
        <v>201</v>
      </c>
      <c r="S155" t="s">
        <v>201</v>
      </c>
      <c r="V155" t="s">
        <v>201</v>
      </c>
      <c r="Y155" t="s">
        <v>201</v>
      </c>
    </row>
    <row r="156" spans="1:25" x14ac:dyDescent="0.3">
      <c r="A156">
        <v>153</v>
      </c>
      <c r="B156" t="s">
        <v>204</v>
      </c>
      <c r="C156">
        <v>41</v>
      </c>
      <c r="D156">
        <v>298.38821098749878</v>
      </c>
      <c r="E156">
        <v>130.07353184998507</v>
      </c>
      <c r="F156">
        <v>168.31467913751371</v>
      </c>
      <c r="G156">
        <v>482512</v>
      </c>
      <c r="H156" t="s">
        <v>69</v>
      </c>
      <c r="I156">
        <v>14552</v>
      </c>
      <c r="J156">
        <v>4.8062888399713222</v>
      </c>
      <c r="K156" t="s">
        <v>163</v>
      </c>
      <c r="L156">
        <v>400000</v>
      </c>
      <c r="M156">
        <v>51</v>
      </c>
      <c r="N156" t="s">
        <v>159</v>
      </c>
      <c r="O156">
        <v>64000</v>
      </c>
      <c r="P156">
        <v>9.9071999999999996</v>
      </c>
      <c r="Q156" t="s">
        <v>155</v>
      </c>
      <c r="R156">
        <v>3210</v>
      </c>
      <c r="S156">
        <v>1.747625</v>
      </c>
      <c r="T156" t="s">
        <v>149</v>
      </c>
      <c r="U156">
        <v>750</v>
      </c>
      <c r="V156">
        <v>0</v>
      </c>
      <c r="Y156" t="s">
        <v>201</v>
      </c>
    </row>
    <row r="157" spans="1:25" x14ac:dyDescent="0.3">
      <c r="A157">
        <v>154</v>
      </c>
      <c r="B157" t="s">
        <v>204</v>
      </c>
      <c r="C157">
        <v>41</v>
      </c>
      <c r="D157">
        <v>301.67615609145878</v>
      </c>
      <c r="E157">
        <v>64.804169851970258</v>
      </c>
      <c r="F157">
        <v>236.87198623948851</v>
      </c>
      <c r="G157">
        <v>431670</v>
      </c>
      <c r="H157" t="s">
        <v>153</v>
      </c>
      <c r="I157">
        <v>2700</v>
      </c>
      <c r="J157">
        <v>0</v>
      </c>
      <c r="K157" t="s">
        <v>160</v>
      </c>
      <c r="L157">
        <v>425000</v>
      </c>
      <c r="M157">
        <v>65.789999999999992</v>
      </c>
      <c r="N157" t="s">
        <v>155</v>
      </c>
      <c r="O157">
        <v>3210</v>
      </c>
      <c r="P157">
        <v>1.747625</v>
      </c>
      <c r="Q157" t="s">
        <v>149</v>
      </c>
      <c r="R157">
        <v>760</v>
      </c>
      <c r="S157">
        <v>0</v>
      </c>
      <c r="V157" t="s">
        <v>201</v>
      </c>
      <c r="Y157" t="s">
        <v>201</v>
      </c>
    </row>
    <row r="158" spans="1:25" x14ac:dyDescent="0.3">
      <c r="A158">
        <v>155</v>
      </c>
      <c r="B158" t="s">
        <v>204</v>
      </c>
      <c r="C158">
        <v>41</v>
      </c>
      <c r="D158">
        <v>281.51226730310259</v>
      </c>
      <c r="E158">
        <v>99.763174224343658</v>
      </c>
      <c r="F158">
        <v>181.74909307875896</v>
      </c>
      <c r="G158">
        <v>523750</v>
      </c>
      <c r="H158" t="s">
        <v>149</v>
      </c>
      <c r="I158">
        <v>1000</v>
      </c>
      <c r="J158">
        <v>0</v>
      </c>
      <c r="K158" t="s">
        <v>160</v>
      </c>
      <c r="L158">
        <v>14000</v>
      </c>
      <c r="M158">
        <v>2.1671999999999998</v>
      </c>
      <c r="N158" t="s">
        <v>163</v>
      </c>
      <c r="O158">
        <v>400000</v>
      </c>
      <c r="P158">
        <v>51</v>
      </c>
      <c r="Q158" t="s">
        <v>169</v>
      </c>
      <c r="R158">
        <v>108750</v>
      </c>
      <c r="S158">
        <v>24.287499999999998</v>
      </c>
      <c r="V158" t="s">
        <v>201</v>
      </c>
      <c r="Y158" t="s">
        <v>201</v>
      </c>
    </row>
    <row r="159" spans="1:25" x14ac:dyDescent="0.3">
      <c r="A159">
        <v>156</v>
      </c>
      <c r="B159" t="s">
        <v>204</v>
      </c>
      <c r="C159">
        <v>41</v>
      </c>
      <c r="D159">
        <v>294.48864585058806</v>
      </c>
      <c r="E159">
        <v>123.7975567334769</v>
      </c>
      <c r="F159">
        <v>170.69108911711115</v>
      </c>
      <c r="G159">
        <v>482960</v>
      </c>
      <c r="H159" t="s">
        <v>149</v>
      </c>
      <c r="I159">
        <v>1750</v>
      </c>
      <c r="J159">
        <v>0</v>
      </c>
      <c r="K159" t="s">
        <v>160</v>
      </c>
      <c r="L159">
        <v>14000</v>
      </c>
      <c r="M159">
        <v>2.1671999999999998</v>
      </c>
      <c r="N159" t="s">
        <v>163</v>
      </c>
      <c r="O159">
        <v>400000</v>
      </c>
      <c r="P159">
        <v>51</v>
      </c>
      <c r="Q159" t="s">
        <v>159</v>
      </c>
      <c r="R159">
        <v>64000</v>
      </c>
      <c r="S159">
        <v>9.9071999999999996</v>
      </c>
      <c r="T159" t="s">
        <v>155</v>
      </c>
      <c r="U159">
        <v>3210</v>
      </c>
      <c r="V159">
        <v>1.747625</v>
      </c>
      <c r="Y159" t="s">
        <v>201</v>
      </c>
    </row>
    <row r="160" spans="1:25" x14ac:dyDescent="0.3">
      <c r="A160">
        <v>157</v>
      </c>
      <c r="B160" t="s">
        <v>204</v>
      </c>
      <c r="C160">
        <v>41</v>
      </c>
      <c r="D160">
        <v>278.11007250129467</v>
      </c>
      <c r="E160">
        <v>119.09194717762817</v>
      </c>
      <c r="F160">
        <v>159.01812532366648</v>
      </c>
      <c r="G160">
        <v>482750</v>
      </c>
      <c r="H160" t="s">
        <v>149</v>
      </c>
      <c r="I160">
        <v>1000</v>
      </c>
      <c r="J160">
        <v>0</v>
      </c>
      <c r="K160" t="s">
        <v>160</v>
      </c>
      <c r="L160">
        <v>14000</v>
      </c>
      <c r="M160">
        <v>2.1671999999999998</v>
      </c>
      <c r="N160" t="s">
        <v>163</v>
      </c>
      <c r="O160">
        <v>400000</v>
      </c>
      <c r="P160">
        <v>51</v>
      </c>
      <c r="Q160" t="s">
        <v>159</v>
      </c>
      <c r="R160">
        <v>64000</v>
      </c>
      <c r="S160">
        <v>9.9071999999999996</v>
      </c>
      <c r="T160" t="s">
        <v>169</v>
      </c>
      <c r="U160">
        <v>3750</v>
      </c>
      <c r="V160">
        <v>0.83750000000000002</v>
      </c>
      <c r="Y160" t="s">
        <v>201</v>
      </c>
    </row>
    <row r="161" spans="1:25" x14ac:dyDescent="0.3">
      <c r="A161">
        <v>158</v>
      </c>
      <c r="B161" t="s">
        <v>204</v>
      </c>
      <c r="C161">
        <v>41</v>
      </c>
      <c r="D161">
        <v>308.32097791798111</v>
      </c>
      <c r="E161">
        <v>100.02917981072555</v>
      </c>
      <c r="F161">
        <v>208.29179810725554</v>
      </c>
      <c r="G161">
        <v>523050</v>
      </c>
      <c r="H161" t="s">
        <v>153</v>
      </c>
      <c r="I161">
        <v>14300</v>
      </c>
      <c r="J161">
        <v>0</v>
      </c>
      <c r="K161" t="s">
        <v>163</v>
      </c>
      <c r="L161">
        <v>400000</v>
      </c>
      <c r="M161">
        <v>51</v>
      </c>
      <c r="N161" t="s">
        <v>169</v>
      </c>
      <c r="O161">
        <v>108750</v>
      </c>
      <c r="P161">
        <v>24.287499999999998</v>
      </c>
      <c r="S161" t="s">
        <v>201</v>
      </c>
      <c r="V161" t="s">
        <v>201</v>
      </c>
      <c r="Y161" t="s">
        <v>201</v>
      </c>
    </row>
    <row r="162" spans="1:25" x14ac:dyDescent="0.3">
      <c r="A162">
        <v>159</v>
      </c>
      <c r="B162" t="s">
        <v>204</v>
      </c>
      <c r="C162">
        <v>41</v>
      </c>
      <c r="D162">
        <v>319.94474743914066</v>
      </c>
      <c r="E162">
        <v>124.16013768506612</v>
      </c>
      <c r="F162">
        <v>195.78460975407455</v>
      </c>
      <c r="G162">
        <v>482260</v>
      </c>
      <c r="H162" t="s">
        <v>153</v>
      </c>
      <c r="I162">
        <v>14300</v>
      </c>
      <c r="J162">
        <v>0</v>
      </c>
      <c r="K162" t="s">
        <v>163</v>
      </c>
      <c r="L162">
        <v>400000</v>
      </c>
      <c r="M162">
        <v>51</v>
      </c>
      <c r="N162" t="s">
        <v>159</v>
      </c>
      <c r="O162">
        <v>64000</v>
      </c>
      <c r="P162">
        <v>9.9071999999999996</v>
      </c>
      <c r="Q162" t="s">
        <v>155</v>
      </c>
      <c r="R162">
        <v>3210</v>
      </c>
      <c r="S162">
        <v>1.747625</v>
      </c>
      <c r="T162" t="s">
        <v>149</v>
      </c>
      <c r="U162">
        <v>750</v>
      </c>
      <c r="V162">
        <v>0</v>
      </c>
      <c r="Y162" t="s">
        <v>201</v>
      </c>
    </row>
    <row r="163" spans="1:25" x14ac:dyDescent="0.3">
      <c r="A163">
        <v>160</v>
      </c>
      <c r="B163" t="s">
        <v>204</v>
      </c>
      <c r="C163">
        <v>41</v>
      </c>
      <c r="D163">
        <v>303.57229540504096</v>
      </c>
      <c r="E163">
        <v>119.44059226221346</v>
      </c>
      <c r="F163">
        <v>184.13170314282749</v>
      </c>
      <c r="G163">
        <v>482050</v>
      </c>
      <c r="H163" t="s">
        <v>153</v>
      </c>
      <c r="I163">
        <v>14300</v>
      </c>
      <c r="J163">
        <v>0</v>
      </c>
      <c r="K163" t="s">
        <v>163</v>
      </c>
      <c r="L163">
        <v>400000</v>
      </c>
      <c r="M163">
        <v>51</v>
      </c>
      <c r="N163" t="s">
        <v>159</v>
      </c>
      <c r="O163">
        <v>64000</v>
      </c>
      <c r="P163">
        <v>9.9071999999999996</v>
      </c>
      <c r="Q163" t="s">
        <v>169</v>
      </c>
      <c r="R163">
        <v>3750</v>
      </c>
      <c r="S163">
        <v>0.83750000000000002</v>
      </c>
      <c r="V163" t="s">
        <v>201</v>
      </c>
      <c r="Y163" t="s">
        <v>201</v>
      </c>
    </row>
    <row r="164" spans="1:25" x14ac:dyDescent="0.3">
      <c r="A164">
        <v>161</v>
      </c>
      <c r="B164" t="s">
        <v>204</v>
      </c>
      <c r="C164">
        <v>41</v>
      </c>
      <c r="D164">
        <v>280.34919163100335</v>
      </c>
      <c r="E164">
        <v>100.18395149786019</v>
      </c>
      <c r="F164">
        <v>180.16524013314313</v>
      </c>
      <c r="G164">
        <v>525750</v>
      </c>
      <c r="H164" t="s">
        <v>169</v>
      </c>
      <c r="I164">
        <v>125750</v>
      </c>
      <c r="J164">
        <v>28.084166666666665</v>
      </c>
      <c r="K164" t="s">
        <v>163</v>
      </c>
      <c r="L164">
        <v>400000</v>
      </c>
      <c r="M164">
        <v>51</v>
      </c>
      <c r="P164" t="s">
        <v>201</v>
      </c>
      <c r="S164" t="s">
        <v>201</v>
      </c>
      <c r="V164" t="s">
        <v>201</v>
      </c>
      <c r="Y164" t="s">
        <v>201</v>
      </c>
    </row>
    <row r="165" spans="1:25" x14ac:dyDescent="0.3">
      <c r="A165">
        <v>162</v>
      </c>
      <c r="B165" t="s">
        <v>204</v>
      </c>
      <c r="C165">
        <v>41</v>
      </c>
      <c r="D165">
        <v>293.83543446882214</v>
      </c>
      <c r="E165">
        <v>124.39122401847575</v>
      </c>
      <c r="F165">
        <v>169.44421045034639</v>
      </c>
      <c r="G165">
        <v>484960</v>
      </c>
      <c r="H165" t="s">
        <v>169</v>
      </c>
      <c r="I165">
        <v>17000</v>
      </c>
      <c r="J165">
        <v>3.7966666666666664</v>
      </c>
      <c r="K165" t="s">
        <v>163</v>
      </c>
      <c r="L165">
        <v>400000</v>
      </c>
      <c r="M165">
        <v>51</v>
      </c>
      <c r="N165" t="s">
        <v>159</v>
      </c>
      <c r="O165">
        <v>64000</v>
      </c>
      <c r="P165">
        <v>9.9071999999999996</v>
      </c>
      <c r="Q165" t="s">
        <v>155</v>
      </c>
      <c r="R165">
        <v>3210</v>
      </c>
      <c r="S165">
        <v>1.747625</v>
      </c>
      <c r="T165" t="s">
        <v>149</v>
      </c>
      <c r="U165">
        <v>750</v>
      </c>
      <c r="V165">
        <v>0</v>
      </c>
      <c r="Y165" t="s">
        <v>201</v>
      </c>
    </row>
    <row r="166" spans="1:25" x14ac:dyDescent="0.3">
      <c r="A166">
        <v>163</v>
      </c>
      <c r="B166" t="s">
        <v>204</v>
      </c>
      <c r="C166">
        <v>41</v>
      </c>
      <c r="D166">
        <v>277.30515729757605</v>
      </c>
      <c r="E166">
        <v>119.66144920061886</v>
      </c>
      <c r="F166">
        <v>157.64370809695717</v>
      </c>
      <c r="G166">
        <v>484750</v>
      </c>
      <c r="H166" t="s">
        <v>169</v>
      </c>
      <c r="I166">
        <v>20750</v>
      </c>
      <c r="J166">
        <v>4.6341666666666663</v>
      </c>
      <c r="K166" t="s">
        <v>163</v>
      </c>
      <c r="L166">
        <v>400000</v>
      </c>
      <c r="M166">
        <v>51</v>
      </c>
      <c r="N166" t="s">
        <v>159</v>
      </c>
      <c r="O166">
        <v>64000</v>
      </c>
      <c r="P166">
        <v>9.9071999999999996</v>
      </c>
      <c r="S166" t="s">
        <v>201</v>
      </c>
      <c r="V166" t="s">
        <v>201</v>
      </c>
      <c r="Y166" t="s">
        <v>201</v>
      </c>
    </row>
    <row r="167" spans="1:25" x14ac:dyDescent="0.3">
      <c r="A167">
        <v>164</v>
      </c>
      <c r="B167" t="s">
        <v>204</v>
      </c>
      <c r="C167">
        <v>41</v>
      </c>
      <c r="D167">
        <v>284.41656043573994</v>
      </c>
      <c r="E167">
        <v>59.527349634951911</v>
      </c>
      <c r="F167">
        <v>224.88921080078802</v>
      </c>
      <c r="G167">
        <v>431450</v>
      </c>
      <c r="H167" t="s">
        <v>154</v>
      </c>
      <c r="I167">
        <v>2700</v>
      </c>
      <c r="J167">
        <v>4.725E-3</v>
      </c>
      <c r="K167" t="s">
        <v>160</v>
      </c>
      <c r="L167">
        <v>425000</v>
      </c>
      <c r="M167">
        <v>65.789999999999992</v>
      </c>
      <c r="N167" t="s">
        <v>169</v>
      </c>
      <c r="O167">
        <v>3750</v>
      </c>
      <c r="P167">
        <v>0.83750000000000002</v>
      </c>
      <c r="S167" t="s">
        <v>201</v>
      </c>
    </row>
    <row r="168" spans="1:25" x14ac:dyDescent="0.3">
      <c r="A168">
        <v>165</v>
      </c>
      <c r="B168" t="s">
        <v>204</v>
      </c>
      <c r="C168">
        <v>41</v>
      </c>
      <c r="D168">
        <v>281.95921741979095</v>
      </c>
      <c r="E168">
        <v>125.36412144258163</v>
      </c>
      <c r="F168">
        <v>156.5950959772093</v>
      </c>
      <c r="G168">
        <v>482302</v>
      </c>
      <c r="H168" t="s">
        <v>69</v>
      </c>
      <c r="I168">
        <v>14552</v>
      </c>
      <c r="J168">
        <v>4.8062888399713222</v>
      </c>
      <c r="K168" t="s">
        <v>163</v>
      </c>
      <c r="L168">
        <v>400000</v>
      </c>
      <c r="M168">
        <v>51</v>
      </c>
      <c r="N168" t="s">
        <v>159</v>
      </c>
      <c r="O168">
        <v>64000</v>
      </c>
      <c r="P168">
        <v>9.9071999999999996</v>
      </c>
      <c r="Q168" t="s">
        <v>169</v>
      </c>
      <c r="R168">
        <v>3750</v>
      </c>
      <c r="S168">
        <v>0.83750000000000002</v>
      </c>
      <c r="V168" t="s">
        <v>201</v>
      </c>
      <c r="Y168" t="s">
        <v>201</v>
      </c>
    </row>
    <row r="169" spans="1:25" x14ac:dyDescent="0.3">
      <c r="A169">
        <v>166</v>
      </c>
      <c r="B169" t="s">
        <v>204</v>
      </c>
      <c r="C169">
        <v>41</v>
      </c>
      <c r="D169">
        <v>300.72486297403111</v>
      </c>
      <c r="E169">
        <v>64.804169851970258</v>
      </c>
      <c r="F169">
        <v>235.92069312206084</v>
      </c>
      <c r="G169">
        <v>431670</v>
      </c>
      <c r="H169" t="s">
        <v>154</v>
      </c>
      <c r="I169">
        <v>2700</v>
      </c>
      <c r="J169">
        <v>4.725E-3</v>
      </c>
      <c r="K169" t="s">
        <v>160</v>
      </c>
      <c r="L169">
        <v>425000</v>
      </c>
      <c r="M169">
        <v>65.789999999999992</v>
      </c>
      <c r="N169" t="s">
        <v>155</v>
      </c>
      <c r="O169">
        <v>3210</v>
      </c>
      <c r="P169">
        <v>1.747625</v>
      </c>
      <c r="Q169" t="s">
        <v>149</v>
      </c>
      <c r="R169">
        <v>760</v>
      </c>
      <c r="S169">
        <v>0</v>
      </c>
    </row>
    <row r="170" spans="1:25" x14ac:dyDescent="0.3">
      <c r="A170">
        <v>167</v>
      </c>
      <c r="B170" t="s">
        <v>204</v>
      </c>
      <c r="C170">
        <v>41</v>
      </c>
      <c r="D170">
        <v>293.59916201117318</v>
      </c>
      <c r="E170">
        <v>54.064245810055866</v>
      </c>
      <c r="F170">
        <v>239.53491620111731</v>
      </c>
      <c r="G170">
        <v>429600</v>
      </c>
      <c r="H170" t="s">
        <v>149</v>
      </c>
      <c r="I170">
        <v>1600</v>
      </c>
      <c r="J170">
        <v>0</v>
      </c>
      <c r="K170" t="s">
        <v>160</v>
      </c>
      <c r="L170">
        <v>425000</v>
      </c>
      <c r="M170">
        <v>65.789999999999992</v>
      </c>
      <c r="N170" t="s">
        <v>168</v>
      </c>
      <c r="O170">
        <v>3000</v>
      </c>
      <c r="P170">
        <v>3</v>
      </c>
      <c r="S170" t="s">
        <v>201</v>
      </c>
      <c r="V170" t="s">
        <v>201</v>
      </c>
      <c r="Y170" t="s">
        <v>201</v>
      </c>
    </row>
    <row r="171" spans="1:25" x14ac:dyDescent="0.3">
      <c r="A171">
        <v>168</v>
      </c>
      <c r="B171" t="s">
        <v>204</v>
      </c>
      <c r="C171">
        <v>41</v>
      </c>
      <c r="D171">
        <v>287.69549570466683</v>
      </c>
      <c r="E171">
        <v>58.586022753656842</v>
      </c>
      <c r="F171">
        <v>229.10947295100999</v>
      </c>
      <c r="G171">
        <v>430700</v>
      </c>
      <c r="H171" t="s">
        <v>153</v>
      </c>
      <c r="I171">
        <v>2700</v>
      </c>
      <c r="J171">
        <v>0</v>
      </c>
      <c r="K171" t="s">
        <v>160</v>
      </c>
      <c r="L171">
        <v>425000</v>
      </c>
      <c r="M171">
        <v>65.789999999999992</v>
      </c>
      <c r="N171" t="s">
        <v>168</v>
      </c>
      <c r="O171">
        <v>3000</v>
      </c>
      <c r="P171">
        <v>3</v>
      </c>
      <c r="S171" t="s">
        <v>201</v>
      </c>
      <c r="V171" t="s">
        <v>201</v>
      </c>
      <c r="Y171" t="s">
        <v>201</v>
      </c>
    </row>
    <row r="172" spans="1:25" x14ac:dyDescent="0.3">
      <c r="A172">
        <v>169</v>
      </c>
      <c r="B172" t="s">
        <v>204</v>
      </c>
      <c r="C172">
        <v>41</v>
      </c>
      <c r="D172">
        <v>309.65939168794984</v>
      </c>
      <c r="E172">
        <v>56.783375899698164</v>
      </c>
      <c r="F172">
        <v>252.87601578825169</v>
      </c>
      <c r="G172">
        <v>430700</v>
      </c>
      <c r="H172" t="s">
        <v>153</v>
      </c>
      <c r="I172">
        <v>2700</v>
      </c>
      <c r="J172">
        <v>0</v>
      </c>
      <c r="K172" t="s">
        <v>160</v>
      </c>
      <c r="L172">
        <v>425000</v>
      </c>
      <c r="M172">
        <v>65.789999999999992</v>
      </c>
      <c r="N172" t="s">
        <v>149</v>
      </c>
      <c r="O172">
        <v>3000</v>
      </c>
      <c r="P172">
        <v>0</v>
      </c>
      <c r="S172" t="s">
        <v>201</v>
      </c>
      <c r="V172" t="s">
        <v>201</v>
      </c>
      <c r="Y172" t="s">
        <v>201</v>
      </c>
    </row>
    <row r="173" spans="1:25" x14ac:dyDescent="0.3">
      <c r="A173">
        <v>170</v>
      </c>
      <c r="B173" t="s">
        <v>204</v>
      </c>
      <c r="C173">
        <v>41</v>
      </c>
      <c r="D173">
        <v>357.3584922496666</v>
      </c>
      <c r="E173">
        <v>0</v>
      </c>
      <c r="F173">
        <v>357.3584922496666</v>
      </c>
      <c r="G173">
        <v>434820</v>
      </c>
      <c r="H173" t="s">
        <v>149</v>
      </c>
      <c r="I173">
        <v>400</v>
      </c>
      <c r="J173">
        <v>0</v>
      </c>
      <c r="K173" t="s">
        <v>69</v>
      </c>
      <c r="L173">
        <v>434420</v>
      </c>
      <c r="M173">
        <v>143.48185801679094</v>
      </c>
      <c r="P173" t="s">
        <v>201</v>
      </c>
      <c r="S173" t="s">
        <v>201</v>
      </c>
      <c r="V173" t="s">
        <v>201</v>
      </c>
      <c r="Y173" t="s">
        <v>201</v>
      </c>
    </row>
    <row r="174" spans="1:25" x14ac:dyDescent="0.3">
      <c r="A174">
        <v>171</v>
      </c>
      <c r="B174" t="s">
        <v>204</v>
      </c>
      <c r="C174">
        <v>41</v>
      </c>
      <c r="D174">
        <v>306.83701293531419</v>
      </c>
      <c r="E174">
        <v>60.310125835217661</v>
      </c>
      <c r="F174">
        <v>246.52688710009653</v>
      </c>
      <c r="G174">
        <v>432073</v>
      </c>
      <c r="H174" t="s">
        <v>69</v>
      </c>
      <c r="I174">
        <v>3103</v>
      </c>
      <c r="J174">
        <v>1.0248704144056497</v>
      </c>
      <c r="K174" t="s">
        <v>160</v>
      </c>
      <c r="L174">
        <v>425000</v>
      </c>
      <c r="M174">
        <v>65.789999999999992</v>
      </c>
      <c r="N174" t="s">
        <v>155</v>
      </c>
      <c r="O174">
        <v>3210</v>
      </c>
      <c r="P174">
        <v>1.747625</v>
      </c>
      <c r="Q174" t="s">
        <v>149</v>
      </c>
      <c r="R174">
        <v>760</v>
      </c>
      <c r="S174">
        <v>0</v>
      </c>
      <c r="V174" t="s">
        <v>201</v>
      </c>
      <c r="Y174" t="s">
        <v>201</v>
      </c>
    </row>
    <row r="175" spans="1:25" x14ac:dyDescent="0.3">
      <c r="A175">
        <v>172</v>
      </c>
      <c r="B175" t="s">
        <v>204</v>
      </c>
      <c r="C175">
        <v>41</v>
      </c>
      <c r="D175">
        <v>290.52970540901651</v>
      </c>
      <c r="E175">
        <v>55.023284543583117</v>
      </c>
      <c r="F175">
        <v>235.50642086543337</v>
      </c>
      <c r="G175">
        <v>431853</v>
      </c>
      <c r="H175" t="s">
        <v>69</v>
      </c>
      <c r="I175">
        <v>3103</v>
      </c>
      <c r="J175">
        <v>1.0248704144056497</v>
      </c>
      <c r="K175" t="s">
        <v>160</v>
      </c>
      <c r="L175">
        <v>425000</v>
      </c>
      <c r="M175">
        <v>65.789999999999992</v>
      </c>
      <c r="N175" t="s">
        <v>169</v>
      </c>
      <c r="O175">
        <v>3750</v>
      </c>
      <c r="P175">
        <v>0.83750000000000002</v>
      </c>
      <c r="S175" t="s">
        <v>201</v>
      </c>
      <c r="V175" t="s">
        <v>201</v>
      </c>
      <c r="Y175" t="s">
        <v>201</v>
      </c>
    </row>
    <row r="176" spans="1:25" x14ac:dyDescent="0.3">
      <c r="A176">
        <v>173</v>
      </c>
      <c r="B176" t="s">
        <v>204</v>
      </c>
      <c r="C176">
        <v>41</v>
      </c>
      <c r="D176">
        <v>306.83701293531419</v>
      </c>
      <c r="E176">
        <v>60.310125835217661</v>
      </c>
      <c r="F176">
        <v>246.52688710009653</v>
      </c>
      <c r="G176">
        <v>432073</v>
      </c>
      <c r="H176" t="s">
        <v>69</v>
      </c>
      <c r="I176">
        <v>3103</v>
      </c>
      <c r="J176">
        <v>1.0248704144056497</v>
      </c>
      <c r="K176" t="s">
        <v>160</v>
      </c>
      <c r="L176">
        <v>425000</v>
      </c>
      <c r="M176">
        <v>65.789999999999992</v>
      </c>
      <c r="N176" t="s">
        <v>155</v>
      </c>
      <c r="O176">
        <v>3210</v>
      </c>
      <c r="P176">
        <v>1.747625</v>
      </c>
      <c r="Q176" t="s">
        <v>149</v>
      </c>
      <c r="R176">
        <v>760</v>
      </c>
      <c r="S176">
        <v>0</v>
      </c>
      <c r="V176" t="s">
        <v>201</v>
      </c>
      <c r="Y176" t="s">
        <v>201</v>
      </c>
    </row>
    <row r="177" spans="1:25" x14ac:dyDescent="0.3">
      <c r="A177">
        <v>174</v>
      </c>
      <c r="B177" t="s">
        <v>204</v>
      </c>
      <c r="C177">
        <v>41</v>
      </c>
      <c r="D177">
        <v>290.52970540901651</v>
      </c>
      <c r="E177">
        <v>55.023284543583117</v>
      </c>
      <c r="F177">
        <v>235.50642086543337</v>
      </c>
      <c r="G177">
        <v>431853</v>
      </c>
      <c r="H177" t="s">
        <v>69</v>
      </c>
      <c r="I177">
        <v>3103</v>
      </c>
      <c r="J177">
        <v>1.0248704144056497</v>
      </c>
      <c r="K177" t="s">
        <v>160</v>
      </c>
      <c r="L177">
        <v>425000</v>
      </c>
      <c r="M177">
        <v>65.789999999999992</v>
      </c>
      <c r="N177" t="s">
        <v>169</v>
      </c>
      <c r="O177">
        <v>3750</v>
      </c>
      <c r="P177">
        <v>0.83750000000000002</v>
      </c>
      <c r="S177" t="s">
        <v>201</v>
      </c>
      <c r="V177" t="s">
        <v>201</v>
      </c>
      <c r="Y177" t="s">
        <v>201</v>
      </c>
    </row>
    <row r="178" spans="1:25" x14ac:dyDescent="0.3">
      <c r="A178">
        <v>175</v>
      </c>
      <c r="B178" t="s">
        <v>204</v>
      </c>
      <c r="C178">
        <v>41</v>
      </c>
      <c r="D178">
        <v>292.83907258822137</v>
      </c>
      <c r="E178">
        <v>54.084940257896605</v>
      </c>
      <c r="F178">
        <v>238.75413233032475</v>
      </c>
      <c r="G178">
        <v>431103</v>
      </c>
      <c r="H178" t="s">
        <v>69</v>
      </c>
      <c r="I178">
        <v>3103</v>
      </c>
      <c r="J178">
        <v>1.0248704144056497</v>
      </c>
      <c r="K178" t="s">
        <v>160</v>
      </c>
      <c r="L178">
        <v>425000</v>
      </c>
      <c r="M178">
        <v>65.789999999999992</v>
      </c>
      <c r="N178" t="s">
        <v>168</v>
      </c>
      <c r="O178">
        <v>3000</v>
      </c>
      <c r="P178">
        <v>3</v>
      </c>
      <c r="S178" t="s">
        <v>201</v>
      </c>
      <c r="V178" t="s">
        <v>201</v>
      </c>
      <c r="Y178" t="s">
        <v>201</v>
      </c>
    </row>
    <row r="179" spans="1:25" x14ac:dyDescent="0.3">
      <c r="A179">
        <v>176</v>
      </c>
      <c r="B179" t="s">
        <v>204</v>
      </c>
      <c r="C179">
        <v>41</v>
      </c>
      <c r="D179">
        <v>291.88786090563042</v>
      </c>
      <c r="E179">
        <v>54.084940257896605</v>
      </c>
      <c r="F179">
        <v>237.8029206477338</v>
      </c>
      <c r="G179">
        <v>431103</v>
      </c>
      <c r="H179" t="s">
        <v>69</v>
      </c>
      <c r="I179">
        <v>3103</v>
      </c>
      <c r="J179">
        <v>1.0248704144056497</v>
      </c>
      <c r="K179" t="s">
        <v>160</v>
      </c>
      <c r="L179">
        <v>425000</v>
      </c>
      <c r="M179">
        <v>65.789999999999992</v>
      </c>
      <c r="N179" t="s">
        <v>168</v>
      </c>
      <c r="O179">
        <v>3000</v>
      </c>
      <c r="P179">
        <v>3</v>
      </c>
    </row>
    <row r="180" spans="1:25" x14ac:dyDescent="0.3">
      <c r="A180">
        <v>177</v>
      </c>
      <c r="B180" t="s">
        <v>204</v>
      </c>
      <c r="C180">
        <v>41</v>
      </c>
      <c r="D180">
        <v>303.54573177234261</v>
      </c>
      <c r="E180">
        <v>63.873664077894986</v>
      </c>
      <c r="F180">
        <v>239.67206769444763</v>
      </c>
      <c r="G180">
        <v>431350</v>
      </c>
      <c r="H180" t="s">
        <v>159</v>
      </c>
      <c r="I180">
        <v>1530</v>
      </c>
      <c r="J180">
        <v>0.236844</v>
      </c>
      <c r="K180" t="s">
        <v>149</v>
      </c>
      <c r="L180">
        <v>1610</v>
      </c>
      <c r="M180">
        <v>0</v>
      </c>
      <c r="N180" t="s">
        <v>160</v>
      </c>
      <c r="O180">
        <v>425000</v>
      </c>
      <c r="P180">
        <v>65.789999999999992</v>
      </c>
      <c r="Q180" t="s">
        <v>155</v>
      </c>
      <c r="R180">
        <v>3210</v>
      </c>
      <c r="S180">
        <v>1.747625</v>
      </c>
      <c r="V180" t="s">
        <v>201</v>
      </c>
      <c r="Y180" t="s">
        <v>201</v>
      </c>
    </row>
    <row r="181" spans="1:25" x14ac:dyDescent="0.3">
      <c r="A181">
        <v>178</v>
      </c>
      <c r="B181" t="s">
        <v>204</v>
      </c>
      <c r="C181">
        <v>41</v>
      </c>
      <c r="D181">
        <v>314.81653331106486</v>
      </c>
      <c r="E181">
        <v>52.282108915966724</v>
      </c>
      <c r="F181">
        <v>262.53442439509814</v>
      </c>
      <c r="G181">
        <v>431103</v>
      </c>
      <c r="H181" t="s">
        <v>69</v>
      </c>
      <c r="I181">
        <v>3103</v>
      </c>
      <c r="J181">
        <v>1.0248704144056497</v>
      </c>
      <c r="K181" t="s">
        <v>160</v>
      </c>
      <c r="L181">
        <v>425000</v>
      </c>
      <c r="M181">
        <v>65.789999999999992</v>
      </c>
      <c r="N181" t="s">
        <v>149</v>
      </c>
      <c r="O181">
        <v>3000</v>
      </c>
      <c r="P181">
        <v>0</v>
      </c>
      <c r="S181" t="s">
        <v>201</v>
      </c>
      <c r="V181" t="s">
        <v>201</v>
      </c>
      <c r="Y181" t="s">
        <v>201</v>
      </c>
    </row>
    <row r="182" spans="1:25" x14ac:dyDescent="0.3">
      <c r="A182">
        <v>179</v>
      </c>
      <c r="B182" t="s">
        <v>204</v>
      </c>
      <c r="C182">
        <v>41</v>
      </c>
      <c r="D182">
        <v>289.5663878433013</v>
      </c>
      <c r="E182">
        <v>57.657251731028396</v>
      </c>
      <c r="F182">
        <v>231.90913611227288</v>
      </c>
      <c r="G182">
        <v>430380</v>
      </c>
      <c r="H182" t="s">
        <v>159</v>
      </c>
      <c r="I182">
        <v>1530</v>
      </c>
      <c r="J182">
        <v>0.236844</v>
      </c>
      <c r="K182" t="s">
        <v>149</v>
      </c>
      <c r="L182">
        <v>850</v>
      </c>
      <c r="M182">
        <v>0</v>
      </c>
      <c r="N182" t="s">
        <v>160</v>
      </c>
      <c r="O182">
        <v>425000</v>
      </c>
      <c r="P182">
        <v>65.789999999999992</v>
      </c>
      <c r="Q182" t="s">
        <v>168</v>
      </c>
      <c r="R182">
        <v>3000</v>
      </c>
      <c r="S182">
        <v>3</v>
      </c>
      <c r="V182" t="s">
        <v>201</v>
      </c>
      <c r="Y182" t="s">
        <v>201</v>
      </c>
    </row>
    <row r="183" spans="1:25" x14ac:dyDescent="0.3">
      <c r="A183">
        <v>180</v>
      </c>
      <c r="B183" t="s">
        <v>204</v>
      </c>
      <c r="C183">
        <v>41</v>
      </c>
      <c r="D183">
        <v>288.61594056415265</v>
      </c>
      <c r="E183">
        <v>57.657251731028396</v>
      </c>
      <c r="F183">
        <v>230.95868883312423</v>
      </c>
      <c r="G183">
        <v>430380</v>
      </c>
      <c r="H183" t="s">
        <v>159</v>
      </c>
      <c r="I183">
        <v>1530</v>
      </c>
      <c r="J183">
        <v>0.236844</v>
      </c>
      <c r="K183" t="s">
        <v>149</v>
      </c>
      <c r="L183">
        <v>850</v>
      </c>
      <c r="M183">
        <v>0</v>
      </c>
      <c r="N183" t="s">
        <v>160</v>
      </c>
      <c r="O183">
        <v>425000</v>
      </c>
      <c r="P183">
        <v>65.789999999999992</v>
      </c>
      <c r="Q183" t="s">
        <v>168</v>
      </c>
      <c r="R183">
        <v>3000</v>
      </c>
      <c r="S183">
        <v>3</v>
      </c>
    </row>
    <row r="184" spans="1:25" x14ac:dyDescent="0.3">
      <c r="A184">
        <v>181</v>
      </c>
      <c r="B184" t="s">
        <v>204</v>
      </c>
      <c r="C184">
        <v>41</v>
      </c>
      <c r="D184">
        <v>311.52578070542313</v>
      </c>
      <c r="E184">
        <v>55.855462614433762</v>
      </c>
      <c r="F184">
        <v>255.67031809098935</v>
      </c>
      <c r="G184">
        <v>430380</v>
      </c>
      <c r="H184" t="s">
        <v>159</v>
      </c>
      <c r="I184">
        <v>1530</v>
      </c>
      <c r="J184">
        <v>0.236844</v>
      </c>
      <c r="K184" t="s">
        <v>149</v>
      </c>
      <c r="L184">
        <v>3850</v>
      </c>
      <c r="M184">
        <v>0</v>
      </c>
      <c r="N184" t="s">
        <v>160</v>
      </c>
      <c r="O184">
        <v>425000</v>
      </c>
      <c r="P184">
        <v>65.789999999999992</v>
      </c>
      <c r="S184" t="s">
        <v>201</v>
      </c>
      <c r="V184" t="s">
        <v>201</v>
      </c>
      <c r="Y184" t="s">
        <v>201</v>
      </c>
    </row>
    <row r="185" spans="1:25" x14ac:dyDescent="0.3">
      <c r="A185">
        <v>182</v>
      </c>
      <c r="B185" t="s">
        <v>204</v>
      </c>
      <c r="C185">
        <v>41</v>
      </c>
      <c r="D185">
        <v>307.59063102399148</v>
      </c>
      <c r="E185">
        <v>60.286773346958682</v>
      </c>
      <c r="F185">
        <v>247.30385767703277</v>
      </c>
      <c r="G185">
        <v>430570</v>
      </c>
      <c r="H185" t="s">
        <v>149</v>
      </c>
      <c r="I185">
        <v>2360</v>
      </c>
      <c r="J185">
        <v>0</v>
      </c>
      <c r="K185" t="s">
        <v>160</v>
      </c>
      <c r="L185">
        <v>425000</v>
      </c>
      <c r="M185">
        <v>65.789999999999992</v>
      </c>
      <c r="N185" t="s">
        <v>155</v>
      </c>
      <c r="O185">
        <v>3210</v>
      </c>
      <c r="P185">
        <v>1.747625</v>
      </c>
      <c r="S185" t="s">
        <v>201</v>
      </c>
      <c r="V185" t="s">
        <v>201</v>
      </c>
      <c r="Y185" t="s">
        <v>201</v>
      </c>
    </row>
    <row r="186" spans="1:25" x14ac:dyDescent="0.3">
      <c r="A186">
        <v>183</v>
      </c>
      <c r="B186" t="s">
        <v>204</v>
      </c>
      <c r="C186">
        <v>41</v>
      </c>
      <c r="D186">
        <v>291.29682235389799</v>
      </c>
      <c r="E186">
        <v>55.00241082839549</v>
      </c>
      <c r="F186">
        <v>236.29441152550248</v>
      </c>
      <c r="G186">
        <v>430350</v>
      </c>
      <c r="H186" t="s">
        <v>149</v>
      </c>
      <c r="I186">
        <v>1600</v>
      </c>
      <c r="J186">
        <v>0</v>
      </c>
      <c r="K186" t="s">
        <v>160</v>
      </c>
      <c r="L186">
        <v>425000</v>
      </c>
      <c r="M186">
        <v>65.789999999999992</v>
      </c>
      <c r="N186" t="s">
        <v>169</v>
      </c>
      <c r="O186">
        <v>3750</v>
      </c>
      <c r="P186">
        <v>0.83750000000000002</v>
      </c>
      <c r="S186" t="s">
        <v>201</v>
      </c>
      <c r="V186" t="s">
        <v>201</v>
      </c>
      <c r="Y186" t="s">
        <v>201</v>
      </c>
    </row>
    <row r="187" spans="1:25" x14ac:dyDescent="0.3">
      <c r="A187">
        <v>184</v>
      </c>
      <c r="B187" t="s">
        <v>204</v>
      </c>
      <c r="C187">
        <v>41</v>
      </c>
      <c r="D187">
        <v>292.64862662942267</v>
      </c>
      <c r="E187">
        <v>54.064245810055866</v>
      </c>
      <c r="F187">
        <v>238.58438081936683</v>
      </c>
      <c r="G187">
        <v>429600</v>
      </c>
      <c r="H187" t="s">
        <v>149</v>
      </c>
      <c r="I187">
        <v>1600</v>
      </c>
      <c r="J187">
        <v>0</v>
      </c>
      <c r="K187" t="s">
        <v>160</v>
      </c>
      <c r="L187">
        <v>425000</v>
      </c>
      <c r="M187">
        <v>65.789999999999992</v>
      </c>
      <c r="N187" t="s">
        <v>168</v>
      </c>
      <c r="O187">
        <v>3000</v>
      </c>
      <c r="P187">
        <v>3</v>
      </c>
    </row>
    <row r="188" spans="1:25" x14ac:dyDescent="0.3">
      <c r="A188">
        <v>185</v>
      </c>
      <c r="B188" t="s">
        <v>204</v>
      </c>
      <c r="C188">
        <v>41</v>
      </c>
      <c r="D188">
        <v>315.56040502793292</v>
      </c>
      <c r="E188">
        <v>52.262104283054001</v>
      </c>
      <c r="F188">
        <v>263.29830074487893</v>
      </c>
      <c r="G188">
        <v>429600</v>
      </c>
      <c r="H188" t="s">
        <v>149</v>
      </c>
      <c r="I188">
        <v>4600</v>
      </c>
      <c r="J188">
        <v>0</v>
      </c>
      <c r="K188" t="s">
        <v>160</v>
      </c>
      <c r="L188">
        <v>425000</v>
      </c>
      <c r="M188">
        <v>65.789999999999992</v>
      </c>
      <c r="P188" t="s">
        <v>201</v>
      </c>
      <c r="S188" t="s">
        <v>201</v>
      </c>
      <c r="V188" t="s">
        <v>201</v>
      </c>
      <c r="Y188" t="s">
        <v>201</v>
      </c>
    </row>
    <row r="189" spans="1:25" x14ac:dyDescent="0.3">
      <c r="A189">
        <v>186</v>
      </c>
      <c r="B189" t="s">
        <v>204</v>
      </c>
      <c r="C189">
        <v>41</v>
      </c>
      <c r="D189">
        <v>285.369480820489</v>
      </c>
      <c r="E189">
        <v>59.527349634951911</v>
      </c>
      <c r="F189">
        <v>225.84213118553711</v>
      </c>
      <c r="G189">
        <v>431450</v>
      </c>
      <c r="H189" t="s">
        <v>153</v>
      </c>
      <c r="I189">
        <v>2700</v>
      </c>
      <c r="J189">
        <v>0</v>
      </c>
      <c r="K189" t="s">
        <v>160</v>
      </c>
      <c r="L189">
        <v>425000</v>
      </c>
      <c r="M189">
        <v>65.789999999999992</v>
      </c>
      <c r="N189" t="s">
        <v>169</v>
      </c>
      <c r="O189">
        <v>3750</v>
      </c>
      <c r="P189">
        <v>0.83750000000000002</v>
      </c>
      <c r="S189" t="s">
        <v>201</v>
      </c>
      <c r="V189" t="s">
        <v>201</v>
      </c>
      <c r="Y189" t="s">
        <v>201</v>
      </c>
    </row>
    <row r="190" spans="1:25" x14ac:dyDescent="0.3">
      <c r="A190">
        <v>187</v>
      </c>
      <c r="B190" t="s">
        <v>204</v>
      </c>
      <c r="C190">
        <v>41</v>
      </c>
      <c r="D190">
        <v>287.24754134483794</v>
      </c>
      <c r="E190">
        <v>58.597621367105049</v>
      </c>
      <c r="F190">
        <v>228.64991997773291</v>
      </c>
      <c r="G190">
        <v>431130</v>
      </c>
      <c r="H190" t="s">
        <v>159</v>
      </c>
      <c r="I190">
        <v>1530</v>
      </c>
      <c r="J190">
        <v>0.236844</v>
      </c>
      <c r="K190" t="s">
        <v>149</v>
      </c>
      <c r="L190">
        <v>850</v>
      </c>
      <c r="M190">
        <v>0</v>
      </c>
      <c r="N190" t="s">
        <v>160</v>
      </c>
      <c r="O190">
        <v>425000</v>
      </c>
      <c r="P190">
        <v>65.789999999999992</v>
      </c>
      <c r="Q190" t="s">
        <v>169</v>
      </c>
      <c r="R190">
        <v>3750</v>
      </c>
      <c r="S190">
        <v>0.83750000000000002</v>
      </c>
      <c r="V190" t="s">
        <v>201</v>
      </c>
      <c r="Y190" t="s">
        <v>201</v>
      </c>
    </row>
    <row r="191" spans="1:25" x14ac:dyDescent="0.3">
      <c r="A191">
        <v>188</v>
      </c>
      <c r="B191" t="s">
        <v>204</v>
      </c>
      <c r="C191">
        <v>42</v>
      </c>
      <c r="D191">
        <v>361.22057883419541</v>
      </c>
      <c r="E191">
        <v>14.402487359795431</v>
      </c>
      <c r="F191">
        <v>346.81809147439998</v>
      </c>
      <c r="G191">
        <v>688280</v>
      </c>
      <c r="H191" t="s">
        <v>69</v>
      </c>
      <c r="I191">
        <v>1070</v>
      </c>
      <c r="J191">
        <v>0.35340359117436193</v>
      </c>
      <c r="K191" t="s">
        <v>160</v>
      </c>
      <c r="L191">
        <v>687210</v>
      </c>
      <c r="M191">
        <v>106.38010800000001</v>
      </c>
    </row>
    <row r="192" spans="1:25" x14ac:dyDescent="0.3">
      <c r="A192">
        <v>189</v>
      </c>
      <c r="B192" t="s">
        <v>204</v>
      </c>
      <c r="C192">
        <v>42</v>
      </c>
      <c r="D192">
        <v>458.38544453541169</v>
      </c>
      <c r="E192">
        <v>156.94548467722447</v>
      </c>
      <c r="F192">
        <v>301.43995985818725</v>
      </c>
      <c r="G192">
        <v>554534</v>
      </c>
      <c r="H192" t="s">
        <v>149</v>
      </c>
      <c r="I192">
        <v>3050</v>
      </c>
      <c r="J192">
        <v>0</v>
      </c>
      <c r="K192" t="s">
        <v>160</v>
      </c>
      <c r="L192">
        <v>4624</v>
      </c>
      <c r="M192">
        <v>0.71579519999999996</v>
      </c>
      <c r="N192" t="s">
        <v>159</v>
      </c>
      <c r="O192">
        <v>58470</v>
      </c>
      <c r="P192">
        <v>9.0511559999999989</v>
      </c>
      <c r="Q192" t="s">
        <v>163</v>
      </c>
      <c r="R192">
        <v>484110</v>
      </c>
      <c r="S192">
        <v>51</v>
      </c>
      <c r="T192" t="s">
        <v>155</v>
      </c>
      <c r="U192">
        <v>4280</v>
      </c>
      <c r="V192">
        <v>1.747625</v>
      </c>
    </row>
    <row r="193" spans="1:25" x14ac:dyDescent="0.3">
      <c r="A193">
        <v>190</v>
      </c>
      <c r="B193" t="s">
        <v>204</v>
      </c>
      <c r="C193">
        <v>42</v>
      </c>
      <c r="D193">
        <v>422.27167168085128</v>
      </c>
      <c r="E193">
        <v>137.71232394887011</v>
      </c>
      <c r="F193">
        <v>284.55934773198118</v>
      </c>
      <c r="G193">
        <v>507061.5</v>
      </c>
      <c r="H193" t="s">
        <v>149</v>
      </c>
      <c r="I193">
        <v>2200</v>
      </c>
      <c r="J193">
        <v>0</v>
      </c>
      <c r="K193" t="s">
        <v>160</v>
      </c>
      <c r="L193">
        <v>4624</v>
      </c>
      <c r="M193">
        <v>0.71579519999999996</v>
      </c>
      <c r="N193" t="s">
        <v>159</v>
      </c>
      <c r="O193">
        <v>9340</v>
      </c>
      <c r="P193">
        <v>1.445832</v>
      </c>
      <c r="Q193" t="s">
        <v>163</v>
      </c>
      <c r="R193">
        <v>484110</v>
      </c>
      <c r="S193">
        <v>51</v>
      </c>
      <c r="T193" t="s">
        <v>169</v>
      </c>
      <c r="U193">
        <v>6787.5</v>
      </c>
      <c r="V193">
        <v>1.5157633333333334</v>
      </c>
    </row>
    <row r="194" spans="1:25" x14ac:dyDescent="0.3">
      <c r="A194">
        <v>191</v>
      </c>
      <c r="B194" t="s">
        <v>204</v>
      </c>
      <c r="C194">
        <v>42</v>
      </c>
      <c r="D194">
        <v>317.9827252196996</v>
      </c>
      <c r="E194">
        <v>20.779181219440087</v>
      </c>
      <c r="F194">
        <v>297.20354400025951</v>
      </c>
      <c r="G194">
        <v>548635.4</v>
      </c>
      <c r="H194" t="s">
        <v>149</v>
      </c>
      <c r="I194">
        <v>1250</v>
      </c>
      <c r="J194">
        <v>0</v>
      </c>
      <c r="K194" t="s">
        <v>69</v>
      </c>
      <c r="L194">
        <v>9865.4000000000015</v>
      </c>
      <c r="M194">
        <v>3.2582489971355892</v>
      </c>
      <c r="N194" t="s">
        <v>163</v>
      </c>
      <c r="O194">
        <v>484110</v>
      </c>
      <c r="P194">
        <v>51</v>
      </c>
      <c r="Q194" t="s">
        <v>159</v>
      </c>
      <c r="R194">
        <v>49130</v>
      </c>
      <c r="S194">
        <v>7.6053240000000004</v>
      </c>
      <c r="T194" t="s">
        <v>155</v>
      </c>
      <c r="U194">
        <v>4280</v>
      </c>
      <c r="V194">
        <v>1.747625</v>
      </c>
    </row>
    <row r="195" spans="1:25" x14ac:dyDescent="0.3">
      <c r="A195">
        <v>192</v>
      </c>
      <c r="B195" t="s">
        <v>204</v>
      </c>
      <c r="C195">
        <v>42</v>
      </c>
      <c r="D195">
        <v>280.32910753569342</v>
      </c>
      <c r="E195">
        <v>0</v>
      </c>
      <c r="F195">
        <v>280.32910753569342</v>
      </c>
      <c r="G195">
        <v>501162.9</v>
      </c>
      <c r="H195" t="s">
        <v>149</v>
      </c>
      <c r="I195">
        <v>400</v>
      </c>
      <c r="J195">
        <v>0</v>
      </c>
      <c r="K195" t="s">
        <v>69</v>
      </c>
      <c r="L195">
        <v>9865.4000000000015</v>
      </c>
      <c r="M195">
        <v>3.2582489971355892</v>
      </c>
      <c r="N195" t="s">
        <v>163</v>
      </c>
      <c r="O195">
        <v>484110</v>
      </c>
      <c r="P195">
        <v>51</v>
      </c>
      <c r="Q195" t="s">
        <v>169</v>
      </c>
      <c r="R195">
        <v>6787.5</v>
      </c>
      <c r="S195">
        <v>1.5157633333333334</v>
      </c>
    </row>
    <row r="196" spans="1:25" x14ac:dyDescent="0.3">
      <c r="A196">
        <v>193</v>
      </c>
      <c r="B196" t="s">
        <v>204</v>
      </c>
      <c r="C196">
        <v>42</v>
      </c>
      <c r="D196">
        <v>372.22334431630964</v>
      </c>
      <c r="E196">
        <v>32.434440301742825</v>
      </c>
      <c r="F196">
        <v>339.78890401456681</v>
      </c>
      <c r="G196">
        <v>691980</v>
      </c>
      <c r="H196" t="s">
        <v>69</v>
      </c>
      <c r="I196">
        <v>1070</v>
      </c>
      <c r="J196">
        <v>0.35340359117436193</v>
      </c>
      <c r="K196" t="s">
        <v>160</v>
      </c>
      <c r="L196">
        <v>687210</v>
      </c>
      <c r="M196">
        <v>106.38010800000001</v>
      </c>
      <c r="N196" t="s">
        <v>169</v>
      </c>
      <c r="O196">
        <v>3700</v>
      </c>
      <c r="P196">
        <v>0.82633333333333336</v>
      </c>
    </row>
    <row r="197" spans="1:25" x14ac:dyDescent="0.3">
      <c r="A197">
        <v>194</v>
      </c>
      <c r="B197" t="s">
        <v>204</v>
      </c>
      <c r="C197">
        <v>42</v>
      </c>
      <c r="D197">
        <v>380.87553915823889</v>
      </c>
      <c r="E197">
        <v>14.818189446879927</v>
      </c>
      <c r="F197">
        <v>366.05734971135894</v>
      </c>
      <c r="G197">
        <v>691170</v>
      </c>
      <c r="H197" t="s">
        <v>149</v>
      </c>
      <c r="I197">
        <v>1000</v>
      </c>
      <c r="J197">
        <v>0</v>
      </c>
      <c r="K197" t="s">
        <v>160</v>
      </c>
      <c r="L197">
        <v>687210</v>
      </c>
      <c r="M197">
        <v>106.38010800000001</v>
      </c>
      <c r="N197" t="s">
        <v>149</v>
      </c>
      <c r="O197">
        <v>1161</v>
      </c>
      <c r="P197">
        <v>0</v>
      </c>
      <c r="Q197" t="s">
        <v>159</v>
      </c>
      <c r="R197">
        <v>17960</v>
      </c>
      <c r="S197">
        <v>2.780208</v>
      </c>
      <c r="T197" t="s">
        <v>155</v>
      </c>
      <c r="U197">
        <v>4130</v>
      </c>
      <c r="V197">
        <v>1.747625</v>
      </c>
    </row>
    <row r="198" spans="1:25" x14ac:dyDescent="0.3">
      <c r="A198">
        <v>195</v>
      </c>
      <c r="B198" t="s">
        <v>204</v>
      </c>
      <c r="C198">
        <v>42</v>
      </c>
      <c r="D198">
        <v>358.92204621988407</v>
      </c>
      <c r="E198">
        <v>14.415146478588257</v>
      </c>
      <c r="F198">
        <v>344.5068997412958</v>
      </c>
      <c r="G198">
        <v>691910</v>
      </c>
      <c r="H198" t="s">
        <v>154</v>
      </c>
      <c r="I198">
        <v>1000</v>
      </c>
      <c r="J198">
        <v>1.75E-3</v>
      </c>
      <c r="K198" t="s">
        <v>160</v>
      </c>
      <c r="L198">
        <v>687210</v>
      </c>
      <c r="M198">
        <v>106.38010800000001</v>
      </c>
      <c r="N198" t="s">
        <v>169</v>
      </c>
      <c r="O198">
        <v>3700</v>
      </c>
      <c r="P198">
        <v>0.82633333333333336</v>
      </c>
    </row>
    <row r="199" spans="1:25" x14ac:dyDescent="0.3">
      <c r="A199">
        <v>196</v>
      </c>
      <c r="B199" t="s">
        <v>204</v>
      </c>
      <c r="C199">
        <v>42</v>
      </c>
      <c r="D199">
        <v>373.04543542109752</v>
      </c>
      <c r="E199">
        <v>14.818189446879927</v>
      </c>
      <c r="F199">
        <v>358.22724597421757</v>
      </c>
      <c r="G199">
        <v>691170</v>
      </c>
      <c r="H199" t="s">
        <v>153</v>
      </c>
      <c r="I199">
        <v>1000</v>
      </c>
      <c r="J199">
        <v>0</v>
      </c>
      <c r="K199" t="s">
        <v>160</v>
      </c>
      <c r="L199">
        <v>687210</v>
      </c>
      <c r="M199">
        <v>106.38010800000001</v>
      </c>
      <c r="N199" t="s">
        <v>149</v>
      </c>
      <c r="O199">
        <v>1161</v>
      </c>
      <c r="P199">
        <v>0</v>
      </c>
      <c r="Q199" t="s">
        <v>159</v>
      </c>
      <c r="R199">
        <v>17960</v>
      </c>
      <c r="S199">
        <v>2.780208</v>
      </c>
      <c r="T199" t="s">
        <v>155</v>
      </c>
      <c r="U199">
        <v>4130</v>
      </c>
      <c r="V199">
        <v>1.747625</v>
      </c>
    </row>
    <row r="200" spans="1:25" x14ac:dyDescent="0.3">
      <c r="A200">
        <v>197</v>
      </c>
      <c r="B200" t="s">
        <v>204</v>
      </c>
      <c r="C200">
        <v>42</v>
      </c>
      <c r="D200">
        <v>373.13427324362993</v>
      </c>
      <c r="E200">
        <v>32.434079576823578</v>
      </c>
      <c r="F200">
        <v>340.70019366680634</v>
      </c>
      <c r="G200">
        <v>691910</v>
      </c>
      <c r="H200" t="s">
        <v>153</v>
      </c>
      <c r="I200">
        <v>1000</v>
      </c>
      <c r="J200">
        <v>0</v>
      </c>
      <c r="K200" t="s">
        <v>160</v>
      </c>
      <c r="L200">
        <v>687210</v>
      </c>
      <c r="M200">
        <v>106.38010800000001</v>
      </c>
      <c r="N200" t="s">
        <v>169</v>
      </c>
      <c r="O200">
        <v>3700</v>
      </c>
      <c r="P200">
        <v>0.82633333333333336</v>
      </c>
    </row>
    <row r="201" spans="1:25" x14ac:dyDescent="0.3">
      <c r="A201">
        <v>198</v>
      </c>
      <c r="B201" t="s">
        <v>204</v>
      </c>
      <c r="C201">
        <v>42</v>
      </c>
      <c r="D201">
        <v>380.78328627225784</v>
      </c>
      <c r="E201">
        <v>32.440053039299002</v>
      </c>
      <c r="F201">
        <v>348.34323323295882</v>
      </c>
      <c r="G201">
        <v>693071</v>
      </c>
      <c r="H201" t="s">
        <v>149</v>
      </c>
      <c r="I201">
        <v>2161</v>
      </c>
      <c r="J201">
        <v>0</v>
      </c>
      <c r="K201" t="s">
        <v>160</v>
      </c>
      <c r="L201">
        <v>687210</v>
      </c>
      <c r="M201">
        <v>106.38010800000001</v>
      </c>
      <c r="N201" t="s">
        <v>169</v>
      </c>
      <c r="O201">
        <v>3700</v>
      </c>
      <c r="P201">
        <v>0.82633333333333336</v>
      </c>
    </row>
    <row r="202" spans="1:25" x14ac:dyDescent="0.3">
      <c r="A202">
        <v>199</v>
      </c>
      <c r="B202" t="s">
        <v>204</v>
      </c>
      <c r="C202">
        <v>42</v>
      </c>
      <c r="D202">
        <v>501.40164422768026</v>
      </c>
      <c r="E202">
        <v>0</v>
      </c>
      <c r="F202">
        <v>501.40164422768026</v>
      </c>
      <c r="G202">
        <v>684820</v>
      </c>
      <c r="H202" t="s">
        <v>149</v>
      </c>
      <c r="I202">
        <v>400</v>
      </c>
      <c r="J202">
        <v>0</v>
      </c>
      <c r="K202" t="s">
        <v>69</v>
      </c>
      <c r="L202">
        <v>662330</v>
      </c>
      <c r="M202">
        <v>218.75682293693004</v>
      </c>
      <c r="N202" t="s">
        <v>159</v>
      </c>
      <c r="O202">
        <v>17960</v>
      </c>
      <c r="P202">
        <v>2.780208</v>
      </c>
      <c r="Q202" t="s">
        <v>155</v>
      </c>
      <c r="R202">
        <v>4130</v>
      </c>
      <c r="S202">
        <v>1.747625</v>
      </c>
    </row>
    <row r="203" spans="1:25" x14ac:dyDescent="0.3">
      <c r="A203">
        <v>200</v>
      </c>
      <c r="B203" t="s">
        <v>204</v>
      </c>
      <c r="C203">
        <v>42</v>
      </c>
      <c r="D203">
        <v>369.13038355252684</v>
      </c>
      <c r="E203">
        <v>14.818189446879927</v>
      </c>
      <c r="F203">
        <v>354.31219410564688</v>
      </c>
      <c r="G203">
        <v>691170</v>
      </c>
      <c r="H203" t="s">
        <v>154</v>
      </c>
      <c r="I203">
        <v>1000</v>
      </c>
      <c r="J203">
        <v>1.75E-3</v>
      </c>
      <c r="K203" t="s">
        <v>160</v>
      </c>
      <c r="L203">
        <v>687210</v>
      </c>
      <c r="M203">
        <v>106.38010800000001</v>
      </c>
      <c r="N203" t="s">
        <v>149</v>
      </c>
      <c r="O203">
        <v>1161</v>
      </c>
      <c r="P203">
        <v>0</v>
      </c>
      <c r="Q203" t="s">
        <v>159</v>
      </c>
      <c r="R203">
        <v>17960</v>
      </c>
      <c r="S203">
        <v>2.780208</v>
      </c>
      <c r="T203" t="s">
        <v>155</v>
      </c>
      <c r="U203">
        <v>4130</v>
      </c>
      <c r="V203">
        <v>1.747625</v>
      </c>
    </row>
    <row r="204" spans="1:25" x14ac:dyDescent="0.3">
      <c r="A204">
        <v>201</v>
      </c>
      <c r="B204" t="s">
        <v>204</v>
      </c>
      <c r="C204">
        <v>43</v>
      </c>
      <c r="D204">
        <v>445.03468597845864</v>
      </c>
      <c r="E204">
        <v>133.22749717208478</v>
      </c>
      <c r="F204">
        <v>311.80718880637386</v>
      </c>
      <c r="G204">
        <v>406660</v>
      </c>
      <c r="H204" t="s">
        <v>149</v>
      </c>
      <c r="I204">
        <v>2330</v>
      </c>
      <c r="J204">
        <v>0</v>
      </c>
      <c r="K204" t="s">
        <v>159</v>
      </c>
      <c r="L204">
        <v>74770</v>
      </c>
      <c r="M204">
        <v>11.574395999999998</v>
      </c>
      <c r="N204" t="s">
        <v>155</v>
      </c>
      <c r="O204">
        <v>3460</v>
      </c>
      <c r="P204">
        <v>1.747625</v>
      </c>
      <c r="Q204" t="s">
        <v>163</v>
      </c>
      <c r="R204">
        <v>308580</v>
      </c>
      <c r="S204">
        <v>51</v>
      </c>
      <c r="T204" t="s">
        <v>156</v>
      </c>
      <c r="U204">
        <v>4750</v>
      </c>
      <c r="V204">
        <v>1.66625</v>
      </c>
      <c r="W204" t="s">
        <v>155</v>
      </c>
      <c r="X204">
        <v>12770</v>
      </c>
      <c r="Y204">
        <v>1.747625</v>
      </c>
    </row>
    <row r="205" spans="1:25" x14ac:dyDescent="0.3">
      <c r="A205">
        <v>202</v>
      </c>
      <c r="B205" t="s">
        <v>204</v>
      </c>
      <c r="C205">
        <v>43</v>
      </c>
      <c r="D205">
        <v>392.51070954192363</v>
      </c>
      <c r="E205">
        <v>102.72018748652614</v>
      </c>
      <c r="F205">
        <v>289.7905220553975</v>
      </c>
      <c r="G205">
        <v>359492.5</v>
      </c>
      <c r="H205" t="s">
        <v>149</v>
      </c>
      <c r="I205">
        <v>1040</v>
      </c>
      <c r="J205">
        <v>0</v>
      </c>
      <c r="K205" t="s">
        <v>159</v>
      </c>
      <c r="L205">
        <v>40350</v>
      </c>
      <c r="M205">
        <v>6.2461799999999998</v>
      </c>
      <c r="N205" t="s">
        <v>155</v>
      </c>
      <c r="O205">
        <v>3460</v>
      </c>
      <c r="P205">
        <v>1.747625</v>
      </c>
      <c r="Q205" t="s">
        <v>163</v>
      </c>
      <c r="R205">
        <v>308580</v>
      </c>
      <c r="S205">
        <v>51</v>
      </c>
      <c r="T205" t="s">
        <v>169</v>
      </c>
      <c r="U205">
        <v>6062.5</v>
      </c>
      <c r="V205">
        <v>1.3538466666666666</v>
      </c>
    </row>
    <row r="206" spans="1:25" x14ac:dyDescent="0.3">
      <c r="A206">
        <v>203</v>
      </c>
      <c r="B206" t="s">
        <v>204</v>
      </c>
      <c r="C206">
        <v>43</v>
      </c>
      <c r="D206">
        <v>390.29059471531423</v>
      </c>
      <c r="E206">
        <v>114.92787166114954</v>
      </c>
      <c r="F206">
        <v>275.36272305416469</v>
      </c>
      <c r="G206">
        <v>365376.5</v>
      </c>
      <c r="H206" t="s">
        <v>149</v>
      </c>
      <c r="I206">
        <v>1700</v>
      </c>
      <c r="J206">
        <v>0</v>
      </c>
      <c r="K206" t="s">
        <v>69</v>
      </c>
      <c r="L206">
        <v>3156.5</v>
      </c>
      <c r="M206">
        <v>1.0423754520993329</v>
      </c>
      <c r="N206" t="s">
        <v>163</v>
      </c>
      <c r="O206">
        <v>308580</v>
      </c>
      <c r="P206">
        <v>51</v>
      </c>
      <c r="Q206" t="s">
        <v>156</v>
      </c>
      <c r="R206">
        <v>4750</v>
      </c>
      <c r="S206">
        <v>1.66625</v>
      </c>
      <c r="T206" t="s">
        <v>159</v>
      </c>
      <c r="U206">
        <v>34420</v>
      </c>
      <c r="V206">
        <v>5.3282160000000003</v>
      </c>
      <c r="W206" t="s">
        <v>155</v>
      </c>
      <c r="X206">
        <v>12770</v>
      </c>
      <c r="Y206">
        <v>1.747625</v>
      </c>
    </row>
    <row r="207" spans="1:25" x14ac:dyDescent="0.3">
      <c r="A207">
        <v>204</v>
      </c>
      <c r="B207" t="s">
        <v>204</v>
      </c>
      <c r="C207">
        <v>43</v>
      </c>
      <c r="D207">
        <v>346.46389141700638</v>
      </c>
      <c r="E207">
        <v>93.088594323049421</v>
      </c>
      <c r="F207">
        <v>253.37529709395696</v>
      </c>
      <c r="G207">
        <v>318199</v>
      </c>
      <c r="H207" t="s">
        <v>149</v>
      </c>
      <c r="I207">
        <v>400</v>
      </c>
      <c r="J207">
        <v>0</v>
      </c>
      <c r="K207" t="s">
        <v>69</v>
      </c>
      <c r="L207">
        <v>3156.5</v>
      </c>
      <c r="M207">
        <v>1.0423754520993329</v>
      </c>
      <c r="N207" t="s">
        <v>163</v>
      </c>
      <c r="O207">
        <v>308580</v>
      </c>
      <c r="P207">
        <v>51</v>
      </c>
      <c r="Q207" t="s">
        <v>169</v>
      </c>
      <c r="R207">
        <v>6062.5</v>
      </c>
      <c r="S207">
        <v>1.3538466666666666</v>
      </c>
    </row>
    <row r="208" spans="1:25" x14ac:dyDescent="0.3">
      <c r="A208">
        <v>205</v>
      </c>
      <c r="B208" t="s">
        <v>204</v>
      </c>
      <c r="C208">
        <v>43</v>
      </c>
      <c r="D208">
        <v>358.46943572442001</v>
      </c>
      <c r="E208">
        <v>95.864496777004462</v>
      </c>
      <c r="F208">
        <v>262.60493894741552</v>
      </c>
      <c r="G208">
        <v>447565</v>
      </c>
      <c r="H208" t="s">
        <v>149</v>
      </c>
      <c r="I208">
        <v>1050</v>
      </c>
      <c r="J208">
        <v>0</v>
      </c>
      <c r="K208" t="s">
        <v>159</v>
      </c>
      <c r="L208">
        <v>149880</v>
      </c>
      <c r="M208">
        <v>23.201423999999999</v>
      </c>
      <c r="N208" t="s">
        <v>160</v>
      </c>
      <c r="O208">
        <v>284260</v>
      </c>
      <c r="P208">
        <v>44.003447999999999</v>
      </c>
      <c r="Q208" t="s">
        <v>169</v>
      </c>
      <c r="R208">
        <v>12375</v>
      </c>
      <c r="S208">
        <v>2.7637499999999999</v>
      </c>
    </row>
    <row r="209" spans="1:22" x14ac:dyDescent="0.3">
      <c r="A209">
        <v>206</v>
      </c>
      <c r="B209" t="s">
        <v>204</v>
      </c>
      <c r="C209">
        <v>43</v>
      </c>
      <c r="D209">
        <v>364.83856561010896</v>
      </c>
      <c r="E209">
        <v>72.761180469947249</v>
      </c>
      <c r="F209">
        <v>292.07738514016171</v>
      </c>
      <c r="G209">
        <v>448424.8</v>
      </c>
      <c r="H209" t="s">
        <v>149</v>
      </c>
      <c r="I209">
        <v>950</v>
      </c>
      <c r="J209">
        <v>0</v>
      </c>
      <c r="K209" t="s">
        <v>69</v>
      </c>
      <c r="L209">
        <v>3894.8</v>
      </c>
      <c r="M209">
        <v>1.286124844890622</v>
      </c>
      <c r="N209" t="s">
        <v>160</v>
      </c>
      <c r="O209">
        <v>284260</v>
      </c>
      <c r="P209">
        <v>44.003447999999999</v>
      </c>
      <c r="Q209" t="s">
        <v>159</v>
      </c>
      <c r="R209">
        <v>146790</v>
      </c>
      <c r="S209">
        <v>22.723091999999998</v>
      </c>
      <c r="T209" t="s">
        <v>155</v>
      </c>
      <c r="U209">
        <v>12530</v>
      </c>
      <c r="V209">
        <v>1.747625</v>
      </c>
    </row>
    <row r="210" spans="1:22" x14ac:dyDescent="0.3">
      <c r="A210">
        <v>207</v>
      </c>
      <c r="B210" t="s">
        <v>204</v>
      </c>
      <c r="C210">
        <v>43</v>
      </c>
      <c r="D210">
        <v>376.82751154438176</v>
      </c>
      <c r="E210">
        <v>104.11716153211235</v>
      </c>
      <c r="F210">
        <v>272.71035001226943</v>
      </c>
      <c r="G210">
        <v>448270</v>
      </c>
      <c r="H210" t="s">
        <v>149</v>
      </c>
      <c r="I210">
        <v>1600</v>
      </c>
      <c r="J210">
        <v>0</v>
      </c>
      <c r="K210" t="s">
        <v>159</v>
      </c>
      <c r="L210">
        <v>149880</v>
      </c>
      <c r="M210">
        <v>23.201423999999999</v>
      </c>
      <c r="N210" t="s">
        <v>160</v>
      </c>
      <c r="O210">
        <v>284260</v>
      </c>
      <c r="P210">
        <v>44.003447999999999</v>
      </c>
      <c r="Q210" t="s">
        <v>155</v>
      </c>
      <c r="R210">
        <v>12530</v>
      </c>
      <c r="S210">
        <v>1.747625</v>
      </c>
    </row>
    <row r="211" spans="1:22" x14ac:dyDescent="0.3">
      <c r="A211">
        <v>208</v>
      </c>
      <c r="B211" t="s">
        <v>204</v>
      </c>
      <c r="C211">
        <v>43</v>
      </c>
      <c r="D211">
        <v>320.9788610111483</v>
      </c>
      <c r="E211">
        <v>0</v>
      </c>
      <c r="F211">
        <v>320.9788610111483</v>
      </c>
      <c r="G211">
        <v>397370</v>
      </c>
      <c r="H211" t="s">
        <v>149</v>
      </c>
      <c r="I211">
        <v>400</v>
      </c>
      <c r="J211">
        <v>0</v>
      </c>
      <c r="K211" t="s">
        <v>69</v>
      </c>
      <c r="L211">
        <v>396970</v>
      </c>
      <c r="M211">
        <v>131.11273232568828</v>
      </c>
    </row>
    <row r="212" spans="1:22" x14ac:dyDescent="0.3">
      <c r="A212">
        <v>209</v>
      </c>
      <c r="B212" t="s">
        <v>204</v>
      </c>
      <c r="C212">
        <v>43</v>
      </c>
      <c r="D212">
        <v>346.32036763618669</v>
      </c>
      <c r="E212">
        <v>64.26247409652197</v>
      </c>
      <c r="F212">
        <v>282.05789353966475</v>
      </c>
      <c r="G212">
        <v>447719.8</v>
      </c>
      <c r="H212" t="s">
        <v>149</v>
      </c>
      <c r="I212">
        <v>400</v>
      </c>
      <c r="J212">
        <v>0</v>
      </c>
      <c r="K212" t="s">
        <v>69</v>
      </c>
      <c r="L212">
        <v>3894.8</v>
      </c>
      <c r="M212">
        <v>1.286124844890622</v>
      </c>
      <c r="N212" t="s">
        <v>160</v>
      </c>
      <c r="O212">
        <v>284260</v>
      </c>
      <c r="P212">
        <v>44.003447999999999</v>
      </c>
      <c r="Q212" t="s">
        <v>159</v>
      </c>
      <c r="R212">
        <v>146790</v>
      </c>
      <c r="S212">
        <v>22.723091999999998</v>
      </c>
      <c r="T212" t="s">
        <v>169</v>
      </c>
      <c r="U212">
        <v>12375</v>
      </c>
      <c r="V212">
        <v>2.7637499999999999</v>
      </c>
    </row>
    <row r="213" spans="1:22" x14ac:dyDescent="0.3">
      <c r="A213">
        <v>210</v>
      </c>
      <c r="B213" t="s">
        <v>204</v>
      </c>
      <c r="C213">
        <v>44</v>
      </c>
      <c r="D213">
        <v>265.1825696803686</v>
      </c>
      <c r="E213">
        <v>90.393202717845639</v>
      </c>
      <c r="F213">
        <v>174.78936696252293</v>
      </c>
      <c r="G213">
        <v>562210</v>
      </c>
      <c r="H213" t="s">
        <v>169</v>
      </c>
      <c r="I213">
        <v>49125</v>
      </c>
      <c r="J213">
        <v>10.97125</v>
      </c>
      <c r="K213" t="s">
        <v>149</v>
      </c>
      <c r="L213">
        <v>1500</v>
      </c>
      <c r="M213">
        <v>0</v>
      </c>
      <c r="N213" t="s">
        <v>163</v>
      </c>
      <c r="O213">
        <v>460760</v>
      </c>
      <c r="P213">
        <v>51</v>
      </c>
      <c r="Q213" t="s">
        <v>69</v>
      </c>
      <c r="R213">
        <v>50825</v>
      </c>
      <c r="S213">
        <v>16.786670580782193</v>
      </c>
    </row>
    <row r="214" spans="1:22" x14ac:dyDescent="0.3">
      <c r="A214">
        <v>211</v>
      </c>
      <c r="B214" t="s">
        <v>204</v>
      </c>
      <c r="C214">
        <v>44</v>
      </c>
      <c r="D214">
        <v>300.40429376733186</v>
      </c>
      <c r="E214">
        <v>108.57429694958402</v>
      </c>
      <c r="F214">
        <v>191.82999681774785</v>
      </c>
      <c r="G214">
        <v>549925</v>
      </c>
      <c r="H214" t="s">
        <v>169</v>
      </c>
      <c r="I214">
        <v>49125</v>
      </c>
      <c r="J214">
        <v>10.97125</v>
      </c>
      <c r="K214" t="s">
        <v>149</v>
      </c>
      <c r="L214">
        <v>1200</v>
      </c>
      <c r="M214">
        <v>0</v>
      </c>
      <c r="N214" t="s">
        <v>163</v>
      </c>
      <c r="O214">
        <v>460760</v>
      </c>
      <c r="P214">
        <v>51</v>
      </c>
      <c r="Q214" t="s">
        <v>155</v>
      </c>
      <c r="R214">
        <v>7200</v>
      </c>
      <c r="S214">
        <v>1.747625</v>
      </c>
      <c r="T214" t="s">
        <v>159</v>
      </c>
      <c r="U214">
        <v>31640</v>
      </c>
      <c r="V214">
        <v>4.8978719999999996</v>
      </c>
    </row>
    <row r="215" spans="1:22" x14ac:dyDescent="0.3">
      <c r="A215">
        <v>212</v>
      </c>
      <c r="B215" t="s">
        <v>204</v>
      </c>
      <c r="C215">
        <v>44</v>
      </c>
      <c r="D215">
        <v>623.6024551529099</v>
      </c>
      <c r="E215">
        <v>178.27347713976764</v>
      </c>
      <c r="F215">
        <v>445.3289780131422</v>
      </c>
      <c r="G215">
        <v>721340</v>
      </c>
      <c r="H215" t="s">
        <v>149</v>
      </c>
      <c r="I215">
        <v>2790</v>
      </c>
      <c r="J215">
        <v>0</v>
      </c>
      <c r="K215" t="s">
        <v>155</v>
      </c>
      <c r="L215">
        <v>32750</v>
      </c>
      <c r="M215">
        <v>1.747625</v>
      </c>
      <c r="N215" t="s">
        <v>159</v>
      </c>
      <c r="O215">
        <v>18800</v>
      </c>
      <c r="P215">
        <v>2.9102399999999999</v>
      </c>
      <c r="Q215" t="s">
        <v>160</v>
      </c>
      <c r="R215">
        <v>667000</v>
      </c>
      <c r="S215">
        <v>103.2516</v>
      </c>
    </row>
    <row r="216" spans="1:22" x14ac:dyDescent="0.3">
      <c r="A216">
        <v>213</v>
      </c>
      <c r="B216" t="s">
        <v>204</v>
      </c>
      <c r="C216">
        <v>44</v>
      </c>
      <c r="D216">
        <v>298.63352123059218</v>
      </c>
      <c r="E216">
        <v>106.15943756686535</v>
      </c>
      <c r="F216">
        <v>192.47408366372684</v>
      </c>
      <c r="G216">
        <v>556155</v>
      </c>
      <c r="H216" t="s">
        <v>149</v>
      </c>
      <c r="I216">
        <v>880</v>
      </c>
      <c r="J216">
        <v>0</v>
      </c>
      <c r="K216" t="s">
        <v>159</v>
      </c>
      <c r="L216">
        <v>43690</v>
      </c>
      <c r="M216">
        <v>6.7632119999999993</v>
      </c>
      <c r="N216" t="s">
        <v>163</v>
      </c>
      <c r="O216">
        <v>460760</v>
      </c>
      <c r="P216">
        <v>51</v>
      </c>
      <c r="Q216" t="s">
        <v>69</v>
      </c>
      <c r="R216">
        <v>50825</v>
      </c>
      <c r="S216">
        <v>16.786670580782193</v>
      </c>
    </row>
    <row r="217" spans="1:22" x14ac:dyDescent="0.3">
      <c r="A217">
        <v>214</v>
      </c>
      <c r="B217" t="s">
        <v>204</v>
      </c>
      <c r="C217">
        <v>44</v>
      </c>
      <c r="D217">
        <v>538.60335554122787</v>
      </c>
      <c r="E217">
        <v>85.71618393426904</v>
      </c>
      <c r="F217">
        <v>452.88717160695887</v>
      </c>
      <c r="G217">
        <v>725868</v>
      </c>
      <c r="H217" t="s">
        <v>149</v>
      </c>
      <c r="I217">
        <v>2200</v>
      </c>
      <c r="J217">
        <v>0</v>
      </c>
      <c r="K217" t="s">
        <v>69</v>
      </c>
      <c r="L217">
        <v>29318</v>
      </c>
      <c r="M217">
        <v>9.683258398177518</v>
      </c>
      <c r="N217" t="s">
        <v>160</v>
      </c>
      <c r="O217">
        <v>667000</v>
      </c>
      <c r="P217">
        <v>103.2516</v>
      </c>
      <c r="Q217" t="s">
        <v>155</v>
      </c>
      <c r="R217">
        <v>15000</v>
      </c>
      <c r="S217">
        <v>1.747625</v>
      </c>
      <c r="T217" t="s">
        <v>159</v>
      </c>
      <c r="U217">
        <v>12350</v>
      </c>
      <c r="V217">
        <v>1.9117799999999998</v>
      </c>
    </row>
    <row r="218" spans="1:22" x14ac:dyDescent="0.3">
      <c r="A218">
        <v>215</v>
      </c>
      <c r="B218" t="s">
        <v>204</v>
      </c>
      <c r="C218">
        <v>44</v>
      </c>
      <c r="D218">
        <v>500.9580032630675</v>
      </c>
      <c r="E218">
        <v>63.860642197728872</v>
      </c>
      <c r="F218">
        <v>437.09736106533865</v>
      </c>
      <c r="G218">
        <v>737343</v>
      </c>
      <c r="H218" t="s">
        <v>149</v>
      </c>
      <c r="I218">
        <v>400</v>
      </c>
      <c r="J218">
        <v>0</v>
      </c>
      <c r="K218" t="s">
        <v>69</v>
      </c>
      <c r="L218">
        <v>29318</v>
      </c>
      <c r="M218">
        <v>9.683258398177518</v>
      </c>
      <c r="N218" t="s">
        <v>160</v>
      </c>
      <c r="O218">
        <v>667000</v>
      </c>
      <c r="P218">
        <v>103.2516</v>
      </c>
      <c r="Q218" t="s">
        <v>169</v>
      </c>
      <c r="R218">
        <v>40625</v>
      </c>
      <c r="S218">
        <v>9.0729166666666661</v>
      </c>
    </row>
    <row r="219" spans="1:22" x14ac:dyDescent="0.3">
      <c r="A219">
        <v>216</v>
      </c>
      <c r="B219" t="s">
        <v>204</v>
      </c>
      <c r="C219">
        <v>44</v>
      </c>
      <c r="D219">
        <v>363.78331902367233</v>
      </c>
      <c r="E219">
        <v>0</v>
      </c>
      <c r="F219">
        <v>363.78331902367233</v>
      </c>
      <c r="G219">
        <v>570710</v>
      </c>
      <c r="H219" t="s">
        <v>149</v>
      </c>
      <c r="I219">
        <v>400</v>
      </c>
      <c r="J219">
        <v>0</v>
      </c>
      <c r="K219" t="s">
        <v>69</v>
      </c>
      <c r="L219">
        <v>570310</v>
      </c>
      <c r="M219">
        <v>188.36411409593489</v>
      </c>
    </row>
    <row r="220" spans="1:22" x14ac:dyDescent="0.3">
      <c r="A220">
        <v>217</v>
      </c>
      <c r="B220" t="s">
        <v>204</v>
      </c>
      <c r="C220">
        <v>44</v>
      </c>
      <c r="D220">
        <v>587.18406589657695</v>
      </c>
      <c r="E220">
        <v>157.64895300996844</v>
      </c>
      <c r="F220">
        <v>429.53511288660849</v>
      </c>
      <c r="G220">
        <v>732815</v>
      </c>
      <c r="H220" t="s">
        <v>149</v>
      </c>
      <c r="I220">
        <v>990</v>
      </c>
      <c r="J220">
        <v>0</v>
      </c>
      <c r="K220" t="s">
        <v>155</v>
      </c>
      <c r="L220">
        <v>17750</v>
      </c>
      <c r="M220">
        <v>1.747625</v>
      </c>
      <c r="N220" t="s">
        <v>159</v>
      </c>
      <c r="O220">
        <v>6450</v>
      </c>
      <c r="P220">
        <v>0.99846000000000001</v>
      </c>
      <c r="Q220" t="s">
        <v>160</v>
      </c>
      <c r="R220">
        <v>667000</v>
      </c>
      <c r="S220">
        <v>103.2516</v>
      </c>
      <c r="T220" t="s">
        <v>169</v>
      </c>
      <c r="U220">
        <v>40625</v>
      </c>
      <c r="V220">
        <v>9.0729166666666661</v>
      </c>
    </row>
    <row r="221" spans="1:22" x14ac:dyDescent="0.3">
      <c r="A221">
        <v>218</v>
      </c>
      <c r="B221" t="s">
        <v>204</v>
      </c>
      <c r="C221">
        <v>44</v>
      </c>
      <c r="D221">
        <v>332.66147608803573</v>
      </c>
      <c r="E221">
        <v>123.92119808042362</v>
      </c>
      <c r="F221">
        <v>208.74027800761212</v>
      </c>
      <c r="G221">
        <v>543870</v>
      </c>
      <c r="H221" t="s">
        <v>149</v>
      </c>
      <c r="I221">
        <v>580</v>
      </c>
      <c r="J221">
        <v>0</v>
      </c>
      <c r="K221" t="s">
        <v>159</v>
      </c>
      <c r="L221">
        <v>75330</v>
      </c>
      <c r="M221">
        <v>11.661083999999999</v>
      </c>
      <c r="N221" t="s">
        <v>163</v>
      </c>
      <c r="O221">
        <v>460760</v>
      </c>
      <c r="P221">
        <v>51</v>
      </c>
      <c r="Q221" t="s">
        <v>155</v>
      </c>
      <c r="R221">
        <v>7200</v>
      </c>
      <c r="S221">
        <v>1.747625</v>
      </c>
    </row>
  </sheetData>
  <autoFilter ref="A2:Z221" xr:uid="{F868A835-0C03-4F04-8E7B-DAE15C57D1FC}"/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CA296-B785-47D0-A022-61365F8AA065}">
  <dimension ref="A1:Z47"/>
  <sheetViews>
    <sheetView topLeftCell="E1" workbookViewId="0">
      <selection activeCell="Q57" sqref="Q57"/>
    </sheetView>
  </sheetViews>
  <sheetFormatPr baseColWidth="10" defaultRowHeight="15.6" x14ac:dyDescent="0.3"/>
  <cols>
    <col min="1" max="1" width="6.8984375" bestFit="1" customWidth="1"/>
    <col min="2" max="2" width="12.8984375" bestFit="1" customWidth="1"/>
    <col min="3" max="3" width="17" bestFit="1" customWidth="1"/>
    <col min="4" max="4" width="11.8984375" bestFit="1" customWidth="1"/>
    <col min="5" max="5" width="10.19921875" bestFit="1" customWidth="1"/>
    <col min="6" max="6" width="9.3984375" bestFit="1" customWidth="1"/>
    <col min="7" max="7" width="7.8984375" bestFit="1" customWidth="1"/>
    <col min="8" max="8" width="9.5" bestFit="1" customWidth="1"/>
    <col min="9" max="9" width="14.69921875" bestFit="1" customWidth="1"/>
    <col min="10" max="10" width="13.796875" bestFit="1" customWidth="1"/>
    <col min="11" max="11" width="14.3984375" bestFit="1" customWidth="1"/>
    <col min="12" max="12" width="14.69921875" bestFit="1" customWidth="1"/>
    <col min="13" max="13" width="13.796875" bestFit="1" customWidth="1"/>
    <col min="14" max="14" width="14.796875" bestFit="1" customWidth="1"/>
    <col min="15" max="15" width="14.69921875" bestFit="1" customWidth="1"/>
    <col min="16" max="16" width="13.796875" bestFit="1" customWidth="1"/>
    <col min="17" max="17" width="14.796875" bestFit="1" customWidth="1"/>
    <col min="18" max="18" width="14.69921875" bestFit="1" customWidth="1"/>
    <col min="19" max="19" width="13.796875" bestFit="1" customWidth="1"/>
    <col min="20" max="20" width="14.3984375" bestFit="1" customWidth="1"/>
    <col min="21" max="21" width="14.69921875" bestFit="1" customWidth="1"/>
    <col min="22" max="22" width="13.796875" bestFit="1" customWidth="1"/>
    <col min="23" max="23" width="7" bestFit="1" customWidth="1"/>
    <col min="24" max="24" width="14.69921875" bestFit="1" customWidth="1"/>
    <col min="25" max="25" width="13.796875" bestFit="1" customWidth="1"/>
  </cols>
  <sheetData>
    <row r="1" spans="1:26" s="33" customFormat="1" x14ac:dyDescent="0.3">
      <c r="B1" s="28" t="s">
        <v>174</v>
      </c>
      <c r="C1" s="28" t="s">
        <v>174</v>
      </c>
      <c r="D1" s="32" t="s">
        <v>68</v>
      </c>
      <c r="E1" s="32" t="s">
        <v>68</v>
      </c>
      <c r="F1" s="32" t="s">
        <v>68</v>
      </c>
      <c r="G1" s="32" t="s">
        <v>68</v>
      </c>
      <c r="H1" s="32" t="s">
        <v>68</v>
      </c>
      <c r="I1" s="32" t="s">
        <v>68</v>
      </c>
      <c r="J1" s="32" t="s">
        <v>68</v>
      </c>
      <c r="K1" s="32" t="s">
        <v>68</v>
      </c>
      <c r="L1" s="32" t="s">
        <v>68</v>
      </c>
      <c r="M1" s="32" t="s">
        <v>68</v>
      </c>
      <c r="N1" s="32" t="s">
        <v>68</v>
      </c>
      <c r="O1" s="32" t="s">
        <v>68</v>
      </c>
      <c r="P1" s="32" t="s">
        <v>68</v>
      </c>
      <c r="Q1" s="32" t="s">
        <v>68</v>
      </c>
      <c r="R1" s="32" t="s">
        <v>68</v>
      </c>
      <c r="S1" s="32" t="s">
        <v>68</v>
      </c>
      <c r="T1" s="32" t="s">
        <v>68</v>
      </c>
      <c r="U1" s="32" t="s">
        <v>68</v>
      </c>
      <c r="V1" s="32" t="s">
        <v>68</v>
      </c>
      <c r="W1" s="32" t="s">
        <v>68</v>
      </c>
      <c r="X1" s="32" t="s">
        <v>68</v>
      </c>
      <c r="Y1" s="32" t="s">
        <v>68</v>
      </c>
      <c r="Z1"/>
    </row>
    <row r="2" spans="1:26" s="33" customFormat="1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179</v>
      </c>
      <c r="F2" s="33" t="s">
        <v>180</v>
      </c>
      <c r="G2" s="3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  <c r="Z2"/>
    </row>
    <row r="3" spans="1:26" s="33" customFormat="1" x14ac:dyDescent="0.3">
      <c r="A3" s="33">
        <v>0</v>
      </c>
      <c r="B3" s="33" t="s">
        <v>200</v>
      </c>
      <c r="C3" s="33">
        <v>1</v>
      </c>
      <c r="D3" s="33">
        <f>E3+F3</f>
        <v>18.5</v>
      </c>
      <c r="E3" s="33">
        <v>2.5</v>
      </c>
      <c r="F3" s="33">
        <f>4+4+3+5</f>
        <v>16</v>
      </c>
      <c r="G3" s="33">
        <f>I3+L3+O3</f>
        <v>4490</v>
      </c>
      <c r="H3" s="103" t="s">
        <v>389</v>
      </c>
      <c r="I3" s="33">
        <v>2410</v>
      </c>
      <c r="K3" s="104" t="s">
        <v>36</v>
      </c>
      <c r="L3" s="33">
        <v>1630</v>
      </c>
      <c r="N3" s="112" t="s">
        <v>149</v>
      </c>
      <c r="O3" s="33">
        <v>450</v>
      </c>
      <c r="Z3"/>
    </row>
    <row r="4" spans="1:26" s="33" customFormat="1" x14ac:dyDescent="0.3">
      <c r="A4" s="33">
        <v>1</v>
      </c>
      <c r="B4" s="33" t="s">
        <v>200</v>
      </c>
      <c r="C4" s="33">
        <v>2</v>
      </c>
      <c r="D4" s="33">
        <f t="shared" ref="D4:D47" si="0">E4+F4</f>
        <v>18.5</v>
      </c>
      <c r="E4" s="33">
        <v>2.5</v>
      </c>
      <c r="F4" s="33">
        <f>4+5+5+2</f>
        <v>16</v>
      </c>
      <c r="G4" s="33">
        <f>I4+L4+O4</f>
        <v>3450</v>
      </c>
      <c r="H4" s="103" t="s">
        <v>149</v>
      </c>
      <c r="I4" s="33">
        <v>400</v>
      </c>
      <c r="J4" s="33">
        <v>0</v>
      </c>
      <c r="K4" s="103" t="s">
        <v>36</v>
      </c>
      <c r="L4" s="33">
        <v>2050</v>
      </c>
      <c r="N4" s="103" t="s">
        <v>389</v>
      </c>
      <c r="O4" s="33">
        <v>1000</v>
      </c>
      <c r="Z4"/>
    </row>
    <row r="5" spans="1:26" s="33" customFormat="1" x14ac:dyDescent="0.3">
      <c r="A5" s="33">
        <v>2</v>
      </c>
      <c r="B5" s="33" t="s">
        <v>200</v>
      </c>
      <c r="C5" s="33">
        <v>3</v>
      </c>
      <c r="D5" s="33">
        <f t="shared" si="0"/>
        <v>20.5</v>
      </c>
      <c r="E5" s="33">
        <v>2.5</v>
      </c>
      <c r="F5" s="33">
        <v>18</v>
      </c>
      <c r="G5" s="33">
        <v>5300</v>
      </c>
      <c r="H5" s="103" t="s">
        <v>149</v>
      </c>
      <c r="I5" s="33">
        <v>600</v>
      </c>
      <c r="J5" s="33">
        <v>0</v>
      </c>
      <c r="K5" s="103" t="s">
        <v>389</v>
      </c>
      <c r="L5" s="33">
        <v>4700</v>
      </c>
      <c r="N5" s="36"/>
      <c r="Z5"/>
    </row>
    <row r="6" spans="1:26" s="33" customFormat="1" x14ac:dyDescent="0.3">
      <c r="A6" s="33">
        <v>3</v>
      </c>
      <c r="B6" s="33" t="s">
        <v>200</v>
      </c>
      <c r="C6" s="33">
        <v>4</v>
      </c>
      <c r="D6" s="33">
        <f t="shared" si="0"/>
        <v>15.5</v>
      </c>
      <c r="E6" s="33">
        <v>2.5</v>
      </c>
      <c r="F6" s="33">
        <v>13</v>
      </c>
      <c r="G6" s="33">
        <v>3650</v>
      </c>
      <c r="H6" s="103" t="s">
        <v>149</v>
      </c>
      <c r="I6" s="33">
        <v>150</v>
      </c>
      <c r="J6" s="33">
        <v>0</v>
      </c>
      <c r="K6" s="103" t="s">
        <v>389</v>
      </c>
      <c r="L6" s="33">
        <v>3500</v>
      </c>
      <c r="N6" s="36"/>
      <c r="Z6"/>
    </row>
    <row r="7" spans="1:26" s="33" customFormat="1" x14ac:dyDescent="0.3">
      <c r="A7" s="33">
        <v>4</v>
      </c>
      <c r="B7" s="104" t="s">
        <v>200</v>
      </c>
      <c r="C7" s="33">
        <v>5</v>
      </c>
      <c r="D7" s="33">
        <f t="shared" si="0"/>
        <v>13.5</v>
      </c>
      <c r="E7" s="33">
        <v>2.5</v>
      </c>
      <c r="F7" s="33">
        <v>11</v>
      </c>
      <c r="G7" s="33">
        <v>3150</v>
      </c>
      <c r="H7" s="103" t="s">
        <v>149</v>
      </c>
      <c r="I7" s="33">
        <v>450</v>
      </c>
      <c r="K7" s="103" t="s">
        <v>389</v>
      </c>
      <c r="L7" s="33">
        <v>2700</v>
      </c>
      <c r="N7" s="36"/>
      <c r="Z7"/>
    </row>
    <row r="8" spans="1:26" s="33" customFormat="1" x14ac:dyDescent="0.3">
      <c r="A8" s="33">
        <v>5</v>
      </c>
      <c r="B8" s="33" t="s">
        <v>200</v>
      </c>
      <c r="C8" s="33">
        <v>6</v>
      </c>
      <c r="D8" s="33">
        <f t="shared" si="0"/>
        <v>13.5</v>
      </c>
      <c r="E8" s="33">
        <v>2.5</v>
      </c>
      <c r="F8" s="33">
        <v>11</v>
      </c>
      <c r="G8" s="33">
        <v>2710</v>
      </c>
      <c r="H8" s="105" t="s">
        <v>149</v>
      </c>
      <c r="I8" s="33">
        <v>400</v>
      </c>
      <c r="K8" s="105" t="s">
        <v>36</v>
      </c>
      <c r="L8" s="33">
        <v>1310</v>
      </c>
      <c r="N8" s="105" t="s">
        <v>389</v>
      </c>
      <c r="O8" s="33">
        <v>1000</v>
      </c>
      <c r="Z8"/>
    </row>
    <row r="9" spans="1:26" s="33" customFormat="1" x14ac:dyDescent="0.3">
      <c r="A9" s="33">
        <v>6</v>
      </c>
      <c r="B9" s="33" t="s">
        <v>200</v>
      </c>
      <c r="C9" s="33">
        <v>7</v>
      </c>
      <c r="D9" s="33">
        <f t="shared" si="0"/>
        <v>13.5</v>
      </c>
      <c r="E9" s="33">
        <v>2.5</v>
      </c>
      <c r="F9" s="33">
        <v>11</v>
      </c>
      <c r="G9" s="33">
        <v>3350</v>
      </c>
      <c r="H9" s="105" t="s">
        <v>149</v>
      </c>
      <c r="I9" s="33">
        <v>450</v>
      </c>
      <c r="J9" s="33">
        <v>0</v>
      </c>
      <c r="K9" s="105" t="s">
        <v>389</v>
      </c>
      <c r="L9" s="33">
        <v>2900</v>
      </c>
      <c r="N9" s="36"/>
      <c r="Z9"/>
    </row>
    <row r="10" spans="1:26" s="33" customFormat="1" x14ac:dyDescent="0.3">
      <c r="A10" s="33">
        <v>7</v>
      </c>
      <c r="B10" s="33" t="s">
        <v>200</v>
      </c>
      <c r="C10" s="33">
        <v>8</v>
      </c>
      <c r="D10" s="33">
        <f t="shared" si="0"/>
        <v>15.5</v>
      </c>
      <c r="E10" s="33">
        <v>2.5</v>
      </c>
      <c r="F10" s="33">
        <v>13</v>
      </c>
      <c r="G10" s="33">
        <v>3250</v>
      </c>
      <c r="H10" s="105" t="s">
        <v>149</v>
      </c>
      <c r="I10" s="33">
        <v>350</v>
      </c>
      <c r="J10" s="33">
        <v>0</v>
      </c>
      <c r="K10" s="105" t="s">
        <v>389</v>
      </c>
      <c r="L10" s="33">
        <v>1100</v>
      </c>
      <c r="N10" s="105" t="s">
        <v>36</v>
      </c>
      <c r="O10" s="33">
        <v>1800</v>
      </c>
      <c r="Z10"/>
    </row>
    <row r="11" spans="1:26" s="33" customFormat="1" x14ac:dyDescent="0.3">
      <c r="A11" s="33">
        <v>8</v>
      </c>
      <c r="B11" s="33" t="s">
        <v>200</v>
      </c>
      <c r="C11" s="33">
        <v>9</v>
      </c>
      <c r="D11" s="33">
        <f t="shared" si="0"/>
        <v>13.5</v>
      </c>
      <c r="E11" s="33">
        <v>2.5</v>
      </c>
      <c r="F11" s="33">
        <v>11</v>
      </c>
      <c r="G11" s="33">
        <v>3200</v>
      </c>
      <c r="H11" s="105" t="s">
        <v>149</v>
      </c>
      <c r="I11" s="33">
        <v>500</v>
      </c>
      <c r="J11" s="33">
        <v>0</v>
      </c>
      <c r="K11" s="105" t="s">
        <v>389</v>
      </c>
      <c r="L11" s="33">
        <v>2700</v>
      </c>
      <c r="N11" s="36"/>
      <c r="Z11"/>
    </row>
    <row r="12" spans="1:26" s="33" customFormat="1" x14ac:dyDescent="0.3">
      <c r="A12" s="33">
        <v>9</v>
      </c>
      <c r="B12" s="33" t="s">
        <v>200</v>
      </c>
      <c r="C12" s="33">
        <v>10</v>
      </c>
      <c r="D12" s="33">
        <f t="shared" si="0"/>
        <v>11.5</v>
      </c>
      <c r="E12" s="33">
        <v>2.5</v>
      </c>
      <c r="F12" s="33">
        <v>9</v>
      </c>
      <c r="G12" s="33">
        <v>2000</v>
      </c>
      <c r="H12" s="105" t="s">
        <v>149</v>
      </c>
      <c r="I12" s="33">
        <v>300</v>
      </c>
      <c r="J12" s="33">
        <v>0</v>
      </c>
      <c r="K12" s="105" t="s">
        <v>389</v>
      </c>
      <c r="L12" s="33">
        <v>1700</v>
      </c>
      <c r="N12" s="36"/>
      <c r="Q12" s="36"/>
      <c r="Z12"/>
    </row>
    <row r="13" spans="1:26" s="33" customFormat="1" x14ac:dyDescent="0.3">
      <c r="A13" s="33">
        <v>10</v>
      </c>
      <c r="B13" s="33" t="s">
        <v>202</v>
      </c>
      <c r="C13" s="33">
        <v>17</v>
      </c>
      <c r="D13" s="33">
        <f t="shared" si="0"/>
        <v>155.5</v>
      </c>
      <c r="E13" s="33">
        <v>7.5</v>
      </c>
      <c r="F13" s="33">
        <f>7+10+70+30+8+4+4+3+12</f>
        <v>148</v>
      </c>
      <c r="G13" s="33">
        <f>U13+R13+O13+L13+I13</f>
        <v>238880</v>
      </c>
      <c r="H13" s="109" t="s">
        <v>149</v>
      </c>
      <c r="I13" s="33">
        <v>200</v>
      </c>
      <c r="J13" s="33">
        <v>0</v>
      </c>
      <c r="K13" s="109" t="s">
        <v>389</v>
      </c>
      <c r="L13" s="33">
        <v>6200</v>
      </c>
      <c r="N13" s="109" t="s">
        <v>36</v>
      </c>
      <c r="O13" s="33">
        <v>6380</v>
      </c>
      <c r="Q13" s="108" t="s">
        <v>37</v>
      </c>
      <c r="R13" s="33">
        <v>183920</v>
      </c>
      <c r="T13" s="109" t="s">
        <v>36</v>
      </c>
      <c r="U13" s="33">
        <v>42180</v>
      </c>
      <c r="Z13"/>
    </row>
    <row r="14" spans="1:26" s="33" customFormat="1" x14ac:dyDescent="0.3">
      <c r="A14" s="33">
        <v>11</v>
      </c>
      <c r="B14" s="108" t="s">
        <v>202</v>
      </c>
      <c r="C14" s="33">
        <v>18</v>
      </c>
      <c r="D14" s="33">
        <f t="shared" si="0"/>
        <v>169.5</v>
      </c>
      <c r="E14" s="33">
        <v>7.5</v>
      </c>
      <c r="F14" s="33">
        <f>7+10+70+30+8+4+4+24+5</f>
        <v>162</v>
      </c>
      <c r="G14" s="33">
        <f>U14+R14+O14+L14+I14</f>
        <v>247080</v>
      </c>
      <c r="H14" s="109" t="s">
        <v>149</v>
      </c>
      <c r="I14" s="33">
        <v>400</v>
      </c>
      <c r="J14" s="33">
        <v>0</v>
      </c>
      <c r="K14" s="109" t="s">
        <v>389</v>
      </c>
      <c r="L14" s="33">
        <f>2500+11700</f>
        <v>14200</v>
      </c>
      <c r="N14" s="109" t="s">
        <v>36</v>
      </c>
      <c r="O14" s="33">
        <v>6380</v>
      </c>
      <c r="Q14" s="108" t="s">
        <v>37</v>
      </c>
      <c r="R14" s="33">
        <v>183920</v>
      </c>
      <c r="T14" s="109" t="s">
        <v>36</v>
      </c>
      <c r="U14" s="33">
        <v>42180</v>
      </c>
      <c r="Z14"/>
    </row>
    <row r="15" spans="1:26" s="33" customFormat="1" x14ac:dyDescent="0.3">
      <c r="A15" s="33">
        <v>12</v>
      </c>
      <c r="B15" s="33" t="s">
        <v>202</v>
      </c>
      <c r="C15" s="33">
        <v>19</v>
      </c>
      <c r="D15" s="33">
        <f t="shared" si="0"/>
        <v>200.5</v>
      </c>
      <c r="E15" s="33">
        <v>7.5</v>
      </c>
      <c r="F15" s="33">
        <f>35+6+5+10+75+62</f>
        <v>193</v>
      </c>
      <c r="G15" s="33">
        <f>U15+R15+O15+L15+I15</f>
        <v>340770</v>
      </c>
      <c r="H15" s="109" t="s">
        <v>149</v>
      </c>
      <c r="I15" s="33">
        <v>400</v>
      </c>
      <c r="J15" s="33">
        <v>0</v>
      </c>
      <c r="K15" s="109" t="s">
        <v>389</v>
      </c>
      <c r="L15" s="33">
        <f>2500+32200</f>
        <v>34700</v>
      </c>
      <c r="N15" s="109" t="s">
        <v>36</v>
      </c>
      <c r="O15" s="33">
        <v>6380</v>
      </c>
      <c r="Q15" s="108" t="s">
        <v>37</v>
      </c>
      <c r="R15" s="33">
        <v>170560</v>
      </c>
      <c r="T15" s="109" t="s">
        <v>36</v>
      </c>
      <c r="U15" s="33">
        <v>128730</v>
      </c>
      <c r="Z15"/>
    </row>
    <row r="16" spans="1:26" s="33" customFormat="1" x14ac:dyDescent="0.3">
      <c r="A16" s="33">
        <v>13</v>
      </c>
      <c r="B16" s="33" t="s">
        <v>202</v>
      </c>
      <c r="C16" s="33">
        <v>22</v>
      </c>
      <c r="D16" s="33">
        <f t="shared" si="0"/>
        <v>130.5</v>
      </c>
      <c r="E16" s="33">
        <v>7.5</v>
      </c>
      <c r="F16" s="33">
        <f>4+20+5+57+28+5+4</f>
        <v>123</v>
      </c>
      <c r="G16" s="33">
        <f>I16+L16+O16+R16+U16</f>
        <v>160500</v>
      </c>
      <c r="H16" s="36" t="s">
        <v>149</v>
      </c>
      <c r="I16" s="33">
        <v>400</v>
      </c>
      <c r="K16" s="109" t="s">
        <v>36</v>
      </c>
      <c r="L16" s="33">
        <v>9930</v>
      </c>
      <c r="N16" s="108" t="s">
        <v>37</v>
      </c>
      <c r="O16" s="33">
        <f>187470-70000</f>
        <v>117470</v>
      </c>
      <c r="Q16" s="109" t="s">
        <v>36</v>
      </c>
      <c r="R16" s="33">
        <v>32000</v>
      </c>
      <c r="T16" s="109" t="s">
        <v>389</v>
      </c>
      <c r="U16" s="33">
        <v>700</v>
      </c>
      <c r="Z16"/>
    </row>
    <row r="17" spans="1:26" s="33" customFormat="1" x14ac:dyDescent="0.3">
      <c r="A17" s="33">
        <v>14</v>
      </c>
      <c r="B17" s="33" t="s">
        <v>202</v>
      </c>
      <c r="C17" s="33">
        <v>23</v>
      </c>
      <c r="D17" s="33">
        <f t="shared" si="0"/>
        <v>153.5</v>
      </c>
      <c r="E17" s="33">
        <v>7.5</v>
      </c>
      <c r="F17" s="33">
        <f>18+6+4+68+50</f>
        <v>146</v>
      </c>
      <c r="G17" s="33">
        <f>I17+L17+O17+R17</f>
        <v>153600</v>
      </c>
      <c r="H17" s="36" t="s">
        <v>149</v>
      </c>
      <c r="I17" s="33">
        <v>400</v>
      </c>
      <c r="J17" s="33">
        <v>0</v>
      </c>
      <c r="K17" s="109" t="s">
        <v>389</v>
      </c>
      <c r="L17" s="33">
        <v>3200</v>
      </c>
      <c r="N17" s="108" t="s">
        <v>37</v>
      </c>
      <c r="O17" s="33">
        <v>114000</v>
      </c>
      <c r="Q17" s="109" t="s">
        <v>389</v>
      </c>
      <c r="R17" s="33">
        <v>36000</v>
      </c>
      <c r="Z17"/>
    </row>
    <row r="18" spans="1:26" s="33" customFormat="1" x14ac:dyDescent="0.3">
      <c r="A18" s="33">
        <v>15</v>
      </c>
      <c r="B18" s="33" t="s">
        <v>203</v>
      </c>
      <c r="C18" s="33">
        <v>24</v>
      </c>
      <c r="D18" s="33">
        <f t="shared" si="0"/>
        <v>33</v>
      </c>
      <c r="E18" s="33">
        <v>5</v>
      </c>
      <c r="F18" s="33">
        <f>4+4+9+7+4</f>
        <v>28</v>
      </c>
      <c r="G18" s="33">
        <f>I18+L18+O18+R18</f>
        <v>13350</v>
      </c>
      <c r="H18" s="36" t="s">
        <v>149</v>
      </c>
      <c r="I18" s="33">
        <v>300</v>
      </c>
      <c r="J18" s="33">
        <v>0</v>
      </c>
      <c r="K18" s="109" t="s">
        <v>389</v>
      </c>
      <c r="L18" s="33">
        <v>3600</v>
      </c>
      <c r="N18" s="109" t="s">
        <v>36</v>
      </c>
      <c r="O18" s="33">
        <v>8450</v>
      </c>
      <c r="Q18" s="109" t="s">
        <v>389</v>
      </c>
      <c r="R18" s="33">
        <v>1000</v>
      </c>
      <c r="Z18"/>
    </row>
    <row r="19" spans="1:26" s="33" customFormat="1" x14ac:dyDescent="0.3">
      <c r="A19" s="33">
        <v>16</v>
      </c>
      <c r="B19" s="33" t="s">
        <v>203</v>
      </c>
      <c r="C19" s="33">
        <v>25</v>
      </c>
      <c r="D19" s="33">
        <f t="shared" si="0"/>
        <v>43</v>
      </c>
      <c r="E19" s="33">
        <v>5</v>
      </c>
      <c r="F19" s="33">
        <f>38</f>
        <v>38</v>
      </c>
      <c r="G19" s="33">
        <v>13600</v>
      </c>
      <c r="H19" s="109" t="s">
        <v>149</v>
      </c>
      <c r="I19" s="33">
        <v>600</v>
      </c>
      <c r="K19" s="109" t="s">
        <v>389</v>
      </c>
      <c r="L19" s="33">
        <v>13000</v>
      </c>
      <c r="N19" s="36"/>
      <c r="Z19"/>
    </row>
    <row r="20" spans="1:26" s="33" customFormat="1" x14ac:dyDescent="0.3">
      <c r="A20" s="33">
        <v>17</v>
      </c>
      <c r="B20" s="33" t="s">
        <v>203</v>
      </c>
      <c r="C20" s="33">
        <v>26</v>
      </c>
      <c r="D20" s="33">
        <f t="shared" si="0"/>
        <v>40</v>
      </c>
      <c r="E20" s="33">
        <v>5</v>
      </c>
      <c r="F20" s="33">
        <f>7+10+14+4</f>
        <v>35</v>
      </c>
      <c r="G20" s="33">
        <f>I20+L20+O20</f>
        <v>19050</v>
      </c>
      <c r="H20" s="109" t="s">
        <v>149</v>
      </c>
      <c r="I20" s="33">
        <v>400</v>
      </c>
      <c r="K20" s="109" t="s">
        <v>389</v>
      </c>
      <c r="L20" s="33">
        <f>2500+2950</f>
        <v>5450</v>
      </c>
      <c r="N20" s="109" t="s">
        <v>36</v>
      </c>
      <c r="O20" s="33">
        <v>13200</v>
      </c>
      <c r="Z20"/>
    </row>
    <row r="21" spans="1:26" s="33" customFormat="1" x14ac:dyDescent="0.3">
      <c r="A21" s="33">
        <v>18</v>
      </c>
      <c r="B21" s="33" t="s">
        <v>203</v>
      </c>
      <c r="C21" s="33">
        <v>27</v>
      </c>
      <c r="D21" s="33">
        <f t="shared" si="0"/>
        <v>35</v>
      </c>
      <c r="E21" s="33">
        <v>5</v>
      </c>
      <c r="F21" s="33">
        <v>30</v>
      </c>
      <c r="G21" s="33">
        <v>20000</v>
      </c>
      <c r="H21" s="109" t="s">
        <v>149</v>
      </c>
      <c r="I21" s="33">
        <v>600</v>
      </c>
      <c r="J21" s="33">
        <v>0</v>
      </c>
      <c r="K21" s="109" t="s">
        <v>389</v>
      </c>
      <c r="L21" s="33">
        <v>17400</v>
      </c>
      <c r="N21" s="36"/>
      <c r="Z21"/>
    </row>
    <row r="22" spans="1:26" s="33" customFormat="1" x14ac:dyDescent="0.3">
      <c r="A22" s="33">
        <v>19</v>
      </c>
      <c r="B22" s="33" t="s">
        <v>203</v>
      </c>
      <c r="C22" s="33">
        <v>28</v>
      </c>
      <c r="D22" s="33">
        <f t="shared" si="0"/>
        <v>61</v>
      </c>
      <c r="E22" s="33">
        <v>5</v>
      </c>
      <c r="F22" s="33">
        <v>56</v>
      </c>
      <c r="G22" s="33">
        <f>I22+L22+O22+R22</f>
        <v>26460</v>
      </c>
      <c r="H22" s="109" t="s">
        <v>149</v>
      </c>
      <c r="I22" s="33">
        <v>300</v>
      </c>
      <c r="J22" s="33">
        <v>0</v>
      </c>
      <c r="K22" s="109" t="s">
        <v>389</v>
      </c>
      <c r="L22" s="33">
        <v>10500</v>
      </c>
      <c r="N22" s="109" t="s">
        <v>36</v>
      </c>
      <c r="O22" s="33">
        <v>10660</v>
      </c>
      <c r="Q22" s="109" t="s">
        <v>389</v>
      </c>
      <c r="R22" s="33">
        <v>5000</v>
      </c>
      <c r="Z22"/>
    </row>
    <row r="23" spans="1:26" s="33" customFormat="1" x14ac:dyDescent="0.3">
      <c r="A23" s="33">
        <v>20</v>
      </c>
      <c r="B23" s="33" t="s">
        <v>203</v>
      </c>
      <c r="C23" s="33">
        <v>29</v>
      </c>
      <c r="D23" s="33">
        <f t="shared" si="0"/>
        <v>54</v>
      </c>
      <c r="E23" s="33">
        <v>5</v>
      </c>
      <c r="F23" s="33">
        <f>7+4+27+11</f>
        <v>49</v>
      </c>
      <c r="G23" s="33">
        <f>I23+L23+O23+R23</f>
        <v>27270</v>
      </c>
      <c r="H23" s="36" t="s">
        <v>149</v>
      </c>
      <c r="I23" s="33">
        <v>600</v>
      </c>
      <c r="K23" s="109" t="s">
        <v>389</v>
      </c>
      <c r="L23" s="33">
        <v>1000</v>
      </c>
      <c r="N23" s="109" t="s">
        <v>36</v>
      </c>
      <c r="O23" s="33">
        <v>20470</v>
      </c>
      <c r="Q23" s="109" t="s">
        <v>389</v>
      </c>
      <c r="R23" s="33">
        <v>5200</v>
      </c>
      <c r="Z23"/>
    </row>
    <row r="24" spans="1:26" s="33" customFormat="1" x14ac:dyDescent="0.3">
      <c r="A24" s="33">
        <v>21</v>
      </c>
      <c r="B24" s="33" t="s">
        <v>203</v>
      </c>
      <c r="C24" s="33">
        <v>30</v>
      </c>
      <c r="D24" s="33">
        <f t="shared" si="0"/>
        <v>42</v>
      </c>
      <c r="E24" s="33">
        <v>5</v>
      </c>
      <c r="F24" s="33">
        <f>7+3+2+4+21</f>
        <v>37</v>
      </c>
      <c r="G24" s="33">
        <f>I24+L24+O24+R24</f>
        <v>17770</v>
      </c>
      <c r="H24" s="109" t="s">
        <v>149</v>
      </c>
      <c r="I24" s="109">
        <v>600</v>
      </c>
      <c r="J24" s="109"/>
      <c r="K24" s="109" t="s">
        <v>389</v>
      </c>
      <c r="L24" s="109">
        <v>1000</v>
      </c>
      <c r="N24" s="109" t="s">
        <v>36</v>
      </c>
      <c r="O24" s="109">
        <v>15470</v>
      </c>
      <c r="Q24" s="109" t="s">
        <v>389</v>
      </c>
      <c r="R24" s="33">
        <v>700</v>
      </c>
      <c r="Z24"/>
    </row>
    <row r="25" spans="1:26" s="33" customFormat="1" x14ac:dyDescent="0.3">
      <c r="A25" s="33">
        <v>22</v>
      </c>
      <c r="B25" s="33" t="s">
        <v>203</v>
      </c>
      <c r="C25" s="33">
        <v>31</v>
      </c>
      <c r="D25" s="33">
        <f t="shared" si="0"/>
        <v>30</v>
      </c>
      <c r="E25" s="33">
        <v>5</v>
      </c>
      <c r="F25" s="33">
        <f>8+13+4</f>
        <v>25</v>
      </c>
      <c r="G25" s="33">
        <v>19750</v>
      </c>
      <c r="H25" s="109" t="s">
        <v>149</v>
      </c>
      <c r="I25" s="109">
        <v>600</v>
      </c>
      <c r="J25" s="109">
        <v>0</v>
      </c>
      <c r="K25" s="109" t="s">
        <v>389</v>
      </c>
      <c r="L25" s="109">
        <v>1100</v>
      </c>
      <c r="N25" s="109" t="s">
        <v>36</v>
      </c>
      <c r="O25" s="109">
        <v>17600</v>
      </c>
      <c r="Q25" s="109" t="s">
        <v>389</v>
      </c>
      <c r="R25" s="33">
        <v>450</v>
      </c>
      <c r="Z25"/>
    </row>
    <row r="26" spans="1:26" s="33" customFormat="1" x14ac:dyDescent="0.3">
      <c r="A26" s="33">
        <v>23</v>
      </c>
      <c r="B26" s="33" t="s">
        <v>203</v>
      </c>
      <c r="C26" s="33">
        <v>32</v>
      </c>
      <c r="D26" s="33">
        <f t="shared" si="0"/>
        <v>33</v>
      </c>
      <c r="E26" s="33">
        <v>5</v>
      </c>
      <c r="F26" s="33">
        <f>16+3+9</f>
        <v>28</v>
      </c>
      <c r="G26" s="33">
        <f>O26+L26+I26</f>
        <v>19300</v>
      </c>
      <c r="H26" s="109" t="s">
        <v>149</v>
      </c>
      <c r="I26" s="109">
        <v>300</v>
      </c>
      <c r="J26" s="109">
        <v>0</v>
      </c>
      <c r="K26" s="109" t="s">
        <v>36</v>
      </c>
      <c r="L26" s="109">
        <v>16800</v>
      </c>
      <c r="N26" s="109" t="s">
        <v>389</v>
      </c>
      <c r="O26" s="109">
        <v>2200</v>
      </c>
      <c r="Q26" s="109"/>
      <c r="Z26"/>
    </row>
    <row r="27" spans="1:26" s="33" customFormat="1" x14ac:dyDescent="0.3">
      <c r="A27" s="33">
        <v>24</v>
      </c>
      <c r="B27" s="33" t="s">
        <v>202</v>
      </c>
      <c r="C27" s="33">
        <v>33</v>
      </c>
      <c r="D27" s="33">
        <f t="shared" si="0"/>
        <v>165.5</v>
      </c>
      <c r="E27" s="33">
        <v>7.5</v>
      </c>
      <c r="F27" s="33">
        <f>6+8+112+27+1+4</f>
        <v>158</v>
      </c>
      <c r="G27" s="33">
        <f>I27+L27+O27+R27</f>
        <v>165500</v>
      </c>
      <c r="H27" s="36" t="s">
        <v>149</v>
      </c>
      <c r="I27" s="109">
        <v>400</v>
      </c>
      <c r="J27" s="109"/>
      <c r="K27" s="109" t="s">
        <v>389</v>
      </c>
      <c r="L27" s="109">
        <v>7000</v>
      </c>
      <c r="M27" s="109"/>
      <c r="N27" s="109" t="s">
        <v>37</v>
      </c>
      <c r="O27" s="109">
        <v>140550</v>
      </c>
      <c r="P27" s="109"/>
      <c r="Q27" s="109" t="s">
        <v>389</v>
      </c>
      <c r="R27" s="33">
        <v>17550</v>
      </c>
      <c r="Z27"/>
    </row>
    <row r="28" spans="1:26" s="33" customFormat="1" x14ac:dyDescent="0.3">
      <c r="A28" s="33">
        <v>25</v>
      </c>
      <c r="B28" s="33" t="s">
        <v>202</v>
      </c>
      <c r="C28" s="33">
        <v>34</v>
      </c>
      <c r="D28" s="33">
        <f t="shared" si="0"/>
        <v>112.5</v>
      </c>
      <c r="E28" s="33">
        <v>7.5</v>
      </c>
      <c r="F28" s="33">
        <f>84+6+4+7+4</f>
        <v>105</v>
      </c>
      <c r="G28" s="33">
        <f>U28+R28+O28+L28+I28</f>
        <v>146140</v>
      </c>
      <c r="H28" s="36" t="s">
        <v>149</v>
      </c>
      <c r="I28" s="109">
        <v>500</v>
      </c>
      <c r="J28" s="109"/>
      <c r="K28" s="109" t="s">
        <v>389</v>
      </c>
      <c r="L28" s="109">
        <v>400</v>
      </c>
      <c r="M28" s="109"/>
      <c r="N28" s="109" t="s">
        <v>36</v>
      </c>
      <c r="O28" s="109">
        <v>3100</v>
      </c>
      <c r="P28" s="109"/>
      <c r="Q28" s="108" t="s">
        <v>37</v>
      </c>
      <c r="R28" s="33">
        <v>141340</v>
      </c>
      <c r="T28" s="109" t="s">
        <v>389</v>
      </c>
      <c r="U28" s="33">
        <v>800</v>
      </c>
      <c r="Z28"/>
    </row>
    <row r="29" spans="1:26" s="33" customFormat="1" x14ac:dyDescent="0.3">
      <c r="A29" s="33">
        <v>26</v>
      </c>
      <c r="B29" s="33" t="s">
        <v>202</v>
      </c>
      <c r="C29" s="33">
        <v>35</v>
      </c>
      <c r="D29" s="33">
        <f t="shared" si="0"/>
        <v>120.5</v>
      </c>
      <c r="E29" s="33">
        <v>7.5</v>
      </c>
      <c r="F29" s="33">
        <f>5+6+93+9</f>
        <v>113</v>
      </c>
      <c r="G29" s="33">
        <f>I29+L29+O29+R29</f>
        <v>196350</v>
      </c>
      <c r="H29" s="109" t="s">
        <v>149</v>
      </c>
      <c r="I29" s="109">
        <v>400</v>
      </c>
      <c r="J29" s="109"/>
      <c r="K29" s="109" t="s">
        <v>389</v>
      </c>
      <c r="L29" s="109">
        <v>1250</v>
      </c>
      <c r="M29" s="109"/>
      <c r="N29" s="109" t="s">
        <v>37</v>
      </c>
      <c r="O29" s="109">
        <f>139000+55000</f>
        <v>194000</v>
      </c>
      <c r="P29" s="109"/>
      <c r="Q29" s="109" t="s">
        <v>389</v>
      </c>
      <c r="R29" s="33">
        <v>700</v>
      </c>
      <c r="Z29"/>
    </row>
    <row r="30" spans="1:26" s="33" customFormat="1" x14ac:dyDescent="0.3">
      <c r="A30" s="33">
        <v>27</v>
      </c>
      <c r="B30" s="33" t="s">
        <v>202</v>
      </c>
      <c r="C30" s="33">
        <v>36</v>
      </c>
      <c r="D30" s="33">
        <f t="shared" si="0"/>
        <v>190.5</v>
      </c>
      <c r="E30" s="33">
        <v>7.5</v>
      </c>
      <c r="F30" s="33">
        <f>53+41+68+8+5+8</f>
        <v>183</v>
      </c>
      <c r="G30" s="33">
        <f>R30+O30+L30+I30</f>
        <v>230160</v>
      </c>
      <c r="H30" s="109" t="s">
        <v>149</v>
      </c>
      <c r="I30" s="109">
        <v>400</v>
      </c>
      <c r="J30" s="109"/>
      <c r="K30" s="109" t="s">
        <v>36</v>
      </c>
      <c r="L30" s="109">
        <v>142710</v>
      </c>
      <c r="M30" s="109"/>
      <c r="N30" s="109" t="s">
        <v>37</v>
      </c>
      <c r="O30" s="109">
        <v>83950</v>
      </c>
      <c r="P30" s="109"/>
      <c r="Q30" s="109" t="s">
        <v>389</v>
      </c>
      <c r="R30" s="33">
        <v>3100</v>
      </c>
      <c r="Z30"/>
    </row>
    <row r="31" spans="1:26" s="33" customFormat="1" x14ac:dyDescent="0.3">
      <c r="A31" s="33">
        <v>28</v>
      </c>
      <c r="B31" s="33" t="s">
        <v>202</v>
      </c>
      <c r="C31" s="33">
        <v>37</v>
      </c>
      <c r="D31" s="33">
        <f t="shared" si="0"/>
        <v>166.5</v>
      </c>
      <c r="E31" s="33">
        <v>7.5</v>
      </c>
      <c r="F31" s="33">
        <f>75+4+7+69+4</f>
        <v>159</v>
      </c>
      <c r="G31" s="33">
        <f>I31+L31+O31+R31</f>
        <v>217800</v>
      </c>
      <c r="H31" s="36" t="s">
        <v>149</v>
      </c>
      <c r="I31" s="109">
        <v>300</v>
      </c>
      <c r="J31" s="109"/>
      <c r="K31" s="109" t="s">
        <v>389</v>
      </c>
      <c r="L31" s="109">
        <v>2500</v>
      </c>
      <c r="M31" s="109"/>
      <c r="N31" s="109" t="s">
        <v>37</v>
      </c>
      <c r="O31" s="109">
        <v>140000</v>
      </c>
      <c r="P31" s="109"/>
      <c r="Q31" s="109" t="s">
        <v>389</v>
      </c>
      <c r="R31" s="33">
        <v>75000</v>
      </c>
      <c r="Z31"/>
    </row>
    <row r="32" spans="1:26" s="33" customFormat="1" x14ac:dyDescent="0.3">
      <c r="A32" s="33">
        <v>29</v>
      </c>
      <c r="B32" s="33" t="s">
        <v>202</v>
      </c>
      <c r="C32" s="33">
        <v>38</v>
      </c>
      <c r="D32" s="33">
        <f t="shared" si="0"/>
        <v>100.5</v>
      </c>
      <c r="E32" s="33">
        <v>7.5</v>
      </c>
      <c r="F32" s="33">
        <f>7+7+79</f>
        <v>93</v>
      </c>
      <c r="G32" s="33">
        <f>I32+L32+O32+R32</f>
        <v>115880</v>
      </c>
      <c r="H32" s="36" t="s">
        <v>149</v>
      </c>
      <c r="I32" s="109">
        <v>500</v>
      </c>
      <c r="J32" s="109"/>
      <c r="K32" s="109" t="s">
        <v>389</v>
      </c>
      <c r="L32" s="109">
        <v>1400</v>
      </c>
      <c r="M32" s="109"/>
      <c r="N32" s="109" t="s">
        <v>37</v>
      </c>
      <c r="O32" s="109">
        <v>112980</v>
      </c>
      <c r="P32" s="109"/>
      <c r="Q32" s="109" t="s">
        <v>389</v>
      </c>
      <c r="R32" s="33">
        <v>1000</v>
      </c>
      <c r="Z32"/>
    </row>
    <row r="33" spans="1:26" s="33" customFormat="1" x14ac:dyDescent="0.3">
      <c r="A33" s="33">
        <v>30</v>
      </c>
      <c r="B33" s="33" t="s">
        <v>202</v>
      </c>
      <c r="C33" s="33">
        <v>39</v>
      </c>
      <c r="D33" s="33">
        <f t="shared" si="0"/>
        <v>141.5</v>
      </c>
      <c r="E33" s="33">
        <v>7.5</v>
      </c>
      <c r="F33" s="33">
        <f>4+1+125+4</f>
        <v>134</v>
      </c>
      <c r="G33" s="33">
        <f>L33+O33+I33+R33</f>
        <v>213400</v>
      </c>
      <c r="H33" s="109" t="s">
        <v>149</v>
      </c>
      <c r="I33" s="109">
        <v>300</v>
      </c>
      <c r="J33" s="109"/>
      <c r="K33" s="109" t="s">
        <v>389</v>
      </c>
      <c r="L33" s="109">
        <v>13000</v>
      </c>
      <c r="M33" s="109"/>
      <c r="N33" s="109" t="s">
        <v>37</v>
      </c>
      <c r="O33" s="109">
        <v>200000</v>
      </c>
      <c r="P33" s="109"/>
      <c r="Q33" s="108" t="s">
        <v>149</v>
      </c>
      <c r="R33" s="33">
        <v>100</v>
      </c>
      <c r="T33" s="108"/>
      <c r="Z33"/>
    </row>
    <row r="34" spans="1:26" s="33" customFormat="1" x14ac:dyDescent="0.3">
      <c r="A34" s="33">
        <v>31</v>
      </c>
      <c r="B34" s="33" t="s">
        <v>204</v>
      </c>
      <c r="C34" s="47">
        <v>40</v>
      </c>
      <c r="D34" s="33">
        <f t="shared" si="0"/>
        <v>352</v>
      </c>
      <c r="E34" s="47">
        <v>10</v>
      </c>
      <c r="F34" s="47">
        <f>8+327+3+4</f>
        <v>342</v>
      </c>
      <c r="G34" s="47">
        <f>R34+O34+L34+I34</f>
        <v>720900</v>
      </c>
      <c r="H34" s="110" t="s">
        <v>149</v>
      </c>
      <c r="I34" s="109">
        <v>300</v>
      </c>
      <c r="J34" s="109"/>
      <c r="K34" s="109" t="s">
        <v>389</v>
      </c>
      <c r="L34" s="109">
        <v>900</v>
      </c>
      <c r="M34" s="109"/>
      <c r="N34" s="109" t="s">
        <v>37</v>
      </c>
      <c r="O34" s="109">
        <v>715000</v>
      </c>
      <c r="P34" s="109"/>
      <c r="Q34" s="109" t="s">
        <v>36</v>
      </c>
      <c r="R34" s="47">
        <v>4700</v>
      </c>
      <c r="S34" s="48"/>
      <c r="T34" s="47"/>
      <c r="U34" s="47"/>
      <c r="V34" s="47"/>
      <c r="Y34"/>
      <c r="Z34"/>
    </row>
    <row r="35" spans="1:26" s="33" customFormat="1" x14ac:dyDescent="0.3">
      <c r="A35" s="33">
        <v>32</v>
      </c>
      <c r="B35" s="33" t="s">
        <v>204</v>
      </c>
      <c r="C35" s="41">
        <v>41</v>
      </c>
      <c r="D35" s="33">
        <f t="shared" si="0"/>
        <v>189</v>
      </c>
      <c r="E35" s="41">
        <v>10</v>
      </c>
      <c r="F35" s="41">
        <f>7+4+158+10</f>
        <v>179</v>
      </c>
      <c r="G35" s="41">
        <f>I35+L35+O35+R35</f>
        <v>427125</v>
      </c>
      <c r="H35" s="42" t="s">
        <v>149</v>
      </c>
      <c r="I35" s="109">
        <v>500</v>
      </c>
      <c r="J35" s="109"/>
      <c r="K35" s="109" t="s">
        <v>389</v>
      </c>
      <c r="L35" s="109">
        <v>3000</v>
      </c>
      <c r="M35" s="109"/>
      <c r="N35" s="109" t="s">
        <v>37</v>
      </c>
      <c r="O35" s="109">
        <f>425000-2000</f>
        <v>423000</v>
      </c>
      <c r="P35" s="109"/>
      <c r="Q35" s="109" t="s">
        <v>389</v>
      </c>
      <c r="R35" s="33">
        <v>625</v>
      </c>
      <c r="S35" s="48"/>
      <c r="Y35"/>
      <c r="Z35"/>
    </row>
    <row r="36" spans="1:26" s="33" customFormat="1" x14ac:dyDescent="0.3">
      <c r="A36" s="33">
        <v>33</v>
      </c>
      <c r="B36" s="33" t="s">
        <v>204</v>
      </c>
      <c r="C36" s="52">
        <v>42</v>
      </c>
      <c r="D36" s="33">
        <f t="shared" si="0"/>
        <v>372</v>
      </c>
      <c r="E36" s="52">
        <v>10</v>
      </c>
      <c r="F36" s="52">
        <f>33+277+23+4+4+21</f>
        <v>362</v>
      </c>
      <c r="G36" s="52">
        <f>U36+R36+O36+L36+I36</f>
        <v>687100</v>
      </c>
      <c r="H36" s="53" t="s">
        <v>149</v>
      </c>
      <c r="I36" s="109">
        <v>550</v>
      </c>
      <c r="J36" s="109">
        <v>0</v>
      </c>
      <c r="K36" s="109" t="s">
        <v>389</v>
      </c>
      <c r="L36" s="109">
        <v>700</v>
      </c>
      <c r="M36" s="109"/>
      <c r="N36" s="109" t="s">
        <v>37</v>
      </c>
      <c r="O36" s="109">
        <v>667000</v>
      </c>
      <c r="P36" s="109"/>
      <c r="Q36" s="109" t="s">
        <v>36</v>
      </c>
      <c r="R36" s="33">
        <v>12350</v>
      </c>
      <c r="S36" s="48"/>
      <c r="T36" s="109" t="s">
        <v>389</v>
      </c>
      <c r="U36" s="52">
        <v>6500</v>
      </c>
      <c r="V36" s="48"/>
      <c r="Y36"/>
      <c r="Z36"/>
    </row>
    <row r="37" spans="1:26" s="33" customFormat="1" x14ac:dyDescent="0.3">
      <c r="A37" s="33">
        <v>34</v>
      </c>
      <c r="B37" s="33" t="s">
        <v>204</v>
      </c>
      <c r="C37" s="58">
        <v>43</v>
      </c>
      <c r="D37" s="33">
        <f t="shared" si="0"/>
        <v>304</v>
      </c>
      <c r="E37" s="58">
        <v>10</v>
      </c>
      <c r="F37" s="59">
        <v>294</v>
      </c>
      <c r="G37" s="59">
        <f>U37+R37+O37+L37+I37</f>
        <v>448180</v>
      </c>
      <c r="H37" s="63" t="s">
        <v>149</v>
      </c>
      <c r="I37" s="109">
        <v>500</v>
      </c>
      <c r="J37" s="109"/>
      <c r="K37" s="109" t="s">
        <v>389</v>
      </c>
      <c r="L37" s="109">
        <v>3640</v>
      </c>
      <c r="M37" s="109"/>
      <c r="N37" s="109" t="s">
        <v>36</v>
      </c>
      <c r="O37" s="109">
        <v>149880</v>
      </c>
      <c r="P37" s="109"/>
      <c r="Q37" s="108" t="s">
        <v>37</v>
      </c>
      <c r="R37" s="62">
        <v>284260</v>
      </c>
      <c r="S37" s="48"/>
      <c r="T37" s="109" t="s">
        <v>389</v>
      </c>
      <c r="U37" s="59">
        <v>9900</v>
      </c>
      <c r="V37" s="48"/>
      <c r="Y37"/>
      <c r="Z37"/>
    </row>
    <row r="38" spans="1:26" s="33" customFormat="1" x14ac:dyDescent="0.3">
      <c r="A38" s="33">
        <v>35</v>
      </c>
      <c r="B38" s="33" t="s">
        <v>204</v>
      </c>
      <c r="C38" s="64">
        <v>44</v>
      </c>
      <c r="D38" s="33">
        <f t="shared" si="0"/>
        <v>460</v>
      </c>
      <c r="E38" s="64">
        <v>10</v>
      </c>
      <c r="F38" s="65">
        <v>450</v>
      </c>
      <c r="G38" s="65">
        <f>I38+L38+O38+R38</f>
        <v>727300</v>
      </c>
      <c r="H38" s="65" t="s">
        <v>149</v>
      </c>
      <c r="I38" s="109">
        <v>400</v>
      </c>
      <c r="J38" s="109"/>
      <c r="K38" s="109" t="s">
        <v>389</v>
      </c>
      <c r="L38" s="109">
        <v>27400</v>
      </c>
      <c r="M38" s="109"/>
      <c r="N38" s="109" t="s">
        <v>37</v>
      </c>
      <c r="O38" s="109">
        <v>667000</v>
      </c>
      <c r="P38" s="109"/>
      <c r="Q38" s="109" t="s">
        <v>389</v>
      </c>
      <c r="R38" s="65">
        <v>32500</v>
      </c>
      <c r="S38" s="48"/>
      <c r="T38" s="64"/>
      <c r="U38" s="64"/>
      <c r="V38" s="64"/>
      <c r="Y38"/>
      <c r="Z38"/>
    </row>
    <row r="39" spans="1:26" x14ac:dyDescent="0.3">
      <c r="A39" s="33">
        <v>36</v>
      </c>
      <c r="B39" t="s">
        <v>203</v>
      </c>
      <c r="C39">
        <v>11</v>
      </c>
      <c r="D39" s="33">
        <f t="shared" si="0"/>
        <v>35</v>
      </c>
      <c r="E39" s="33">
        <v>5</v>
      </c>
      <c r="F39">
        <f>7+2+18+3</f>
        <v>30</v>
      </c>
      <c r="G39">
        <v>14360</v>
      </c>
      <c r="H39" s="107" t="s">
        <v>149</v>
      </c>
      <c r="I39" s="109">
        <v>200</v>
      </c>
      <c r="J39" s="109"/>
      <c r="K39" s="109" t="s">
        <v>36</v>
      </c>
      <c r="L39" s="109">
        <v>11860</v>
      </c>
      <c r="M39" s="33"/>
      <c r="N39" s="109" t="s">
        <v>389</v>
      </c>
      <c r="O39" s="109">
        <v>2300</v>
      </c>
      <c r="P39" s="33"/>
    </row>
    <row r="40" spans="1:26" x14ac:dyDescent="0.3">
      <c r="A40" s="33">
        <v>37</v>
      </c>
      <c r="B40" t="s">
        <v>203</v>
      </c>
      <c r="C40">
        <v>12</v>
      </c>
      <c r="D40" s="33">
        <f t="shared" si="0"/>
        <v>52</v>
      </c>
      <c r="E40" s="33">
        <v>5</v>
      </c>
      <c r="F40">
        <f>5+28+6+8</f>
        <v>47</v>
      </c>
      <c r="G40">
        <f>I40+L40+O40</f>
        <v>21060</v>
      </c>
      <c r="H40" s="107" t="s">
        <v>149</v>
      </c>
      <c r="I40" s="109">
        <v>800</v>
      </c>
      <c r="J40" s="109"/>
      <c r="K40" s="109" t="s">
        <v>36</v>
      </c>
      <c r="L40" s="109">
        <v>16840</v>
      </c>
      <c r="M40" s="33"/>
      <c r="N40" s="109" t="s">
        <v>389</v>
      </c>
      <c r="O40" s="109">
        <v>3420</v>
      </c>
      <c r="P40" s="33"/>
    </row>
    <row r="41" spans="1:26" x14ac:dyDescent="0.3">
      <c r="A41" s="33">
        <v>38</v>
      </c>
      <c r="B41" t="s">
        <v>203</v>
      </c>
      <c r="C41">
        <v>14</v>
      </c>
      <c r="D41" s="33">
        <f t="shared" si="0"/>
        <v>43</v>
      </c>
      <c r="E41" s="33">
        <v>5</v>
      </c>
      <c r="F41">
        <f>15+13+4+4+2</f>
        <v>38</v>
      </c>
      <c r="G41">
        <f>O41+L41+I41</f>
        <v>18650</v>
      </c>
      <c r="H41" s="107" t="s">
        <v>149</v>
      </c>
      <c r="I41" s="109">
        <v>150</v>
      </c>
      <c r="J41" s="109"/>
      <c r="K41" s="109" t="s">
        <v>389</v>
      </c>
      <c r="L41" s="109">
        <v>5000</v>
      </c>
      <c r="M41" s="33"/>
      <c r="N41" s="109" t="s">
        <v>36</v>
      </c>
      <c r="O41" s="109">
        <v>13500</v>
      </c>
      <c r="P41" s="33"/>
    </row>
    <row r="42" spans="1:26" x14ac:dyDescent="0.3">
      <c r="A42" s="33">
        <v>39</v>
      </c>
      <c r="B42" t="s">
        <v>203</v>
      </c>
      <c r="C42">
        <v>15</v>
      </c>
      <c r="D42" s="33">
        <f>E42+F42</f>
        <v>39</v>
      </c>
      <c r="E42" s="33">
        <v>5</v>
      </c>
      <c r="F42">
        <f>7+19+4+4</f>
        <v>34</v>
      </c>
      <c r="G42">
        <v>15300</v>
      </c>
      <c r="H42" s="107" t="s">
        <v>149</v>
      </c>
      <c r="I42" s="109">
        <v>500</v>
      </c>
      <c r="J42" s="109"/>
      <c r="K42" s="109" t="s">
        <v>36</v>
      </c>
      <c r="L42" s="109">
        <v>14000</v>
      </c>
      <c r="M42" s="33"/>
      <c r="N42" s="109" t="s">
        <v>389</v>
      </c>
      <c r="O42" s="109">
        <v>800</v>
      </c>
      <c r="P42" s="33"/>
    </row>
    <row r="43" spans="1:26" x14ac:dyDescent="0.3">
      <c r="A43" s="33">
        <v>40</v>
      </c>
      <c r="B43" s="33" t="s">
        <v>204</v>
      </c>
      <c r="C43">
        <v>40</v>
      </c>
      <c r="D43" s="33">
        <f t="shared" si="0"/>
        <v>265</v>
      </c>
      <c r="E43">
        <v>100</v>
      </c>
      <c r="F43">
        <v>165</v>
      </c>
      <c r="G43">
        <f>I43+L43+O43</f>
        <v>590700</v>
      </c>
      <c r="H43" s="65" t="s">
        <v>149</v>
      </c>
      <c r="I43">
        <v>600</v>
      </c>
      <c r="K43" s="109" t="s">
        <v>389</v>
      </c>
      <c r="L43">
        <v>90100</v>
      </c>
      <c r="M43" s="48"/>
      <c r="N43" s="121" t="s">
        <v>163</v>
      </c>
      <c r="O43">
        <v>500000</v>
      </c>
    </row>
    <row r="44" spans="1:26" x14ac:dyDescent="0.3">
      <c r="A44" s="33">
        <v>41</v>
      </c>
      <c r="B44" s="33" t="s">
        <v>204</v>
      </c>
      <c r="C44">
        <v>41</v>
      </c>
      <c r="D44" s="33">
        <f t="shared" si="0"/>
        <v>284</v>
      </c>
      <c r="E44">
        <v>100</v>
      </c>
      <c r="F44">
        <v>184</v>
      </c>
      <c r="G44">
        <f t="shared" ref="G44:G47" si="1">I44+L44+O44</f>
        <v>529135</v>
      </c>
      <c r="H44" s="65" t="s">
        <v>149</v>
      </c>
      <c r="I44">
        <v>600</v>
      </c>
      <c r="K44" s="109" t="s">
        <v>389</v>
      </c>
      <c r="L44">
        <v>128535</v>
      </c>
      <c r="M44" s="48"/>
      <c r="N44" s="121" t="s">
        <v>163</v>
      </c>
      <c r="O44">
        <v>400000</v>
      </c>
    </row>
    <row r="45" spans="1:26" x14ac:dyDescent="0.3">
      <c r="A45" s="33">
        <v>42</v>
      </c>
      <c r="B45" s="33" t="s">
        <v>204</v>
      </c>
      <c r="C45">
        <v>42</v>
      </c>
      <c r="D45" s="33">
        <f t="shared" si="0"/>
        <v>295</v>
      </c>
      <c r="E45">
        <v>100</v>
      </c>
      <c r="F45">
        <v>195</v>
      </c>
      <c r="G45">
        <f t="shared" si="1"/>
        <v>502710</v>
      </c>
      <c r="H45" s="65" t="s">
        <v>149</v>
      </c>
      <c r="I45">
        <v>600</v>
      </c>
      <c r="K45" s="109" t="s">
        <v>389</v>
      </c>
      <c r="L45">
        <v>18000</v>
      </c>
      <c r="M45" s="48"/>
      <c r="N45" s="121" t="s">
        <v>163</v>
      </c>
      <c r="O45">
        <v>484110</v>
      </c>
    </row>
    <row r="46" spans="1:26" x14ac:dyDescent="0.3">
      <c r="A46" s="33">
        <v>43</v>
      </c>
      <c r="B46" s="33" t="s">
        <v>204</v>
      </c>
      <c r="C46">
        <v>43</v>
      </c>
      <c r="D46" s="33">
        <f t="shared" si="0"/>
        <v>253</v>
      </c>
      <c r="E46">
        <v>100</v>
      </c>
      <c r="F46">
        <v>153</v>
      </c>
      <c r="G46">
        <f t="shared" si="1"/>
        <v>319080</v>
      </c>
      <c r="H46" s="65" t="s">
        <v>149</v>
      </c>
      <c r="I46">
        <v>600</v>
      </c>
      <c r="K46" s="109" t="s">
        <v>389</v>
      </c>
      <c r="L46">
        <v>9900</v>
      </c>
      <c r="M46" s="48"/>
      <c r="N46" s="121" t="s">
        <v>163</v>
      </c>
      <c r="O46">
        <v>308580</v>
      </c>
    </row>
    <row r="47" spans="1:26" x14ac:dyDescent="0.3">
      <c r="A47" s="33">
        <v>44</v>
      </c>
      <c r="B47" s="33" t="s">
        <v>204</v>
      </c>
      <c r="C47">
        <v>44</v>
      </c>
      <c r="D47" s="33">
        <f t="shared" si="0"/>
        <v>276</v>
      </c>
      <c r="E47">
        <v>100</v>
      </c>
      <c r="F47">
        <v>176</v>
      </c>
      <c r="G47">
        <f t="shared" si="1"/>
        <v>512720</v>
      </c>
      <c r="H47" s="65" t="s">
        <v>149</v>
      </c>
      <c r="I47">
        <v>600</v>
      </c>
      <c r="K47" s="109" t="s">
        <v>389</v>
      </c>
      <c r="L47">
        <v>51360</v>
      </c>
      <c r="M47" s="48"/>
      <c r="N47" s="121" t="s">
        <v>163</v>
      </c>
      <c r="O47">
        <v>460760</v>
      </c>
    </row>
  </sheetData>
  <autoFilter ref="A2:Z48" xr:uid="{7E8407C7-5135-4557-9021-05EB9839014E}"/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93300-353A-458C-A397-8AC11D006ADD}">
  <sheetPr codeName="Tabelle10"/>
  <dimension ref="A1:I41"/>
  <sheetViews>
    <sheetView workbookViewId="0">
      <selection activeCell="D9" sqref="D9"/>
    </sheetView>
  </sheetViews>
  <sheetFormatPr baseColWidth="10" defaultColWidth="8.5" defaultRowHeight="14.4" x14ac:dyDescent="0.3"/>
  <cols>
    <col min="1" max="1" width="17" style="33" bestFit="1" customWidth="1"/>
    <col min="2" max="2" width="12.8984375" style="33" bestFit="1" customWidth="1"/>
    <col min="3" max="3" width="13.796875" style="33" bestFit="1" customWidth="1"/>
    <col min="4" max="4" width="22.69921875" style="33" bestFit="1" customWidth="1"/>
    <col min="5" max="5" width="14" style="33" bestFit="1" customWidth="1"/>
    <col min="6" max="6" width="22.69921875" style="33" bestFit="1" customWidth="1"/>
    <col min="7" max="7" width="8.8984375" style="33" bestFit="1" customWidth="1"/>
    <col min="8" max="8" width="34.19921875" style="33" bestFit="1" customWidth="1"/>
    <col min="9" max="9" width="27.69921875" style="33" bestFit="1" customWidth="1"/>
    <col min="10" max="1025" width="8.3984375" style="33" customWidth="1"/>
    <col min="1026" max="16384" width="8.5" style="33"/>
  </cols>
  <sheetData>
    <row r="1" spans="1:9" x14ac:dyDescent="0.3">
      <c r="A1" s="33" t="s">
        <v>177</v>
      </c>
      <c r="B1" s="33" t="s">
        <v>176</v>
      </c>
      <c r="C1" s="33" t="s">
        <v>205</v>
      </c>
      <c r="D1" s="33" t="s">
        <v>206</v>
      </c>
      <c r="E1" s="33" t="s">
        <v>207</v>
      </c>
      <c r="F1" s="33" t="s">
        <v>208</v>
      </c>
      <c r="G1" s="33" t="s">
        <v>209</v>
      </c>
      <c r="H1" s="33" t="s">
        <v>210</v>
      </c>
      <c r="I1" s="33" t="s">
        <v>211</v>
      </c>
    </row>
    <row r="2" spans="1:9" x14ac:dyDescent="0.3">
      <c r="A2" s="33">
        <v>1</v>
      </c>
      <c r="B2" s="33">
        <v>1</v>
      </c>
      <c r="C2" s="33">
        <v>1</v>
      </c>
      <c r="D2" s="33" t="s">
        <v>212</v>
      </c>
      <c r="E2" s="33">
        <v>1</v>
      </c>
      <c r="F2" s="33" t="s">
        <v>212</v>
      </c>
      <c r="G2" s="33">
        <v>2000</v>
      </c>
      <c r="H2" s="33" t="s">
        <v>213</v>
      </c>
      <c r="I2" s="33" t="s">
        <v>214</v>
      </c>
    </row>
    <row r="3" spans="1:9" x14ac:dyDescent="0.3">
      <c r="A3" s="33">
        <v>2</v>
      </c>
      <c r="B3" s="33">
        <v>1</v>
      </c>
      <c r="C3" s="33">
        <v>2</v>
      </c>
      <c r="D3" s="33" t="s">
        <v>215</v>
      </c>
      <c r="E3" s="33">
        <v>2</v>
      </c>
      <c r="F3" s="33" t="s">
        <v>215</v>
      </c>
      <c r="G3" s="33">
        <v>2000</v>
      </c>
      <c r="H3" s="33" t="s">
        <v>216</v>
      </c>
      <c r="I3" s="33" t="s">
        <v>217</v>
      </c>
    </row>
    <row r="4" spans="1:9" x14ac:dyDescent="0.3">
      <c r="A4" s="33">
        <v>3</v>
      </c>
      <c r="B4" s="33">
        <v>1</v>
      </c>
      <c r="C4" s="33">
        <v>3</v>
      </c>
      <c r="D4" s="33" t="s">
        <v>218</v>
      </c>
      <c r="E4" s="33">
        <v>3</v>
      </c>
      <c r="F4" s="33" t="s">
        <v>218</v>
      </c>
      <c r="G4" s="33">
        <v>1930</v>
      </c>
      <c r="H4" s="33" t="s">
        <v>219</v>
      </c>
      <c r="I4" s="33" t="s">
        <v>220</v>
      </c>
    </row>
    <row r="5" spans="1:9" x14ac:dyDescent="0.3">
      <c r="A5" s="33">
        <v>4</v>
      </c>
      <c r="B5" s="33">
        <v>1</v>
      </c>
      <c r="C5" s="33">
        <v>4</v>
      </c>
      <c r="D5" s="33" t="s">
        <v>221</v>
      </c>
      <c r="E5" s="33">
        <v>4</v>
      </c>
      <c r="F5" s="33" t="s">
        <v>221</v>
      </c>
      <c r="G5" s="33">
        <v>2040</v>
      </c>
      <c r="H5" s="33" t="s">
        <v>222</v>
      </c>
      <c r="I5" s="104" t="s">
        <v>390</v>
      </c>
    </row>
    <row r="6" spans="1:9" x14ac:dyDescent="0.3">
      <c r="A6" s="33">
        <v>5</v>
      </c>
      <c r="B6" s="33">
        <v>1</v>
      </c>
      <c r="C6" s="33">
        <v>5</v>
      </c>
      <c r="D6" s="33" t="s">
        <v>223</v>
      </c>
      <c r="E6" s="33">
        <v>5</v>
      </c>
      <c r="F6" s="33" t="s">
        <v>223</v>
      </c>
      <c r="G6" s="33">
        <v>1920</v>
      </c>
      <c r="H6" s="33" t="s">
        <v>224</v>
      </c>
      <c r="I6" s="104" t="s">
        <v>391</v>
      </c>
    </row>
    <row r="7" spans="1:9" x14ac:dyDescent="0.3">
      <c r="A7" s="33">
        <v>6</v>
      </c>
      <c r="B7" s="33">
        <v>1</v>
      </c>
      <c r="C7" s="33">
        <v>6</v>
      </c>
      <c r="D7" s="33" t="s">
        <v>225</v>
      </c>
      <c r="E7" s="33">
        <v>6</v>
      </c>
      <c r="F7" s="33" t="s">
        <v>225</v>
      </c>
      <c r="G7" s="33">
        <v>2240</v>
      </c>
      <c r="H7" s="33" t="s">
        <v>226</v>
      </c>
      <c r="I7" s="33" t="s">
        <v>227</v>
      </c>
    </row>
    <row r="8" spans="1:9" x14ac:dyDescent="0.3">
      <c r="A8" s="33">
        <v>7</v>
      </c>
      <c r="B8" s="33">
        <v>1</v>
      </c>
      <c r="C8" s="33">
        <v>7</v>
      </c>
      <c r="D8" s="33" t="s">
        <v>228</v>
      </c>
      <c r="E8" s="33">
        <v>7</v>
      </c>
      <c r="F8" s="33" t="s">
        <v>228</v>
      </c>
      <c r="G8" s="33">
        <v>1950</v>
      </c>
      <c r="H8" s="33" t="s">
        <v>229</v>
      </c>
      <c r="I8" s="106" t="s">
        <v>230</v>
      </c>
    </row>
    <row r="9" spans="1:9" x14ac:dyDescent="0.3">
      <c r="A9" s="33">
        <v>8</v>
      </c>
      <c r="B9" s="33">
        <v>1</v>
      </c>
      <c r="C9" s="33">
        <v>8</v>
      </c>
      <c r="D9" s="33" t="s">
        <v>231</v>
      </c>
      <c r="E9" s="33">
        <v>8</v>
      </c>
      <c r="F9" s="33" t="s">
        <v>231</v>
      </c>
      <c r="G9" s="33">
        <v>1920</v>
      </c>
      <c r="H9" s="33" t="s">
        <v>232</v>
      </c>
      <c r="I9" s="33" t="s">
        <v>233</v>
      </c>
    </row>
    <row r="10" spans="1:9" x14ac:dyDescent="0.3">
      <c r="A10" s="33">
        <v>9</v>
      </c>
      <c r="B10" s="33">
        <v>1</v>
      </c>
      <c r="C10" s="33">
        <v>9</v>
      </c>
      <c r="D10" s="33" t="s">
        <v>234</v>
      </c>
      <c r="E10" s="33">
        <v>11</v>
      </c>
      <c r="F10" s="33" t="s">
        <v>235</v>
      </c>
      <c r="G10" s="33">
        <v>2140</v>
      </c>
      <c r="H10" s="33" t="s">
        <v>236</v>
      </c>
      <c r="I10" s="33" t="s">
        <v>237</v>
      </c>
    </row>
    <row r="11" spans="1:9" x14ac:dyDescent="0.3">
      <c r="A11" s="33">
        <v>10</v>
      </c>
      <c r="B11" s="33">
        <v>1</v>
      </c>
      <c r="C11" s="33">
        <v>10</v>
      </c>
      <c r="D11" s="33" t="s">
        <v>238</v>
      </c>
      <c r="E11" s="33">
        <v>12</v>
      </c>
      <c r="F11" s="33" t="s">
        <v>239</v>
      </c>
      <c r="G11" s="33">
        <v>1570</v>
      </c>
      <c r="H11" s="33" t="s">
        <v>240</v>
      </c>
      <c r="I11" s="33" t="s">
        <v>241</v>
      </c>
    </row>
    <row r="12" spans="1:9" x14ac:dyDescent="0.3">
      <c r="A12" s="33">
        <v>11</v>
      </c>
      <c r="B12" s="33">
        <v>2</v>
      </c>
      <c r="C12" s="33">
        <v>13</v>
      </c>
      <c r="D12" s="33" t="s">
        <v>242</v>
      </c>
      <c r="E12" s="33">
        <v>13</v>
      </c>
      <c r="F12" s="33" t="s">
        <v>242</v>
      </c>
      <c r="G12" s="33">
        <v>7780</v>
      </c>
      <c r="H12" s="108" t="s">
        <v>243</v>
      </c>
      <c r="I12" s="33" t="s">
        <v>244</v>
      </c>
    </row>
    <row r="13" spans="1:9" x14ac:dyDescent="0.3">
      <c r="A13" s="33">
        <v>12</v>
      </c>
      <c r="B13" s="33">
        <v>2</v>
      </c>
      <c r="C13" s="33">
        <v>1</v>
      </c>
      <c r="D13" s="33" t="s">
        <v>212</v>
      </c>
      <c r="E13" s="33">
        <v>1</v>
      </c>
      <c r="F13" s="33" t="s">
        <v>212</v>
      </c>
      <c r="G13" s="33">
        <v>11560</v>
      </c>
      <c r="H13" s="33" t="s">
        <v>245</v>
      </c>
      <c r="I13" s="33" t="s">
        <v>246</v>
      </c>
    </row>
    <row r="14" spans="1:9" x14ac:dyDescent="0.3">
      <c r="A14" s="33">
        <v>14</v>
      </c>
      <c r="B14" s="33">
        <v>2</v>
      </c>
      <c r="C14" s="33">
        <v>2</v>
      </c>
      <c r="D14" s="33" t="s">
        <v>221</v>
      </c>
      <c r="E14" s="33">
        <v>15</v>
      </c>
      <c r="F14" s="33" t="s">
        <v>247</v>
      </c>
      <c r="G14" s="33">
        <v>11090</v>
      </c>
      <c r="H14" s="108" t="s">
        <v>248</v>
      </c>
      <c r="I14" s="33" t="s">
        <v>249</v>
      </c>
    </row>
    <row r="15" spans="1:9" x14ac:dyDescent="0.3">
      <c r="A15" s="33">
        <v>15</v>
      </c>
      <c r="B15" s="33">
        <v>2</v>
      </c>
      <c r="C15" s="33">
        <v>16</v>
      </c>
      <c r="D15" s="33" t="s">
        <v>250</v>
      </c>
      <c r="E15" s="33">
        <v>16</v>
      </c>
      <c r="F15" s="33" t="s">
        <v>250</v>
      </c>
      <c r="G15" s="33">
        <v>10480</v>
      </c>
      <c r="H15" s="108" t="s">
        <v>251</v>
      </c>
      <c r="I15" s="33" t="s">
        <v>252</v>
      </c>
    </row>
    <row r="16" spans="1:9" x14ac:dyDescent="0.3">
      <c r="A16" s="33">
        <v>17</v>
      </c>
      <c r="B16" s="33">
        <v>3</v>
      </c>
      <c r="C16" s="33">
        <v>1</v>
      </c>
      <c r="D16" s="33" t="s">
        <v>212</v>
      </c>
      <c r="E16" s="33">
        <v>17</v>
      </c>
      <c r="F16" s="33" t="s">
        <v>253</v>
      </c>
      <c r="G16" s="33">
        <v>142590</v>
      </c>
      <c r="H16" s="108" t="s">
        <v>254</v>
      </c>
      <c r="I16" s="33" t="s">
        <v>255</v>
      </c>
    </row>
    <row r="17" spans="1:9" x14ac:dyDescent="0.3">
      <c r="A17" s="33">
        <v>18</v>
      </c>
      <c r="B17" s="33">
        <v>3</v>
      </c>
      <c r="C17" s="33">
        <v>1</v>
      </c>
      <c r="D17" s="33" t="s">
        <v>212</v>
      </c>
      <c r="E17" s="33">
        <v>18</v>
      </c>
      <c r="F17" s="33" t="s">
        <v>256</v>
      </c>
      <c r="G17" s="33">
        <v>140320</v>
      </c>
      <c r="H17" s="33" t="s">
        <v>254</v>
      </c>
      <c r="I17" s="33" t="s">
        <v>257</v>
      </c>
    </row>
    <row r="18" spans="1:9" x14ac:dyDescent="0.3">
      <c r="A18" s="33">
        <v>19</v>
      </c>
      <c r="B18" s="33">
        <v>3</v>
      </c>
      <c r="C18" s="33">
        <v>1</v>
      </c>
      <c r="D18" s="33" t="s">
        <v>212</v>
      </c>
      <c r="E18" s="33">
        <v>19</v>
      </c>
      <c r="F18" s="33" t="s">
        <v>258</v>
      </c>
      <c r="G18" s="33">
        <v>148450</v>
      </c>
      <c r="H18" s="33" t="s">
        <v>254</v>
      </c>
      <c r="I18" s="33" t="s">
        <v>259</v>
      </c>
    </row>
    <row r="19" spans="1:9" x14ac:dyDescent="0.3">
      <c r="A19" s="33">
        <v>22</v>
      </c>
      <c r="B19" s="33">
        <v>3</v>
      </c>
      <c r="C19" s="33">
        <v>8</v>
      </c>
      <c r="D19" s="33" t="s">
        <v>231</v>
      </c>
      <c r="E19" s="33">
        <v>22</v>
      </c>
      <c r="F19" s="33" t="s">
        <v>260</v>
      </c>
      <c r="G19" s="33">
        <v>143140</v>
      </c>
      <c r="H19" s="33" t="s">
        <v>261</v>
      </c>
      <c r="I19" s="33" t="s">
        <v>262</v>
      </c>
    </row>
    <row r="20" spans="1:9" x14ac:dyDescent="0.3">
      <c r="A20" s="33">
        <v>23</v>
      </c>
      <c r="B20" s="33">
        <v>3</v>
      </c>
      <c r="C20" s="33">
        <v>8</v>
      </c>
      <c r="D20" s="33" t="s">
        <v>231</v>
      </c>
      <c r="E20" s="33">
        <v>23</v>
      </c>
      <c r="F20" s="33" t="s">
        <v>263</v>
      </c>
      <c r="G20" s="33">
        <v>130420</v>
      </c>
      <c r="H20" s="33" t="s">
        <v>261</v>
      </c>
      <c r="I20" s="33" t="s">
        <v>264</v>
      </c>
    </row>
    <row r="21" spans="1:9" x14ac:dyDescent="0.3">
      <c r="A21" s="33">
        <v>24</v>
      </c>
      <c r="B21" s="33">
        <v>2</v>
      </c>
      <c r="C21" s="33">
        <v>24</v>
      </c>
      <c r="D21" s="33" t="s">
        <v>265</v>
      </c>
      <c r="E21" s="33">
        <v>25</v>
      </c>
      <c r="F21" s="33" t="s">
        <v>266</v>
      </c>
      <c r="G21" s="33">
        <v>10510</v>
      </c>
      <c r="H21" s="33" t="s">
        <v>267</v>
      </c>
      <c r="I21" s="33" t="s">
        <v>268</v>
      </c>
    </row>
    <row r="22" spans="1:9" x14ac:dyDescent="0.3">
      <c r="A22" s="33">
        <v>25</v>
      </c>
      <c r="B22" s="33">
        <v>2</v>
      </c>
      <c r="C22" s="33">
        <v>26</v>
      </c>
      <c r="D22" s="33" t="s">
        <v>269</v>
      </c>
      <c r="E22" s="33">
        <v>26</v>
      </c>
      <c r="F22" s="33" t="s">
        <v>269</v>
      </c>
      <c r="G22" s="33">
        <v>10410</v>
      </c>
      <c r="H22" s="108" t="s">
        <v>270</v>
      </c>
      <c r="I22" s="33" t="s">
        <v>271</v>
      </c>
    </row>
    <row r="23" spans="1:9" x14ac:dyDescent="0.3">
      <c r="A23" s="33">
        <v>26</v>
      </c>
      <c r="B23" s="33">
        <v>2</v>
      </c>
      <c r="C23" s="33">
        <v>27</v>
      </c>
      <c r="D23" s="33" t="s">
        <v>272</v>
      </c>
      <c r="E23" s="33">
        <v>28</v>
      </c>
      <c r="F23" s="33" t="s">
        <v>273</v>
      </c>
      <c r="G23" s="33">
        <v>11920</v>
      </c>
      <c r="H23" s="33" t="s">
        <v>274</v>
      </c>
      <c r="I23" s="33" t="s">
        <v>275</v>
      </c>
    </row>
    <row r="24" spans="1:9" x14ac:dyDescent="0.3">
      <c r="A24" s="33">
        <v>27</v>
      </c>
      <c r="B24" s="33">
        <v>2</v>
      </c>
      <c r="C24" s="33">
        <v>29</v>
      </c>
      <c r="D24" s="33" t="s">
        <v>276</v>
      </c>
      <c r="E24" s="33">
        <v>29</v>
      </c>
      <c r="F24" s="33" t="s">
        <v>276</v>
      </c>
      <c r="G24" s="33">
        <v>9110</v>
      </c>
      <c r="H24" s="33" t="s">
        <v>277</v>
      </c>
      <c r="I24" s="33" t="s">
        <v>278</v>
      </c>
    </row>
    <row r="25" spans="1:9" x14ac:dyDescent="0.3">
      <c r="A25" s="33">
        <v>28</v>
      </c>
      <c r="B25" s="33">
        <v>2</v>
      </c>
      <c r="C25" s="33">
        <v>13</v>
      </c>
      <c r="D25" s="33" t="s">
        <v>242</v>
      </c>
      <c r="E25" s="33">
        <v>30</v>
      </c>
      <c r="F25" s="33" t="s">
        <v>279</v>
      </c>
      <c r="G25" s="33">
        <v>10810</v>
      </c>
      <c r="H25" s="33" t="s">
        <v>280</v>
      </c>
      <c r="I25" s="33" t="s">
        <v>281</v>
      </c>
    </row>
    <row r="26" spans="1:9" x14ac:dyDescent="0.3">
      <c r="A26" s="33">
        <v>29</v>
      </c>
      <c r="B26" s="33">
        <v>2</v>
      </c>
      <c r="C26" s="33">
        <v>8</v>
      </c>
      <c r="D26" s="33" t="s">
        <v>231</v>
      </c>
      <c r="E26" s="33">
        <v>31</v>
      </c>
      <c r="F26" s="33" t="s">
        <v>282</v>
      </c>
      <c r="G26" s="33">
        <v>12777</v>
      </c>
      <c r="H26" s="33" t="s">
        <v>283</v>
      </c>
      <c r="I26" s="33" t="s">
        <v>284</v>
      </c>
    </row>
    <row r="27" spans="1:9" x14ac:dyDescent="0.3">
      <c r="A27" s="33">
        <v>30</v>
      </c>
      <c r="B27" s="33">
        <v>2</v>
      </c>
      <c r="C27" s="33">
        <v>32</v>
      </c>
      <c r="D27" s="33" t="s">
        <v>285</v>
      </c>
      <c r="E27" s="33">
        <v>33</v>
      </c>
      <c r="F27" s="33" t="s">
        <v>286</v>
      </c>
      <c r="G27" s="33">
        <v>9920</v>
      </c>
      <c r="H27" s="33" t="s">
        <v>287</v>
      </c>
      <c r="I27" s="33" t="s">
        <v>288</v>
      </c>
    </row>
    <row r="28" spans="1:9" x14ac:dyDescent="0.3">
      <c r="A28" s="33">
        <v>31</v>
      </c>
      <c r="B28" s="33">
        <v>2</v>
      </c>
      <c r="C28" s="33">
        <v>34</v>
      </c>
      <c r="D28" s="33" t="s">
        <v>289</v>
      </c>
      <c r="E28" s="33">
        <v>35</v>
      </c>
      <c r="F28" s="33" t="s">
        <v>290</v>
      </c>
      <c r="G28" s="33">
        <v>12340</v>
      </c>
      <c r="H28" s="33" t="s">
        <v>291</v>
      </c>
      <c r="I28" s="33" t="s">
        <v>292</v>
      </c>
    </row>
    <row r="29" spans="1:9" x14ac:dyDescent="0.3">
      <c r="A29" s="33">
        <v>32</v>
      </c>
      <c r="B29" s="33">
        <v>2</v>
      </c>
      <c r="C29" s="33">
        <v>8</v>
      </c>
      <c r="D29" s="33" t="s">
        <v>231</v>
      </c>
      <c r="E29" s="33">
        <v>36</v>
      </c>
      <c r="F29" s="33" t="s">
        <v>293</v>
      </c>
      <c r="G29" s="33">
        <v>13570</v>
      </c>
      <c r="H29" s="33" t="s">
        <v>294</v>
      </c>
      <c r="I29" s="33" t="s">
        <v>295</v>
      </c>
    </row>
    <row r="30" spans="1:9" x14ac:dyDescent="0.3">
      <c r="A30" s="33">
        <v>33</v>
      </c>
      <c r="B30" s="33">
        <v>3</v>
      </c>
      <c r="C30" s="33">
        <v>4</v>
      </c>
      <c r="D30" s="33" t="s">
        <v>221</v>
      </c>
      <c r="E30" s="33">
        <v>38</v>
      </c>
      <c r="F30" s="33" t="s">
        <v>296</v>
      </c>
      <c r="G30" s="33">
        <v>97000</v>
      </c>
      <c r="H30" s="33" t="s">
        <v>297</v>
      </c>
      <c r="I30" s="33" t="s">
        <v>298</v>
      </c>
    </row>
    <row r="31" spans="1:9" x14ac:dyDescent="0.3">
      <c r="A31" s="33">
        <v>34</v>
      </c>
      <c r="B31" s="33">
        <v>3</v>
      </c>
      <c r="C31" s="33">
        <v>37</v>
      </c>
      <c r="D31" s="33" t="s">
        <v>299</v>
      </c>
      <c r="E31" s="33">
        <v>39</v>
      </c>
      <c r="F31" s="33" t="s">
        <v>300</v>
      </c>
      <c r="G31" s="33">
        <v>109370</v>
      </c>
      <c r="H31" s="33" t="s">
        <v>301</v>
      </c>
      <c r="I31" s="33" t="s">
        <v>302</v>
      </c>
    </row>
    <row r="32" spans="1:9" x14ac:dyDescent="0.3">
      <c r="A32" s="33">
        <v>35</v>
      </c>
      <c r="B32" s="33">
        <v>3</v>
      </c>
      <c r="C32" s="33">
        <v>40</v>
      </c>
      <c r="D32" s="33" t="s">
        <v>303</v>
      </c>
      <c r="E32" s="33">
        <v>41</v>
      </c>
      <c r="F32" s="33" t="s">
        <v>304</v>
      </c>
      <c r="G32" s="33">
        <v>114090</v>
      </c>
      <c r="H32" s="33" t="s">
        <v>305</v>
      </c>
      <c r="I32" s="33" t="s">
        <v>306</v>
      </c>
    </row>
    <row r="33" spans="1:9" x14ac:dyDescent="0.3">
      <c r="A33" s="33">
        <v>36</v>
      </c>
      <c r="B33" s="33">
        <v>3</v>
      </c>
      <c r="C33" s="33">
        <v>43</v>
      </c>
      <c r="D33" s="33" t="s">
        <v>307</v>
      </c>
      <c r="E33" s="33">
        <v>42</v>
      </c>
      <c r="F33" s="33" t="s">
        <v>308</v>
      </c>
      <c r="G33" s="33">
        <v>146500</v>
      </c>
      <c r="H33" s="108" t="s">
        <v>309</v>
      </c>
      <c r="I33" s="33" t="s">
        <v>310</v>
      </c>
    </row>
    <row r="34" spans="1:9" x14ac:dyDescent="0.3">
      <c r="A34" s="33">
        <v>37</v>
      </c>
      <c r="B34" s="33">
        <v>3</v>
      </c>
      <c r="C34" s="33">
        <v>24</v>
      </c>
      <c r="D34" s="33" t="s">
        <v>265</v>
      </c>
      <c r="E34" s="33">
        <v>44</v>
      </c>
      <c r="F34" s="33" t="s">
        <v>311</v>
      </c>
      <c r="G34" s="33">
        <v>160000</v>
      </c>
      <c r="H34" s="33" t="s">
        <v>312</v>
      </c>
      <c r="I34" s="33" t="s">
        <v>313</v>
      </c>
    </row>
    <row r="35" spans="1:9" x14ac:dyDescent="0.3">
      <c r="A35" s="33">
        <v>38</v>
      </c>
      <c r="B35" s="33">
        <v>3</v>
      </c>
      <c r="C35" s="33">
        <v>45</v>
      </c>
      <c r="D35" s="33" t="s">
        <v>314</v>
      </c>
      <c r="E35" s="33">
        <v>46</v>
      </c>
      <c r="F35" s="33" t="s">
        <v>315</v>
      </c>
      <c r="G35" s="33">
        <v>105000</v>
      </c>
      <c r="H35" s="33" t="s">
        <v>316</v>
      </c>
      <c r="I35" s="33" t="s">
        <v>317</v>
      </c>
    </row>
    <row r="36" spans="1:9" x14ac:dyDescent="0.3">
      <c r="A36" s="33">
        <v>39</v>
      </c>
      <c r="B36" s="33">
        <v>3</v>
      </c>
      <c r="C36" s="33">
        <v>47</v>
      </c>
      <c r="D36" s="33" t="s">
        <v>318</v>
      </c>
      <c r="E36" s="33">
        <v>48</v>
      </c>
      <c r="F36" s="33" t="s">
        <v>319</v>
      </c>
      <c r="G36" s="33">
        <v>108720</v>
      </c>
      <c r="H36" s="33" t="s">
        <v>320</v>
      </c>
      <c r="I36" s="33" t="s">
        <v>321</v>
      </c>
    </row>
    <row r="37" spans="1:9" x14ac:dyDescent="0.3">
      <c r="A37" s="33">
        <v>40</v>
      </c>
      <c r="B37" s="33">
        <v>4</v>
      </c>
      <c r="C37" s="33">
        <v>15</v>
      </c>
      <c r="D37" s="33" t="s">
        <v>247</v>
      </c>
      <c r="E37" s="33">
        <v>1</v>
      </c>
      <c r="F37" s="33" t="s">
        <v>212</v>
      </c>
      <c r="G37" s="33">
        <v>500280</v>
      </c>
      <c r="H37" s="33" t="s">
        <v>322</v>
      </c>
      <c r="I37" s="33" t="s">
        <v>323</v>
      </c>
    </row>
    <row r="38" spans="1:9" x14ac:dyDescent="0.3">
      <c r="A38" s="33">
        <v>41</v>
      </c>
      <c r="B38" s="33">
        <v>4</v>
      </c>
      <c r="C38" s="33">
        <v>49</v>
      </c>
      <c r="D38" s="33" t="s">
        <v>324</v>
      </c>
      <c r="E38" s="33">
        <v>50</v>
      </c>
      <c r="F38" s="33" t="s">
        <v>325</v>
      </c>
      <c r="G38" s="33">
        <v>346010</v>
      </c>
      <c r="H38" s="33" t="s">
        <v>305</v>
      </c>
      <c r="I38" s="33" t="s">
        <v>326</v>
      </c>
    </row>
    <row r="39" spans="1:9" x14ac:dyDescent="0.3">
      <c r="A39" s="33">
        <v>42</v>
      </c>
      <c r="B39" s="33">
        <v>4</v>
      </c>
      <c r="C39" s="33">
        <v>52</v>
      </c>
      <c r="D39" s="33" t="s">
        <v>327</v>
      </c>
      <c r="E39" s="33">
        <v>51</v>
      </c>
      <c r="F39" s="33" t="s">
        <v>328</v>
      </c>
      <c r="G39" s="33">
        <v>473610</v>
      </c>
      <c r="H39" s="33" t="s">
        <v>329</v>
      </c>
      <c r="I39" s="33" t="s">
        <v>330</v>
      </c>
    </row>
    <row r="40" spans="1:9" x14ac:dyDescent="0.3">
      <c r="A40" s="33">
        <v>43</v>
      </c>
      <c r="B40" s="33">
        <v>4</v>
      </c>
      <c r="C40" s="33">
        <v>54</v>
      </c>
      <c r="D40" s="108" t="s">
        <v>392</v>
      </c>
      <c r="E40" s="33">
        <v>55</v>
      </c>
      <c r="F40" s="108" t="s">
        <v>393</v>
      </c>
      <c r="G40" s="33">
        <v>301880</v>
      </c>
      <c r="H40" s="108" t="s">
        <v>394</v>
      </c>
      <c r="I40" s="108" t="s">
        <v>395</v>
      </c>
    </row>
    <row r="41" spans="1:9" x14ac:dyDescent="0.3">
      <c r="A41" s="33">
        <v>44</v>
      </c>
      <c r="B41" s="33">
        <v>4</v>
      </c>
      <c r="C41" s="33">
        <v>56</v>
      </c>
      <c r="D41" s="108" t="s">
        <v>396</v>
      </c>
      <c r="E41" s="33">
        <v>57</v>
      </c>
      <c r="F41" s="108" t="s">
        <v>397</v>
      </c>
      <c r="G41" s="33">
        <v>421270</v>
      </c>
      <c r="H41" s="108" t="s">
        <v>398</v>
      </c>
      <c r="I41" s="108" t="s">
        <v>399</v>
      </c>
    </row>
  </sheetData>
  <autoFilter ref="A1:I38" xr:uid="{50CA056B-8F6B-471E-8578-018CED50311A}">
    <sortState xmlns:xlrd2="http://schemas.microsoft.com/office/spreadsheetml/2017/richdata2" ref="A2:I38">
      <sortCondition ref="A1:A38"/>
    </sortState>
  </autoFilter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EE9C-C126-4922-B47E-B0F0EAA126C2}">
  <sheetPr codeName="Tabelle12"/>
  <dimension ref="A1:C5"/>
  <sheetViews>
    <sheetView workbookViewId="0"/>
  </sheetViews>
  <sheetFormatPr baseColWidth="10" defaultColWidth="8.5" defaultRowHeight="14.4" x14ac:dyDescent="0.3"/>
  <cols>
    <col min="1" max="1" width="13.5" style="33" bestFit="1" customWidth="1"/>
    <col min="2" max="2" width="10.8984375" style="33" bestFit="1" customWidth="1"/>
    <col min="3" max="3" width="15" style="33" bestFit="1" customWidth="1"/>
    <col min="4" max="16384" width="8.5" style="33"/>
  </cols>
  <sheetData>
    <row r="1" spans="1:3" x14ac:dyDescent="0.3">
      <c r="A1" s="33" t="s">
        <v>331</v>
      </c>
      <c r="B1" s="33" t="s">
        <v>176</v>
      </c>
      <c r="C1" s="33" t="s">
        <v>332</v>
      </c>
    </row>
    <row r="2" spans="1:3" x14ac:dyDescent="0.3">
      <c r="A2" s="33">
        <v>1</v>
      </c>
      <c r="B2" s="33" t="s">
        <v>200</v>
      </c>
      <c r="C2" s="33" t="s">
        <v>333</v>
      </c>
    </row>
    <row r="3" spans="1:3" x14ac:dyDescent="0.3">
      <c r="A3" s="33">
        <v>2</v>
      </c>
      <c r="B3" s="33" t="s">
        <v>203</v>
      </c>
      <c r="C3" s="33" t="s">
        <v>334</v>
      </c>
    </row>
    <row r="4" spans="1:3" x14ac:dyDescent="0.3">
      <c r="A4" s="33">
        <v>3</v>
      </c>
      <c r="B4" s="33" t="s">
        <v>202</v>
      </c>
      <c r="C4" s="33" t="s">
        <v>94</v>
      </c>
    </row>
    <row r="5" spans="1:3" x14ac:dyDescent="0.3">
      <c r="A5" s="33">
        <v>4</v>
      </c>
      <c r="B5" s="33" t="s">
        <v>204</v>
      </c>
      <c r="C5" s="33" t="s">
        <v>95</v>
      </c>
    </row>
  </sheetData>
  <pageMargins left="0.7" right="0.7" top="0.78740157499999996" bottom="0.78740157499999996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2ECB6-9112-49C5-A8D8-1AB539F04102}">
  <sheetPr codeName="Tabelle13"/>
  <dimension ref="A1:AV202"/>
  <sheetViews>
    <sheetView workbookViewId="0">
      <pane xSplit="3" ySplit="2" topLeftCell="T40" activePane="bottomRight" state="frozen"/>
      <selection pane="topRight" activeCell="D1" sqref="D1"/>
      <selection pane="bottomLeft" activeCell="A3" sqref="A3"/>
      <selection pane="bottomRight" activeCell="X183" sqref="X183"/>
    </sheetView>
  </sheetViews>
  <sheetFormatPr baseColWidth="10" defaultColWidth="10.59765625" defaultRowHeight="15.6" x14ac:dyDescent="0.3"/>
  <cols>
    <col min="1" max="1" width="3.8984375" bestFit="1" customWidth="1"/>
    <col min="2" max="2" width="12" bestFit="1" customWidth="1"/>
    <col min="3" max="3" width="12.8984375" bestFit="1" customWidth="1"/>
    <col min="4" max="9" width="11.8984375" bestFit="1" customWidth="1"/>
    <col min="10" max="10" width="9.8984375" bestFit="1" customWidth="1"/>
    <col min="11" max="11" width="15.5" bestFit="1" customWidth="1"/>
    <col min="12" max="14" width="11.8984375" bestFit="1" customWidth="1"/>
    <col min="15" max="21" width="12.796875" bestFit="1" customWidth="1"/>
    <col min="22" max="22" width="15.5" bestFit="1" customWidth="1"/>
    <col min="23" max="25" width="12.796875" bestFit="1" customWidth="1"/>
    <col min="26" max="28" width="11.8984375" bestFit="1" customWidth="1"/>
    <col min="29" max="29" width="8.8984375" bestFit="1" customWidth="1"/>
    <col min="30" max="32" width="11.8984375" bestFit="1" customWidth="1"/>
    <col min="33" max="33" width="15.5" bestFit="1" customWidth="1"/>
    <col min="34" max="35" width="11.8984375" bestFit="1" customWidth="1"/>
    <col min="36" max="36" width="10.09765625" bestFit="1" customWidth="1"/>
    <col min="37" max="39" width="11.8984375" bestFit="1" customWidth="1"/>
    <col min="40" max="40" width="9" bestFit="1" customWidth="1"/>
    <col min="41" max="43" width="11.8984375" bestFit="1" customWidth="1"/>
    <col min="44" max="44" width="15.5" bestFit="1" customWidth="1"/>
    <col min="45" max="47" width="11.8984375" bestFit="1" customWidth="1"/>
    <col min="48" max="48" width="24.296875" bestFit="1" customWidth="1"/>
    <col min="49" max="50" width="11.8984375" bestFit="1" customWidth="1"/>
    <col min="51" max="51" width="15" bestFit="1" customWidth="1"/>
    <col min="52" max="52" width="11.8984375" bestFit="1" customWidth="1"/>
    <col min="53" max="53" width="6.3984375" bestFit="1" customWidth="1"/>
    <col min="54" max="54" width="23.59765625" bestFit="1" customWidth="1"/>
  </cols>
  <sheetData>
    <row r="1" spans="1:48" x14ac:dyDescent="0.3">
      <c r="B1" t="s">
        <v>174</v>
      </c>
      <c r="C1" t="s">
        <v>400</v>
      </c>
      <c r="D1" t="s">
        <v>145</v>
      </c>
      <c r="E1" t="s">
        <v>145</v>
      </c>
      <c r="F1" t="s">
        <v>145</v>
      </c>
      <c r="G1" t="s">
        <v>145</v>
      </c>
      <c r="H1" t="s">
        <v>145</v>
      </c>
      <c r="I1" t="s">
        <v>145</v>
      </c>
      <c r="J1" t="s">
        <v>145</v>
      </c>
      <c r="K1" t="s">
        <v>145</v>
      </c>
      <c r="L1" t="s">
        <v>145</v>
      </c>
      <c r="M1" t="s">
        <v>145</v>
      </c>
      <c r="N1" t="s">
        <v>145</v>
      </c>
      <c r="O1" t="s">
        <v>146</v>
      </c>
      <c r="P1" t="s">
        <v>146</v>
      </c>
      <c r="Q1" t="s">
        <v>146</v>
      </c>
      <c r="R1" t="s">
        <v>146</v>
      </c>
      <c r="S1" t="s">
        <v>146</v>
      </c>
      <c r="T1" t="s">
        <v>146</v>
      </c>
      <c r="U1" t="s">
        <v>146</v>
      </c>
      <c r="V1" t="s">
        <v>146</v>
      </c>
      <c r="W1" t="s">
        <v>146</v>
      </c>
      <c r="X1" t="s">
        <v>146</v>
      </c>
      <c r="Y1" t="s">
        <v>146</v>
      </c>
      <c r="Z1" t="s">
        <v>147</v>
      </c>
      <c r="AA1" t="s">
        <v>147</v>
      </c>
      <c r="AB1" t="s">
        <v>147</v>
      </c>
      <c r="AC1" t="s">
        <v>147</v>
      </c>
      <c r="AD1" t="s">
        <v>147</v>
      </c>
      <c r="AE1" t="s">
        <v>147</v>
      </c>
      <c r="AF1" t="s">
        <v>147</v>
      </c>
      <c r="AG1" t="s">
        <v>147</v>
      </c>
      <c r="AH1" t="s">
        <v>147</v>
      </c>
      <c r="AI1" t="s">
        <v>147</v>
      </c>
      <c r="AJ1" t="s">
        <v>147</v>
      </c>
      <c r="AK1" t="s">
        <v>148</v>
      </c>
      <c r="AL1" t="s">
        <v>148</v>
      </c>
      <c r="AM1" t="s">
        <v>148</v>
      </c>
      <c r="AN1" t="s">
        <v>148</v>
      </c>
      <c r="AO1" t="s">
        <v>148</v>
      </c>
      <c r="AP1" t="s">
        <v>148</v>
      </c>
      <c r="AQ1" t="s">
        <v>148</v>
      </c>
      <c r="AR1" t="s">
        <v>148</v>
      </c>
      <c r="AS1" t="s">
        <v>148</v>
      </c>
      <c r="AT1" t="s">
        <v>148</v>
      </c>
      <c r="AU1" t="s">
        <v>148</v>
      </c>
      <c r="AV1" t="s">
        <v>401</v>
      </c>
    </row>
    <row r="2" spans="1:48" x14ac:dyDescent="0.3">
      <c r="B2" t="s">
        <v>176</v>
      </c>
      <c r="D2" t="s">
        <v>178</v>
      </c>
      <c r="E2" t="s">
        <v>179</v>
      </c>
      <c r="F2" t="s">
        <v>180</v>
      </c>
      <c r="G2" t="s">
        <v>181</v>
      </c>
      <c r="H2" t="s">
        <v>29</v>
      </c>
      <c r="I2" t="s">
        <v>150</v>
      </c>
      <c r="J2" t="s">
        <v>30</v>
      </c>
      <c r="K2" t="s">
        <v>31</v>
      </c>
      <c r="L2" t="s">
        <v>32</v>
      </c>
      <c r="M2" t="s">
        <v>152</v>
      </c>
      <c r="N2" t="s">
        <v>33</v>
      </c>
      <c r="O2" t="s">
        <v>178</v>
      </c>
      <c r="P2" t="s">
        <v>179</v>
      </c>
      <c r="Q2" t="s">
        <v>180</v>
      </c>
      <c r="R2" t="s">
        <v>181</v>
      </c>
      <c r="S2" t="s">
        <v>29</v>
      </c>
      <c r="T2" t="s">
        <v>150</v>
      </c>
      <c r="U2" t="s">
        <v>30</v>
      </c>
      <c r="V2" t="s">
        <v>31</v>
      </c>
      <c r="W2" t="s">
        <v>32</v>
      </c>
      <c r="X2" t="s">
        <v>152</v>
      </c>
      <c r="Y2" t="s">
        <v>33</v>
      </c>
      <c r="Z2" t="s">
        <v>178</v>
      </c>
      <c r="AA2" t="s">
        <v>179</v>
      </c>
      <c r="AB2" t="s">
        <v>180</v>
      </c>
      <c r="AC2" t="s">
        <v>181</v>
      </c>
      <c r="AD2" t="s">
        <v>29</v>
      </c>
      <c r="AE2" t="s">
        <v>150</v>
      </c>
      <c r="AF2" t="s">
        <v>30</v>
      </c>
      <c r="AG2" t="s">
        <v>31</v>
      </c>
      <c r="AH2" t="s">
        <v>32</v>
      </c>
      <c r="AI2" t="s">
        <v>152</v>
      </c>
      <c r="AJ2" t="s">
        <v>33</v>
      </c>
      <c r="AK2" t="s">
        <v>178</v>
      </c>
      <c r="AL2" t="s">
        <v>179</v>
      </c>
      <c r="AM2" t="s">
        <v>180</v>
      </c>
      <c r="AN2" t="s">
        <v>181</v>
      </c>
      <c r="AO2" t="s">
        <v>29</v>
      </c>
      <c r="AP2" t="s">
        <v>150</v>
      </c>
      <c r="AQ2" t="s">
        <v>30</v>
      </c>
      <c r="AR2" t="s">
        <v>31</v>
      </c>
      <c r="AS2" t="s">
        <v>32</v>
      </c>
      <c r="AT2" t="s">
        <v>152</v>
      </c>
      <c r="AU2" t="s">
        <v>33</v>
      </c>
    </row>
    <row r="3" spans="1:48" x14ac:dyDescent="0.3">
      <c r="A3">
        <v>0</v>
      </c>
      <c r="B3" t="s">
        <v>200</v>
      </c>
      <c r="C3" t="s">
        <v>149</v>
      </c>
      <c r="D3">
        <v>30</v>
      </c>
      <c r="E3">
        <v>0</v>
      </c>
      <c r="F3">
        <v>30</v>
      </c>
      <c r="G3">
        <v>2500</v>
      </c>
      <c r="H3">
        <v>0</v>
      </c>
      <c r="I3">
        <v>0</v>
      </c>
      <c r="J3">
        <v>0</v>
      </c>
      <c r="K3">
        <v>0</v>
      </c>
      <c r="L3">
        <v>3.55E-8</v>
      </c>
      <c r="M3">
        <v>0</v>
      </c>
      <c r="O3">
        <v>30</v>
      </c>
      <c r="P3">
        <v>0</v>
      </c>
      <c r="Q3">
        <v>30</v>
      </c>
      <c r="R3">
        <v>2500</v>
      </c>
      <c r="S3">
        <v>0</v>
      </c>
      <c r="T3">
        <v>0</v>
      </c>
      <c r="U3">
        <v>0</v>
      </c>
      <c r="V3">
        <v>0</v>
      </c>
      <c r="W3">
        <v>1.5655500000000001E-8</v>
      </c>
      <c r="X3">
        <v>0</v>
      </c>
      <c r="Z3">
        <v>30</v>
      </c>
      <c r="AA3">
        <v>0</v>
      </c>
      <c r="AB3">
        <v>30</v>
      </c>
      <c r="AC3">
        <v>2500</v>
      </c>
      <c r="AD3">
        <v>0</v>
      </c>
      <c r="AE3">
        <v>0</v>
      </c>
      <c r="AF3">
        <v>0</v>
      </c>
      <c r="AG3">
        <v>0</v>
      </c>
      <c r="AH3">
        <v>3.1311000000000001E-9</v>
      </c>
      <c r="AI3">
        <v>0</v>
      </c>
      <c r="AK3">
        <v>30</v>
      </c>
      <c r="AL3">
        <v>0</v>
      </c>
      <c r="AM3">
        <v>30</v>
      </c>
      <c r="AN3">
        <v>2500</v>
      </c>
      <c r="AO3">
        <v>0</v>
      </c>
      <c r="AP3">
        <v>0</v>
      </c>
      <c r="AQ3">
        <v>0</v>
      </c>
      <c r="AR3">
        <v>0</v>
      </c>
      <c r="AS3">
        <v>3.1311000000000001E-9</v>
      </c>
      <c r="AT3">
        <v>0</v>
      </c>
      <c r="AV3" t="s">
        <v>349</v>
      </c>
    </row>
    <row r="4" spans="1:48" x14ac:dyDescent="0.3">
      <c r="A4">
        <v>1</v>
      </c>
      <c r="B4" t="s">
        <v>200</v>
      </c>
      <c r="C4" t="s">
        <v>69</v>
      </c>
      <c r="D4">
        <v>16</v>
      </c>
      <c r="E4">
        <v>0</v>
      </c>
      <c r="F4">
        <v>16</v>
      </c>
      <c r="G4">
        <v>3600</v>
      </c>
      <c r="H4">
        <v>444.8</v>
      </c>
      <c r="I4">
        <v>1.0880000000000001</v>
      </c>
      <c r="J4">
        <v>1.2800000000000002</v>
      </c>
      <c r="K4">
        <v>6.08</v>
      </c>
      <c r="L4">
        <v>1.2720000000000001E-8</v>
      </c>
      <c r="M4">
        <v>0.96031999999999995</v>
      </c>
      <c r="O4">
        <v>18.164705882352941</v>
      </c>
      <c r="P4">
        <v>0</v>
      </c>
      <c r="Q4">
        <v>18.164705882352941</v>
      </c>
      <c r="R4">
        <v>4079.9999999999995</v>
      </c>
      <c r="S4">
        <v>325.83823999999998</v>
      </c>
      <c r="T4">
        <v>0.79826560000000002</v>
      </c>
      <c r="U4">
        <v>0.93766400000000005</v>
      </c>
      <c r="V4">
        <v>4.1812159999999992</v>
      </c>
      <c r="W4">
        <v>6.075216E-9</v>
      </c>
      <c r="X4">
        <v>1.2192718650254997</v>
      </c>
      <c r="Z4">
        <v>17.002845188284518</v>
      </c>
      <c r="AA4">
        <v>0</v>
      </c>
      <c r="AB4">
        <v>17.002845188284518</v>
      </c>
      <c r="AC4">
        <v>3824</v>
      </c>
      <c r="AD4">
        <v>292.54625594598559</v>
      </c>
      <c r="AE4">
        <v>0.71535217843317978</v>
      </c>
      <c r="AF4">
        <v>0.84164336941176476</v>
      </c>
      <c r="AG4">
        <v>3.7534851658751092</v>
      </c>
      <c r="AH4">
        <v>1.16536896E-9</v>
      </c>
      <c r="AI4">
        <v>1.18015176419712</v>
      </c>
      <c r="AK4">
        <v>17.002845188284518</v>
      </c>
      <c r="AL4">
        <v>0</v>
      </c>
      <c r="AM4">
        <v>17.002845188284518</v>
      </c>
      <c r="AN4">
        <v>3824</v>
      </c>
      <c r="AO4">
        <v>285.65128643216082</v>
      </c>
      <c r="AP4">
        <v>0.69981226130653273</v>
      </c>
      <c r="AQ4">
        <v>0.82201809045226137</v>
      </c>
      <c r="AR4">
        <v>3.6655296482412059</v>
      </c>
      <c r="AS4">
        <v>1.16536896E-9</v>
      </c>
      <c r="AT4">
        <v>1.1308914917579582</v>
      </c>
      <c r="AV4" t="s">
        <v>349</v>
      </c>
    </row>
    <row r="5" spans="1:48" x14ac:dyDescent="0.3">
      <c r="A5">
        <v>2</v>
      </c>
      <c r="B5" t="s">
        <v>200</v>
      </c>
      <c r="C5" t="s">
        <v>402</v>
      </c>
      <c r="D5">
        <v>19</v>
      </c>
      <c r="E5">
        <v>1</v>
      </c>
      <c r="F5">
        <v>18</v>
      </c>
      <c r="G5">
        <v>3790</v>
      </c>
      <c r="H5">
        <v>228.93</v>
      </c>
      <c r="I5">
        <v>0.56479999999999997</v>
      </c>
      <c r="J5">
        <v>3.3400000000000001E-3</v>
      </c>
      <c r="K5">
        <v>3.1280000000000001</v>
      </c>
      <c r="M5">
        <v>3.875</v>
      </c>
      <c r="O5">
        <v>20.189709762532981</v>
      </c>
      <c r="P5">
        <v>1</v>
      </c>
      <c r="Q5">
        <v>19.189709762532981</v>
      </c>
      <c r="R5">
        <v>3790</v>
      </c>
      <c r="S5">
        <v>120.09803100000002</v>
      </c>
      <c r="T5">
        <v>0.34847626400000004</v>
      </c>
      <c r="U5">
        <v>2.5540179999999999E-3</v>
      </c>
      <c r="V5">
        <v>2.3296850000000004</v>
      </c>
      <c r="X5">
        <v>4.0687499999999996</v>
      </c>
      <c r="Z5">
        <v>19.104406332453824</v>
      </c>
      <c r="AA5">
        <v>0.9339050131926121</v>
      </c>
      <c r="AB5">
        <v>18.170501319261213</v>
      </c>
      <c r="AC5">
        <v>3790</v>
      </c>
      <c r="AD5">
        <v>108.13027110000002</v>
      </c>
      <c r="AE5">
        <v>0.31878008480000003</v>
      </c>
      <c r="AF5">
        <v>2.3321671600000002E-3</v>
      </c>
      <c r="AG5">
        <v>2.0608581800000003</v>
      </c>
      <c r="AI5">
        <v>3.4351875000000001</v>
      </c>
      <c r="AK5">
        <v>19.039630606860158</v>
      </c>
      <c r="AL5">
        <v>0.86912928759894459</v>
      </c>
      <c r="AM5">
        <v>18.170501319261213</v>
      </c>
      <c r="AN5">
        <v>3790</v>
      </c>
      <c r="AO5">
        <v>108.13027110000002</v>
      </c>
      <c r="AP5">
        <v>0.31878008480000003</v>
      </c>
      <c r="AQ5">
        <v>2.3321671600000002E-3</v>
      </c>
      <c r="AR5">
        <v>2.0608581800000003</v>
      </c>
      <c r="AT5">
        <v>3.413875</v>
      </c>
      <c r="AV5" t="s">
        <v>349</v>
      </c>
    </row>
    <row r="6" spans="1:48" x14ac:dyDescent="0.3">
      <c r="A6">
        <v>3</v>
      </c>
      <c r="B6" t="s">
        <v>200</v>
      </c>
      <c r="C6" t="s">
        <v>149</v>
      </c>
      <c r="D6">
        <v>28</v>
      </c>
      <c r="E6">
        <v>0</v>
      </c>
      <c r="F6">
        <v>28</v>
      </c>
      <c r="G6">
        <v>2300</v>
      </c>
      <c r="H6">
        <v>0</v>
      </c>
      <c r="I6">
        <v>0</v>
      </c>
      <c r="J6">
        <v>0</v>
      </c>
      <c r="K6">
        <v>0</v>
      </c>
      <c r="L6">
        <v>3.2659999999999996E-8</v>
      </c>
      <c r="M6">
        <v>0</v>
      </c>
      <c r="O6">
        <v>28</v>
      </c>
      <c r="P6">
        <v>0</v>
      </c>
      <c r="Q6">
        <v>28</v>
      </c>
      <c r="R6">
        <v>2300</v>
      </c>
      <c r="S6">
        <v>0</v>
      </c>
      <c r="T6">
        <v>0</v>
      </c>
      <c r="U6">
        <v>0</v>
      </c>
      <c r="V6">
        <v>0</v>
      </c>
      <c r="W6">
        <v>1.4403059999999999E-8</v>
      </c>
      <c r="X6">
        <v>0</v>
      </c>
      <c r="Z6">
        <v>28</v>
      </c>
      <c r="AA6">
        <v>0</v>
      </c>
      <c r="AB6">
        <v>28</v>
      </c>
      <c r="AC6">
        <v>2300</v>
      </c>
      <c r="AD6">
        <v>0</v>
      </c>
      <c r="AE6">
        <v>0</v>
      </c>
      <c r="AF6">
        <v>0</v>
      </c>
      <c r="AG6">
        <v>0</v>
      </c>
      <c r="AH6">
        <v>2.8806119999999999E-9</v>
      </c>
      <c r="AI6">
        <v>0</v>
      </c>
      <c r="AK6">
        <v>28</v>
      </c>
      <c r="AL6">
        <v>0</v>
      </c>
      <c r="AM6">
        <v>28</v>
      </c>
      <c r="AN6">
        <v>2300</v>
      </c>
      <c r="AO6">
        <v>0</v>
      </c>
      <c r="AP6">
        <v>0</v>
      </c>
      <c r="AQ6">
        <v>0</v>
      </c>
      <c r="AR6">
        <v>0</v>
      </c>
      <c r="AS6">
        <v>2.8806119999999999E-9</v>
      </c>
      <c r="AT6">
        <v>0</v>
      </c>
      <c r="AV6" t="s">
        <v>350</v>
      </c>
    </row>
    <row r="7" spans="1:48" x14ac:dyDescent="0.3">
      <c r="A7">
        <v>4</v>
      </c>
      <c r="B7" t="s">
        <v>200</v>
      </c>
      <c r="C7" t="s">
        <v>69</v>
      </c>
      <c r="D7">
        <v>13</v>
      </c>
      <c r="E7">
        <v>0</v>
      </c>
      <c r="F7">
        <v>13</v>
      </c>
      <c r="G7">
        <v>2600</v>
      </c>
      <c r="H7">
        <v>333.59999999999997</v>
      </c>
      <c r="I7">
        <v>0.81600000000000006</v>
      </c>
      <c r="J7">
        <v>0.96</v>
      </c>
      <c r="K7">
        <v>4.5599999999999996</v>
      </c>
      <c r="L7">
        <v>8.1200000000000009E-9</v>
      </c>
      <c r="M7">
        <v>0.72023999999999988</v>
      </c>
      <c r="O7">
        <v>14.818243243243243</v>
      </c>
      <c r="P7">
        <v>0</v>
      </c>
      <c r="Q7">
        <v>14.818243243243243</v>
      </c>
      <c r="R7">
        <v>2960</v>
      </c>
      <c r="S7">
        <v>244.37868</v>
      </c>
      <c r="T7">
        <v>0.59869919999999999</v>
      </c>
      <c r="U7">
        <v>0.70324799999999998</v>
      </c>
      <c r="V7">
        <v>3.1359119999999994</v>
      </c>
      <c r="W7">
        <v>3.9301920000000003E-9</v>
      </c>
      <c r="X7">
        <v>0.91470245921999982</v>
      </c>
      <c r="Z7">
        <v>13.844248554913296</v>
      </c>
      <c r="AA7">
        <v>0</v>
      </c>
      <c r="AB7">
        <v>13.844248554913296</v>
      </c>
      <c r="AC7">
        <v>2768</v>
      </c>
      <c r="AD7">
        <v>219.40969195948921</v>
      </c>
      <c r="AE7">
        <v>0.53651413382488478</v>
      </c>
      <c r="AF7">
        <v>0.6312325270588236</v>
      </c>
      <c r="AG7">
        <v>2.815113874406332</v>
      </c>
      <c r="AH7">
        <v>7.4878272000000009E-10</v>
      </c>
      <c r="AI7">
        <v>0.88511382314783993</v>
      </c>
      <c r="AK7">
        <v>13.844248554913296</v>
      </c>
      <c r="AL7">
        <v>0</v>
      </c>
      <c r="AM7">
        <v>13.844248554913296</v>
      </c>
      <c r="AN7">
        <v>2768</v>
      </c>
      <c r="AO7">
        <v>214.23846482412063</v>
      </c>
      <c r="AP7">
        <v>0.52485919597989961</v>
      </c>
      <c r="AQ7">
        <v>0.61651356783919609</v>
      </c>
      <c r="AR7">
        <v>2.7491472361809044</v>
      </c>
      <c r="AS7">
        <v>7.4878272000000009E-10</v>
      </c>
      <c r="AT7">
        <v>0.84816861881846861</v>
      </c>
      <c r="AV7" t="s">
        <v>350</v>
      </c>
    </row>
    <row r="8" spans="1:48" x14ac:dyDescent="0.3">
      <c r="A8">
        <v>5</v>
      </c>
      <c r="B8" t="s">
        <v>200</v>
      </c>
      <c r="C8" t="s">
        <v>402</v>
      </c>
      <c r="D8">
        <v>21</v>
      </c>
      <c r="E8">
        <v>2</v>
      </c>
      <c r="F8">
        <v>19</v>
      </c>
      <c r="G8">
        <v>3340</v>
      </c>
      <c r="H8">
        <v>122.4</v>
      </c>
      <c r="I8">
        <v>0.36719999999999997</v>
      </c>
      <c r="J8">
        <v>4.0800000000000003E-3</v>
      </c>
      <c r="K8">
        <v>1.734</v>
      </c>
      <c r="L8">
        <v>2.0092000000000002E-8</v>
      </c>
      <c r="M8">
        <v>0.36719999999999997</v>
      </c>
      <c r="O8">
        <v>21</v>
      </c>
      <c r="P8">
        <v>2</v>
      </c>
      <c r="Q8">
        <v>19</v>
      </c>
      <c r="R8">
        <v>3340</v>
      </c>
      <c r="S8">
        <v>33.868487999999999</v>
      </c>
      <c r="T8">
        <v>7.6434720000000001E-3</v>
      </c>
      <c r="U8">
        <v>1.3178400000000002E-4</v>
      </c>
      <c r="V8">
        <v>1.3178400000000001</v>
      </c>
      <c r="W8">
        <v>9.4464600000000001E-9</v>
      </c>
      <c r="X8">
        <v>0.36719999999999997</v>
      </c>
      <c r="Z8">
        <v>20.419760479041916</v>
      </c>
      <c r="AA8">
        <v>2</v>
      </c>
      <c r="AB8">
        <v>18.419760479041916</v>
      </c>
      <c r="AC8">
        <v>3340</v>
      </c>
      <c r="AD8">
        <v>30.481639200000004</v>
      </c>
      <c r="AE8">
        <v>6.8791247999999998E-3</v>
      </c>
      <c r="AF8">
        <v>1.1860560000000002E-4</v>
      </c>
      <c r="AG8">
        <v>1.186056</v>
      </c>
      <c r="AH8">
        <v>2.9337720000000001E-9</v>
      </c>
      <c r="AI8">
        <v>0.31579200000000002</v>
      </c>
      <c r="AK8">
        <v>20.297604790419161</v>
      </c>
      <c r="AL8">
        <v>1.8778443113772458</v>
      </c>
      <c r="AM8">
        <v>18.419760479041916</v>
      </c>
      <c r="AN8">
        <v>3340</v>
      </c>
      <c r="AO8">
        <v>30.481639200000004</v>
      </c>
      <c r="AP8">
        <v>6.8791247999999998E-3</v>
      </c>
      <c r="AQ8">
        <v>1.1860560000000002E-4</v>
      </c>
      <c r="AR8">
        <v>1.186056</v>
      </c>
      <c r="AS8">
        <v>2.9337720000000001E-9</v>
      </c>
      <c r="AT8">
        <v>0.31579200000000002</v>
      </c>
      <c r="AV8" t="s">
        <v>350</v>
      </c>
    </row>
    <row r="9" spans="1:48" x14ac:dyDescent="0.3">
      <c r="A9">
        <v>6</v>
      </c>
      <c r="B9" t="s">
        <v>200</v>
      </c>
      <c r="C9" t="s">
        <v>69</v>
      </c>
      <c r="D9">
        <v>10</v>
      </c>
      <c r="E9">
        <v>0</v>
      </c>
      <c r="F9">
        <v>10</v>
      </c>
      <c r="G9">
        <v>3100</v>
      </c>
      <c r="H9">
        <v>417</v>
      </c>
      <c r="I9">
        <v>1.02</v>
      </c>
      <c r="J9">
        <v>1.2000000000000002</v>
      </c>
      <c r="K9">
        <v>5.6999999999999993</v>
      </c>
      <c r="L9">
        <v>8.02E-9</v>
      </c>
      <c r="M9">
        <v>0.90029999999999988</v>
      </c>
      <c r="O9">
        <v>11.457746478873238</v>
      </c>
      <c r="P9">
        <v>0</v>
      </c>
      <c r="Q9">
        <v>11.457746478873238</v>
      </c>
      <c r="R9">
        <v>3549.9999999999995</v>
      </c>
      <c r="S9">
        <v>305.47334999999998</v>
      </c>
      <c r="T9">
        <v>0.74837400000000009</v>
      </c>
      <c r="U9">
        <v>0.87906000000000006</v>
      </c>
      <c r="V9">
        <v>3.9198899999999992</v>
      </c>
      <c r="W9">
        <v>3.9734100000000002E-9</v>
      </c>
      <c r="X9">
        <v>1.1430466600904998</v>
      </c>
      <c r="Z9">
        <v>10.678851963746222</v>
      </c>
      <c r="AA9">
        <v>0</v>
      </c>
      <c r="AB9">
        <v>10.678851963746222</v>
      </c>
      <c r="AC9">
        <v>3310</v>
      </c>
      <c r="AD9">
        <v>274.26211494936149</v>
      </c>
      <c r="AE9">
        <v>0.670642667281106</v>
      </c>
      <c r="AF9">
        <v>0.78904065882352947</v>
      </c>
      <c r="AG9">
        <v>3.5188923430079151</v>
      </c>
      <c r="AH9">
        <v>7.4811240000000006E-10</v>
      </c>
      <c r="AI9">
        <v>1.1063922789348</v>
      </c>
      <c r="AK9">
        <v>10.678851963746222</v>
      </c>
      <c r="AL9">
        <v>0</v>
      </c>
      <c r="AM9">
        <v>10.678851963746222</v>
      </c>
      <c r="AN9">
        <v>3310</v>
      </c>
      <c r="AO9">
        <v>267.79808103015074</v>
      </c>
      <c r="AP9">
        <v>0.65607399497487451</v>
      </c>
      <c r="AQ9">
        <v>0.77064195979899497</v>
      </c>
      <c r="AR9">
        <v>3.4364340452261306</v>
      </c>
      <c r="AS9">
        <v>7.4811240000000006E-10</v>
      </c>
      <c r="AT9">
        <v>1.0602107735230857</v>
      </c>
      <c r="AV9" t="s">
        <v>351</v>
      </c>
    </row>
    <row r="10" spans="1:48" x14ac:dyDescent="0.3">
      <c r="A10">
        <v>7</v>
      </c>
      <c r="B10" t="s">
        <v>200</v>
      </c>
      <c r="C10" t="s">
        <v>402</v>
      </c>
      <c r="D10">
        <v>39</v>
      </c>
      <c r="E10">
        <v>14</v>
      </c>
      <c r="F10">
        <v>25</v>
      </c>
      <c r="G10">
        <v>3110</v>
      </c>
      <c r="H10">
        <v>94.5</v>
      </c>
      <c r="I10">
        <v>0.35280000000000006</v>
      </c>
      <c r="J10">
        <v>2.5200000000000001E-3</v>
      </c>
      <c r="K10">
        <v>1.26</v>
      </c>
      <c r="L10">
        <v>2.7278000000000001E-8</v>
      </c>
      <c r="M10">
        <v>1.9375</v>
      </c>
      <c r="O10">
        <v>40.519292604501608</v>
      </c>
      <c r="P10">
        <v>14</v>
      </c>
      <c r="Q10">
        <v>26.519292604501608</v>
      </c>
      <c r="R10">
        <v>3110</v>
      </c>
      <c r="S10">
        <v>69.126750000000001</v>
      </c>
      <c r="T10">
        <v>0.25807320000000006</v>
      </c>
      <c r="U10">
        <v>1.8433800000000001E-3</v>
      </c>
      <c r="V10">
        <v>0.92169000000000001</v>
      </c>
      <c r="W10">
        <v>1.2029598E-8</v>
      </c>
      <c r="X10">
        <v>2.1312500000000001</v>
      </c>
      <c r="Z10">
        <v>38.858199356913182</v>
      </c>
      <c r="AA10">
        <v>13.1491961414791</v>
      </c>
      <c r="AB10">
        <v>25.709003215434084</v>
      </c>
      <c r="AC10">
        <v>3110</v>
      </c>
      <c r="AD10">
        <v>63.32010300000001</v>
      </c>
      <c r="AE10">
        <v>0.23639505120000004</v>
      </c>
      <c r="AF10">
        <v>1.6885360800000004E-3</v>
      </c>
      <c r="AG10">
        <v>0.84426804000000011</v>
      </c>
      <c r="AH10">
        <v>2.4059196000000002E-9</v>
      </c>
      <c r="AI10">
        <v>1.7689375000000001</v>
      </c>
      <c r="AK10">
        <v>38.574598070739555</v>
      </c>
      <c r="AL10">
        <v>12.865594855305467</v>
      </c>
      <c r="AM10">
        <v>25.709003215434084</v>
      </c>
      <c r="AN10">
        <v>3110</v>
      </c>
      <c r="AO10">
        <v>63.32010300000001</v>
      </c>
      <c r="AP10">
        <v>0.23639505120000004</v>
      </c>
      <c r="AQ10">
        <v>1.6885360800000004E-3</v>
      </c>
      <c r="AR10">
        <v>0.84426804000000011</v>
      </c>
      <c r="AS10">
        <v>2.4059196000000002E-9</v>
      </c>
      <c r="AT10">
        <v>1.747625</v>
      </c>
      <c r="AV10" t="s">
        <v>351</v>
      </c>
    </row>
    <row r="11" spans="1:48" x14ac:dyDescent="0.3">
      <c r="A11">
        <v>8</v>
      </c>
      <c r="B11" t="s">
        <v>200</v>
      </c>
      <c r="C11" t="s">
        <v>149</v>
      </c>
      <c r="D11">
        <v>33</v>
      </c>
      <c r="E11">
        <v>0</v>
      </c>
      <c r="F11">
        <v>33</v>
      </c>
      <c r="G11">
        <v>2800</v>
      </c>
      <c r="H11">
        <v>0</v>
      </c>
      <c r="I11">
        <v>0</v>
      </c>
      <c r="J11">
        <v>0</v>
      </c>
      <c r="K11">
        <v>0</v>
      </c>
      <c r="L11">
        <v>3.9759999999999993E-8</v>
      </c>
      <c r="M11">
        <v>0</v>
      </c>
      <c r="O11">
        <v>33</v>
      </c>
      <c r="P11">
        <v>0</v>
      </c>
      <c r="Q11">
        <v>33</v>
      </c>
      <c r="R11">
        <v>2800</v>
      </c>
      <c r="S11">
        <v>0</v>
      </c>
      <c r="T11">
        <v>0</v>
      </c>
      <c r="U11">
        <v>0</v>
      </c>
      <c r="V11">
        <v>0</v>
      </c>
      <c r="W11">
        <v>1.7534159999999998E-8</v>
      </c>
      <c r="X11">
        <v>0</v>
      </c>
      <c r="Z11">
        <v>33</v>
      </c>
      <c r="AA11">
        <v>0</v>
      </c>
      <c r="AB11">
        <v>33</v>
      </c>
      <c r="AC11">
        <v>2800</v>
      </c>
      <c r="AD11">
        <v>0</v>
      </c>
      <c r="AE11">
        <v>0</v>
      </c>
      <c r="AF11">
        <v>0</v>
      </c>
      <c r="AG11">
        <v>0</v>
      </c>
      <c r="AH11">
        <v>3.5068319999999998E-9</v>
      </c>
      <c r="AI11">
        <v>0</v>
      </c>
      <c r="AK11">
        <v>33</v>
      </c>
      <c r="AL11">
        <v>0</v>
      </c>
      <c r="AM11">
        <v>33</v>
      </c>
      <c r="AN11">
        <v>2800</v>
      </c>
      <c r="AO11">
        <v>0</v>
      </c>
      <c r="AP11">
        <v>0</v>
      </c>
      <c r="AQ11">
        <v>0</v>
      </c>
      <c r="AR11">
        <v>0</v>
      </c>
      <c r="AS11">
        <v>3.5068319999999998E-9</v>
      </c>
      <c r="AT11">
        <v>0</v>
      </c>
      <c r="AV11" t="s">
        <v>351</v>
      </c>
    </row>
    <row r="12" spans="1:48" x14ac:dyDescent="0.3">
      <c r="A12">
        <v>9</v>
      </c>
      <c r="B12" t="s">
        <v>200</v>
      </c>
      <c r="C12" t="s">
        <v>69</v>
      </c>
      <c r="D12">
        <v>12</v>
      </c>
      <c r="E12">
        <v>0</v>
      </c>
      <c r="F12">
        <v>12</v>
      </c>
      <c r="G12">
        <v>4500</v>
      </c>
      <c r="H12">
        <v>597.69999999999993</v>
      </c>
      <c r="I12">
        <v>1.462</v>
      </c>
      <c r="J12">
        <v>1.72</v>
      </c>
      <c r="K12">
        <v>8.17</v>
      </c>
      <c r="L12">
        <v>1.2300000000000001E-8</v>
      </c>
      <c r="M12">
        <v>1.2904299999999997</v>
      </c>
      <c r="O12">
        <v>13.730029154518949</v>
      </c>
      <c r="P12">
        <v>0</v>
      </c>
      <c r="Q12">
        <v>13.730029154518949</v>
      </c>
      <c r="R12">
        <v>5145</v>
      </c>
      <c r="S12">
        <v>437.84513500000008</v>
      </c>
      <c r="T12">
        <v>1.0726694000000001</v>
      </c>
      <c r="U12">
        <v>1.2599860000000003</v>
      </c>
      <c r="V12">
        <v>5.6185089999999995</v>
      </c>
      <c r="W12">
        <v>6.0500790000000008E-9</v>
      </c>
      <c r="X12">
        <v>1.6388419061024999</v>
      </c>
      <c r="Z12">
        <v>12.805007290147886</v>
      </c>
      <c r="AA12">
        <v>0</v>
      </c>
      <c r="AB12">
        <v>12.805007290147886</v>
      </c>
      <c r="AC12">
        <v>4801</v>
      </c>
      <c r="AD12">
        <v>393.10903142741819</v>
      </c>
      <c r="AE12">
        <v>0.96125448976958527</v>
      </c>
      <c r="AF12">
        <v>1.130958277647059</v>
      </c>
      <c r="AG12">
        <v>5.0437456916446779</v>
      </c>
      <c r="AH12">
        <v>1.1432660400000001E-9</v>
      </c>
      <c r="AI12">
        <v>1.5858289331398798</v>
      </c>
      <c r="AK12">
        <v>12.805007290147886</v>
      </c>
      <c r="AL12">
        <v>0</v>
      </c>
      <c r="AM12">
        <v>12.805007290147886</v>
      </c>
      <c r="AN12">
        <v>4801</v>
      </c>
      <c r="AO12">
        <v>383.84391614321612</v>
      </c>
      <c r="AP12">
        <v>0.94037272613065348</v>
      </c>
      <c r="AQ12">
        <v>1.1045868090452262</v>
      </c>
      <c r="AR12">
        <v>4.9255554648241207</v>
      </c>
      <c r="AS12">
        <v>1.1432660400000001E-9</v>
      </c>
      <c r="AT12">
        <v>1.5196354420497562</v>
      </c>
      <c r="AV12" t="s">
        <v>350</v>
      </c>
    </row>
    <row r="13" spans="1:48" x14ac:dyDescent="0.3">
      <c r="A13">
        <v>10</v>
      </c>
      <c r="B13" t="s">
        <v>200</v>
      </c>
      <c r="C13" t="s">
        <v>402</v>
      </c>
      <c r="D13">
        <v>19</v>
      </c>
      <c r="E13">
        <v>3</v>
      </c>
      <c r="F13">
        <v>16</v>
      </c>
      <c r="G13">
        <v>2740</v>
      </c>
      <c r="H13">
        <v>143.36000000000001</v>
      </c>
      <c r="I13">
        <v>0.13440000000000002</v>
      </c>
      <c r="J13">
        <v>0</v>
      </c>
      <c r="K13">
        <v>2.0160000000000005</v>
      </c>
      <c r="L13">
        <v>1.0908000000000001E-8</v>
      </c>
      <c r="M13">
        <v>1.9375</v>
      </c>
      <c r="O13">
        <v>19</v>
      </c>
      <c r="P13">
        <v>3</v>
      </c>
      <c r="Q13">
        <v>16</v>
      </c>
      <c r="R13">
        <v>2740</v>
      </c>
      <c r="S13">
        <v>39.376512000000005</v>
      </c>
      <c r="T13">
        <v>8.8865279999999994E-3</v>
      </c>
      <c r="U13">
        <v>1.5321600000000005E-4</v>
      </c>
      <c r="V13">
        <v>1.5321600000000002</v>
      </c>
      <c r="W13">
        <v>6.1775000000000002E-9</v>
      </c>
      <c r="X13">
        <v>1.9375</v>
      </c>
      <c r="Z13">
        <v>18.345985401459853</v>
      </c>
      <c r="AA13">
        <v>3</v>
      </c>
      <c r="AB13">
        <v>15.345985401459853</v>
      </c>
      <c r="AC13">
        <v>2740</v>
      </c>
      <c r="AD13">
        <v>39.376512000000005</v>
      </c>
      <c r="AE13">
        <v>8.8865279999999994E-3</v>
      </c>
      <c r="AF13">
        <v>1.5321600000000005E-4</v>
      </c>
      <c r="AG13">
        <v>1.5321600000000002</v>
      </c>
      <c r="AH13">
        <v>3.0633400000000003E-9</v>
      </c>
      <c r="AI13">
        <v>1.66625</v>
      </c>
      <c r="AK13">
        <v>18.100729927007297</v>
      </c>
      <c r="AL13">
        <v>2.7547445255474452</v>
      </c>
      <c r="AM13">
        <v>15.345985401459853</v>
      </c>
      <c r="AN13">
        <v>2740</v>
      </c>
      <c r="AO13">
        <v>39.376512000000005</v>
      </c>
      <c r="AP13">
        <v>8.8865279999999994E-3</v>
      </c>
      <c r="AQ13">
        <v>1.5321600000000005E-4</v>
      </c>
      <c r="AR13">
        <v>1.5321600000000002</v>
      </c>
      <c r="AS13">
        <v>3.0633400000000003E-9</v>
      </c>
      <c r="AT13">
        <v>1.66625</v>
      </c>
      <c r="AV13" t="s">
        <v>350</v>
      </c>
    </row>
    <row r="14" spans="1:48" x14ac:dyDescent="0.3">
      <c r="A14">
        <v>11</v>
      </c>
      <c r="B14" t="s">
        <v>200</v>
      </c>
      <c r="C14" t="s">
        <v>149</v>
      </c>
      <c r="D14">
        <v>32</v>
      </c>
      <c r="E14">
        <v>0</v>
      </c>
      <c r="F14">
        <v>32</v>
      </c>
      <c r="G14">
        <v>2500</v>
      </c>
      <c r="H14">
        <v>0</v>
      </c>
      <c r="I14">
        <v>0</v>
      </c>
      <c r="J14">
        <v>0</v>
      </c>
      <c r="K14">
        <v>0</v>
      </c>
      <c r="L14">
        <v>3.55E-8</v>
      </c>
      <c r="M14">
        <v>0</v>
      </c>
      <c r="O14">
        <v>32</v>
      </c>
      <c r="P14">
        <v>0</v>
      </c>
      <c r="Q14">
        <v>32</v>
      </c>
      <c r="R14">
        <v>2500</v>
      </c>
      <c r="S14">
        <v>0</v>
      </c>
      <c r="T14">
        <v>0</v>
      </c>
      <c r="U14">
        <v>0</v>
      </c>
      <c r="V14">
        <v>0</v>
      </c>
      <c r="W14">
        <v>1.5655500000000001E-8</v>
      </c>
      <c r="X14">
        <v>0</v>
      </c>
      <c r="Z14">
        <v>32</v>
      </c>
      <c r="AA14">
        <v>0</v>
      </c>
      <c r="AB14">
        <v>32</v>
      </c>
      <c r="AC14">
        <v>2500</v>
      </c>
      <c r="AD14">
        <v>0</v>
      </c>
      <c r="AE14">
        <v>0</v>
      </c>
      <c r="AF14">
        <v>0</v>
      </c>
      <c r="AG14">
        <v>0</v>
      </c>
      <c r="AH14">
        <v>3.1311000000000001E-9</v>
      </c>
      <c r="AI14">
        <v>0</v>
      </c>
      <c r="AK14">
        <v>32</v>
      </c>
      <c r="AL14">
        <v>0</v>
      </c>
      <c r="AM14">
        <v>32</v>
      </c>
      <c r="AN14">
        <v>2500</v>
      </c>
      <c r="AO14">
        <v>0</v>
      </c>
      <c r="AP14">
        <v>0</v>
      </c>
      <c r="AQ14">
        <v>0</v>
      </c>
      <c r="AR14">
        <v>0</v>
      </c>
      <c r="AS14">
        <v>3.1311000000000001E-9</v>
      </c>
      <c r="AT14">
        <v>0</v>
      </c>
      <c r="AV14" t="s">
        <v>350</v>
      </c>
    </row>
    <row r="15" spans="1:48" x14ac:dyDescent="0.3">
      <c r="A15">
        <v>12</v>
      </c>
      <c r="B15" t="s">
        <v>200</v>
      </c>
      <c r="C15" t="s">
        <v>69</v>
      </c>
      <c r="D15">
        <v>8</v>
      </c>
      <c r="E15">
        <v>0</v>
      </c>
      <c r="F15">
        <v>8</v>
      </c>
      <c r="G15">
        <v>4250</v>
      </c>
      <c r="H15">
        <v>569.9</v>
      </c>
      <c r="I15">
        <v>1.3939999999999999</v>
      </c>
      <c r="J15">
        <v>1.64</v>
      </c>
      <c r="K15">
        <v>7.7899999999999991</v>
      </c>
      <c r="L15">
        <v>1.1149999999999999E-8</v>
      </c>
      <c r="M15">
        <v>1.2304099999999998</v>
      </c>
      <c r="O15">
        <v>9.1630010277492282</v>
      </c>
      <c r="P15">
        <v>0</v>
      </c>
      <c r="Q15">
        <v>9.1630010277492282</v>
      </c>
      <c r="R15">
        <v>4865</v>
      </c>
      <c r="S15">
        <v>417.48024500000002</v>
      </c>
      <c r="T15">
        <v>1.0227778000000001</v>
      </c>
      <c r="U15">
        <v>1.2013820000000002</v>
      </c>
      <c r="V15">
        <v>5.3571829999999991</v>
      </c>
      <c r="W15">
        <v>5.5138230000000004E-9</v>
      </c>
      <c r="X15">
        <v>1.5626167011674996</v>
      </c>
      <c r="Z15">
        <v>8.5414855631474556</v>
      </c>
      <c r="AA15">
        <v>0</v>
      </c>
      <c r="AB15">
        <v>8.5414855631474556</v>
      </c>
      <c r="AC15">
        <v>4537</v>
      </c>
      <c r="AD15">
        <v>374.82489043079403</v>
      </c>
      <c r="AE15">
        <v>0.9165449786175115</v>
      </c>
      <c r="AF15">
        <v>1.0783555670588236</v>
      </c>
      <c r="AG15">
        <v>4.8091528687774838</v>
      </c>
      <c r="AH15">
        <v>1.03911948E-9</v>
      </c>
      <c r="AI15">
        <v>1.5120694478775598</v>
      </c>
      <c r="AK15">
        <v>8.5414855631474556</v>
      </c>
      <c r="AL15">
        <v>0</v>
      </c>
      <c r="AM15">
        <v>8.5414855631474556</v>
      </c>
      <c r="AN15">
        <v>4537</v>
      </c>
      <c r="AO15">
        <v>365.99071074120599</v>
      </c>
      <c r="AP15">
        <v>0.89663445979899503</v>
      </c>
      <c r="AQ15">
        <v>1.0532106783919597</v>
      </c>
      <c r="AR15">
        <v>4.6964598618090445</v>
      </c>
      <c r="AS15">
        <v>1.03911948E-9</v>
      </c>
      <c r="AT15">
        <v>1.4489547238148837</v>
      </c>
      <c r="AV15" t="s">
        <v>351</v>
      </c>
    </row>
    <row r="16" spans="1:48" x14ac:dyDescent="0.3">
      <c r="A16">
        <v>13</v>
      </c>
      <c r="B16" t="s">
        <v>200</v>
      </c>
      <c r="C16" t="s">
        <v>402</v>
      </c>
      <c r="D16">
        <v>28.999999999999996</v>
      </c>
      <c r="E16">
        <v>4.9999999999999991</v>
      </c>
      <c r="F16">
        <v>23.999999999999996</v>
      </c>
      <c r="G16">
        <v>2620</v>
      </c>
      <c r="H16">
        <v>90.75</v>
      </c>
      <c r="I16">
        <v>0.33880000000000005</v>
      </c>
      <c r="J16">
        <v>2.4199999999999998E-3</v>
      </c>
      <c r="K16">
        <v>1.21</v>
      </c>
      <c r="L16">
        <v>2.0989999999999998E-8</v>
      </c>
      <c r="M16">
        <v>1.9375</v>
      </c>
      <c r="O16">
        <v>30.662595419847328</v>
      </c>
      <c r="P16">
        <v>4.9999999999999991</v>
      </c>
      <c r="Q16">
        <v>25.662595419847328</v>
      </c>
      <c r="R16">
        <v>2620</v>
      </c>
      <c r="S16">
        <v>66.383625000000009</v>
      </c>
      <c r="T16">
        <v>0.24783220000000003</v>
      </c>
      <c r="U16">
        <v>1.77023E-3</v>
      </c>
      <c r="V16">
        <v>0.88511499999999999</v>
      </c>
      <c r="W16">
        <v>9.2565899999999998E-9</v>
      </c>
      <c r="X16">
        <v>2.1312500000000001</v>
      </c>
      <c r="Z16">
        <v>29.429503816793897</v>
      </c>
      <c r="AA16">
        <v>4.653625954198473</v>
      </c>
      <c r="AB16">
        <v>24.775877862595422</v>
      </c>
      <c r="AC16">
        <v>2620</v>
      </c>
      <c r="AD16">
        <v>60.807400500000007</v>
      </c>
      <c r="AE16">
        <v>0.22701429520000002</v>
      </c>
      <c r="AF16">
        <v>1.6215306800000003E-3</v>
      </c>
      <c r="AG16">
        <v>0.81076534</v>
      </c>
      <c r="AH16">
        <v>1.8513180000000002E-9</v>
      </c>
      <c r="AI16">
        <v>1.7689375000000001</v>
      </c>
      <c r="AK16">
        <v>29.314045801526721</v>
      </c>
      <c r="AL16">
        <v>4.5381679389312977</v>
      </c>
      <c r="AM16">
        <v>24.775877862595422</v>
      </c>
      <c r="AN16">
        <v>2620</v>
      </c>
      <c r="AO16">
        <v>60.807400500000007</v>
      </c>
      <c r="AP16">
        <v>0.22701429520000002</v>
      </c>
      <c r="AQ16">
        <v>1.6215306800000003E-3</v>
      </c>
      <c r="AR16">
        <v>0.81076534</v>
      </c>
      <c r="AS16">
        <v>1.8513180000000002E-9</v>
      </c>
      <c r="AT16">
        <v>1.747625</v>
      </c>
      <c r="AV16" t="s">
        <v>351</v>
      </c>
    </row>
    <row r="17" spans="1:48" x14ac:dyDescent="0.3">
      <c r="A17">
        <v>14</v>
      </c>
      <c r="B17" t="s">
        <v>200</v>
      </c>
      <c r="C17" t="s">
        <v>149</v>
      </c>
      <c r="D17">
        <v>32</v>
      </c>
      <c r="E17">
        <v>0</v>
      </c>
      <c r="F17">
        <v>32</v>
      </c>
      <c r="G17">
        <v>2600</v>
      </c>
      <c r="H17">
        <v>0</v>
      </c>
      <c r="I17">
        <v>0</v>
      </c>
      <c r="J17">
        <v>0</v>
      </c>
      <c r="K17">
        <v>0</v>
      </c>
      <c r="L17">
        <v>3.6920000000000002E-8</v>
      </c>
      <c r="M17">
        <v>0</v>
      </c>
      <c r="O17">
        <v>32</v>
      </c>
      <c r="P17">
        <v>0</v>
      </c>
      <c r="Q17">
        <v>32</v>
      </c>
      <c r="R17">
        <v>2600</v>
      </c>
      <c r="S17">
        <v>0</v>
      </c>
      <c r="T17">
        <v>0</v>
      </c>
      <c r="U17">
        <v>0</v>
      </c>
      <c r="V17">
        <v>0</v>
      </c>
      <c r="W17">
        <v>1.628172E-8</v>
      </c>
      <c r="X17">
        <v>0</v>
      </c>
      <c r="Z17">
        <v>32</v>
      </c>
      <c r="AA17">
        <v>0</v>
      </c>
      <c r="AB17">
        <v>32</v>
      </c>
      <c r="AC17">
        <v>2600</v>
      </c>
      <c r="AD17">
        <v>0</v>
      </c>
      <c r="AE17">
        <v>0</v>
      </c>
      <c r="AF17">
        <v>0</v>
      </c>
      <c r="AG17">
        <v>0</v>
      </c>
      <c r="AH17">
        <v>3.256344E-9</v>
      </c>
      <c r="AI17">
        <v>0</v>
      </c>
      <c r="AK17">
        <v>32</v>
      </c>
      <c r="AL17">
        <v>0</v>
      </c>
      <c r="AM17">
        <v>32</v>
      </c>
      <c r="AN17">
        <v>2600</v>
      </c>
      <c r="AO17">
        <v>0</v>
      </c>
      <c r="AP17">
        <v>0</v>
      </c>
      <c r="AQ17">
        <v>0</v>
      </c>
      <c r="AR17">
        <v>0</v>
      </c>
      <c r="AS17">
        <v>3.256344E-9</v>
      </c>
      <c r="AT17">
        <v>0</v>
      </c>
      <c r="AV17" t="s">
        <v>351</v>
      </c>
    </row>
    <row r="18" spans="1:48" x14ac:dyDescent="0.3">
      <c r="A18">
        <v>15</v>
      </c>
      <c r="B18" t="s">
        <v>200</v>
      </c>
      <c r="C18" t="s">
        <v>402</v>
      </c>
      <c r="D18">
        <v>23</v>
      </c>
      <c r="E18">
        <v>6</v>
      </c>
      <c r="F18">
        <v>17</v>
      </c>
      <c r="G18">
        <v>2600</v>
      </c>
      <c r="H18">
        <v>78</v>
      </c>
      <c r="I18">
        <v>0.23399999999999999</v>
      </c>
      <c r="J18">
        <v>2.6000000000000003E-3</v>
      </c>
      <c r="K18">
        <v>1.105</v>
      </c>
      <c r="L18">
        <v>1.9500000000000003E-8</v>
      </c>
      <c r="M18">
        <v>0.23399999999999999</v>
      </c>
      <c r="O18">
        <v>23</v>
      </c>
      <c r="P18">
        <v>6</v>
      </c>
      <c r="Q18">
        <v>17</v>
      </c>
      <c r="R18">
        <v>2600</v>
      </c>
      <c r="S18">
        <v>21.58286</v>
      </c>
      <c r="T18">
        <v>4.8708399999999995E-3</v>
      </c>
      <c r="U18">
        <v>8.3980000000000019E-5</v>
      </c>
      <c r="V18">
        <v>0.8398000000000001</v>
      </c>
      <c r="W18">
        <v>8.9728600000000004E-9</v>
      </c>
      <c r="X18">
        <v>0.23399999999999999</v>
      </c>
      <c r="Z18">
        <v>22.574999999999999</v>
      </c>
      <c r="AA18">
        <v>6</v>
      </c>
      <c r="AB18">
        <v>16.574999999999999</v>
      </c>
      <c r="AC18">
        <v>2600</v>
      </c>
      <c r="AD18">
        <v>19.424574000000003</v>
      </c>
      <c r="AE18">
        <v>4.3837559999999999E-3</v>
      </c>
      <c r="AF18">
        <v>7.5582000000000009E-5</v>
      </c>
      <c r="AG18">
        <v>0.75582000000000005</v>
      </c>
      <c r="AH18">
        <v>2.4601720000000004E-9</v>
      </c>
      <c r="AI18">
        <v>0.20124</v>
      </c>
      <c r="AK18">
        <v>22.274999999999999</v>
      </c>
      <c r="AL18">
        <v>5.6999999999999993</v>
      </c>
      <c r="AM18">
        <v>16.574999999999999</v>
      </c>
      <c r="AN18">
        <v>2600</v>
      </c>
      <c r="AO18">
        <v>19.424574000000003</v>
      </c>
      <c r="AP18">
        <v>4.3837559999999999E-3</v>
      </c>
      <c r="AQ18">
        <v>7.5582000000000009E-5</v>
      </c>
      <c r="AR18">
        <v>0.75582000000000005</v>
      </c>
      <c r="AS18">
        <v>2.4601720000000004E-9</v>
      </c>
      <c r="AT18">
        <v>0.20124</v>
      </c>
      <c r="AV18" t="s">
        <v>352</v>
      </c>
    </row>
    <row r="19" spans="1:48" x14ac:dyDescent="0.3">
      <c r="A19">
        <v>16</v>
      </c>
      <c r="B19" t="s">
        <v>200</v>
      </c>
      <c r="C19" t="s">
        <v>69</v>
      </c>
      <c r="D19">
        <v>7</v>
      </c>
      <c r="E19">
        <v>0</v>
      </c>
      <c r="F19">
        <v>7</v>
      </c>
      <c r="G19">
        <v>3400</v>
      </c>
      <c r="H19">
        <v>458.7</v>
      </c>
      <c r="I19">
        <v>1.1220000000000001</v>
      </c>
      <c r="J19">
        <v>1.32</v>
      </c>
      <c r="K19">
        <v>6.27</v>
      </c>
      <c r="L19">
        <v>8.6800000000000006E-9</v>
      </c>
      <c r="M19">
        <v>0.99032999999999982</v>
      </c>
      <c r="O19">
        <v>8.0230423620025668</v>
      </c>
      <c r="P19">
        <v>0</v>
      </c>
      <c r="Q19">
        <v>8.0230423620025668</v>
      </c>
      <c r="R19">
        <v>3894.9999999999995</v>
      </c>
      <c r="S19">
        <v>336.02068499999996</v>
      </c>
      <c r="T19">
        <v>0.82321140000000004</v>
      </c>
      <c r="U19">
        <v>0.96696599999999999</v>
      </c>
      <c r="V19">
        <v>4.3118789999999994</v>
      </c>
      <c r="W19">
        <v>4.3081290000000002E-9</v>
      </c>
      <c r="X19">
        <v>1.2573844674929999</v>
      </c>
      <c r="Z19">
        <v>7.4765050950151473</v>
      </c>
      <c r="AA19">
        <v>0</v>
      </c>
      <c r="AB19">
        <v>7.4765050950151473</v>
      </c>
      <c r="AC19">
        <v>3631</v>
      </c>
      <c r="AD19">
        <v>301.68832644429767</v>
      </c>
      <c r="AE19">
        <v>0.73770693400921661</v>
      </c>
      <c r="AF19">
        <v>0.86794472470588246</v>
      </c>
      <c r="AG19">
        <v>3.8707815773087066</v>
      </c>
      <c r="AH19">
        <v>8.1039924000000014E-10</v>
      </c>
      <c r="AI19">
        <v>1.21703150682828</v>
      </c>
      <c r="AK19">
        <v>7.4765050950151473</v>
      </c>
      <c r="AL19">
        <v>0</v>
      </c>
      <c r="AM19">
        <v>7.4765050950151473</v>
      </c>
      <c r="AN19">
        <v>3631</v>
      </c>
      <c r="AO19">
        <v>294.57788913316585</v>
      </c>
      <c r="AP19">
        <v>0.72168139447236201</v>
      </c>
      <c r="AQ19">
        <v>0.84770615577889452</v>
      </c>
      <c r="AR19">
        <v>3.7800774497487439</v>
      </c>
      <c r="AS19">
        <v>8.1039924000000014E-10</v>
      </c>
      <c r="AT19">
        <v>1.1662318508753944</v>
      </c>
      <c r="AV19" t="s">
        <v>352</v>
      </c>
    </row>
    <row r="20" spans="1:48" x14ac:dyDescent="0.3">
      <c r="A20">
        <v>17</v>
      </c>
      <c r="B20" t="s">
        <v>200</v>
      </c>
      <c r="C20" t="s">
        <v>149</v>
      </c>
      <c r="D20">
        <v>35</v>
      </c>
      <c r="E20">
        <v>0</v>
      </c>
      <c r="F20">
        <v>35</v>
      </c>
      <c r="G20">
        <v>2900</v>
      </c>
      <c r="H20">
        <v>0</v>
      </c>
      <c r="I20">
        <v>0</v>
      </c>
      <c r="J20">
        <v>0</v>
      </c>
      <c r="K20">
        <v>0</v>
      </c>
      <c r="L20">
        <v>4.1179999999999996E-8</v>
      </c>
      <c r="M20">
        <v>0</v>
      </c>
      <c r="O20">
        <v>35</v>
      </c>
      <c r="P20">
        <v>0</v>
      </c>
      <c r="Q20">
        <v>35</v>
      </c>
      <c r="R20">
        <v>2900</v>
      </c>
      <c r="S20">
        <v>0</v>
      </c>
      <c r="T20">
        <v>0</v>
      </c>
      <c r="U20">
        <v>0</v>
      </c>
      <c r="V20">
        <v>0</v>
      </c>
      <c r="W20">
        <v>1.8160380000000001E-8</v>
      </c>
      <c r="X20">
        <v>0</v>
      </c>
      <c r="Z20">
        <v>35</v>
      </c>
      <c r="AA20">
        <v>0</v>
      </c>
      <c r="AB20">
        <v>35</v>
      </c>
      <c r="AC20">
        <v>2900</v>
      </c>
      <c r="AD20">
        <v>0</v>
      </c>
      <c r="AE20">
        <v>0</v>
      </c>
      <c r="AF20">
        <v>0</v>
      </c>
      <c r="AG20">
        <v>0</v>
      </c>
      <c r="AH20">
        <v>3.6320759999999997E-9</v>
      </c>
      <c r="AI20">
        <v>0</v>
      </c>
      <c r="AK20">
        <v>35</v>
      </c>
      <c r="AL20">
        <v>0</v>
      </c>
      <c r="AM20">
        <v>35</v>
      </c>
      <c r="AN20">
        <v>2900</v>
      </c>
      <c r="AO20">
        <v>0</v>
      </c>
      <c r="AP20">
        <v>0</v>
      </c>
      <c r="AQ20">
        <v>0</v>
      </c>
      <c r="AR20">
        <v>0</v>
      </c>
      <c r="AS20">
        <v>3.6320759999999997E-9</v>
      </c>
      <c r="AT20">
        <v>0</v>
      </c>
      <c r="AV20" t="s">
        <v>352</v>
      </c>
    </row>
    <row r="21" spans="1:48" x14ac:dyDescent="0.3">
      <c r="A21">
        <v>18</v>
      </c>
      <c r="B21" t="s">
        <v>200</v>
      </c>
      <c r="C21" t="s">
        <v>69</v>
      </c>
      <c r="D21">
        <v>7</v>
      </c>
      <c r="E21">
        <v>0</v>
      </c>
      <c r="F21">
        <v>7</v>
      </c>
      <c r="G21">
        <v>2500</v>
      </c>
      <c r="H21">
        <v>333.59999999999997</v>
      </c>
      <c r="I21">
        <v>0.81600000000000006</v>
      </c>
      <c r="J21">
        <v>0.96</v>
      </c>
      <c r="K21">
        <v>4.5599999999999996</v>
      </c>
      <c r="L21">
        <v>6.7000000000000004E-9</v>
      </c>
      <c r="M21">
        <v>0.72023999999999988</v>
      </c>
      <c r="O21">
        <v>8.0132867132867123</v>
      </c>
      <c r="P21">
        <v>0</v>
      </c>
      <c r="Q21">
        <v>8.0132867132867123</v>
      </c>
      <c r="R21">
        <v>2860</v>
      </c>
      <c r="S21">
        <v>244.37868</v>
      </c>
      <c r="T21">
        <v>0.59869919999999999</v>
      </c>
      <c r="U21">
        <v>0.70324799999999998</v>
      </c>
      <c r="V21">
        <v>3.1359119999999994</v>
      </c>
      <c r="W21">
        <v>3.3039719999999999E-9</v>
      </c>
      <c r="X21">
        <v>0.91470245921999982</v>
      </c>
      <c r="Z21">
        <v>7.471634182908546</v>
      </c>
      <c r="AA21">
        <v>0</v>
      </c>
      <c r="AB21">
        <v>7.471634182908546</v>
      </c>
      <c r="AC21">
        <v>2668</v>
      </c>
      <c r="AD21">
        <v>219.40969195948921</v>
      </c>
      <c r="AE21">
        <v>0.53651413382488478</v>
      </c>
      <c r="AF21">
        <v>0.6312325270588236</v>
      </c>
      <c r="AG21">
        <v>2.815113874406332</v>
      </c>
      <c r="AH21">
        <v>6.2353872000000009E-10</v>
      </c>
      <c r="AI21">
        <v>0.88511382314783993</v>
      </c>
      <c r="AK21">
        <v>7.471634182908546</v>
      </c>
      <c r="AL21">
        <v>0</v>
      </c>
      <c r="AM21">
        <v>7.471634182908546</v>
      </c>
      <c r="AN21">
        <v>2668</v>
      </c>
      <c r="AO21">
        <v>214.23846482412063</v>
      </c>
      <c r="AP21">
        <v>0.52485919597989961</v>
      </c>
      <c r="AQ21">
        <v>0.61651356783919609</v>
      </c>
      <c r="AR21">
        <v>2.7491472361809044</v>
      </c>
      <c r="AS21">
        <v>6.2353872000000009E-10</v>
      </c>
      <c r="AT21">
        <v>0.84816861881846861</v>
      </c>
      <c r="AV21" t="s">
        <v>352</v>
      </c>
    </row>
    <row r="22" spans="1:48" x14ac:dyDescent="0.3">
      <c r="A22">
        <v>19</v>
      </c>
      <c r="B22" t="s">
        <v>200</v>
      </c>
      <c r="C22" t="s">
        <v>149</v>
      </c>
      <c r="D22">
        <v>31</v>
      </c>
      <c r="E22">
        <v>0</v>
      </c>
      <c r="F22">
        <v>31</v>
      </c>
      <c r="G22">
        <v>2400</v>
      </c>
      <c r="H22">
        <v>0</v>
      </c>
      <c r="I22">
        <v>0</v>
      </c>
      <c r="J22">
        <v>0</v>
      </c>
      <c r="K22">
        <v>0</v>
      </c>
      <c r="L22">
        <v>3.4079999999999998E-8</v>
      </c>
      <c r="M22">
        <v>0</v>
      </c>
      <c r="O22">
        <v>31</v>
      </c>
      <c r="P22">
        <v>0</v>
      </c>
      <c r="Q22">
        <v>31</v>
      </c>
      <c r="R22">
        <v>2400</v>
      </c>
      <c r="S22">
        <v>0</v>
      </c>
      <c r="T22">
        <v>0</v>
      </c>
      <c r="U22">
        <v>0</v>
      </c>
      <c r="V22">
        <v>0</v>
      </c>
      <c r="W22">
        <v>1.5029279999999998E-8</v>
      </c>
      <c r="X22">
        <v>0</v>
      </c>
      <c r="Z22">
        <v>31</v>
      </c>
      <c r="AA22">
        <v>0</v>
      </c>
      <c r="AB22">
        <v>31</v>
      </c>
      <c r="AC22">
        <v>2400</v>
      </c>
      <c r="AD22">
        <v>0</v>
      </c>
      <c r="AE22">
        <v>0</v>
      </c>
      <c r="AF22">
        <v>0</v>
      </c>
      <c r="AG22">
        <v>0</v>
      </c>
      <c r="AH22">
        <v>3.0058560000000002E-9</v>
      </c>
      <c r="AI22">
        <v>0</v>
      </c>
      <c r="AK22">
        <v>31</v>
      </c>
      <c r="AL22">
        <v>0</v>
      </c>
      <c r="AM22">
        <v>31</v>
      </c>
      <c r="AN22">
        <v>2400</v>
      </c>
      <c r="AO22">
        <v>0</v>
      </c>
      <c r="AP22">
        <v>0</v>
      </c>
      <c r="AQ22">
        <v>0</v>
      </c>
      <c r="AR22">
        <v>0</v>
      </c>
      <c r="AS22">
        <v>3.0058560000000002E-9</v>
      </c>
      <c r="AT22">
        <v>0</v>
      </c>
      <c r="AV22" t="s">
        <v>352</v>
      </c>
    </row>
    <row r="23" spans="1:48" x14ac:dyDescent="0.3">
      <c r="A23">
        <v>20</v>
      </c>
      <c r="B23" t="s">
        <v>200</v>
      </c>
      <c r="C23" t="s">
        <v>69</v>
      </c>
      <c r="D23">
        <v>12</v>
      </c>
      <c r="E23">
        <v>0</v>
      </c>
      <c r="F23">
        <v>12</v>
      </c>
      <c r="G23">
        <v>2800</v>
      </c>
      <c r="H23">
        <v>333.59999999999997</v>
      </c>
      <c r="I23">
        <v>0.81600000000000006</v>
      </c>
      <c r="J23">
        <v>0.96</v>
      </c>
      <c r="K23">
        <v>4.5599999999999996</v>
      </c>
      <c r="L23">
        <v>1.096E-8</v>
      </c>
      <c r="M23">
        <v>0.72023999999999988</v>
      </c>
      <c r="O23">
        <v>13.572151898734177</v>
      </c>
      <c r="P23">
        <v>0</v>
      </c>
      <c r="Q23">
        <v>13.572151898734177</v>
      </c>
      <c r="R23">
        <v>3160</v>
      </c>
      <c r="S23">
        <v>244.37868</v>
      </c>
      <c r="T23">
        <v>0.59869919999999999</v>
      </c>
      <c r="U23">
        <v>0.70324799999999998</v>
      </c>
      <c r="V23">
        <v>3.1359119999999994</v>
      </c>
      <c r="W23">
        <v>5.1826320000000001E-9</v>
      </c>
      <c r="X23">
        <v>0.91470245921999982</v>
      </c>
      <c r="Z23">
        <v>12.726792452830189</v>
      </c>
      <c r="AA23">
        <v>0</v>
      </c>
      <c r="AB23">
        <v>12.726792452830189</v>
      </c>
      <c r="AC23">
        <v>2968</v>
      </c>
      <c r="AD23">
        <v>219.40969195948921</v>
      </c>
      <c r="AE23">
        <v>0.53651413382488478</v>
      </c>
      <c r="AF23">
        <v>0.6312325270588236</v>
      </c>
      <c r="AG23">
        <v>2.815113874406332</v>
      </c>
      <c r="AH23">
        <v>9.9927072000000011E-10</v>
      </c>
      <c r="AI23">
        <v>0.88511382314783993</v>
      </c>
      <c r="AK23">
        <v>12.726792452830189</v>
      </c>
      <c r="AL23">
        <v>0</v>
      </c>
      <c r="AM23">
        <v>12.726792452830189</v>
      </c>
      <c r="AN23">
        <v>2968</v>
      </c>
      <c r="AO23">
        <v>214.23846482412063</v>
      </c>
      <c r="AP23">
        <v>0.52485919597989961</v>
      </c>
      <c r="AQ23">
        <v>0.61651356783919609</v>
      </c>
      <c r="AR23">
        <v>2.7491472361809044</v>
      </c>
      <c r="AS23">
        <v>9.9927072000000011E-10</v>
      </c>
      <c r="AT23">
        <v>0.84816861881846861</v>
      </c>
      <c r="AV23" t="s">
        <v>349</v>
      </c>
    </row>
    <row r="24" spans="1:48" x14ac:dyDescent="0.3">
      <c r="A24">
        <v>21</v>
      </c>
      <c r="B24" t="s">
        <v>200</v>
      </c>
      <c r="C24" t="s">
        <v>402</v>
      </c>
      <c r="D24">
        <v>13.231833910034601</v>
      </c>
      <c r="E24">
        <v>0.82698961937716253</v>
      </c>
      <c r="F24">
        <v>12.404844290657438</v>
      </c>
      <c r="G24">
        <v>2890</v>
      </c>
      <c r="H24">
        <v>90</v>
      </c>
      <c r="I24">
        <v>0.27</v>
      </c>
      <c r="J24">
        <v>3.0000000000000001E-3</v>
      </c>
      <c r="K24">
        <v>1.2749999999999999</v>
      </c>
      <c r="L24">
        <v>1.3837999999999998E-8</v>
      </c>
      <c r="M24">
        <v>0.27</v>
      </c>
      <c r="O24">
        <v>13.231833910034601</v>
      </c>
      <c r="P24">
        <v>0.82698961937716253</v>
      </c>
      <c r="Q24">
        <v>12.404844290657438</v>
      </c>
      <c r="R24">
        <v>2890</v>
      </c>
      <c r="S24">
        <v>24.903300000000002</v>
      </c>
      <c r="T24">
        <v>5.6201999999999997E-3</v>
      </c>
      <c r="U24">
        <v>9.6900000000000024E-5</v>
      </c>
      <c r="V24">
        <v>0.96900000000000008</v>
      </c>
      <c r="W24">
        <v>6.5333579999999996E-9</v>
      </c>
      <c r="X24">
        <v>0.27</v>
      </c>
      <c r="Z24">
        <v>12.842560553633216</v>
      </c>
      <c r="AA24">
        <v>0.82698961937716253</v>
      </c>
      <c r="AB24">
        <v>12.015570934256054</v>
      </c>
      <c r="AC24">
        <v>2890</v>
      </c>
      <c r="AD24">
        <v>22.412970000000001</v>
      </c>
      <c r="AE24">
        <v>5.0581799999999998E-3</v>
      </c>
      <c r="AF24">
        <v>8.7210000000000014E-5</v>
      </c>
      <c r="AG24">
        <v>0.8721000000000001</v>
      </c>
      <c r="AH24">
        <v>2.0746715999999999E-9</v>
      </c>
      <c r="AI24">
        <v>0.23219999999999999</v>
      </c>
      <c r="AK24">
        <v>12.790657439446365</v>
      </c>
      <c r="AL24">
        <v>0.77508650519031141</v>
      </c>
      <c r="AM24">
        <v>12.015570934256054</v>
      </c>
      <c r="AN24">
        <v>2890</v>
      </c>
      <c r="AO24">
        <v>22.412970000000001</v>
      </c>
      <c r="AP24">
        <v>5.0581799999999998E-3</v>
      </c>
      <c r="AQ24">
        <v>8.7210000000000014E-5</v>
      </c>
      <c r="AR24">
        <v>0.8721000000000001</v>
      </c>
      <c r="AS24">
        <v>2.0746715999999999E-9</v>
      </c>
      <c r="AT24">
        <v>0.23219999999999999</v>
      </c>
      <c r="AV24" t="s">
        <v>349</v>
      </c>
    </row>
    <row r="25" spans="1:48" x14ac:dyDescent="0.3">
      <c r="A25">
        <v>22</v>
      </c>
      <c r="B25" t="s">
        <v>200</v>
      </c>
      <c r="C25" t="s">
        <v>149</v>
      </c>
      <c r="D25">
        <v>31</v>
      </c>
      <c r="E25">
        <v>0</v>
      </c>
      <c r="F25">
        <v>31</v>
      </c>
      <c r="G25">
        <v>2400</v>
      </c>
      <c r="H25">
        <v>0</v>
      </c>
      <c r="I25">
        <v>0</v>
      </c>
      <c r="J25">
        <v>0</v>
      </c>
      <c r="K25">
        <v>0</v>
      </c>
      <c r="L25">
        <v>3.4079999999999998E-8</v>
      </c>
      <c r="M25">
        <v>0</v>
      </c>
      <c r="O25">
        <v>31</v>
      </c>
      <c r="P25">
        <v>0</v>
      </c>
      <c r="Q25">
        <v>31</v>
      </c>
      <c r="R25">
        <v>2400</v>
      </c>
      <c r="S25">
        <v>0</v>
      </c>
      <c r="T25">
        <v>0</v>
      </c>
      <c r="U25">
        <v>0</v>
      </c>
      <c r="V25">
        <v>0</v>
      </c>
      <c r="W25">
        <v>1.5029279999999998E-8</v>
      </c>
      <c r="X25">
        <v>0</v>
      </c>
      <c r="Z25">
        <v>31</v>
      </c>
      <c r="AA25">
        <v>0</v>
      </c>
      <c r="AB25">
        <v>31</v>
      </c>
      <c r="AC25">
        <v>2400</v>
      </c>
      <c r="AD25">
        <v>0</v>
      </c>
      <c r="AE25">
        <v>0</v>
      </c>
      <c r="AF25">
        <v>0</v>
      </c>
      <c r="AG25">
        <v>0</v>
      </c>
      <c r="AH25">
        <v>3.0058560000000002E-9</v>
      </c>
      <c r="AI25">
        <v>0</v>
      </c>
      <c r="AK25">
        <v>31</v>
      </c>
      <c r="AL25">
        <v>0</v>
      </c>
      <c r="AM25">
        <v>31</v>
      </c>
      <c r="AN25">
        <v>2400</v>
      </c>
      <c r="AO25">
        <v>0</v>
      </c>
      <c r="AP25">
        <v>0</v>
      </c>
      <c r="AQ25">
        <v>0</v>
      </c>
      <c r="AR25">
        <v>0</v>
      </c>
      <c r="AS25">
        <v>3.0058560000000002E-9</v>
      </c>
      <c r="AT25">
        <v>0</v>
      </c>
      <c r="AV25" t="s">
        <v>349</v>
      </c>
    </row>
    <row r="26" spans="1:48" x14ac:dyDescent="0.3">
      <c r="A26">
        <v>23</v>
      </c>
      <c r="B26" t="s">
        <v>200</v>
      </c>
      <c r="C26" t="s">
        <v>149</v>
      </c>
      <c r="D26">
        <v>28</v>
      </c>
      <c r="E26">
        <v>0</v>
      </c>
      <c r="F26">
        <v>28</v>
      </c>
      <c r="G26">
        <v>2200</v>
      </c>
      <c r="H26">
        <v>0</v>
      </c>
      <c r="I26">
        <v>0</v>
      </c>
      <c r="J26">
        <v>0</v>
      </c>
      <c r="K26">
        <v>0</v>
      </c>
      <c r="L26">
        <v>3.124E-8</v>
      </c>
      <c r="M26">
        <v>0</v>
      </c>
      <c r="O26">
        <v>28</v>
      </c>
      <c r="P26">
        <v>0</v>
      </c>
      <c r="Q26">
        <v>28</v>
      </c>
      <c r="R26">
        <v>2200</v>
      </c>
      <c r="S26">
        <v>0</v>
      </c>
      <c r="T26">
        <v>0</v>
      </c>
      <c r="U26">
        <v>0</v>
      </c>
      <c r="V26">
        <v>0</v>
      </c>
      <c r="W26">
        <v>1.3776840000000002E-8</v>
      </c>
      <c r="X26">
        <v>0</v>
      </c>
      <c r="Z26">
        <v>28</v>
      </c>
      <c r="AA26">
        <v>0</v>
      </c>
      <c r="AB26">
        <v>28</v>
      </c>
      <c r="AC26">
        <v>2200</v>
      </c>
      <c r="AD26">
        <v>0</v>
      </c>
      <c r="AE26">
        <v>0</v>
      </c>
      <c r="AF26">
        <v>0</v>
      </c>
      <c r="AG26">
        <v>0</v>
      </c>
      <c r="AH26">
        <v>2.7553680000000004E-9</v>
      </c>
      <c r="AI26">
        <v>0</v>
      </c>
      <c r="AK26">
        <v>28</v>
      </c>
      <c r="AL26">
        <v>0</v>
      </c>
      <c r="AM26">
        <v>28</v>
      </c>
      <c r="AN26">
        <v>2200</v>
      </c>
      <c r="AO26">
        <v>0</v>
      </c>
      <c r="AP26">
        <v>0</v>
      </c>
      <c r="AQ26">
        <v>0</v>
      </c>
      <c r="AR26">
        <v>0</v>
      </c>
      <c r="AS26">
        <v>2.7553680000000004E-9</v>
      </c>
      <c r="AT26">
        <v>0</v>
      </c>
      <c r="AV26" t="s">
        <v>353</v>
      </c>
    </row>
    <row r="27" spans="1:48" x14ac:dyDescent="0.3">
      <c r="A27">
        <v>24</v>
      </c>
      <c r="B27" t="s">
        <v>200</v>
      </c>
      <c r="C27" t="s">
        <v>69</v>
      </c>
      <c r="D27">
        <v>5</v>
      </c>
      <c r="E27">
        <v>0</v>
      </c>
      <c r="F27">
        <v>5</v>
      </c>
      <c r="G27">
        <v>2300</v>
      </c>
      <c r="H27">
        <v>305.8</v>
      </c>
      <c r="I27">
        <v>0.74800000000000011</v>
      </c>
      <c r="J27">
        <v>0.88000000000000012</v>
      </c>
      <c r="K27">
        <v>4.18</v>
      </c>
      <c r="L27">
        <v>6.2600000000000011E-9</v>
      </c>
      <c r="M27">
        <v>0.66022000000000003</v>
      </c>
      <c r="O27">
        <v>5.7214828897338403</v>
      </c>
      <c r="P27">
        <v>0</v>
      </c>
      <c r="Q27">
        <v>5.7214828897338403</v>
      </c>
      <c r="R27">
        <v>2630</v>
      </c>
      <c r="S27">
        <v>224.01379</v>
      </c>
      <c r="T27">
        <v>0.54880760000000006</v>
      </c>
      <c r="U27">
        <v>0.64464399999999999</v>
      </c>
      <c r="V27">
        <v>2.8745859999999994</v>
      </c>
      <c r="W27">
        <v>3.080826E-9</v>
      </c>
      <c r="X27">
        <v>0.83847725428499986</v>
      </c>
      <c r="Z27">
        <v>5.3357375713121442</v>
      </c>
      <c r="AA27">
        <v>0</v>
      </c>
      <c r="AB27">
        <v>5.3357375713121442</v>
      </c>
      <c r="AC27">
        <v>2454</v>
      </c>
      <c r="AD27">
        <v>201.12555096286511</v>
      </c>
      <c r="AE27">
        <v>0.49180462267281111</v>
      </c>
      <c r="AF27">
        <v>0.57862981647058831</v>
      </c>
      <c r="AG27">
        <v>2.5805210515391379</v>
      </c>
      <c r="AH27">
        <v>5.8201416000000006E-10</v>
      </c>
      <c r="AI27">
        <v>0.81135433788552003</v>
      </c>
      <c r="AK27">
        <v>5.3357375713121442</v>
      </c>
      <c r="AL27">
        <v>0</v>
      </c>
      <c r="AM27">
        <v>5.3357375713121442</v>
      </c>
      <c r="AN27">
        <v>2454</v>
      </c>
      <c r="AO27">
        <v>196.38525942211058</v>
      </c>
      <c r="AP27">
        <v>0.48112092964824132</v>
      </c>
      <c r="AQ27">
        <v>0.56513743718592968</v>
      </c>
      <c r="AR27">
        <v>2.5200516331658291</v>
      </c>
      <c r="AS27">
        <v>5.8201416000000006E-10</v>
      </c>
      <c r="AT27">
        <v>0.77748790058359629</v>
      </c>
      <c r="AV27" t="s">
        <v>353</v>
      </c>
    </row>
    <row r="28" spans="1:48" x14ac:dyDescent="0.3">
      <c r="A28">
        <v>25</v>
      </c>
      <c r="B28" t="s">
        <v>200</v>
      </c>
      <c r="C28" t="s">
        <v>69</v>
      </c>
      <c r="D28">
        <v>6</v>
      </c>
      <c r="E28">
        <v>0</v>
      </c>
      <c r="F28">
        <v>6</v>
      </c>
      <c r="G28">
        <v>2000</v>
      </c>
      <c r="H28">
        <v>264.09999999999997</v>
      </c>
      <c r="I28">
        <v>0.64600000000000002</v>
      </c>
      <c r="J28">
        <v>0.76</v>
      </c>
      <c r="K28">
        <v>3.61</v>
      </c>
      <c r="L28">
        <v>5.6000000000000005E-9</v>
      </c>
      <c r="M28">
        <v>0.57018999999999997</v>
      </c>
      <c r="O28">
        <v>6.8606126914660832</v>
      </c>
      <c r="P28">
        <v>0</v>
      </c>
      <c r="Q28">
        <v>6.8606126914660832</v>
      </c>
      <c r="R28">
        <v>2285</v>
      </c>
      <c r="S28">
        <v>193.46645500000002</v>
      </c>
      <c r="T28">
        <v>0.47397020000000006</v>
      </c>
      <c r="U28">
        <v>0.55673800000000007</v>
      </c>
      <c r="V28">
        <v>2.4825969999999997</v>
      </c>
      <c r="W28">
        <v>2.7461070000000004E-9</v>
      </c>
      <c r="X28">
        <v>0.72413944688249987</v>
      </c>
      <c r="Z28">
        <v>6.4003094233473989</v>
      </c>
      <c r="AA28">
        <v>0</v>
      </c>
      <c r="AB28">
        <v>6.4003094233473989</v>
      </c>
      <c r="AC28">
        <v>2133</v>
      </c>
      <c r="AD28">
        <v>173.69933946792898</v>
      </c>
      <c r="AE28">
        <v>0.42474035594470055</v>
      </c>
      <c r="AF28">
        <v>0.49972575058823543</v>
      </c>
      <c r="AG28">
        <v>2.2286318172383468</v>
      </c>
      <c r="AH28">
        <v>5.1972732000000008E-10</v>
      </c>
      <c r="AI28">
        <v>0.7007151099920399</v>
      </c>
      <c r="AK28">
        <v>6.4003094233473989</v>
      </c>
      <c r="AL28">
        <v>0</v>
      </c>
      <c r="AM28">
        <v>6.4003094233473989</v>
      </c>
      <c r="AN28">
        <v>2133</v>
      </c>
      <c r="AO28">
        <v>169.60545131909552</v>
      </c>
      <c r="AP28">
        <v>0.41551353015075393</v>
      </c>
      <c r="AQ28">
        <v>0.48807324120603029</v>
      </c>
      <c r="AR28">
        <v>2.1764082286432163</v>
      </c>
      <c r="AS28">
        <v>5.1972732000000008E-10</v>
      </c>
      <c r="AT28">
        <v>0.67146682323128759</v>
      </c>
      <c r="AV28" t="s">
        <v>353</v>
      </c>
    </row>
    <row r="29" spans="1:48" x14ac:dyDescent="0.3">
      <c r="A29">
        <v>26</v>
      </c>
      <c r="B29" t="s">
        <v>200</v>
      </c>
      <c r="C29" t="s">
        <v>149</v>
      </c>
      <c r="D29">
        <v>28</v>
      </c>
      <c r="E29">
        <v>0</v>
      </c>
      <c r="F29">
        <v>28</v>
      </c>
      <c r="G29">
        <v>2000</v>
      </c>
      <c r="H29">
        <v>0</v>
      </c>
      <c r="I29">
        <v>0</v>
      </c>
      <c r="J29">
        <v>0</v>
      </c>
      <c r="K29">
        <v>0</v>
      </c>
      <c r="L29">
        <v>2.84E-8</v>
      </c>
      <c r="M29">
        <v>0</v>
      </c>
      <c r="O29">
        <v>28</v>
      </c>
      <c r="P29">
        <v>0</v>
      </c>
      <c r="Q29">
        <v>28</v>
      </c>
      <c r="R29">
        <v>2000</v>
      </c>
      <c r="S29">
        <v>0</v>
      </c>
      <c r="T29">
        <v>0</v>
      </c>
      <c r="U29">
        <v>0</v>
      </c>
      <c r="V29">
        <v>0</v>
      </c>
      <c r="W29">
        <v>1.25244E-8</v>
      </c>
      <c r="X29">
        <v>0</v>
      </c>
      <c r="Z29">
        <v>28</v>
      </c>
      <c r="AA29">
        <v>0</v>
      </c>
      <c r="AB29">
        <v>28</v>
      </c>
      <c r="AC29">
        <v>2000</v>
      </c>
      <c r="AD29">
        <v>0</v>
      </c>
      <c r="AE29">
        <v>0</v>
      </c>
      <c r="AF29">
        <v>0</v>
      </c>
      <c r="AG29">
        <v>0</v>
      </c>
      <c r="AH29">
        <v>2.5048800000000001E-9</v>
      </c>
      <c r="AI29">
        <v>0</v>
      </c>
      <c r="AK29">
        <v>28</v>
      </c>
      <c r="AL29">
        <v>0</v>
      </c>
      <c r="AM29">
        <v>28</v>
      </c>
      <c r="AN29">
        <v>2000</v>
      </c>
      <c r="AO29">
        <v>0</v>
      </c>
      <c r="AP29">
        <v>0</v>
      </c>
      <c r="AQ29">
        <v>0</v>
      </c>
      <c r="AR29">
        <v>0</v>
      </c>
      <c r="AS29">
        <v>2.5048800000000001E-9</v>
      </c>
      <c r="AT29">
        <v>0</v>
      </c>
      <c r="AV29" t="s">
        <v>353</v>
      </c>
    </row>
    <row r="30" spans="1:48" x14ac:dyDescent="0.3">
      <c r="A30">
        <v>27</v>
      </c>
      <c r="B30" t="s">
        <v>203</v>
      </c>
      <c r="C30" t="s">
        <v>69</v>
      </c>
      <c r="D30">
        <v>47</v>
      </c>
      <c r="E30">
        <v>0</v>
      </c>
      <c r="F30">
        <v>47</v>
      </c>
      <c r="G30">
        <v>13200</v>
      </c>
      <c r="H30">
        <v>1807</v>
      </c>
      <c r="I30">
        <v>4.42</v>
      </c>
      <c r="J30">
        <v>5.2</v>
      </c>
      <c r="K30">
        <v>24.7</v>
      </c>
      <c r="L30">
        <v>3.1440000000000002E-8</v>
      </c>
      <c r="M30">
        <v>3.9012999999999995</v>
      </c>
      <c r="O30">
        <v>53.956930693069289</v>
      </c>
      <c r="P30">
        <v>0</v>
      </c>
      <c r="Q30">
        <v>53.956930693069289</v>
      </c>
      <c r="R30">
        <v>15149.999999999998</v>
      </c>
      <c r="S30">
        <v>1323.7178499999998</v>
      </c>
      <c r="T30">
        <v>3.2429540000000001</v>
      </c>
      <c r="U30">
        <v>3.8092599999999996</v>
      </c>
      <c r="V30">
        <v>16.986189999999997</v>
      </c>
      <c r="W30">
        <v>1.5756930000000001E-8</v>
      </c>
      <c r="X30">
        <v>4.9543069068404995</v>
      </c>
      <c r="Z30">
        <v>50.243366406803688</v>
      </c>
      <c r="AA30">
        <v>0</v>
      </c>
      <c r="AB30">
        <v>50.243366406803688</v>
      </c>
      <c r="AC30">
        <v>14110</v>
      </c>
      <c r="AD30">
        <v>1188.4691647805666</v>
      </c>
      <c r="AE30">
        <v>2.9061182248847928</v>
      </c>
      <c r="AF30">
        <v>3.4191761882352947</v>
      </c>
      <c r="AG30">
        <v>15.248533486367633</v>
      </c>
      <c r="AH30">
        <v>2.9495844000000006E-9</v>
      </c>
      <c r="AI30">
        <v>4.7943665420507999</v>
      </c>
      <c r="AK30">
        <v>50.243366406803688</v>
      </c>
      <c r="AL30">
        <v>0</v>
      </c>
      <c r="AM30">
        <v>50.243366406803688</v>
      </c>
      <c r="AN30">
        <v>14110</v>
      </c>
      <c r="AO30">
        <v>1160.4583511306535</v>
      </c>
      <c r="AP30">
        <v>2.8429873115577893</v>
      </c>
      <c r="AQ30">
        <v>3.3394484924623118</v>
      </c>
      <c r="AR30">
        <v>14.891214195979899</v>
      </c>
      <c r="AS30">
        <v>2.9495844000000006E-9</v>
      </c>
      <c r="AT30">
        <v>4.5942466852667048</v>
      </c>
      <c r="AV30" t="s">
        <v>349</v>
      </c>
    </row>
    <row r="31" spans="1:48" x14ac:dyDescent="0.3">
      <c r="A31">
        <v>28</v>
      </c>
      <c r="B31" t="s">
        <v>203</v>
      </c>
      <c r="C31" t="s">
        <v>402</v>
      </c>
      <c r="D31">
        <v>51</v>
      </c>
      <c r="E31">
        <v>7</v>
      </c>
      <c r="F31">
        <v>44</v>
      </c>
      <c r="G31">
        <v>11610</v>
      </c>
      <c r="H31">
        <v>660</v>
      </c>
      <c r="I31">
        <v>1.98</v>
      </c>
      <c r="J31">
        <v>2.1999999999999999E-2</v>
      </c>
      <c r="K31">
        <v>9.35</v>
      </c>
      <c r="L31">
        <v>1.7461999999999998E-8</v>
      </c>
      <c r="M31">
        <v>1.98</v>
      </c>
      <c r="O31">
        <v>51</v>
      </c>
      <c r="P31">
        <v>7</v>
      </c>
      <c r="Q31">
        <v>44</v>
      </c>
      <c r="R31">
        <v>11610</v>
      </c>
      <c r="S31">
        <v>182.6242</v>
      </c>
      <c r="T31">
        <v>4.1214799999999996E-2</v>
      </c>
      <c r="U31">
        <v>7.1060000000000014E-4</v>
      </c>
      <c r="V31">
        <v>7.1059999999999999</v>
      </c>
      <c r="W31">
        <v>1.0859942000000001E-8</v>
      </c>
      <c r="X31">
        <v>1.98</v>
      </c>
      <c r="Z31">
        <v>48.915590008613265</v>
      </c>
      <c r="AA31">
        <v>7</v>
      </c>
      <c r="AB31">
        <v>41.915590008613265</v>
      </c>
      <c r="AC31">
        <v>11610</v>
      </c>
      <c r="AD31">
        <v>164.36178000000001</v>
      </c>
      <c r="AE31">
        <v>3.7093319999999999E-2</v>
      </c>
      <c r="AF31">
        <v>6.3954000000000007E-4</v>
      </c>
      <c r="AG31">
        <v>6.3954000000000004</v>
      </c>
      <c r="AH31">
        <v>7.8039884000000012E-9</v>
      </c>
      <c r="AI31">
        <v>1.7027999999999999</v>
      </c>
      <c r="AK31">
        <v>48.252368647717489</v>
      </c>
      <c r="AL31">
        <v>6.3367786391042218</v>
      </c>
      <c r="AM31">
        <v>41.915590008613265</v>
      </c>
      <c r="AN31">
        <v>11610</v>
      </c>
      <c r="AO31">
        <v>164.36178000000001</v>
      </c>
      <c r="AP31">
        <v>3.7093319999999999E-2</v>
      </c>
      <c r="AQ31">
        <v>6.3954000000000007E-4</v>
      </c>
      <c r="AR31">
        <v>6.3954000000000004</v>
      </c>
      <c r="AS31">
        <v>7.8039884000000012E-9</v>
      </c>
      <c r="AT31">
        <v>1.7027999999999999</v>
      </c>
      <c r="AV31" t="s">
        <v>349</v>
      </c>
    </row>
    <row r="32" spans="1:48" x14ac:dyDescent="0.3">
      <c r="A32">
        <v>29</v>
      </c>
      <c r="B32" t="s">
        <v>203</v>
      </c>
      <c r="C32" t="s">
        <v>402</v>
      </c>
      <c r="D32">
        <v>46</v>
      </c>
      <c r="E32">
        <v>1</v>
      </c>
      <c r="F32">
        <v>45</v>
      </c>
      <c r="G32">
        <v>16580</v>
      </c>
      <c r="H32">
        <v>1097.9000000000001</v>
      </c>
      <c r="I32">
        <v>2.8284000000000002</v>
      </c>
      <c r="J32">
        <v>1.7160000000000002E-2</v>
      </c>
      <c r="K32">
        <v>14.969999999999999</v>
      </c>
      <c r="M32">
        <v>3.875</v>
      </c>
      <c r="O32">
        <v>49.493063932448734</v>
      </c>
      <c r="P32">
        <v>1</v>
      </c>
      <c r="Q32">
        <v>48.493063932448734</v>
      </c>
      <c r="R32">
        <v>16580</v>
      </c>
      <c r="S32">
        <v>595.52972999999997</v>
      </c>
      <c r="T32">
        <v>1.7855227200000003</v>
      </c>
      <c r="U32">
        <v>1.3038180000000002E-2</v>
      </c>
      <c r="V32">
        <v>11.132670000000001</v>
      </c>
      <c r="X32">
        <v>4.0687499999999996</v>
      </c>
      <c r="Z32">
        <v>46.588962605548851</v>
      </c>
      <c r="AA32">
        <v>0.92237635705669485</v>
      </c>
      <c r="AB32">
        <v>45.666586248492159</v>
      </c>
      <c r="AC32">
        <v>16580</v>
      </c>
      <c r="AD32">
        <v>537.26780700000006</v>
      </c>
      <c r="AE32">
        <v>1.6336797816000002</v>
      </c>
      <c r="AF32">
        <v>1.1910920640000001E-2</v>
      </c>
      <c r="AG32">
        <v>9.87700332</v>
      </c>
      <c r="AI32">
        <v>3.4351875000000001</v>
      </c>
      <c r="AK32">
        <v>46.520265379975875</v>
      </c>
      <c r="AL32">
        <v>0.85367913148371533</v>
      </c>
      <c r="AM32">
        <v>45.666586248492159</v>
      </c>
      <c r="AN32">
        <v>16580</v>
      </c>
      <c r="AO32">
        <v>537.26780700000006</v>
      </c>
      <c r="AP32">
        <v>1.6336797816000002</v>
      </c>
      <c r="AQ32">
        <v>1.1910920640000001E-2</v>
      </c>
      <c r="AR32">
        <v>9.87700332</v>
      </c>
      <c r="AT32">
        <v>3.413875</v>
      </c>
      <c r="AV32" t="s">
        <v>349</v>
      </c>
    </row>
    <row r="33" spans="1:48" x14ac:dyDescent="0.3">
      <c r="A33">
        <v>30</v>
      </c>
      <c r="B33" t="s">
        <v>203</v>
      </c>
      <c r="C33" t="s">
        <v>69</v>
      </c>
      <c r="D33">
        <v>35</v>
      </c>
      <c r="E33">
        <v>0</v>
      </c>
      <c r="F33">
        <v>35</v>
      </c>
      <c r="G33">
        <v>20000</v>
      </c>
      <c r="H33">
        <v>2752.2000000000003</v>
      </c>
      <c r="I33">
        <v>6.7320000000000011</v>
      </c>
      <c r="J33">
        <v>7.9200000000000008</v>
      </c>
      <c r="K33">
        <v>37.619999999999997</v>
      </c>
      <c r="L33">
        <v>4.6400000000000005E-8</v>
      </c>
      <c r="M33">
        <v>5.94198</v>
      </c>
      <c r="O33">
        <v>40.204288202002608</v>
      </c>
      <c r="P33">
        <v>0</v>
      </c>
      <c r="Q33">
        <v>40.204288202002608</v>
      </c>
      <c r="R33">
        <v>22970</v>
      </c>
      <c r="S33">
        <v>2016.1241100000002</v>
      </c>
      <c r="T33">
        <v>4.9392684000000004</v>
      </c>
      <c r="U33">
        <v>5.8017960000000004</v>
      </c>
      <c r="V33">
        <v>25.871273999999996</v>
      </c>
      <c r="W33">
        <v>2.3343894E-8</v>
      </c>
      <c r="X33">
        <v>7.5462952885649983</v>
      </c>
      <c r="Z33">
        <v>37.427087814458055</v>
      </c>
      <c r="AA33">
        <v>0</v>
      </c>
      <c r="AB33">
        <v>37.427087814458055</v>
      </c>
      <c r="AC33">
        <v>21386</v>
      </c>
      <c r="AD33">
        <v>1810.129958665786</v>
      </c>
      <c r="AE33">
        <v>4.4262416040553001</v>
      </c>
      <c r="AF33">
        <v>5.2076683482352948</v>
      </c>
      <c r="AG33">
        <v>23.22468946385224</v>
      </c>
      <c r="AH33">
        <v>4.36141944E-9</v>
      </c>
      <c r="AI33">
        <v>7.3021890409696795</v>
      </c>
      <c r="AK33">
        <v>37.427087814458055</v>
      </c>
      <c r="AL33">
        <v>0</v>
      </c>
      <c r="AM33">
        <v>37.427087814458055</v>
      </c>
      <c r="AN33">
        <v>21386</v>
      </c>
      <c r="AO33">
        <v>1767.4673347989951</v>
      </c>
      <c r="AP33">
        <v>4.3300883668341719</v>
      </c>
      <c r="AQ33">
        <v>5.0862369346733676</v>
      </c>
      <c r="AR33">
        <v>22.680464698492461</v>
      </c>
      <c r="AS33">
        <v>4.36141944E-9</v>
      </c>
      <c r="AT33">
        <v>6.9973911052523663</v>
      </c>
      <c r="AV33" t="s">
        <v>349</v>
      </c>
    </row>
    <row r="34" spans="1:48" x14ac:dyDescent="0.3">
      <c r="A34">
        <v>31</v>
      </c>
      <c r="B34" t="s">
        <v>203</v>
      </c>
      <c r="C34" t="s">
        <v>69</v>
      </c>
      <c r="D34">
        <v>40</v>
      </c>
      <c r="E34">
        <v>0</v>
      </c>
      <c r="F34">
        <v>40</v>
      </c>
      <c r="G34">
        <v>13800</v>
      </c>
      <c r="H34">
        <v>1890.3999999999999</v>
      </c>
      <c r="I34">
        <v>4.6240000000000006</v>
      </c>
      <c r="J34">
        <v>5.44</v>
      </c>
      <c r="K34">
        <v>25.84</v>
      </c>
      <c r="L34">
        <v>3.2759999999999997E-8</v>
      </c>
      <c r="M34">
        <v>4.0813599999999992</v>
      </c>
      <c r="O34">
        <v>45.924242424242422</v>
      </c>
      <c r="P34">
        <v>0</v>
      </c>
      <c r="Q34">
        <v>45.924242424242422</v>
      </c>
      <c r="R34">
        <v>15839.999999999998</v>
      </c>
      <c r="S34">
        <v>1384.8125199999999</v>
      </c>
      <c r="T34">
        <v>3.3926288000000002</v>
      </c>
      <c r="U34">
        <v>3.9850720000000002</v>
      </c>
      <c r="V34">
        <v>17.770167999999998</v>
      </c>
      <c r="W34">
        <v>1.6426368000000002E-8</v>
      </c>
      <c r="X34">
        <v>5.1829825216454992</v>
      </c>
      <c r="Z34">
        <v>42.762039045553152</v>
      </c>
      <c r="AA34">
        <v>0</v>
      </c>
      <c r="AB34">
        <v>42.762039045553152</v>
      </c>
      <c r="AC34">
        <v>14752</v>
      </c>
      <c r="AD34">
        <v>1243.3215877704388</v>
      </c>
      <c r="AE34">
        <v>3.0402467583410138</v>
      </c>
      <c r="AF34">
        <v>3.5769843200000002</v>
      </c>
      <c r="AG34">
        <v>15.952311954969215</v>
      </c>
      <c r="AH34">
        <v>3.0741580800000002E-9</v>
      </c>
      <c r="AI34">
        <v>5.01564499783776</v>
      </c>
      <c r="AK34">
        <v>42.762039045553152</v>
      </c>
      <c r="AL34">
        <v>0</v>
      </c>
      <c r="AM34">
        <v>42.762039045553152</v>
      </c>
      <c r="AN34">
        <v>14752</v>
      </c>
      <c r="AO34">
        <v>1214.0179673366833</v>
      </c>
      <c r="AP34">
        <v>2.9742021105527643</v>
      </c>
      <c r="AQ34">
        <v>3.4935768844221107</v>
      </c>
      <c r="AR34">
        <v>15.578501005025124</v>
      </c>
      <c r="AS34">
        <v>3.0741580800000002E-9</v>
      </c>
      <c r="AT34">
        <v>4.8062888399713222</v>
      </c>
      <c r="AV34" t="s">
        <v>350</v>
      </c>
    </row>
    <row r="35" spans="1:48" x14ac:dyDescent="0.3">
      <c r="A35">
        <v>32</v>
      </c>
      <c r="B35" t="s">
        <v>203</v>
      </c>
      <c r="C35" t="s">
        <v>402</v>
      </c>
      <c r="D35">
        <v>80</v>
      </c>
      <c r="E35">
        <v>19</v>
      </c>
      <c r="F35">
        <v>61</v>
      </c>
      <c r="G35">
        <v>19410</v>
      </c>
      <c r="H35">
        <v>1239</v>
      </c>
      <c r="I35">
        <v>2.21</v>
      </c>
      <c r="J35">
        <v>0.01</v>
      </c>
      <c r="K35">
        <v>17.149999999999999</v>
      </c>
      <c r="M35">
        <v>3.875</v>
      </c>
      <c r="O35">
        <v>82.357032457496132</v>
      </c>
      <c r="P35">
        <v>19</v>
      </c>
      <c r="Q35">
        <v>63.357032457496132</v>
      </c>
      <c r="R35">
        <v>19410</v>
      </c>
      <c r="S35">
        <v>511.62630000000001</v>
      </c>
      <c r="T35">
        <v>1.0776572000000002</v>
      </c>
      <c r="U35">
        <v>8.2383999999999999E-3</v>
      </c>
      <c r="V35">
        <v>12.891500000000001</v>
      </c>
      <c r="X35">
        <v>4.0687499999999996</v>
      </c>
      <c r="Z35">
        <v>78.24446161772282</v>
      </c>
      <c r="AA35">
        <v>18.265842349304481</v>
      </c>
      <c r="AB35">
        <v>59.978619268418342</v>
      </c>
      <c r="AC35">
        <v>19410</v>
      </c>
      <c r="AD35">
        <v>452.98698000000002</v>
      </c>
      <c r="AE35">
        <v>0.98359922000000011</v>
      </c>
      <c r="AF35">
        <v>7.4854300000000012E-3</v>
      </c>
      <c r="AG35">
        <v>11.199170000000001</v>
      </c>
      <c r="AI35">
        <v>3.4351875000000001</v>
      </c>
      <c r="AK35">
        <v>76.678258629572383</v>
      </c>
      <c r="AL35">
        <v>16.699639361154045</v>
      </c>
      <c r="AM35">
        <v>59.978619268418342</v>
      </c>
      <c r="AN35">
        <v>19410</v>
      </c>
      <c r="AO35">
        <v>452.98698000000002</v>
      </c>
      <c r="AP35">
        <v>0.98359922000000011</v>
      </c>
      <c r="AQ35">
        <v>7.4854300000000012E-3</v>
      </c>
      <c r="AR35">
        <v>11.199170000000001</v>
      </c>
      <c r="AT35">
        <v>3.413875</v>
      </c>
      <c r="AV35" t="s">
        <v>350</v>
      </c>
    </row>
    <row r="36" spans="1:48" x14ac:dyDescent="0.3">
      <c r="A36">
        <v>33</v>
      </c>
      <c r="B36" t="s">
        <v>203</v>
      </c>
      <c r="C36" t="s">
        <v>69</v>
      </c>
      <c r="D36">
        <v>44</v>
      </c>
      <c r="E36">
        <v>0</v>
      </c>
      <c r="F36">
        <v>44</v>
      </c>
      <c r="G36">
        <v>22400</v>
      </c>
      <c r="H36">
        <v>3071.9</v>
      </c>
      <c r="I36">
        <v>7.5140000000000011</v>
      </c>
      <c r="J36">
        <v>8.8400000000000016</v>
      </c>
      <c r="K36">
        <v>41.99</v>
      </c>
      <c r="L36">
        <v>5.2880000000000008E-8</v>
      </c>
      <c r="M36">
        <v>6.6322099999999997</v>
      </c>
      <c r="O36">
        <v>50.523002138829469</v>
      </c>
      <c r="P36">
        <v>0</v>
      </c>
      <c r="Q36">
        <v>50.523002138829469</v>
      </c>
      <c r="R36">
        <v>25714.999999999996</v>
      </c>
      <c r="S36">
        <v>2250.3203449999996</v>
      </c>
      <c r="T36">
        <v>5.5130217999999998</v>
      </c>
      <c r="U36">
        <v>6.4757419999999994</v>
      </c>
      <c r="V36">
        <v>28.876522999999992</v>
      </c>
      <c r="W36">
        <v>2.6536292999999998E-8</v>
      </c>
      <c r="X36">
        <v>8.4225537313829992</v>
      </c>
      <c r="Z36">
        <v>47.041414790996789</v>
      </c>
      <c r="AA36">
        <v>0</v>
      </c>
      <c r="AB36">
        <v>47.041414790996789</v>
      </c>
      <c r="AC36">
        <v>23947</v>
      </c>
      <c r="AD36">
        <v>2020.397580126963</v>
      </c>
      <c r="AE36">
        <v>4.9404009823041477</v>
      </c>
      <c r="AF36">
        <v>5.81259952</v>
      </c>
      <c r="AG36">
        <v>25.922506926824973</v>
      </c>
      <c r="AH36">
        <v>4.9641958800000005E-9</v>
      </c>
      <c r="AI36">
        <v>8.1504231214863587</v>
      </c>
      <c r="AK36">
        <v>47.041414790996789</v>
      </c>
      <c r="AL36">
        <v>0</v>
      </c>
      <c r="AM36">
        <v>47.041414790996789</v>
      </c>
      <c r="AN36">
        <v>23947</v>
      </c>
      <c r="AO36">
        <v>1972.7791969221105</v>
      </c>
      <c r="AP36">
        <v>4.8330784296482419</v>
      </c>
      <c r="AQ36">
        <v>5.6770624371859295</v>
      </c>
      <c r="AR36">
        <v>25.315064133165826</v>
      </c>
      <c r="AS36">
        <v>4.9641958800000005E-9</v>
      </c>
      <c r="AT36">
        <v>7.8102193649533982</v>
      </c>
      <c r="AV36" t="s">
        <v>350</v>
      </c>
    </row>
    <row r="37" spans="1:48" x14ac:dyDescent="0.3">
      <c r="A37">
        <v>34</v>
      </c>
      <c r="B37" t="s">
        <v>203</v>
      </c>
      <c r="C37" t="s">
        <v>402</v>
      </c>
      <c r="D37">
        <v>57</v>
      </c>
      <c r="E37">
        <v>8</v>
      </c>
      <c r="F37">
        <v>49</v>
      </c>
      <c r="G37">
        <v>14850</v>
      </c>
      <c r="H37">
        <v>1032.5</v>
      </c>
      <c r="I37">
        <v>2.96</v>
      </c>
      <c r="J37">
        <v>1.9E-2</v>
      </c>
      <c r="K37">
        <v>14</v>
      </c>
      <c r="M37">
        <v>3.875</v>
      </c>
      <c r="O37">
        <v>61.702020202020208</v>
      </c>
      <c r="P37">
        <v>8</v>
      </c>
      <c r="Q37">
        <v>53.702020202020208</v>
      </c>
      <c r="R37">
        <v>14850</v>
      </c>
      <c r="S37">
        <v>609.08775000000003</v>
      </c>
      <c r="T37">
        <v>1.9656260000000003</v>
      </c>
      <c r="U37">
        <v>1.4240500000000001E-2</v>
      </c>
      <c r="V37">
        <v>10.369250000000001</v>
      </c>
      <c r="X37">
        <v>4.0687499999999996</v>
      </c>
      <c r="Z37">
        <v>57.601683501683503</v>
      </c>
      <c r="AA37">
        <v>7.2323232323232318</v>
      </c>
      <c r="AB37">
        <v>50.369360269360271</v>
      </c>
      <c r="AC37">
        <v>14850</v>
      </c>
      <c r="AD37">
        <v>552.12337500000012</v>
      </c>
      <c r="AE37">
        <v>1.7992042400000001</v>
      </c>
      <c r="AF37">
        <v>1.3021726000000003E-2</v>
      </c>
      <c r="AG37">
        <v>9.272513</v>
      </c>
      <c r="AI37">
        <v>3.4351875000000001</v>
      </c>
      <c r="AK37">
        <v>57.076430976430977</v>
      </c>
      <c r="AL37">
        <v>6.7070707070707076</v>
      </c>
      <c r="AM37">
        <v>50.369360269360271</v>
      </c>
      <c r="AN37">
        <v>14850</v>
      </c>
      <c r="AO37">
        <v>552.12337500000012</v>
      </c>
      <c r="AP37">
        <v>1.7992042400000001</v>
      </c>
      <c r="AQ37">
        <v>1.3021726000000003E-2</v>
      </c>
      <c r="AR37">
        <v>9.272513</v>
      </c>
      <c r="AT37">
        <v>3.413875</v>
      </c>
      <c r="AV37" t="s">
        <v>350</v>
      </c>
    </row>
    <row r="38" spans="1:48" x14ac:dyDescent="0.3">
      <c r="A38">
        <v>35</v>
      </c>
      <c r="B38" t="s">
        <v>202</v>
      </c>
      <c r="C38" t="s">
        <v>402</v>
      </c>
      <c r="D38">
        <v>213.70145922746781</v>
      </c>
      <c r="E38">
        <v>57.457467811158793</v>
      </c>
      <c r="F38">
        <v>156.243991416309</v>
      </c>
      <c r="G38">
        <v>233000</v>
      </c>
      <c r="H38">
        <v>9676.17</v>
      </c>
      <c r="I38">
        <v>8.4759999999999991</v>
      </c>
      <c r="J38">
        <v>0.82377999999999996</v>
      </c>
      <c r="K38">
        <v>135.083</v>
      </c>
      <c r="M38">
        <v>44.572999999999993</v>
      </c>
      <c r="O38">
        <v>213.88805793991412</v>
      </c>
      <c r="P38">
        <v>57.457467811158793</v>
      </c>
      <c r="Q38">
        <v>156.43059012875534</v>
      </c>
      <c r="R38">
        <v>233000</v>
      </c>
      <c r="S38">
        <v>2704.5091909999996</v>
      </c>
      <c r="T38">
        <v>0.97021630400000003</v>
      </c>
      <c r="U38">
        <v>1.2859997999999999E-2</v>
      </c>
      <c r="V38">
        <v>102.609785</v>
      </c>
      <c r="X38">
        <v>44.766749999999995</v>
      </c>
      <c r="Z38">
        <v>205.99985407725319</v>
      </c>
      <c r="AA38">
        <v>57.388847639484972</v>
      </c>
      <c r="AB38">
        <v>148.61100643776822</v>
      </c>
      <c r="AC38">
        <v>233000</v>
      </c>
      <c r="AD38">
        <v>2430.4261179</v>
      </c>
      <c r="AE38">
        <v>0.87813272799999997</v>
      </c>
      <c r="AF38">
        <v>1.1597251160000002E-2</v>
      </c>
      <c r="AG38">
        <v>92.16549298000001</v>
      </c>
      <c r="AI38">
        <v>38.435467499999994</v>
      </c>
      <c r="AK38">
        <v>200.29899785407724</v>
      </c>
      <c r="AL38">
        <v>51.687991416309018</v>
      </c>
      <c r="AM38">
        <v>148.61100643776822</v>
      </c>
      <c r="AN38">
        <v>233000</v>
      </c>
      <c r="AO38">
        <v>2430.4261179</v>
      </c>
      <c r="AP38">
        <v>0.87813272799999997</v>
      </c>
      <c r="AQ38">
        <v>1.1597251160000002E-2</v>
      </c>
      <c r="AR38">
        <v>92.16549298000001</v>
      </c>
      <c r="AT38">
        <v>38.414154999999994</v>
      </c>
      <c r="AV38" t="s">
        <v>403</v>
      </c>
    </row>
    <row r="39" spans="1:48" x14ac:dyDescent="0.3">
      <c r="A39">
        <v>36</v>
      </c>
      <c r="B39" t="s">
        <v>202</v>
      </c>
      <c r="C39" t="s">
        <v>69</v>
      </c>
      <c r="D39">
        <v>170</v>
      </c>
      <c r="E39">
        <v>0</v>
      </c>
      <c r="F39">
        <v>170</v>
      </c>
      <c r="G39">
        <v>175400</v>
      </c>
      <c r="H39">
        <v>24325</v>
      </c>
      <c r="I39">
        <v>59.500000000000007</v>
      </c>
      <c r="J39">
        <v>70</v>
      </c>
      <c r="K39">
        <v>332.5</v>
      </c>
      <c r="L39">
        <v>3.9068E-7</v>
      </c>
      <c r="M39">
        <v>52.517499999999998</v>
      </c>
      <c r="O39">
        <v>195.44941730721547</v>
      </c>
      <c r="P39">
        <v>0</v>
      </c>
      <c r="Q39">
        <v>195.44941730721547</v>
      </c>
      <c r="R39">
        <v>201649.99999999997</v>
      </c>
      <c r="S39">
        <v>17819.278749999998</v>
      </c>
      <c r="T39">
        <v>43.655149999999999</v>
      </c>
      <c r="U39">
        <v>51.278500000000001</v>
      </c>
      <c r="V39">
        <v>228.66024999999993</v>
      </c>
      <c r="W39">
        <v>1.9775763E-7</v>
      </c>
      <c r="X39">
        <v>66.696722904190494</v>
      </c>
      <c r="Z39">
        <v>181.87463362643223</v>
      </c>
      <c r="AA39">
        <v>0</v>
      </c>
      <c r="AB39">
        <v>181.87463362643223</v>
      </c>
      <c r="AC39">
        <v>187650</v>
      </c>
      <c r="AD39">
        <v>15998.623372046088</v>
      </c>
      <c r="AE39">
        <v>39.120822258064514</v>
      </c>
      <c r="AF39">
        <v>46.027371764705883</v>
      </c>
      <c r="AG39">
        <v>205.26872000879504</v>
      </c>
      <c r="AH39">
        <v>3.6834966000000001E-8</v>
      </c>
      <c r="AI39">
        <v>64.539549604529995</v>
      </c>
      <c r="AK39">
        <v>181.87463362643223</v>
      </c>
      <c r="AL39">
        <v>0</v>
      </c>
      <c r="AM39">
        <v>181.87463362643223</v>
      </c>
      <c r="AN39">
        <v>187650</v>
      </c>
      <c r="AO39">
        <v>15621.554726758795</v>
      </c>
      <c r="AP39">
        <v>38.27098304020101</v>
      </c>
      <c r="AQ39">
        <v>44.954114321608046</v>
      </c>
      <c r="AR39">
        <v>200.45865263819096</v>
      </c>
      <c r="AS39">
        <v>3.6834966000000001E-8</v>
      </c>
      <c r="AT39">
        <v>61.845628455513335</v>
      </c>
      <c r="AV39" t="s">
        <v>403</v>
      </c>
    </row>
    <row r="40" spans="1:48" x14ac:dyDescent="0.3">
      <c r="A40">
        <v>37</v>
      </c>
      <c r="B40" t="s">
        <v>202</v>
      </c>
      <c r="C40" t="s">
        <v>402</v>
      </c>
      <c r="D40">
        <v>233</v>
      </c>
      <c r="E40">
        <v>56</v>
      </c>
      <c r="F40">
        <v>177</v>
      </c>
      <c r="G40">
        <v>234712</v>
      </c>
      <c r="H40">
        <v>9664.17</v>
      </c>
      <c r="I40">
        <v>8.4087600000000009</v>
      </c>
      <c r="J40">
        <v>0.82366400000000006</v>
      </c>
      <c r="K40">
        <v>134.9485</v>
      </c>
      <c r="M40">
        <v>44.664799999999993</v>
      </c>
      <c r="O40">
        <v>233.14727879273323</v>
      </c>
      <c r="P40">
        <v>56</v>
      </c>
      <c r="Q40">
        <v>177.14727879273323</v>
      </c>
      <c r="R40">
        <v>234712</v>
      </c>
      <c r="S40">
        <v>2681.8144130000001</v>
      </c>
      <c r="T40">
        <v>0.85578941200000003</v>
      </c>
      <c r="U40">
        <v>1.206196E-2</v>
      </c>
      <c r="V40">
        <v>102.523753</v>
      </c>
      <c r="X40">
        <v>44.858549999999994</v>
      </c>
      <c r="Z40">
        <v>224.2513909812877</v>
      </c>
      <c r="AA40">
        <v>55.953403319813219</v>
      </c>
      <c r="AB40">
        <v>168.29798766147448</v>
      </c>
      <c r="AC40">
        <v>234712</v>
      </c>
      <c r="AD40">
        <v>2409.5022273</v>
      </c>
      <c r="AE40">
        <v>0.77328712103999997</v>
      </c>
      <c r="AF40">
        <v>1.0865721216000003E-2</v>
      </c>
      <c r="AG40">
        <v>92.081416308000016</v>
      </c>
      <c r="AI40">
        <v>38.514415499999998</v>
      </c>
      <c r="AK40">
        <v>218.68601042980333</v>
      </c>
      <c r="AL40">
        <v>50.388022768328845</v>
      </c>
      <c r="AM40">
        <v>168.29798766147448</v>
      </c>
      <c r="AN40">
        <v>234712</v>
      </c>
      <c r="AO40">
        <v>2409.5022273</v>
      </c>
      <c r="AP40">
        <v>0.77328712103999997</v>
      </c>
      <c r="AQ40">
        <v>1.0865721216000003E-2</v>
      </c>
      <c r="AR40">
        <v>92.081416308000016</v>
      </c>
      <c r="AT40">
        <v>38.493102999999998</v>
      </c>
      <c r="AV40" t="s">
        <v>404</v>
      </c>
    </row>
    <row r="41" spans="1:48" x14ac:dyDescent="0.3">
      <c r="A41">
        <v>38</v>
      </c>
      <c r="B41" t="s">
        <v>202</v>
      </c>
      <c r="C41" t="s">
        <v>69</v>
      </c>
      <c r="D41">
        <v>160</v>
      </c>
      <c r="E41">
        <v>0</v>
      </c>
      <c r="F41">
        <v>160</v>
      </c>
      <c r="G41">
        <v>170400</v>
      </c>
      <c r="H41">
        <v>23630</v>
      </c>
      <c r="I41">
        <v>57.800000000000004</v>
      </c>
      <c r="J41">
        <v>68</v>
      </c>
      <c r="K41">
        <v>323</v>
      </c>
      <c r="L41">
        <v>3.7967999999999997E-7</v>
      </c>
      <c r="M41">
        <v>51.016999999999996</v>
      </c>
      <c r="O41">
        <v>183.9509954058193</v>
      </c>
      <c r="P41">
        <v>0</v>
      </c>
      <c r="Q41">
        <v>183.9509954058193</v>
      </c>
      <c r="R41">
        <v>195899.99999999997</v>
      </c>
      <c r="S41">
        <v>17310.156499999997</v>
      </c>
      <c r="T41">
        <v>42.407859999999999</v>
      </c>
      <c r="U41">
        <v>49.813400000000001</v>
      </c>
      <c r="V41">
        <v>222.12709999999996</v>
      </c>
      <c r="W41">
        <v>1.9217897999999997E-7</v>
      </c>
      <c r="X41">
        <v>64.79109278081549</v>
      </c>
      <c r="Z41">
        <v>171.17542512342297</v>
      </c>
      <c r="AA41">
        <v>0</v>
      </c>
      <c r="AB41">
        <v>171.17542512342297</v>
      </c>
      <c r="AC41">
        <v>182300</v>
      </c>
      <c r="AD41">
        <v>15541.519847130487</v>
      </c>
      <c r="AE41">
        <v>38.003084479262675</v>
      </c>
      <c r="AF41">
        <v>44.712304000000003</v>
      </c>
      <c r="AG41">
        <v>199.4038994371152</v>
      </c>
      <c r="AH41">
        <v>3.5796852000000005E-8</v>
      </c>
      <c r="AI41">
        <v>62.695562472972</v>
      </c>
      <c r="AK41">
        <v>171.17542512342297</v>
      </c>
      <c r="AL41">
        <v>0</v>
      </c>
      <c r="AM41">
        <v>171.17542512342297</v>
      </c>
      <c r="AN41">
        <v>182300</v>
      </c>
      <c r="AO41">
        <v>15175.224591708544</v>
      </c>
      <c r="AP41">
        <v>37.177526381909558</v>
      </c>
      <c r="AQ41">
        <v>43.669711055276387</v>
      </c>
      <c r="AR41">
        <v>194.73126256281407</v>
      </c>
      <c r="AS41">
        <v>3.5796852000000005E-8</v>
      </c>
      <c r="AT41">
        <v>60.078610499641528</v>
      </c>
      <c r="AV41" t="s">
        <v>404</v>
      </c>
    </row>
    <row r="42" spans="1:48" x14ac:dyDescent="0.3">
      <c r="A42">
        <v>39</v>
      </c>
      <c r="B42" t="s">
        <v>202</v>
      </c>
      <c r="C42" t="s">
        <v>69</v>
      </c>
      <c r="D42">
        <v>150</v>
      </c>
      <c r="E42">
        <v>0</v>
      </c>
      <c r="F42">
        <v>150</v>
      </c>
      <c r="G42">
        <v>171400</v>
      </c>
      <c r="H42">
        <v>23769</v>
      </c>
      <c r="I42">
        <v>58.140000000000008</v>
      </c>
      <c r="J42">
        <v>68.400000000000006</v>
      </c>
      <c r="K42">
        <v>324.89999999999998</v>
      </c>
      <c r="L42">
        <v>3.8188000000000003E-7</v>
      </c>
      <c r="M42">
        <v>51.317099999999996</v>
      </c>
      <c r="O42">
        <v>172.45432631311849</v>
      </c>
      <c r="P42">
        <v>0</v>
      </c>
      <c r="Q42">
        <v>172.45432631311849</v>
      </c>
      <c r="R42">
        <v>197049.99999999997</v>
      </c>
      <c r="S42">
        <v>17411.980950000001</v>
      </c>
      <c r="T42">
        <v>42.657318000000004</v>
      </c>
      <c r="U42">
        <v>50.10642</v>
      </c>
      <c r="V42">
        <v>223.43372999999994</v>
      </c>
      <c r="W42">
        <v>1.9329470999999999E-7</v>
      </c>
      <c r="X42">
        <v>65.172218805490488</v>
      </c>
      <c r="Z42">
        <v>160.47709548999291</v>
      </c>
      <c r="AA42">
        <v>0</v>
      </c>
      <c r="AB42">
        <v>160.47709548999291</v>
      </c>
      <c r="AC42">
        <v>183370</v>
      </c>
      <c r="AD42">
        <v>15632.940552113607</v>
      </c>
      <c r="AE42">
        <v>38.226632035023044</v>
      </c>
      <c r="AF42">
        <v>44.975317552941178</v>
      </c>
      <c r="AG42">
        <v>200.57686355145117</v>
      </c>
      <c r="AH42">
        <v>3.6004474800000002E-8</v>
      </c>
      <c r="AI42">
        <v>63.064359899283595</v>
      </c>
      <c r="AK42">
        <v>160.47709548999291</v>
      </c>
      <c r="AL42">
        <v>0</v>
      </c>
      <c r="AM42">
        <v>160.47709548999291</v>
      </c>
      <c r="AN42">
        <v>183370</v>
      </c>
      <c r="AO42">
        <v>15264.490618718593</v>
      </c>
      <c r="AP42">
        <v>37.396217713567843</v>
      </c>
      <c r="AQ42">
        <v>43.926591708542716</v>
      </c>
      <c r="AR42">
        <v>195.87674057788945</v>
      </c>
      <c r="AS42">
        <v>3.6004474800000002E-8</v>
      </c>
      <c r="AT42">
        <v>60.43201409081589</v>
      </c>
      <c r="AV42" t="s">
        <v>405</v>
      </c>
    </row>
    <row r="43" spans="1:48" x14ac:dyDescent="0.3">
      <c r="A43">
        <v>40</v>
      </c>
      <c r="B43" t="s">
        <v>202</v>
      </c>
      <c r="C43" t="s">
        <v>402</v>
      </c>
      <c r="D43">
        <v>267</v>
      </c>
      <c r="E43">
        <v>75</v>
      </c>
      <c r="F43">
        <v>192</v>
      </c>
      <c r="G43">
        <v>236670</v>
      </c>
      <c r="H43">
        <v>9725.67</v>
      </c>
      <c r="I43">
        <v>9.2080000000000002</v>
      </c>
      <c r="J43">
        <v>0.84658</v>
      </c>
      <c r="K43">
        <v>135.59</v>
      </c>
      <c r="L43">
        <v>2.0072600000000002E-7</v>
      </c>
      <c r="M43">
        <v>43.476099999999995</v>
      </c>
      <c r="O43">
        <v>267.61452655596395</v>
      </c>
      <c r="P43">
        <v>75</v>
      </c>
      <c r="Q43">
        <v>192.61452655596398</v>
      </c>
      <c r="R43">
        <v>236670</v>
      </c>
      <c r="S43">
        <v>2826.762905</v>
      </c>
      <c r="T43">
        <v>1.6097613200000001</v>
      </c>
      <c r="U43">
        <v>1.7309190000000002E-2</v>
      </c>
      <c r="V43">
        <v>102.90447500000001</v>
      </c>
      <c r="W43">
        <v>1.5479731000000002E-7</v>
      </c>
      <c r="X43">
        <v>43.669849999999997</v>
      </c>
      <c r="Z43">
        <v>257.68605019647606</v>
      </c>
      <c r="AA43">
        <v>74.759950564076561</v>
      </c>
      <c r="AB43">
        <v>182.92609963239951</v>
      </c>
      <c r="AC43">
        <v>236670</v>
      </c>
      <c r="AD43">
        <v>2548.5195045</v>
      </c>
      <c r="AE43">
        <v>1.4653346439999999</v>
      </c>
      <c r="AF43">
        <v>1.5696481400000004E-2</v>
      </c>
      <c r="AG43">
        <v>92.673132699999996</v>
      </c>
      <c r="AH43">
        <v>1.4911370200000003E-7</v>
      </c>
      <c r="AI43">
        <v>37.492133500000001</v>
      </c>
      <c r="AK43">
        <v>250.29300291545186</v>
      </c>
      <c r="AL43">
        <v>67.366903283052352</v>
      </c>
      <c r="AM43">
        <v>182.92609963239951</v>
      </c>
      <c r="AN43">
        <v>236670</v>
      </c>
      <c r="AO43">
        <v>2548.5195045</v>
      </c>
      <c r="AP43">
        <v>1.4653346439999999</v>
      </c>
      <c r="AQ43">
        <v>1.5696481400000004E-2</v>
      </c>
      <c r="AR43">
        <v>92.673132699999996</v>
      </c>
      <c r="AS43">
        <v>1.4911370200000003E-7</v>
      </c>
      <c r="AT43">
        <v>37.470821000000001</v>
      </c>
      <c r="AV43" t="s">
        <v>404</v>
      </c>
    </row>
    <row r="44" spans="1:48" x14ac:dyDescent="0.3">
      <c r="A44">
        <v>41</v>
      </c>
      <c r="B44" t="s">
        <v>202</v>
      </c>
      <c r="C44" t="s">
        <v>69</v>
      </c>
      <c r="D44">
        <v>230</v>
      </c>
      <c r="E44">
        <v>0</v>
      </c>
      <c r="F44">
        <v>230</v>
      </c>
      <c r="G44">
        <v>173400</v>
      </c>
      <c r="H44">
        <v>24047</v>
      </c>
      <c r="I44">
        <v>58.820000000000007</v>
      </c>
      <c r="J44">
        <v>69.2</v>
      </c>
      <c r="K44">
        <v>328.7</v>
      </c>
      <c r="L44">
        <v>3.8627999999999999E-7</v>
      </c>
      <c r="M44">
        <v>51.917299999999997</v>
      </c>
      <c r="O44">
        <v>264.43077501881106</v>
      </c>
      <c r="P44">
        <v>0</v>
      </c>
      <c r="Q44">
        <v>264.43077501881106</v>
      </c>
      <c r="R44">
        <v>199349.99999999997</v>
      </c>
      <c r="S44">
        <v>17615.629849999998</v>
      </c>
      <c r="T44">
        <v>43.156233999999998</v>
      </c>
      <c r="U44">
        <v>50.692459999999997</v>
      </c>
      <c r="V44">
        <v>226.04698999999994</v>
      </c>
      <c r="W44">
        <v>1.9552616999999998E-7</v>
      </c>
      <c r="X44">
        <v>65.934470854840498</v>
      </c>
      <c r="Z44">
        <v>246.06528489030242</v>
      </c>
      <c r="AA44">
        <v>0</v>
      </c>
      <c r="AB44">
        <v>246.06528489030242</v>
      </c>
      <c r="AC44">
        <v>185510</v>
      </c>
      <c r="AD44">
        <v>15815.781962079849</v>
      </c>
      <c r="AE44">
        <v>38.673727146543783</v>
      </c>
      <c r="AF44">
        <v>45.501344658823534</v>
      </c>
      <c r="AG44">
        <v>202.92279178012311</v>
      </c>
      <c r="AH44">
        <v>3.6419720400000008E-8</v>
      </c>
      <c r="AI44">
        <v>63.801954751906798</v>
      </c>
      <c r="AK44">
        <v>246.06528489030242</v>
      </c>
      <c r="AL44">
        <v>0</v>
      </c>
      <c r="AM44">
        <v>246.06528489030242</v>
      </c>
      <c r="AN44">
        <v>185510</v>
      </c>
      <c r="AO44">
        <v>15443.022672738696</v>
      </c>
      <c r="AP44">
        <v>37.833600376884434</v>
      </c>
      <c r="AQ44">
        <v>44.440353015075381</v>
      </c>
      <c r="AR44">
        <v>198.16769660804022</v>
      </c>
      <c r="AS44">
        <v>3.6419720400000008E-8</v>
      </c>
      <c r="AT44">
        <v>61.138821273164616</v>
      </c>
      <c r="AV44" t="s">
        <v>404</v>
      </c>
    </row>
    <row r="45" spans="1:48" x14ac:dyDescent="0.3">
      <c r="A45">
        <v>42</v>
      </c>
      <c r="B45" t="s">
        <v>202</v>
      </c>
      <c r="C45" t="s">
        <v>69</v>
      </c>
      <c r="D45">
        <v>150</v>
      </c>
      <c r="E45">
        <v>0</v>
      </c>
      <c r="F45">
        <v>150</v>
      </c>
      <c r="G45">
        <v>173400</v>
      </c>
      <c r="H45">
        <v>24047</v>
      </c>
      <c r="I45">
        <v>58.820000000000007</v>
      </c>
      <c r="J45">
        <v>69.2</v>
      </c>
      <c r="K45">
        <v>328.7</v>
      </c>
      <c r="L45">
        <v>3.8627999999999999E-7</v>
      </c>
      <c r="M45">
        <v>51.917299999999997</v>
      </c>
      <c r="O45">
        <v>172.45485327313767</v>
      </c>
      <c r="P45">
        <v>0</v>
      </c>
      <c r="Q45">
        <v>172.45485327313767</v>
      </c>
      <c r="R45">
        <v>199349.99999999997</v>
      </c>
      <c r="S45">
        <v>17615.629849999998</v>
      </c>
      <c r="T45">
        <v>43.156233999999998</v>
      </c>
      <c r="U45">
        <v>50.692459999999997</v>
      </c>
      <c r="V45">
        <v>226.04698999999994</v>
      </c>
      <c r="W45">
        <v>1.9552616999999998E-7</v>
      </c>
      <c r="X45">
        <v>65.934470854840498</v>
      </c>
      <c r="Z45">
        <v>160.47735971106678</v>
      </c>
      <c r="AA45">
        <v>0</v>
      </c>
      <c r="AB45">
        <v>160.47735971106678</v>
      </c>
      <c r="AC45">
        <v>185510</v>
      </c>
      <c r="AD45">
        <v>15815.781962079849</v>
      </c>
      <c r="AE45">
        <v>38.673727146543783</v>
      </c>
      <c r="AF45">
        <v>45.501344658823534</v>
      </c>
      <c r="AG45">
        <v>202.92279178012311</v>
      </c>
      <c r="AH45">
        <v>3.6419720400000008E-8</v>
      </c>
      <c r="AI45">
        <v>63.801954751906798</v>
      </c>
      <c r="AK45">
        <v>160.47735971106678</v>
      </c>
      <c r="AL45">
        <v>0</v>
      </c>
      <c r="AM45">
        <v>160.47735971106678</v>
      </c>
      <c r="AN45">
        <v>185510</v>
      </c>
      <c r="AO45">
        <v>15443.022672738696</v>
      </c>
      <c r="AP45">
        <v>37.833600376884434</v>
      </c>
      <c r="AQ45">
        <v>44.440353015075381</v>
      </c>
      <c r="AR45">
        <v>198.16769660804022</v>
      </c>
      <c r="AS45">
        <v>3.6419720400000008E-8</v>
      </c>
      <c r="AT45">
        <v>61.138821273164616</v>
      </c>
      <c r="AV45" t="s">
        <v>405</v>
      </c>
    </row>
    <row r="46" spans="1:48" x14ac:dyDescent="0.3">
      <c r="A46">
        <v>43</v>
      </c>
      <c r="B46" t="s">
        <v>203</v>
      </c>
      <c r="C46" t="s">
        <v>69</v>
      </c>
      <c r="D46">
        <v>25</v>
      </c>
      <c r="E46">
        <v>0</v>
      </c>
      <c r="F46">
        <v>25</v>
      </c>
      <c r="G46">
        <v>13000</v>
      </c>
      <c r="H46">
        <v>1779.2</v>
      </c>
      <c r="I46">
        <v>4.3520000000000003</v>
      </c>
      <c r="J46">
        <v>5.120000000000001</v>
      </c>
      <c r="K46">
        <v>24.32</v>
      </c>
      <c r="L46">
        <v>3.1E-8</v>
      </c>
      <c r="M46">
        <v>3.8412799999999998</v>
      </c>
      <c r="O46">
        <v>28.699731903485254</v>
      </c>
      <c r="P46">
        <v>0</v>
      </c>
      <c r="Q46">
        <v>28.699731903485254</v>
      </c>
      <c r="R46">
        <v>14919.999999999998</v>
      </c>
      <c r="S46">
        <v>1303.3529599999999</v>
      </c>
      <c r="T46">
        <v>3.1930624000000001</v>
      </c>
      <c r="U46">
        <v>3.7506560000000002</v>
      </c>
      <c r="V46">
        <v>16.724863999999997</v>
      </c>
      <c r="W46">
        <v>1.5533783999999999E-8</v>
      </c>
      <c r="X46">
        <v>4.8780817019054989</v>
      </c>
      <c r="Z46">
        <v>26.724812895797349</v>
      </c>
      <c r="AA46">
        <v>0</v>
      </c>
      <c r="AB46">
        <v>26.724812895797349</v>
      </c>
      <c r="AC46">
        <v>13896</v>
      </c>
      <c r="AD46">
        <v>1170.1850237839424</v>
      </c>
      <c r="AE46">
        <v>2.8614087137327191</v>
      </c>
      <c r="AF46">
        <v>3.3665734776470591</v>
      </c>
      <c r="AG46">
        <v>15.013940663500437</v>
      </c>
      <c r="AH46">
        <v>2.9080598399999997E-9</v>
      </c>
      <c r="AI46">
        <v>4.7206070567884799</v>
      </c>
      <c r="AK46">
        <v>26.724812895797349</v>
      </c>
      <c r="AL46">
        <v>0</v>
      </c>
      <c r="AM46">
        <v>26.724812895797349</v>
      </c>
      <c r="AN46">
        <v>13896</v>
      </c>
      <c r="AO46">
        <v>1142.6051457286433</v>
      </c>
      <c r="AP46">
        <v>2.7992490452261309</v>
      </c>
      <c r="AQ46">
        <v>3.2880723618090455</v>
      </c>
      <c r="AR46">
        <v>14.662118592964823</v>
      </c>
      <c r="AS46">
        <v>2.9080598399999997E-9</v>
      </c>
      <c r="AT46">
        <v>4.5235659670318329</v>
      </c>
      <c r="AV46" t="s">
        <v>406</v>
      </c>
    </row>
    <row r="47" spans="1:48" x14ac:dyDescent="0.3">
      <c r="A47">
        <v>44</v>
      </c>
      <c r="B47" t="s">
        <v>203</v>
      </c>
      <c r="C47" t="s">
        <v>402</v>
      </c>
      <c r="D47">
        <v>81</v>
      </c>
      <c r="E47">
        <v>26</v>
      </c>
      <c r="F47">
        <v>55</v>
      </c>
      <c r="G47">
        <v>13800</v>
      </c>
      <c r="H47">
        <v>747</v>
      </c>
      <c r="I47">
        <v>2.4169999999999998</v>
      </c>
      <c r="J47">
        <v>2.3299999999999998E-2</v>
      </c>
      <c r="K47">
        <v>10.3825</v>
      </c>
      <c r="L47">
        <v>3.9849999999999996E-8</v>
      </c>
      <c r="M47">
        <v>3.4584999999999999</v>
      </c>
      <c r="O47">
        <v>82.913043478260875</v>
      </c>
      <c r="P47">
        <v>26</v>
      </c>
      <c r="Q47">
        <v>56.913043478260867</v>
      </c>
      <c r="R47">
        <v>13800</v>
      </c>
      <c r="S47">
        <v>315.84859000000006</v>
      </c>
      <c r="T47">
        <v>0.68708446000000012</v>
      </c>
      <c r="U47">
        <v>5.2274700000000006E-3</v>
      </c>
      <c r="V47">
        <v>7.7995000000000001</v>
      </c>
      <c r="W47">
        <v>2.0000689999999999E-8</v>
      </c>
      <c r="X47">
        <v>3.65225</v>
      </c>
      <c r="Z47">
        <v>79.304528985507261</v>
      </c>
      <c r="AA47">
        <v>25.095652173913045</v>
      </c>
      <c r="AB47">
        <v>54.208876811594209</v>
      </c>
      <c r="AC47">
        <v>13800</v>
      </c>
      <c r="AD47">
        <v>287.07269100000002</v>
      </c>
      <c r="AE47">
        <v>0.62886279800000011</v>
      </c>
      <c r="AF47">
        <v>4.7796286000000012E-3</v>
      </c>
      <c r="AG47">
        <v>7.0570027999999994</v>
      </c>
      <c r="AH47">
        <v>8.3265380000000007E-9</v>
      </c>
      <c r="AI47">
        <v>3.0769975000000001</v>
      </c>
      <c r="AK47">
        <v>77.41105072463769</v>
      </c>
      <c r="AL47">
        <v>23.202173913043481</v>
      </c>
      <c r="AM47">
        <v>54.208876811594209</v>
      </c>
      <c r="AN47">
        <v>13800</v>
      </c>
      <c r="AO47">
        <v>287.07269100000002</v>
      </c>
      <c r="AP47">
        <v>0.62886279800000011</v>
      </c>
      <c r="AQ47">
        <v>4.7796286000000012E-3</v>
      </c>
      <c r="AR47">
        <v>7.0570027999999994</v>
      </c>
      <c r="AS47">
        <v>8.3265380000000007E-9</v>
      </c>
      <c r="AT47">
        <v>3.0556849999999995</v>
      </c>
      <c r="AV47" t="s">
        <v>406</v>
      </c>
    </row>
    <row r="48" spans="1:48" x14ac:dyDescent="0.3">
      <c r="A48">
        <v>45</v>
      </c>
      <c r="B48" t="s">
        <v>203</v>
      </c>
      <c r="C48" t="s">
        <v>402</v>
      </c>
      <c r="D48">
        <v>106</v>
      </c>
      <c r="E48">
        <v>30</v>
      </c>
      <c r="F48">
        <v>76</v>
      </c>
      <c r="G48">
        <v>12750</v>
      </c>
      <c r="H48">
        <v>726.4</v>
      </c>
      <c r="I48">
        <v>1.3520000000000001</v>
      </c>
      <c r="J48">
        <v>6.4000000000000003E-3</v>
      </c>
      <c r="K48">
        <v>10.039999999999999</v>
      </c>
      <c r="L48">
        <v>4.3169999999999995E-8</v>
      </c>
      <c r="M48">
        <v>3.875</v>
      </c>
      <c r="O48">
        <v>108.86117647058823</v>
      </c>
      <c r="P48">
        <v>30</v>
      </c>
      <c r="Q48">
        <v>78.861176470588234</v>
      </c>
      <c r="R48">
        <v>12750</v>
      </c>
      <c r="S48">
        <v>309.15888000000007</v>
      </c>
      <c r="T48">
        <v>0.68557472000000008</v>
      </c>
      <c r="U48">
        <v>5.2014399999999999E-3</v>
      </c>
      <c r="V48">
        <v>7.539200000000001</v>
      </c>
      <c r="W48">
        <v>2.3676250000000003E-8</v>
      </c>
      <c r="X48">
        <v>4.0687499999999996</v>
      </c>
      <c r="Z48">
        <v>103.94070588235294</v>
      </c>
      <c r="AA48">
        <v>28.870588235294118</v>
      </c>
      <c r="AB48">
        <v>75.070117647058822</v>
      </c>
      <c r="AC48">
        <v>12750</v>
      </c>
      <c r="AD48">
        <v>294.41184000000004</v>
      </c>
      <c r="AE48">
        <v>0.63051910400000011</v>
      </c>
      <c r="AF48">
        <v>4.8081856000000006E-3</v>
      </c>
      <c r="AG48">
        <v>7.342572800000001</v>
      </c>
      <c r="AH48">
        <v>1.0936850000000001E-8</v>
      </c>
      <c r="AI48">
        <v>3.4351875000000001</v>
      </c>
      <c r="AK48">
        <v>101.776</v>
      </c>
      <c r="AL48">
        <v>26.705882352941178</v>
      </c>
      <c r="AM48">
        <v>75.070117647058822</v>
      </c>
      <c r="AN48">
        <v>12750</v>
      </c>
      <c r="AO48">
        <v>294.41184000000004</v>
      </c>
      <c r="AP48">
        <v>0.63051910400000011</v>
      </c>
      <c r="AQ48">
        <v>4.8081856000000006E-3</v>
      </c>
      <c r="AR48">
        <v>7.342572800000001</v>
      </c>
      <c r="AS48">
        <v>1.0936850000000001E-8</v>
      </c>
      <c r="AT48">
        <v>3.413875</v>
      </c>
      <c r="AV48" t="s">
        <v>351</v>
      </c>
    </row>
    <row r="49" spans="1:48" x14ac:dyDescent="0.3">
      <c r="A49">
        <v>46</v>
      </c>
      <c r="B49" t="s">
        <v>203</v>
      </c>
      <c r="C49" t="s">
        <v>69</v>
      </c>
      <c r="D49">
        <v>28</v>
      </c>
      <c r="E49">
        <v>0</v>
      </c>
      <c r="F49">
        <v>28</v>
      </c>
      <c r="G49">
        <v>13100</v>
      </c>
      <c r="H49">
        <v>1793.1000000000001</v>
      </c>
      <c r="I49">
        <v>4.3860000000000001</v>
      </c>
      <c r="J49">
        <v>5.16</v>
      </c>
      <c r="K49">
        <v>24.509999999999998</v>
      </c>
      <c r="L49">
        <v>3.1219999999999998E-8</v>
      </c>
      <c r="M49">
        <v>3.8712899999999997</v>
      </c>
      <c r="O49">
        <v>32.144130362487523</v>
      </c>
      <c r="P49">
        <v>0</v>
      </c>
      <c r="Q49">
        <v>32.144130362487523</v>
      </c>
      <c r="R49">
        <v>15034.999999999998</v>
      </c>
      <c r="S49">
        <v>1313.5354049999999</v>
      </c>
      <c r="T49">
        <v>3.2180081999999999</v>
      </c>
      <c r="U49">
        <v>3.7799579999999997</v>
      </c>
      <c r="V49">
        <v>16.855526999999995</v>
      </c>
      <c r="W49">
        <v>1.5645357E-8</v>
      </c>
      <c r="X49">
        <v>4.9161943043729988</v>
      </c>
      <c r="Z49">
        <v>29.932005998714565</v>
      </c>
      <c r="AA49">
        <v>0</v>
      </c>
      <c r="AB49">
        <v>29.932005998714565</v>
      </c>
      <c r="AC49">
        <v>14003</v>
      </c>
      <c r="AD49">
        <v>1179.3270942822546</v>
      </c>
      <c r="AE49">
        <v>2.8837634693087559</v>
      </c>
      <c r="AF49">
        <v>3.3928748329411769</v>
      </c>
      <c r="AG49">
        <v>15.131237074934036</v>
      </c>
      <c r="AH49">
        <v>2.9288221200000002E-9</v>
      </c>
      <c r="AI49">
        <v>4.7574867994196399</v>
      </c>
      <c r="AK49">
        <v>29.932005998714565</v>
      </c>
      <c r="AL49">
        <v>0</v>
      </c>
      <c r="AM49">
        <v>29.932005998714565</v>
      </c>
      <c r="AN49">
        <v>14003</v>
      </c>
      <c r="AO49">
        <v>1151.5317484296484</v>
      </c>
      <c r="AP49">
        <v>2.8211181783919606</v>
      </c>
      <c r="AQ49">
        <v>3.3137604271356786</v>
      </c>
      <c r="AR49">
        <v>14.776666394472363</v>
      </c>
      <c r="AS49">
        <v>2.9288221200000002E-9</v>
      </c>
      <c r="AT49">
        <v>4.5589063261492688</v>
      </c>
      <c r="AV49" t="s">
        <v>351</v>
      </c>
    </row>
    <row r="50" spans="1:48" x14ac:dyDescent="0.3">
      <c r="A50">
        <v>47</v>
      </c>
      <c r="B50" t="s">
        <v>203</v>
      </c>
      <c r="C50" t="s">
        <v>402</v>
      </c>
      <c r="D50">
        <v>86</v>
      </c>
      <c r="E50">
        <v>40</v>
      </c>
      <c r="F50">
        <v>46</v>
      </c>
      <c r="G50">
        <v>17600</v>
      </c>
      <c r="H50">
        <v>994.5</v>
      </c>
      <c r="I50">
        <v>3.11</v>
      </c>
      <c r="J50">
        <v>3.2000000000000001E-2</v>
      </c>
      <c r="K50">
        <v>13.945</v>
      </c>
      <c r="L50">
        <v>3.5520000000000003E-8</v>
      </c>
      <c r="M50">
        <v>4.4034999999999993</v>
      </c>
      <c r="O50">
        <v>86.90170454545455</v>
      </c>
      <c r="P50">
        <v>40</v>
      </c>
      <c r="Q50">
        <v>46.901704545454542</v>
      </c>
      <c r="R50">
        <v>17600</v>
      </c>
      <c r="S50">
        <v>353.63388999999995</v>
      </c>
      <c r="T50">
        <v>0.52241716000000005</v>
      </c>
      <c r="U50">
        <v>4.2499199999999999E-3</v>
      </c>
      <c r="V50">
        <v>10.532649999999999</v>
      </c>
      <c r="W50">
        <v>1.9598960000000003E-8</v>
      </c>
      <c r="X50">
        <v>4.5972499999999998</v>
      </c>
      <c r="Z50">
        <v>83.846363636363634</v>
      </c>
      <c r="AA50">
        <v>39.215909090909093</v>
      </c>
      <c r="AB50">
        <v>44.630454545454548</v>
      </c>
      <c r="AC50">
        <v>17600</v>
      </c>
      <c r="AD50">
        <v>320.28944100000001</v>
      </c>
      <c r="AE50">
        <v>0.47771282000000004</v>
      </c>
      <c r="AF50">
        <v>3.8787664000000002E-3</v>
      </c>
      <c r="AG50">
        <v>9.5063042000000006</v>
      </c>
      <c r="AH50">
        <v>1.0934192E-8</v>
      </c>
      <c r="AI50">
        <v>3.8896974999999996</v>
      </c>
      <c r="AK50">
        <v>80.471363636363634</v>
      </c>
      <c r="AL50">
        <v>35.840909090909093</v>
      </c>
      <c r="AM50">
        <v>44.630454545454548</v>
      </c>
      <c r="AN50">
        <v>17600</v>
      </c>
      <c r="AO50">
        <v>320.28944100000001</v>
      </c>
      <c r="AP50">
        <v>0.47771282000000004</v>
      </c>
      <c r="AQ50">
        <v>3.8787664000000002E-3</v>
      </c>
      <c r="AR50">
        <v>9.5063042000000006</v>
      </c>
      <c r="AS50">
        <v>1.0934192E-8</v>
      </c>
      <c r="AT50">
        <v>3.868385</v>
      </c>
      <c r="AV50" t="s">
        <v>407</v>
      </c>
    </row>
    <row r="51" spans="1:48" x14ac:dyDescent="0.3">
      <c r="A51">
        <v>48</v>
      </c>
      <c r="B51" t="s">
        <v>203</v>
      </c>
      <c r="C51" t="s">
        <v>69</v>
      </c>
      <c r="D51">
        <v>17</v>
      </c>
      <c r="E51">
        <v>0</v>
      </c>
      <c r="F51">
        <v>17</v>
      </c>
      <c r="G51">
        <v>15400</v>
      </c>
      <c r="H51">
        <v>2112.7999999999997</v>
      </c>
      <c r="I51">
        <v>5.1680000000000001</v>
      </c>
      <c r="J51">
        <v>6.08</v>
      </c>
      <c r="K51">
        <v>28.88</v>
      </c>
      <c r="L51">
        <v>3.6280000000000005E-8</v>
      </c>
      <c r="M51">
        <v>4.5615199999999998</v>
      </c>
      <c r="O51">
        <v>19.521153846153844</v>
      </c>
      <c r="P51">
        <v>0</v>
      </c>
      <c r="Q51">
        <v>19.521153846153844</v>
      </c>
      <c r="R51">
        <v>17680</v>
      </c>
      <c r="S51">
        <v>1547.7316400000002</v>
      </c>
      <c r="T51">
        <v>3.7917616000000005</v>
      </c>
      <c r="U51">
        <v>4.4539040000000005</v>
      </c>
      <c r="V51">
        <v>19.860775999999998</v>
      </c>
      <c r="W51">
        <v>1.8211536000000006E-8</v>
      </c>
      <c r="X51">
        <v>5.793115575059999</v>
      </c>
      <c r="Z51">
        <v>18.175544217687079</v>
      </c>
      <c r="AA51">
        <v>0</v>
      </c>
      <c r="AB51">
        <v>18.175544217687079</v>
      </c>
      <c r="AC51">
        <v>16464</v>
      </c>
      <c r="AD51">
        <v>1389.5947157434318</v>
      </c>
      <c r="AE51">
        <v>3.3979228475576044</v>
      </c>
      <c r="AF51">
        <v>3.9978060047058834</v>
      </c>
      <c r="AG51">
        <v>17.829054537906774</v>
      </c>
      <c r="AH51">
        <v>3.4063545600000012E-9</v>
      </c>
      <c r="AI51">
        <v>5.6057208799363192</v>
      </c>
      <c r="AK51">
        <v>18.175544217687079</v>
      </c>
      <c r="AL51">
        <v>0</v>
      </c>
      <c r="AM51">
        <v>18.175544217687079</v>
      </c>
      <c r="AN51">
        <v>16464</v>
      </c>
      <c r="AO51">
        <v>1356.8436105527642</v>
      </c>
      <c r="AP51">
        <v>3.3241082412060314</v>
      </c>
      <c r="AQ51">
        <v>3.9045859296482424</v>
      </c>
      <c r="AR51">
        <v>17.41126582914573</v>
      </c>
      <c r="AS51">
        <v>3.4063545600000012E-9</v>
      </c>
      <c r="AT51">
        <v>5.3717345858503007</v>
      </c>
      <c r="AV51" t="s">
        <v>407</v>
      </c>
    </row>
    <row r="52" spans="1:48" x14ac:dyDescent="0.3">
      <c r="A52">
        <v>49</v>
      </c>
      <c r="B52" t="s">
        <v>203</v>
      </c>
      <c r="C52" t="s">
        <v>69</v>
      </c>
      <c r="D52">
        <v>23</v>
      </c>
      <c r="E52">
        <v>0</v>
      </c>
      <c r="F52">
        <v>23</v>
      </c>
      <c r="G52">
        <v>18200</v>
      </c>
      <c r="H52">
        <v>2502</v>
      </c>
      <c r="I52">
        <v>6.12</v>
      </c>
      <c r="J52">
        <v>7.2</v>
      </c>
      <c r="K52">
        <v>34.199999999999996</v>
      </c>
      <c r="L52">
        <v>4.2440000000000002E-8</v>
      </c>
      <c r="M52">
        <v>5.4017999999999997</v>
      </c>
      <c r="O52">
        <v>26.416985645933011</v>
      </c>
      <c r="P52">
        <v>0</v>
      </c>
      <c r="Q52">
        <v>26.416985645933011</v>
      </c>
      <c r="R52">
        <v>20900</v>
      </c>
      <c r="S52">
        <v>1832.8401000000001</v>
      </c>
      <c r="T52">
        <v>4.4902440000000006</v>
      </c>
      <c r="U52">
        <v>5.2743600000000006</v>
      </c>
      <c r="V52">
        <v>23.519339999999996</v>
      </c>
      <c r="W52">
        <v>2.1335580000000002E-8</v>
      </c>
      <c r="X52">
        <v>6.860268444149999</v>
      </c>
      <c r="Z52">
        <v>24.59345323741007</v>
      </c>
      <c r="AA52">
        <v>0</v>
      </c>
      <c r="AB52">
        <v>24.59345323741007</v>
      </c>
      <c r="AC52">
        <v>19460</v>
      </c>
      <c r="AD52">
        <v>1645.5726896961692</v>
      </c>
      <c r="AE52">
        <v>4.0238560036866362</v>
      </c>
      <c r="AF52">
        <v>4.7342439529411777</v>
      </c>
      <c r="AG52">
        <v>21.113354058047491</v>
      </c>
      <c r="AH52">
        <v>3.9876984000000005E-9</v>
      </c>
      <c r="AI52">
        <v>6.6383536736088002</v>
      </c>
      <c r="AK52">
        <v>24.59345323741007</v>
      </c>
      <c r="AL52">
        <v>0</v>
      </c>
      <c r="AM52">
        <v>24.59345323741007</v>
      </c>
      <c r="AN52">
        <v>19460</v>
      </c>
      <c r="AO52">
        <v>1606.7884861809048</v>
      </c>
      <c r="AP52">
        <v>3.9364439698492473</v>
      </c>
      <c r="AQ52">
        <v>4.6238517587939709</v>
      </c>
      <c r="AR52">
        <v>20.618604271356784</v>
      </c>
      <c r="AS52">
        <v>3.9876984000000005E-9</v>
      </c>
      <c r="AT52">
        <v>6.361264641138515</v>
      </c>
      <c r="AV52" t="s">
        <v>352</v>
      </c>
    </row>
    <row r="53" spans="1:48" x14ac:dyDescent="0.3">
      <c r="A53">
        <v>50</v>
      </c>
      <c r="B53" t="s">
        <v>203</v>
      </c>
      <c r="C53" t="s">
        <v>402</v>
      </c>
      <c r="D53">
        <v>107</v>
      </c>
      <c r="E53">
        <v>15</v>
      </c>
      <c r="F53">
        <v>92</v>
      </c>
      <c r="G53">
        <v>26340</v>
      </c>
      <c r="H53">
        <v>1827</v>
      </c>
      <c r="I53">
        <v>6.4512000000000009</v>
      </c>
      <c r="J53">
        <v>5.2080000000000001E-2</v>
      </c>
      <c r="K53">
        <v>24.78</v>
      </c>
      <c r="L53">
        <v>2.5092000000000004E-8</v>
      </c>
      <c r="M53">
        <v>5.3870000000000005</v>
      </c>
      <c r="O53">
        <v>116.24191343963552</v>
      </c>
      <c r="P53">
        <v>15</v>
      </c>
      <c r="Q53">
        <v>101.24191343963552</v>
      </c>
      <c r="R53">
        <v>26340</v>
      </c>
      <c r="S53">
        <v>1107.2329800000002</v>
      </c>
      <c r="T53">
        <v>3.6444979200000005</v>
      </c>
      <c r="U53">
        <v>2.6349960000000006E-2</v>
      </c>
      <c r="V53">
        <v>18.330060000000003</v>
      </c>
      <c r="W53">
        <v>1.3478052000000002E-8</v>
      </c>
      <c r="X53">
        <v>5.7744999999999997</v>
      </c>
      <c r="Z53">
        <v>108.33908883826876</v>
      </c>
      <c r="AA53">
        <v>13.493166287015944</v>
      </c>
      <c r="AB53">
        <v>94.845922551252826</v>
      </c>
      <c r="AC53">
        <v>26340</v>
      </c>
      <c r="AD53">
        <v>1011.9940740000002</v>
      </c>
      <c r="AE53">
        <v>3.3378565248000003</v>
      </c>
      <c r="AF53">
        <v>2.4127881120000003E-2</v>
      </c>
      <c r="AG53">
        <v>16.70351256</v>
      </c>
      <c r="AH53">
        <v>6.9964104000000012E-9</v>
      </c>
      <c r="AI53">
        <v>4.8381949999999998</v>
      </c>
      <c r="AK53">
        <v>107.35845102505692</v>
      </c>
      <c r="AL53">
        <v>12.512528473804101</v>
      </c>
      <c r="AM53">
        <v>94.845922551252826</v>
      </c>
      <c r="AN53">
        <v>26340</v>
      </c>
      <c r="AO53">
        <v>1011.9940740000002</v>
      </c>
      <c r="AP53">
        <v>3.3378565248000003</v>
      </c>
      <c r="AQ53">
        <v>2.4127881120000003E-2</v>
      </c>
      <c r="AR53">
        <v>16.70351256</v>
      </c>
      <c r="AS53">
        <v>6.9964104000000012E-9</v>
      </c>
      <c r="AT53">
        <v>4.7955699999999997</v>
      </c>
      <c r="AV53" t="s">
        <v>405</v>
      </c>
    </row>
    <row r="54" spans="1:48" x14ac:dyDescent="0.3">
      <c r="A54">
        <v>51</v>
      </c>
      <c r="B54" t="s">
        <v>203</v>
      </c>
      <c r="C54" t="s">
        <v>69</v>
      </c>
      <c r="D54">
        <v>37</v>
      </c>
      <c r="E54">
        <v>0</v>
      </c>
      <c r="F54">
        <v>37</v>
      </c>
      <c r="G54">
        <v>18000</v>
      </c>
      <c r="H54">
        <v>2446.4</v>
      </c>
      <c r="I54">
        <v>5.9840000000000009</v>
      </c>
      <c r="J54">
        <v>7.0400000000000009</v>
      </c>
      <c r="K54">
        <v>33.44</v>
      </c>
      <c r="L54">
        <v>4.4400000000000007E-8</v>
      </c>
      <c r="M54">
        <v>5.2817600000000002</v>
      </c>
      <c r="O54">
        <v>42.442441860465109</v>
      </c>
      <c r="P54">
        <v>0</v>
      </c>
      <c r="Q54">
        <v>42.442441860465109</v>
      </c>
      <c r="R54">
        <v>20640</v>
      </c>
      <c r="S54">
        <v>1792.11032</v>
      </c>
      <c r="T54">
        <v>4.3904608000000005</v>
      </c>
      <c r="U54">
        <v>5.157152</v>
      </c>
      <c r="V54">
        <v>22.996687999999995</v>
      </c>
      <c r="W54">
        <v>2.2141728E-8</v>
      </c>
      <c r="X54">
        <v>6.7078180342799989</v>
      </c>
      <c r="Z54">
        <v>39.536131447587351</v>
      </c>
      <c r="AA54">
        <v>0</v>
      </c>
      <c r="AB54">
        <v>39.536131447587351</v>
      </c>
      <c r="AC54">
        <v>19232</v>
      </c>
      <c r="AD54">
        <v>1609.0044077029208</v>
      </c>
      <c r="AE54">
        <v>3.9344369813824889</v>
      </c>
      <c r="AF54">
        <v>4.6290385317647065</v>
      </c>
      <c r="AG54">
        <v>20.644168412313103</v>
      </c>
      <c r="AH54">
        <v>4.1551372800000001E-9</v>
      </c>
      <c r="AI54">
        <v>6.4908347030841602</v>
      </c>
      <c r="AK54">
        <v>39.536131447587351</v>
      </c>
      <c r="AL54">
        <v>0</v>
      </c>
      <c r="AM54">
        <v>39.536131447587351</v>
      </c>
      <c r="AN54">
        <v>19232</v>
      </c>
      <c r="AO54">
        <v>1571.0820753768846</v>
      </c>
      <c r="AP54">
        <v>3.8489674371859306</v>
      </c>
      <c r="AQ54">
        <v>4.5210994974874374</v>
      </c>
      <c r="AR54">
        <v>20.160413065326633</v>
      </c>
      <c r="AS54">
        <v>4.1551372800000001E-9</v>
      </c>
      <c r="AT54">
        <v>6.2199032046687703</v>
      </c>
      <c r="AV54" t="s">
        <v>405</v>
      </c>
    </row>
    <row r="55" spans="1:48" x14ac:dyDescent="0.3">
      <c r="A55">
        <v>52</v>
      </c>
      <c r="B55" t="s">
        <v>203</v>
      </c>
      <c r="C55" t="s">
        <v>402</v>
      </c>
      <c r="D55">
        <v>88</v>
      </c>
      <c r="E55">
        <v>8</v>
      </c>
      <c r="F55">
        <v>80</v>
      </c>
      <c r="G55">
        <v>22080</v>
      </c>
      <c r="H55">
        <v>1402.35</v>
      </c>
      <c r="I55">
        <v>4.7444000000000006</v>
      </c>
      <c r="J55">
        <v>4.1859999999999994E-2</v>
      </c>
      <c r="K55">
        <v>19.256</v>
      </c>
      <c r="L55">
        <v>3.3073999999999996E-8</v>
      </c>
      <c r="M55">
        <v>3.9462999999999999</v>
      </c>
      <c r="O55">
        <v>93.309782608695656</v>
      </c>
      <c r="P55">
        <v>8</v>
      </c>
      <c r="Q55">
        <v>85.309782608695656</v>
      </c>
      <c r="R55">
        <v>22080</v>
      </c>
      <c r="S55">
        <v>721.28717699999993</v>
      </c>
      <c r="T55">
        <v>2.0429056880000003</v>
      </c>
      <c r="U55">
        <v>1.5014446000000001E-2</v>
      </c>
      <c r="V55">
        <v>14.356114999999999</v>
      </c>
      <c r="W55">
        <v>1.7790786000000002E-8</v>
      </c>
      <c r="X55">
        <v>4.1400500000000005</v>
      </c>
      <c r="Z55">
        <v>87.925181159420305</v>
      </c>
      <c r="AA55">
        <v>7.4690217391304348</v>
      </c>
      <c r="AB55">
        <v>80.456159420289865</v>
      </c>
      <c r="AC55">
        <v>22080</v>
      </c>
      <c r="AD55">
        <v>657.73456529999999</v>
      </c>
      <c r="AE55">
        <v>1.8706325816</v>
      </c>
      <c r="AF55">
        <v>1.3741697560000002E-2</v>
      </c>
      <c r="AG55">
        <v>13.034851580000002</v>
      </c>
      <c r="AH55">
        <v>9.2720772000000017E-9</v>
      </c>
      <c r="AI55">
        <v>3.4965055</v>
      </c>
      <c r="AK55">
        <v>87.343840579710161</v>
      </c>
      <c r="AL55">
        <v>6.88768115942029</v>
      </c>
      <c r="AM55">
        <v>80.456159420289865</v>
      </c>
      <c r="AN55">
        <v>22080</v>
      </c>
      <c r="AO55">
        <v>657.73456529999999</v>
      </c>
      <c r="AP55">
        <v>1.8706325816</v>
      </c>
      <c r="AQ55">
        <v>1.3741697560000002E-2</v>
      </c>
      <c r="AR55">
        <v>13.034851580000002</v>
      </c>
      <c r="AS55">
        <v>9.2720772000000017E-9</v>
      </c>
      <c r="AT55">
        <v>3.475193</v>
      </c>
      <c r="AV55" t="s">
        <v>405</v>
      </c>
    </row>
    <row r="56" spans="1:48" x14ac:dyDescent="0.3">
      <c r="A56">
        <v>53</v>
      </c>
      <c r="B56" t="s">
        <v>203</v>
      </c>
      <c r="C56" t="s">
        <v>69</v>
      </c>
      <c r="D56">
        <v>32</v>
      </c>
      <c r="E56">
        <v>0</v>
      </c>
      <c r="F56">
        <v>32</v>
      </c>
      <c r="G56">
        <v>15500</v>
      </c>
      <c r="H56">
        <v>2098.9</v>
      </c>
      <c r="I56">
        <v>5.1340000000000003</v>
      </c>
      <c r="J56">
        <v>6.04</v>
      </c>
      <c r="K56">
        <v>28.689999999999998</v>
      </c>
      <c r="L56">
        <v>3.8900000000000004E-8</v>
      </c>
      <c r="M56">
        <v>4.5315099999999999</v>
      </c>
      <c r="O56">
        <v>36.691922319166899</v>
      </c>
      <c r="P56">
        <v>0</v>
      </c>
      <c r="Q56">
        <v>36.691922319166899</v>
      </c>
      <c r="R56">
        <v>17765</v>
      </c>
      <c r="S56">
        <v>1537.5491950000001</v>
      </c>
      <c r="T56">
        <v>3.7668158000000003</v>
      </c>
      <c r="U56">
        <v>4.4246020000000001</v>
      </c>
      <c r="V56">
        <v>19.730112999999996</v>
      </c>
      <c r="W56">
        <v>1.9352402999999996E-8</v>
      </c>
      <c r="X56">
        <v>5.7550029725924983</v>
      </c>
      <c r="Z56">
        <v>34.185883916168393</v>
      </c>
      <c r="AA56">
        <v>0</v>
      </c>
      <c r="AB56">
        <v>34.185883916168393</v>
      </c>
      <c r="AC56">
        <v>16557</v>
      </c>
      <c r="AD56">
        <v>1380.4526452451198</v>
      </c>
      <c r="AE56">
        <v>3.3755680919815676</v>
      </c>
      <c r="AF56">
        <v>3.9715046494117661</v>
      </c>
      <c r="AG56">
        <v>17.711758126473175</v>
      </c>
      <c r="AH56">
        <v>3.636080280000001E-9</v>
      </c>
      <c r="AI56">
        <v>5.5688411373051601</v>
      </c>
      <c r="AK56">
        <v>34.185883916168393</v>
      </c>
      <c r="AL56">
        <v>0</v>
      </c>
      <c r="AM56">
        <v>34.185883916168393</v>
      </c>
      <c r="AN56">
        <v>16557</v>
      </c>
      <c r="AO56">
        <v>1347.9170078517591</v>
      </c>
      <c r="AP56">
        <v>3.3022391080402023</v>
      </c>
      <c r="AQ56">
        <v>3.8788978643216092</v>
      </c>
      <c r="AR56">
        <v>17.296718027638196</v>
      </c>
      <c r="AS56">
        <v>3.636080280000001E-9</v>
      </c>
      <c r="AT56">
        <v>5.3363942267328648</v>
      </c>
      <c r="AV56" t="s">
        <v>405</v>
      </c>
    </row>
    <row r="57" spans="1:48" x14ac:dyDescent="0.3">
      <c r="A57">
        <v>54</v>
      </c>
      <c r="B57" t="s">
        <v>203</v>
      </c>
      <c r="C57" t="s">
        <v>69</v>
      </c>
      <c r="D57">
        <v>37</v>
      </c>
      <c r="E57">
        <v>0</v>
      </c>
      <c r="F57">
        <v>37</v>
      </c>
      <c r="G57">
        <v>13400</v>
      </c>
      <c r="H57">
        <v>1820.8999999999999</v>
      </c>
      <c r="I57">
        <v>4.4540000000000006</v>
      </c>
      <c r="J57">
        <v>5.24</v>
      </c>
      <c r="K57">
        <v>24.889999999999997</v>
      </c>
      <c r="L57">
        <v>3.3080000000000002E-8</v>
      </c>
      <c r="M57">
        <v>3.9313099999999994</v>
      </c>
      <c r="O57">
        <v>42.441636836967135</v>
      </c>
      <c r="P57">
        <v>0</v>
      </c>
      <c r="Q57">
        <v>42.441636836967135</v>
      </c>
      <c r="R57">
        <v>15364.999999999998</v>
      </c>
      <c r="S57">
        <v>1333.9002949999999</v>
      </c>
      <c r="T57">
        <v>3.2678997999999999</v>
      </c>
      <c r="U57">
        <v>3.838562</v>
      </c>
      <c r="V57">
        <v>17.116852999999995</v>
      </c>
      <c r="W57">
        <v>1.6494722999999998E-8</v>
      </c>
      <c r="X57">
        <v>4.9924195093079993</v>
      </c>
      <c r="Z57">
        <v>39.535728853810156</v>
      </c>
      <c r="AA57">
        <v>0</v>
      </c>
      <c r="AB57">
        <v>39.535728853810156</v>
      </c>
      <c r="AC57">
        <v>14317</v>
      </c>
      <c r="AD57">
        <v>1197.6112352788787</v>
      </c>
      <c r="AE57">
        <v>2.9284729804608296</v>
      </c>
      <c r="AF57">
        <v>3.445477543529412</v>
      </c>
      <c r="AG57">
        <v>15.365829897801229</v>
      </c>
      <c r="AH57">
        <v>3.0955906800000002E-9</v>
      </c>
      <c r="AI57">
        <v>4.8312462846819599</v>
      </c>
      <c r="AK57">
        <v>39.535728853810156</v>
      </c>
      <c r="AL57">
        <v>0</v>
      </c>
      <c r="AM57">
        <v>39.535728853810156</v>
      </c>
      <c r="AN57">
        <v>14317</v>
      </c>
      <c r="AO57">
        <v>1169.3849538316583</v>
      </c>
      <c r="AP57">
        <v>2.8648564447236184</v>
      </c>
      <c r="AQ57">
        <v>3.3651365577889449</v>
      </c>
      <c r="AR57">
        <v>15.005761997487436</v>
      </c>
      <c r="AS57">
        <v>3.0955906800000002E-9</v>
      </c>
      <c r="AT57">
        <v>4.6295870443841407</v>
      </c>
      <c r="AV57" t="s">
        <v>407</v>
      </c>
    </row>
    <row r="58" spans="1:48" x14ac:dyDescent="0.3">
      <c r="A58">
        <v>55</v>
      </c>
      <c r="B58" t="s">
        <v>203</v>
      </c>
      <c r="C58" t="s">
        <v>402</v>
      </c>
      <c r="D58">
        <v>54</v>
      </c>
      <c r="E58">
        <v>4</v>
      </c>
      <c r="F58">
        <v>50</v>
      </c>
      <c r="G58">
        <v>15800</v>
      </c>
      <c r="H58">
        <v>810</v>
      </c>
      <c r="I58">
        <v>2.4299999999999997</v>
      </c>
      <c r="J58">
        <v>2.7E-2</v>
      </c>
      <c r="K58">
        <v>11.475</v>
      </c>
      <c r="L58">
        <v>4.3459999999999993E-8</v>
      </c>
      <c r="M58">
        <v>2.4299999999999997</v>
      </c>
      <c r="O58">
        <v>54</v>
      </c>
      <c r="P58">
        <v>4</v>
      </c>
      <c r="Q58">
        <v>50</v>
      </c>
      <c r="R58">
        <v>15800</v>
      </c>
      <c r="S58">
        <v>224.12969999999999</v>
      </c>
      <c r="T58">
        <v>5.0581799999999996E-2</v>
      </c>
      <c r="U58">
        <v>8.7210000000000011E-4</v>
      </c>
      <c r="V58">
        <v>8.7210000000000001</v>
      </c>
      <c r="W58">
        <v>2.3043060000000003E-8</v>
      </c>
      <c r="X58">
        <v>2.4299999999999997</v>
      </c>
      <c r="Z58">
        <v>51.86392405063291</v>
      </c>
      <c r="AA58">
        <v>4</v>
      </c>
      <c r="AB58">
        <v>47.86392405063291</v>
      </c>
      <c r="AC58">
        <v>15800</v>
      </c>
      <c r="AD58">
        <v>201.71673000000001</v>
      </c>
      <c r="AE58">
        <v>4.5523619999999994E-2</v>
      </c>
      <c r="AF58">
        <v>7.8489000000000011E-4</v>
      </c>
      <c r="AG58">
        <v>7.8489000000000004</v>
      </c>
      <c r="AH58">
        <v>1.1520612000000001E-8</v>
      </c>
      <c r="AI58">
        <v>2.0897999999999999</v>
      </c>
      <c r="AK58">
        <v>51.52215189873418</v>
      </c>
      <c r="AL58">
        <v>3.6582278481012658</v>
      </c>
      <c r="AM58">
        <v>47.86392405063291</v>
      </c>
      <c r="AN58">
        <v>15800</v>
      </c>
      <c r="AO58">
        <v>201.71673000000001</v>
      </c>
      <c r="AP58">
        <v>4.5523619999999994E-2</v>
      </c>
      <c r="AQ58">
        <v>7.8489000000000011E-4</v>
      </c>
      <c r="AR58">
        <v>7.8489000000000004</v>
      </c>
      <c r="AS58">
        <v>1.1520612000000001E-8</v>
      </c>
      <c r="AT58">
        <v>2.0897999999999999</v>
      </c>
      <c r="AV58" t="s">
        <v>407</v>
      </c>
    </row>
    <row r="59" spans="1:48" x14ac:dyDescent="0.3">
      <c r="A59">
        <v>56</v>
      </c>
      <c r="B59" t="s">
        <v>203</v>
      </c>
      <c r="C59" t="s">
        <v>402</v>
      </c>
      <c r="D59">
        <v>83</v>
      </c>
      <c r="E59">
        <v>39</v>
      </c>
      <c r="F59">
        <v>44</v>
      </c>
      <c r="G59">
        <v>16720</v>
      </c>
      <c r="H59">
        <v>850.2</v>
      </c>
      <c r="I59">
        <v>2.5505999999999998</v>
      </c>
      <c r="J59">
        <v>2.8340000000000001E-2</v>
      </c>
      <c r="K59">
        <v>12.044499999999999</v>
      </c>
      <c r="L59">
        <v>4.7545999999999994E-8</v>
      </c>
      <c r="M59">
        <v>2.5505999999999998</v>
      </c>
      <c r="O59">
        <v>83</v>
      </c>
      <c r="P59">
        <v>39</v>
      </c>
      <c r="Q59">
        <v>44</v>
      </c>
      <c r="R59">
        <v>16720</v>
      </c>
      <c r="S59">
        <v>235.253174</v>
      </c>
      <c r="T59">
        <v>5.3092155999999995E-2</v>
      </c>
      <c r="U59">
        <v>9.1538200000000017E-4</v>
      </c>
      <c r="V59">
        <v>9.1538199999999996</v>
      </c>
      <c r="W59">
        <v>2.5037409999999999E-8</v>
      </c>
      <c r="X59">
        <v>2.5505999999999998</v>
      </c>
      <c r="Z59">
        <v>81.135526315789463</v>
      </c>
      <c r="AA59">
        <v>39</v>
      </c>
      <c r="AB59">
        <v>42.13552631578947</v>
      </c>
      <c r="AC59">
        <v>16720</v>
      </c>
      <c r="AD59">
        <v>211.72785660000002</v>
      </c>
      <c r="AE59">
        <v>4.7782940399999994E-2</v>
      </c>
      <c r="AF59">
        <v>8.2384380000000016E-4</v>
      </c>
      <c r="AG59">
        <v>8.2384380000000004</v>
      </c>
      <c r="AH59">
        <v>1.2262522000000002E-8</v>
      </c>
      <c r="AI59">
        <v>2.1935159999999998</v>
      </c>
      <c r="AK59">
        <v>77.830322966507168</v>
      </c>
      <c r="AL59">
        <v>35.694796650717706</v>
      </c>
      <c r="AM59">
        <v>42.13552631578947</v>
      </c>
      <c r="AN59">
        <v>16720</v>
      </c>
      <c r="AO59">
        <v>211.72785660000002</v>
      </c>
      <c r="AP59">
        <v>4.7782940399999994E-2</v>
      </c>
      <c r="AQ59">
        <v>8.2384380000000016E-4</v>
      </c>
      <c r="AR59">
        <v>8.2384380000000004</v>
      </c>
      <c r="AS59">
        <v>1.2262522000000002E-8</v>
      </c>
      <c r="AT59">
        <v>2.1935159999999998</v>
      </c>
      <c r="AV59" t="s">
        <v>406</v>
      </c>
    </row>
    <row r="60" spans="1:48" x14ac:dyDescent="0.3">
      <c r="A60">
        <v>57</v>
      </c>
      <c r="B60" t="s">
        <v>203</v>
      </c>
      <c r="C60" t="s">
        <v>69</v>
      </c>
      <c r="D60">
        <v>21</v>
      </c>
      <c r="E60">
        <v>0</v>
      </c>
      <c r="F60">
        <v>21</v>
      </c>
      <c r="G60">
        <v>16400</v>
      </c>
      <c r="H60">
        <v>2265.7000000000003</v>
      </c>
      <c r="I60">
        <v>5.5420000000000007</v>
      </c>
      <c r="J60">
        <v>6.5200000000000005</v>
      </c>
      <c r="K60">
        <v>30.97</v>
      </c>
      <c r="L60">
        <v>3.7280000000000007E-8</v>
      </c>
      <c r="M60">
        <v>4.8916300000000001</v>
      </c>
      <c r="O60">
        <v>24.133284690899441</v>
      </c>
      <c r="P60">
        <v>0</v>
      </c>
      <c r="Q60">
        <v>24.133284690899441</v>
      </c>
      <c r="R60">
        <v>18845</v>
      </c>
      <c r="S60">
        <v>1659.7385350000002</v>
      </c>
      <c r="T60">
        <v>4.0661654000000009</v>
      </c>
      <c r="U60">
        <v>4.7762260000000012</v>
      </c>
      <c r="V60">
        <v>21.298068999999998</v>
      </c>
      <c r="W60">
        <v>1.8812618999999999E-8</v>
      </c>
      <c r="X60">
        <v>6.2123542022024996</v>
      </c>
      <c r="Z60">
        <v>22.461619634000346</v>
      </c>
      <c r="AA60">
        <v>0</v>
      </c>
      <c r="AB60">
        <v>22.461619634000346</v>
      </c>
      <c r="AC60">
        <v>17541</v>
      </c>
      <c r="AD60">
        <v>1490.1574912248641</v>
      </c>
      <c r="AE60">
        <v>3.6438251588940092</v>
      </c>
      <c r="AF60">
        <v>4.2871209129411767</v>
      </c>
      <c r="AG60">
        <v>19.119315063676336</v>
      </c>
      <c r="AH60">
        <v>3.5094956400000004E-9</v>
      </c>
      <c r="AI60">
        <v>6.0113980488790792</v>
      </c>
      <c r="AK60">
        <v>22.461619634000346</v>
      </c>
      <c r="AL60">
        <v>0</v>
      </c>
      <c r="AM60">
        <v>22.461619634000346</v>
      </c>
      <c r="AN60">
        <v>17541</v>
      </c>
      <c r="AO60">
        <v>1455.0362402638191</v>
      </c>
      <c r="AP60">
        <v>3.564668706030151</v>
      </c>
      <c r="AQ60">
        <v>4.1871546482412061</v>
      </c>
      <c r="AR60">
        <v>18.67129164572864</v>
      </c>
      <c r="AS60">
        <v>3.5094956400000004E-9</v>
      </c>
      <c r="AT60">
        <v>5.7604785361420987</v>
      </c>
      <c r="AV60" t="s">
        <v>406</v>
      </c>
    </row>
    <row r="61" spans="1:48" x14ac:dyDescent="0.3">
      <c r="A61">
        <v>58</v>
      </c>
      <c r="B61" t="s">
        <v>203</v>
      </c>
      <c r="C61" t="s">
        <v>402</v>
      </c>
      <c r="D61">
        <v>57</v>
      </c>
      <c r="E61">
        <v>13</v>
      </c>
      <c r="F61">
        <v>44</v>
      </c>
      <c r="G61">
        <v>20300</v>
      </c>
      <c r="H61">
        <v>1236.44</v>
      </c>
      <c r="I61">
        <v>3.6464000000000003</v>
      </c>
      <c r="J61">
        <v>3.7420000000000009E-2</v>
      </c>
      <c r="K61">
        <v>17.3825</v>
      </c>
      <c r="L61">
        <v>2.1171000000000005E-8</v>
      </c>
      <c r="M61">
        <v>6.8827999999999996</v>
      </c>
      <c r="O61">
        <v>57.650246305418726</v>
      </c>
      <c r="P61">
        <v>13</v>
      </c>
      <c r="Q61">
        <v>44.650246305418726</v>
      </c>
      <c r="R61">
        <v>20300</v>
      </c>
      <c r="S61">
        <v>410.17599000000007</v>
      </c>
      <c r="T61">
        <v>0.47744606000000006</v>
      </c>
      <c r="U61">
        <v>4.095070000000001E-3</v>
      </c>
      <c r="V61">
        <v>13.153700000000001</v>
      </c>
      <c r="W61">
        <v>1.4935016000000003E-8</v>
      </c>
      <c r="X61">
        <v>7.0765499999999992</v>
      </c>
      <c r="Z61">
        <v>55.158423645320198</v>
      </c>
      <c r="AA61">
        <v>12.807881773399014</v>
      </c>
      <c r="AB61">
        <v>42.35054187192118</v>
      </c>
      <c r="AC61">
        <v>20300</v>
      </c>
      <c r="AD61">
        <v>373.21681380000007</v>
      </c>
      <c r="AE61">
        <v>0.43677539720000003</v>
      </c>
      <c r="AF61">
        <v>3.7413394000000008E-3</v>
      </c>
      <c r="AG61">
        <v>11.951342</v>
      </c>
      <c r="AH61">
        <v>1.2611483200000003E-8</v>
      </c>
      <c r="AI61">
        <v>6.0218955000000003</v>
      </c>
      <c r="AK61">
        <v>53.940394088669947</v>
      </c>
      <c r="AL61">
        <v>11.589852216748769</v>
      </c>
      <c r="AM61">
        <v>42.35054187192118</v>
      </c>
      <c r="AN61">
        <v>20300</v>
      </c>
      <c r="AO61">
        <v>373.21681380000007</v>
      </c>
      <c r="AP61">
        <v>0.43677539720000003</v>
      </c>
      <c r="AQ61">
        <v>3.7413394000000008E-3</v>
      </c>
      <c r="AR61">
        <v>11.951342</v>
      </c>
      <c r="AS61">
        <v>1.2611483200000003E-8</v>
      </c>
      <c r="AT61">
        <v>6.0005830000000007</v>
      </c>
      <c r="AV61" t="s">
        <v>408</v>
      </c>
    </row>
    <row r="62" spans="1:48" x14ac:dyDescent="0.3">
      <c r="A62">
        <v>59</v>
      </c>
      <c r="B62" t="s">
        <v>203</v>
      </c>
      <c r="C62" t="s">
        <v>69</v>
      </c>
      <c r="D62">
        <v>32</v>
      </c>
      <c r="E62">
        <v>0</v>
      </c>
      <c r="F62">
        <v>32</v>
      </c>
      <c r="G62">
        <v>20600</v>
      </c>
      <c r="H62">
        <v>2807.7999999999997</v>
      </c>
      <c r="I62">
        <v>6.8680000000000003</v>
      </c>
      <c r="J62">
        <v>8.08</v>
      </c>
      <c r="K62">
        <v>38.379999999999995</v>
      </c>
      <c r="L62">
        <v>5.0120000000000001E-8</v>
      </c>
      <c r="M62">
        <v>6.0620199999999995</v>
      </c>
      <c r="O62">
        <v>36.718747355057126</v>
      </c>
      <c r="P62">
        <v>0</v>
      </c>
      <c r="Q62">
        <v>36.718747355057126</v>
      </c>
      <c r="R62">
        <v>23630</v>
      </c>
      <c r="S62">
        <v>2056.8538900000003</v>
      </c>
      <c r="T62">
        <v>5.0390516000000005</v>
      </c>
      <c r="U62">
        <v>5.919004000000001</v>
      </c>
      <c r="V62">
        <v>26.393925999999997</v>
      </c>
      <c r="W62">
        <v>2.5042626000000001E-8</v>
      </c>
      <c r="X62">
        <v>7.6987456984349993</v>
      </c>
      <c r="Z62">
        <v>34.199298628145726</v>
      </c>
      <c r="AA62">
        <v>0</v>
      </c>
      <c r="AB62">
        <v>34.199298628145726</v>
      </c>
      <c r="AC62">
        <v>22014</v>
      </c>
      <c r="AD62">
        <v>1846.6982406590344</v>
      </c>
      <c r="AE62">
        <v>4.5156606263594474</v>
      </c>
      <c r="AF62">
        <v>5.3128737694117651</v>
      </c>
      <c r="AG62">
        <v>23.693875109586628</v>
      </c>
      <c r="AH62">
        <v>4.6949565600000001E-9</v>
      </c>
      <c r="AI62">
        <v>7.4497080114943204</v>
      </c>
      <c r="AK62">
        <v>34.199298628145726</v>
      </c>
      <c r="AL62">
        <v>0</v>
      </c>
      <c r="AM62">
        <v>34.199298628145726</v>
      </c>
      <c r="AN62">
        <v>22014</v>
      </c>
      <c r="AO62">
        <v>1803.1737456030153</v>
      </c>
      <c r="AP62">
        <v>4.4175648994974885</v>
      </c>
      <c r="AQ62">
        <v>5.1889891959799002</v>
      </c>
      <c r="AR62">
        <v>23.138655904522615</v>
      </c>
      <c r="AS62">
        <v>4.6949565600000001E-9</v>
      </c>
      <c r="AT62">
        <v>7.1387525417221109</v>
      </c>
      <c r="AV62" t="s">
        <v>408</v>
      </c>
    </row>
    <row r="63" spans="1:48" x14ac:dyDescent="0.3">
      <c r="A63">
        <v>60</v>
      </c>
      <c r="B63" t="s">
        <v>202</v>
      </c>
      <c r="C63" t="s">
        <v>69</v>
      </c>
      <c r="D63">
        <v>122</v>
      </c>
      <c r="E63">
        <v>0</v>
      </c>
      <c r="F63">
        <v>122</v>
      </c>
      <c r="G63">
        <v>126300</v>
      </c>
      <c r="H63">
        <v>17514</v>
      </c>
      <c r="I63">
        <v>42.84</v>
      </c>
      <c r="J63">
        <v>50.400000000000006</v>
      </c>
      <c r="K63">
        <v>239.39999999999998</v>
      </c>
      <c r="L63">
        <v>2.8146000000000003E-7</v>
      </c>
      <c r="M63">
        <v>37.812599999999996</v>
      </c>
      <c r="O63">
        <v>140.26219008264459</v>
      </c>
      <c r="P63">
        <v>0</v>
      </c>
      <c r="Q63">
        <v>140.26219008264459</v>
      </c>
      <c r="R63">
        <v>145200</v>
      </c>
      <c r="S63">
        <v>12829.880700000002</v>
      </c>
      <c r="T63">
        <v>31.431708000000004</v>
      </c>
      <c r="U63">
        <v>36.920520000000003</v>
      </c>
      <c r="V63">
        <v>164.63538</v>
      </c>
      <c r="W63">
        <v>1.4246064000000001E-7</v>
      </c>
      <c r="X63">
        <v>48.021879109049998</v>
      </c>
      <c r="Z63">
        <v>130.52103907637655</v>
      </c>
      <c r="AA63">
        <v>0</v>
      </c>
      <c r="AB63">
        <v>130.52103907637655</v>
      </c>
      <c r="AC63">
        <v>135120</v>
      </c>
      <c r="AD63">
        <v>11519.008827873184</v>
      </c>
      <c r="AE63">
        <v>28.166992025806451</v>
      </c>
      <c r="AF63">
        <v>33.139707670588237</v>
      </c>
      <c r="AG63">
        <v>147.79347840633241</v>
      </c>
      <c r="AH63">
        <v>2.6536204799999999E-8</v>
      </c>
      <c r="AI63">
        <v>46.468475715261597</v>
      </c>
      <c r="AK63">
        <v>130.52103907637655</v>
      </c>
      <c r="AL63">
        <v>0</v>
      </c>
      <c r="AM63">
        <v>130.52103907637655</v>
      </c>
      <c r="AN63">
        <v>135120</v>
      </c>
      <c r="AO63">
        <v>11247.519403266331</v>
      </c>
      <c r="AP63">
        <v>27.555107788944728</v>
      </c>
      <c r="AQ63">
        <v>32.366962311557792</v>
      </c>
      <c r="AR63">
        <v>144.33022989949748</v>
      </c>
      <c r="AS63">
        <v>2.6536204799999999E-8</v>
      </c>
      <c r="AT63">
        <v>44.528852487969601</v>
      </c>
      <c r="AV63" t="s">
        <v>407</v>
      </c>
    </row>
    <row r="64" spans="1:48" x14ac:dyDescent="0.3">
      <c r="A64">
        <v>61</v>
      </c>
      <c r="B64" t="s">
        <v>202</v>
      </c>
      <c r="C64" t="s">
        <v>402</v>
      </c>
      <c r="D64">
        <v>218</v>
      </c>
      <c r="E64">
        <v>26</v>
      </c>
      <c r="F64">
        <v>192</v>
      </c>
      <c r="G64">
        <v>166950</v>
      </c>
      <c r="H64">
        <v>10197.25</v>
      </c>
      <c r="I64">
        <v>30.633000000000003</v>
      </c>
      <c r="J64">
        <v>0.31620000000000004</v>
      </c>
      <c r="K64">
        <v>143.31750000000002</v>
      </c>
      <c r="L64">
        <v>1.6465000000000001E-7</v>
      </c>
      <c r="M64">
        <v>29.173999999999999</v>
      </c>
      <c r="O64">
        <v>221.02749326145553</v>
      </c>
      <c r="P64">
        <v>26</v>
      </c>
      <c r="Q64">
        <v>195.02749326145553</v>
      </c>
      <c r="R64">
        <v>166950</v>
      </c>
      <c r="S64">
        <v>3419.3276850000002</v>
      </c>
      <c r="T64">
        <v>4.14897414</v>
      </c>
      <c r="U64">
        <v>3.5233980000000005E-2</v>
      </c>
      <c r="V64">
        <v>108.421125</v>
      </c>
      <c r="W64">
        <v>1.1724871000000003E-7</v>
      </c>
      <c r="X64">
        <v>29.367750000000001</v>
      </c>
      <c r="Z64">
        <v>210.51840071877808</v>
      </c>
      <c r="AA64">
        <v>25.590026954177898</v>
      </c>
      <c r="AB64">
        <v>184.9283737646002</v>
      </c>
      <c r="AC64">
        <v>166950</v>
      </c>
      <c r="AD64">
        <v>3105.1054665000001</v>
      </c>
      <c r="AE64">
        <v>3.7943672220000004</v>
      </c>
      <c r="AF64">
        <v>3.2169272400000004E-2</v>
      </c>
      <c r="AG64">
        <v>98.263217699999998</v>
      </c>
      <c r="AH64">
        <v>1.0112334200000005E-7</v>
      </c>
      <c r="AI64">
        <v>25.192327500000001</v>
      </c>
      <c r="AK64">
        <v>208.08386942198266</v>
      </c>
      <c r="AL64">
        <v>23.155495657382449</v>
      </c>
      <c r="AM64">
        <v>184.9283737646002</v>
      </c>
      <c r="AN64">
        <v>166950</v>
      </c>
      <c r="AO64">
        <v>3105.1054665000001</v>
      </c>
      <c r="AP64">
        <v>3.7943672220000004</v>
      </c>
      <c r="AQ64">
        <v>3.2169272400000004E-2</v>
      </c>
      <c r="AR64">
        <v>98.263217699999998</v>
      </c>
      <c r="AS64">
        <v>1.0112334200000005E-7</v>
      </c>
      <c r="AT64">
        <v>25.171015000000001</v>
      </c>
      <c r="AV64" t="s">
        <v>407</v>
      </c>
    </row>
    <row r="65" spans="1:48" x14ac:dyDescent="0.3">
      <c r="A65">
        <v>62</v>
      </c>
      <c r="B65" t="s">
        <v>202</v>
      </c>
      <c r="C65" t="s">
        <v>69</v>
      </c>
      <c r="D65">
        <v>130</v>
      </c>
      <c r="E65">
        <v>0</v>
      </c>
      <c r="F65">
        <v>130</v>
      </c>
      <c r="G65">
        <v>143300</v>
      </c>
      <c r="H65">
        <v>19877</v>
      </c>
      <c r="I65">
        <v>48.620000000000005</v>
      </c>
      <c r="J65">
        <v>57.2</v>
      </c>
      <c r="K65">
        <v>271.7</v>
      </c>
      <c r="L65">
        <v>3.1886000000000004E-7</v>
      </c>
      <c r="M65">
        <v>42.914299999999997</v>
      </c>
      <c r="O65">
        <v>149.46449165402123</v>
      </c>
      <c r="P65">
        <v>0</v>
      </c>
      <c r="Q65">
        <v>149.46449165402123</v>
      </c>
      <c r="R65">
        <v>164750</v>
      </c>
      <c r="S65">
        <v>14560.896350000001</v>
      </c>
      <c r="T65">
        <v>35.672494</v>
      </c>
      <c r="U65">
        <v>41.901859999999999</v>
      </c>
      <c r="V65">
        <v>186.84808999999996</v>
      </c>
      <c r="W65">
        <v>1.6142805E-7</v>
      </c>
      <c r="X65">
        <v>54.501021528524987</v>
      </c>
      <c r="Z65">
        <v>139.0821929424043</v>
      </c>
      <c r="AA65">
        <v>0</v>
      </c>
      <c r="AB65">
        <v>139.0821929424043</v>
      </c>
      <c r="AC65">
        <v>153310</v>
      </c>
      <c r="AD65">
        <v>13073.160812586231</v>
      </c>
      <c r="AE65">
        <v>31.967300473732717</v>
      </c>
      <c r="AF65">
        <v>37.610938070588233</v>
      </c>
      <c r="AG65">
        <v>167.73386835004393</v>
      </c>
      <c r="AH65">
        <v>3.0065792399999999E-8</v>
      </c>
      <c r="AI65">
        <v>52.738031962558793</v>
      </c>
      <c r="AK65">
        <v>139.0821929424043</v>
      </c>
      <c r="AL65">
        <v>0</v>
      </c>
      <c r="AM65">
        <v>139.0821929424043</v>
      </c>
      <c r="AN65">
        <v>153310</v>
      </c>
      <c r="AO65">
        <v>12765.041862437185</v>
      </c>
      <c r="AP65">
        <v>31.272860427135683</v>
      </c>
      <c r="AQ65">
        <v>36.733933417085424</v>
      </c>
      <c r="AR65">
        <v>163.80335615577889</v>
      </c>
      <c r="AS65">
        <v>3.0065792399999999E-8</v>
      </c>
      <c r="AT65">
        <v>50.53671353793375</v>
      </c>
      <c r="AV65" t="s">
        <v>409</v>
      </c>
    </row>
    <row r="66" spans="1:48" x14ac:dyDescent="0.3">
      <c r="A66">
        <v>63</v>
      </c>
      <c r="B66" t="s">
        <v>202</v>
      </c>
      <c r="C66" t="s">
        <v>402</v>
      </c>
      <c r="D66">
        <v>171</v>
      </c>
      <c r="E66">
        <v>52</v>
      </c>
      <c r="F66">
        <v>119</v>
      </c>
      <c r="G66">
        <v>144910</v>
      </c>
      <c r="H66">
        <v>5194.4399999999996</v>
      </c>
      <c r="I66">
        <v>0.31859999999999999</v>
      </c>
      <c r="J66">
        <v>0.56889999999999996</v>
      </c>
      <c r="K66">
        <v>72.174499999999995</v>
      </c>
      <c r="L66">
        <v>1.4004799999999998E-7</v>
      </c>
      <c r="M66">
        <v>25.759799999999998</v>
      </c>
      <c r="O66">
        <v>171</v>
      </c>
      <c r="P66">
        <v>52</v>
      </c>
      <c r="Q66">
        <v>119</v>
      </c>
      <c r="R66">
        <v>144910</v>
      </c>
      <c r="S66">
        <v>1409.7123340000001</v>
      </c>
      <c r="T66">
        <v>0.31814519599999996</v>
      </c>
      <c r="U66">
        <v>5.4852620000000003E-3</v>
      </c>
      <c r="V66">
        <v>54.852620000000002</v>
      </c>
      <c r="W66">
        <v>1.0286236000000002E-7</v>
      </c>
      <c r="X66">
        <v>25.759799999999998</v>
      </c>
      <c r="Z66">
        <v>165.12390794286108</v>
      </c>
      <c r="AA66">
        <v>52</v>
      </c>
      <c r="AB66">
        <v>113.12390794286109</v>
      </c>
      <c r="AC66">
        <v>144910</v>
      </c>
      <c r="AD66">
        <v>1268.7411006000002</v>
      </c>
      <c r="AE66">
        <v>0.28633067639999998</v>
      </c>
      <c r="AF66">
        <v>4.9367358000000014E-3</v>
      </c>
      <c r="AG66">
        <v>49.367358000000003</v>
      </c>
      <c r="AH66">
        <v>9.3844792000000017E-8</v>
      </c>
      <c r="AI66">
        <v>22.153428000000002</v>
      </c>
      <c r="AK66">
        <v>159.98849975847079</v>
      </c>
      <c r="AL66">
        <v>46.864591815609693</v>
      </c>
      <c r="AM66">
        <v>113.12390794286109</v>
      </c>
      <c r="AN66">
        <v>144910</v>
      </c>
      <c r="AO66">
        <v>1268.7411006000002</v>
      </c>
      <c r="AP66">
        <v>0.28633067639999998</v>
      </c>
      <c r="AQ66">
        <v>4.9367358000000014E-3</v>
      </c>
      <c r="AR66">
        <v>49.367358000000003</v>
      </c>
      <c r="AS66">
        <v>9.3844792000000017E-8</v>
      </c>
      <c r="AT66">
        <v>22.153428000000002</v>
      </c>
      <c r="AV66" t="s">
        <v>409</v>
      </c>
    </row>
    <row r="67" spans="1:48" x14ac:dyDescent="0.3">
      <c r="A67">
        <v>64</v>
      </c>
      <c r="B67" t="s">
        <v>202</v>
      </c>
      <c r="C67" t="s">
        <v>69</v>
      </c>
      <c r="D67">
        <v>143</v>
      </c>
      <c r="E67">
        <v>0</v>
      </c>
      <c r="F67">
        <v>143</v>
      </c>
      <c r="G67">
        <v>144300</v>
      </c>
      <c r="H67">
        <v>20016</v>
      </c>
      <c r="I67">
        <v>48.96</v>
      </c>
      <c r="J67">
        <v>57.6</v>
      </c>
      <c r="K67">
        <v>273.59999999999997</v>
      </c>
      <c r="L67">
        <v>3.2106000000000004E-7</v>
      </c>
      <c r="M67">
        <v>43.214399999999998</v>
      </c>
      <c r="O67">
        <v>164.4112115732369</v>
      </c>
      <c r="P67">
        <v>0</v>
      </c>
      <c r="Q67">
        <v>164.4112115732369</v>
      </c>
      <c r="R67">
        <v>165900</v>
      </c>
      <c r="S67">
        <v>14662.720800000001</v>
      </c>
      <c r="T67">
        <v>35.921952000000005</v>
      </c>
      <c r="U67">
        <v>42.194880000000005</v>
      </c>
      <c r="V67">
        <v>188.15471999999997</v>
      </c>
      <c r="W67">
        <v>1.6254378E-7</v>
      </c>
      <c r="X67">
        <v>54.882147553199992</v>
      </c>
      <c r="Z67">
        <v>152.99054799844541</v>
      </c>
      <c r="AA67">
        <v>0</v>
      </c>
      <c r="AB67">
        <v>152.99054799844541</v>
      </c>
      <c r="AC67">
        <v>154380</v>
      </c>
      <c r="AD67">
        <v>13164.581517569353</v>
      </c>
      <c r="AE67">
        <v>32.19084802949309</v>
      </c>
      <c r="AF67">
        <v>37.873951623529422</v>
      </c>
      <c r="AG67">
        <v>168.90683246437993</v>
      </c>
      <c r="AH67">
        <v>3.0273415200000002E-8</v>
      </c>
      <c r="AI67">
        <v>53.106829388870402</v>
      </c>
      <c r="AK67">
        <v>152.99054799844541</v>
      </c>
      <c r="AL67">
        <v>0</v>
      </c>
      <c r="AM67">
        <v>152.99054799844541</v>
      </c>
      <c r="AN67">
        <v>154380</v>
      </c>
      <c r="AO67">
        <v>12854.307889447238</v>
      </c>
      <c r="AP67">
        <v>31.491551758793978</v>
      </c>
      <c r="AQ67">
        <v>36.990814070351767</v>
      </c>
      <c r="AR67">
        <v>164.94883417085427</v>
      </c>
      <c r="AS67">
        <v>3.0273415200000002E-8</v>
      </c>
      <c r="AT67">
        <v>50.89011712910812</v>
      </c>
      <c r="AV67" t="s">
        <v>407</v>
      </c>
    </row>
    <row r="68" spans="1:48" x14ac:dyDescent="0.3">
      <c r="A68">
        <v>65</v>
      </c>
      <c r="B68" t="s">
        <v>202</v>
      </c>
      <c r="C68" t="s">
        <v>402</v>
      </c>
      <c r="D68">
        <v>143</v>
      </c>
      <c r="E68">
        <v>13</v>
      </c>
      <c r="F68">
        <v>130</v>
      </c>
      <c r="G68">
        <v>196500</v>
      </c>
      <c r="H68">
        <v>8304</v>
      </c>
      <c r="I68">
        <v>9.9</v>
      </c>
      <c r="J68">
        <v>0.66600000000000004</v>
      </c>
      <c r="K68">
        <v>116.25</v>
      </c>
      <c r="L68">
        <v>1.9069999999999998E-7</v>
      </c>
      <c r="M68">
        <v>34.92</v>
      </c>
      <c r="O68">
        <v>143</v>
      </c>
      <c r="P68">
        <v>13</v>
      </c>
      <c r="Q68">
        <v>130</v>
      </c>
      <c r="R68">
        <v>196500</v>
      </c>
      <c r="S68">
        <v>2270.5949999999998</v>
      </c>
      <c r="T68">
        <v>0.51242999999999994</v>
      </c>
      <c r="U68">
        <v>8.8350000000000008E-3</v>
      </c>
      <c r="V68">
        <v>88.35</v>
      </c>
      <c r="W68">
        <v>1.3981550000000003E-7</v>
      </c>
      <c r="X68">
        <v>34.92</v>
      </c>
      <c r="Z68">
        <v>136.58269720101782</v>
      </c>
      <c r="AA68">
        <v>13</v>
      </c>
      <c r="AB68">
        <v>123.58269720101781</v>
      </c>
      <c r="AC68">
        <v>196500</v>
      </c>
      <c r="AD68">
        <v>2043.5355</v>
      </c>
      <c r="AE68">
        <v>0.46118699999999996</v>
      </c>
      <c r="AF68">
        <v>7.9515000000000002E-3</v>
      </c>
      <c r="AG68">
        <v>79.515000000000001</v>
      </c>
      <c r="AH68">
        <v>1.2729110000000002E-7</v>
      </c>
      <c r="AI68">
        <v>30.031199999999998</v>
      </c>
      <c r="AK68">
        <v>135.29923664122137</v>
      </c>
      <c r="AL68">
        <v>11.716539440203562</v>
      </c>
      <c r="AM68">
        <v>123.58269720101781</v>
      </c>
      <c r="AN68">
        <v>196500</v>
      </c>
      <c r="AO68">
        <v>2043.5355</v>
      </c>
      <c r="AP68">
        <v>0.46118699999999996</v>
      </c>
      <c r="AQ68">
        <v>7.9515000000000002E-3</v>
      </c>
      <c r="AR68">
        <v>79.515000000000001</v>
      </c>
      <c r="AS68">
        <v>1.2729110000000002E-7</v>
      </c>
      <c r="AT68">
        <v>30.031199999999998</v>
      </c>
      <c r="AV68" t="s">
        <v>407</v>
      </c>
    </row>
    <row r="69" spans="1:48" x14ac:dyDescent="0.3">
      <c r="A69">
        <v>66</v>
      </c>
      <c r="B69" t="s">
        <v>202</v>
      </c>
      <c r="C69" t="s">
        <v>402</v>
      </c>
      <c r="D69">
        <v>260</v>
      </c>
      <c r="E69">
        <v>46</v>
      </c>
      <c r="F69">
        <v>214</v>
      </c>
      <c r="G69">
        <v>238090</v>
      </c>
      <c r="H69">
        <v>11964.6</v>
      </c>
      <c r="I69">
        <v>26.827199999999998</v>
      </c>
      <c r="J69">
        <v>0.63388000000000011</v>
      </c>
      <c r="K69">
        <v>168.65900000000002</v>
      </c>
      <c r="L69">
        <v>2.5881200000000003E-7</v>
      </c>
      <c r="M69">
        <v>41.938200000000002</v>
      </c>
      <c r="O69">
        <v>260</v>
      </c>
      <c r="P69">
        <v>46</v>
      </c>
      <c r="Q69">
        <v>214</v>
      </c>
      <c r="R69">
        <v>238090</v>
      </c>
      <c r="S69">
        <v>3294.2475880000002</v>
      </c>
      <c r="T69">
        <v>0.74344887199999998</v>
      </c>
      <c r="U69">
        <v>1.2818084000000002E-2</v>
      </c>
      <c r="V69">
        <v>128.18084000000002</v>
      </c>
      <c r="W69">
        <v>1.8105082000000003E-7</v>
      </c>
      <c r="X69">
        <v>41.938200000000002</v>
      </c>
      <c r="Z69">
        <v>249.52919904237896</v>
      </c>
      <c r="AA69">
        <v>46</v>
      </c>
      <c r="AB69">
        <v>203.52919904237896</v>
      </c>
      <c r="AC69">
        <v>238090</v>
      </c>
      <c r="AD69">
        <v>2964.8228291999999</v>
      </c>
      <c r="AE69">
        <v>0.6691039848</v>
      </c>
      <c r="AF69">
        <v>1.1536275600000003E-2</v>
      </c>
      <c r="AG69">
        <v>115.36275600000002</v>
      </c>
      <c r="AH69">
        <v>1.5550104400000004E-7</v>
      </c>
      <c r="AI69">
        <v>36.066851999999997</v>
      </c>
      <c r="AK69">
        <v>245.02773321013066</v>
      </c>
      <c r="AL69">
        <v>41.498534167751693</v>
      </c>
      <c r="AM69">
        <v>203.52919904237896</v>
      </c>
      <c r="AN69">
        <v>238090</v>
      </c>
      <c r="AO69">
        <v>2964.8228291999999</v>
      </c>
      <c r="AP69">
        <v>0.6691039848</v>
      </c>
      <c r="AQ69">
        <v>1.1536275600000003E-2</v>
      </c>
      <c r="AR69">
        <v>115.36275600000002</v>
      </c>
      <c r="AS69">
        <v>1.5550104400000004E-7</v>
      </c>
      <c r="AT69">
        <v>36.066851999999997</v>
      </c>
      <c r="AV69" t="s">
        <v>410</v>
      </c>
    </row>
    <row r="70" spans="1:48" x14ac:dyDescent="0.3">
      <c r="A70">
        <v>67</v>
      </c>
      <c r="B70" t="s">
        <v>202</v>
      </c>
      <c r="C70" t="s">
        <v>69</v>
      </c>
      <c r="D70">
        <v>183</v>
      </c>
      <c r="E70">
        <v>0</v>
      </c>
      <c r="F70">
        <v>183</v>
      </c>
      <c r="G70">
        <v>197300</v>
      </c>
      <c r="H70">
        <v>27383</v>
      </c>
      <c r="I70">
        <v>66.98</v>
      </c>
      <c r="J70">
        <v>78.800000000000011</v>
      </c>
      <c r="K70">
        <v>374.29999999999995</v>
      </c>
      <c r="L70">
        <v>4.3766000000000007E-7</v>
      </c>
      <c r="M70">
        <v>59.119699999999995</v>
      </c>
      <c r="O70">
        <v>210.41369847917122</v>
      </c>
      <c r="P70">
        <v>0</v>
      </c>
      <c r="Q70">
        <v>210.41369847917122</v>
      </c>
      <c r="R70">
        <v>226849.99999999997</v>
      </c>
      <c r="S70">
        <v>20059.416649999999</v>
      </c>
      <c r="T70">
        <v>49.143226000000006</v>
      </c>
      <c r="U70">
        <v>57.724940000000004</v>
      </c>
      <c r="V70">
        <v>257.40610999999996</v>
      </c>
      <c r="W70">
        <v>2.2167746999999999E-7</v>
      </c>
      <c r="X70">
        <v>75.081495447040496</v>
      </c>
      <c r="Z70">
        <v>195.791794495239</v>
      </c>
      <c r="AA70">
        <v>0</v>
      </c>
      <c r="AB70">
        <v>195.791794495239</v>
      </c>
      <c r="AC70">
        <v>211090</v>
      </c>
      <c r="AD70">
        <v>18009.87888167474</v>
      </c>
      <c r="AE70">
        <v>44.03886848479263</v>
      </c>
      <c r="AF70">
        <v>51.813669929411766</v>
      </c>
      <c r="AG70">
        <v>231.07393052418641</v>
      </c>
      <c r="AH70">
        <v>4.1277423600000002E-8</v>
      </c>
      <c r="AI70">
        <v>72.653092983385193</v>
      </c>
      <c r="AK70">
        <v>195.791794495239</v>
      </c>
      <c r="AL70">
        <v>0</v>
      </c>
      <c r="AM70">
        <v>195.791794495239</v>
      </c>
      <c r="AN70">
        <v>211090</v>
      </c>
      <c r="AO70">
        <v>17585.407320979899</v>
      </c>
      <c r="AP70">
        <v>43.08219233668342</v>
      </c>
      <c r="AQ70">
        <v>50.605488693467336</v>
      </c>
      <c r="AR70">
        <v>225.65916896984925</v>
      </c>
      <c r="AS70">
        <v>4.1277423600000002E-8</v>
      </c>
      <c r="AT70">
        <v>69.620507461349291</v>
      </c>
      <c r="AV70" t="s">
        <v>410</v>
      </c>
    </row>
    <row r="71" spans="1:48" x14ac:dyDescent="0.3">
      <c r="A71">
        <v>68</v>
      </c>
      <c r="B71" t="s">
        <v>202</v>
      </c>
      <c r="C71" t="s">
        <v>69</v>
      </c>
      <c r="D71">
        <v>182</v>
      </c>
      <c r="E71">
        <v>0</v>
      </c>
      <c r="F71">
        <v>182</v>
      </c>
      <c r="G71">
        <v>177200</v>
      </c>
      <c r="H71">
        <v>24603</v>
      </c>
      <c r="I71">
        <v>60.180000000000007</v>
      </c>
      <c r="J71">
        <v>70.8</v>
      </c>
      <c r="K71">
        <v>336.3</v>
      </c>
      <c r="L71">
        <v>3.9224000000000002E-7</v>
      </c>
      <c r="M71">
        <v>53.117699999999999</v>
      </c>
      <c r="O71">
        <v>209.27320245398769</v>
      </c>
      <c r="P71">
        <v>0</v>
      </c>
      <c r="Q71">
        <v>209.27320245398769</v>
      </c>
      <c r="R71">
        <v>203749.99999999997</v>
      </c>
      <c r="S71">
        <v>18022.927650000001</v>
      </c>
      <c r="T71">
        <v>44.154066</v>
      </c>
      <c r="U71">
        <v>51.864539999999998</v>
      </c>
      <c r="V71">
        <v>231.27350999999996</v>
      </c>
      <c r="W71">
        <v>1.9873665000000002E-7</v>
      </c>
      <c r="X71">
        <v>67.458974953540491</v>
      </c>
      <c r="Z71">
        <v>194.72656047259878</v>
      </c>
      <c r="AA71">
        <v>0</v>
      </c>
      <c r="AB71">
        <v>194.72656047259878</v>
      </c>
      <c r="AC71">
        <v>189590</v>
      </c>
      <c r="AD71">
        <v>16181.464782012328</v>
      </c>
      <c r="AE71">
        <v>39.567917369585253</v>
      </c>
      <c r="AF71">
        <v>46.553398870588239</v>
      </c>
      <c r="AG71">
        <v>207.61464823746698</v>
      </c>
      <c r="AH71">
        <v>3.6999723599999998E-8</v>
      </c>
      <c r="AI71">
        <v>65.277144457153199</v>
      </c>
      <c r="AK71">
        <v>194.72656047259878</v>
      </c>
      <c r="AL71">
        <v>0</v>
      </c>
      <c r="AM71">
        <v>194.72656047259878</v>
      </c>
      <c r="AN71">
        <v>189590</v>
      </c>
      <c r="AO71">
        <v>15800.086780778895</v>
      </c>
      <c r="AP71">
        <v>38.708365703517593</v>
      </c>
      <c r="AQ71">
        <v>45.467875628140703</v>
      </c>
      <c r="AR71">
        <v>202.74960866834169</v>
      </c>
      <c r="AS71">
        <v>3.6999723599999998E-8</v>
      </c>
      <c r="AT71">
        <v>62.552435637862054</v>
      </c>
      <c r="AV71" t="s">
        <v>406</v>
      </c>
    </row>
    <row r="72" spans="1:48" x14ac:dyDescent="0.3">
      <c r="A72">
        <v>69</v>
      </c>
      <c r="B72" t="s">
        <v>202</v>
      </c>
      <c r="C72" t="s">
        <v>402</v>
      </c>
      <c r="D72">
        <v>321</v>
      </c>
      <c r="E72">
        <v>108</v>
      </c>
      <c r="F72">
        <v>213</v>
      </c>
      <c r="G72">
        <v>263020</v>
      </c>
      <c r="H72">
        <v>16550.25</v>
      </c>
      <c r="I72">
        <v>52.767600000000002</v>
      </c>
      <c r="J72">
        <v>0.52334000000000003</v>
      </c>
      <c r="K72">
        <v>230.92</v>
      </c>
      <c r="L72">
        <v>2.2850600000000002E-7</v>
      </c>
      <c r="M72">
        <v>40.774999999999999</v>
      </c>
      <c r="O72">
        <v>327.88391186981977</v>
      </c>
      <c r="P72">
        <v>108</v>
      </c>
      <c r="Q72">
        <v>219.88391186981977</v>
      </c>
      <c r="R72">
        <v>263020</v>
      </c>
      <c r="S72">
        <v>6512.5088750000004</v>
      </c>
      <c r="T72">
        <v>12.375243400000002</v>
      </c>
      <c r="U72">
        <v>9.6151210000000015E-2</v>
      </c>
      <c r="V72">
        <v>173.88410500000001</v>
      </c>
      <c r="W72">
        <v>1.59647146E-7</v>
      </c>
      <c r="X72">
        <v>41.162500000000001</v>
      </c>
      <c r="Z72">
        <v>312.42135845182878</v>
      </c>
      <c r="AA72">
        <v>104.50956581248575</v>
      </c>
      <c r="AB72">
        <v>207.91179263934302</v>
      </c>
      <c r="AC72">
        <v>263020</v>
      </c>
      <c r="AD72">
        <v>5911.0029135000004</v>
      </c>
      <c r="AE72">
        <v>11.323433450400001</v>
      </c>
      <c r="AF72">
        <v>8.7862620360000018E-2</v>
      </c>
      <c r="AG72">
        <v>157.15896018000001</v>
      </c>
      <c r="AH72">
        <v>1.3688942920000001E-7</v>
      </c>
      <c r="AI72">
        <v>35.271875000000001</v>
      </c>
      <c r="AK72">
        <v>302.84026956125012</v>
      </c>
      <c r="AL72">
        <v>94.928476921907091</v>
      </c>
      <c r="AM72">
        <v>207.91179263934302</v>
      </c>
      <c r="AN72">
        <v>263020</v>
      </c>
      <c r="AO72">
        <v>5911.0029135000004</v>
      </c>
      <c r="AP72">
        <v>11.323433450400001</v>
      </c>
      <c r="AQ72">
        <v>8.7862620360000018E-2</v>
      </c>
      <c r="AR72">
        <v>157.15896018000001</v>
      </c>
      <c r="AS72">
        <v>1.3688942920000001E-7</v>
      </c>
      <c r="AT72">
        <v>35.22925</v>
      </c>
      <c r="AV72" t="s">
        <v>406</v>
      </c>
    </row>
    <row r="73" spans="1:48" x14ac:dyDescent="0.3">
      <c r="A73">
        <v>70</v>
      </c>
      <c r="B73" t="s">
        <v>202</v>
      </c>
      <c r="C73" t="s">
        <v>69</v>
      </c>
      <c r="D73">
        <v>130</v>
      </c>
      <c r="E73">
        <v>0</v>
      </c>
      <c r="F73">
        <v>130</v>
      </c>
      <c r="G73">
        <v>155300</v>
      </c>
      <c r="H73">
        <v>21545</v>
      </c>
      <c r="I73">
        <v>52.7</v>
      </c>
      <c r="J73">
        <v>62</v>
      </c>
      <c r="K73">
        <v>294.5</v>
      </c>
      <c r="L73">
        <v>3.4526000000000006E-7</v>
      </c>
      <c r="M73">
        <v>46.515499999999996</v>
      </c>
      <c r="O73">
        <v>149.46723606832819</v>
      </c>
      <c r="P73">
        <v>0</v>
      </c>
      <c r="Q73">
        <v>149.46723606832819</v>
      </c>
      <c r="R73">
        <v>178550</v>
      </c>
      <c r="S73">
        <v>15782.789750000002</v>
      </c>
      <c r="T73">
        <v>38.665990000000008</v>
      </c>
      <c r="U73">
        <v>45.418100000000003</v>
      </c>
      <c r="V73">
        <v>202.52764999999997</v>
      </c>
      <c r="W73">
        <v>1.7481681E-7</v>
      </c>
      <c r="X73">
        <v>59.074533824624993</v>
      </c>
      <c r="Z73">
        <v>139.08356906409873</v>
      </c>
      <c r="AA73">
        <v>0</v>
      </c>
      <c r="AB73">
        <v>139.08356906409873</v>
      </c>
      <c r="AC73">
        <v>166150</v>
      </c>
      <c r="AD73">
        <v>14170.209272383678</v>
      </c>
      <c r="AE73">
        <v>34.649871142857144</v>
      </c>
      <c r="AF73">
        <v>40.767100705882356</v>
      </c>
      <c r="AG73">
        <v>181.80943772207561</v>
      </c>
      <c r="AH73">
        <v>3.2557265999999997E-8</v>
      </c>
      <c r="AI73">
        <v>57.163601078297994</v>
      </c>
      <c r="AK73">
        <v>139.08356906409873</v>
      </c>
      <c r="AL73">
        <v>0</v>
      </c>
      <c r="AM73">
        <v>139.08356906409873</v>
      </c>
      <c r="AN73">
        <v>166150</v>
      </c>
      <c r="AO73">
        <v>13836.234186557789</v>
      </c>
      <c r="AP73">
        <v>33.897156407035183</v>
      </c>
      <c r="AQ73">
        <v>39.816501256281406</v>
      </c>
      <c r="AR73">
        <v>177.5490923366834</v>
      </c>
      <c r="AS73">
        <v>3.2557265999999997E-8</v>
      </c>
      <c r="AT73">
        <v>54.777556632026098</v>
      </c>
      <c r="AV73" t="s">
        <v>409</v>
      </c>
    </row>
    <row r="74" spans="1:48" x14ac:dyDescent="0.3">
      <c r="A74">
        <v>71</v>
      </c>
      <c r="B74" t="s">
        <v>202</v>
      </c>
      <c r="C74" t="s">
        <v>402</v>
      </c>
      <c r="D74">
        <v>149</v>
      </c>
      <c r="E74">
        <v>27</v>
      </c>
      <c r="F74">
        <v>122</v>
      </c>
      <c r="G74">
        <v>120520</v>
      </c>
      <c r="H74">
        <v>7164.3</v>
      </c>
      <c r="I74">
        <v>21.775600000000001</v>
      </c>
      <c r="J74">
        <v>0.23624000000000003</v>
      </c>
      <c r="K74">
        <v>101.173</v>
      </c>
      <c r="L74">
        <v>1.28576E-7</v>
      </c>
      <c r="M74">
        <v>22.273900000000001</v>
      </c>
      <c r="O74">
        <v>149.78046797212085</v>
      </c>
      <c r="P74">
        <v>27</v>
      </c>
      <c r="Q74">
        <v>122.78046797212083</v>
      </c>
      <c r="R74">
        <v>120520</v>
      </c>
      <c r="S74">
        <v>2157.7098059999998</v>
      </c>
      <c r="T74">
        <v>1.4760882640000001</v>
      </c>
      <c r="U74">
        <v>1.4818328000000002E-2</v>
      </c>
      <c r="V74">
        <v>76.744990000000016</v>
      </c>
      <c r="W74">
        <v>8.9149872000000026E-8</v>
      </c>
      <c r="X74">
        <v>22.467650000000003</v>
      </c>
      <c r="Z74">
        <v>143.47312147361436</v>
      </c>
      <c r="AA74">
        <v>26.827273481579823</v>
      </c>
      <c r="AB74">
        <v>116.64584799203452</v>
      </c>
      <c r="AC74">
        <v>120520</v>
      </c>
      <c r="AD74">
        <v>1946.4507174</v>
      </c>
      <c r="AE74">
        <v>1.3453238344</v>
      </c>
      <c r="AF74">
        <v>1.3456812320000001E-2</v>
      </c>
      <c r="AG74">
        <v>69.130649560000009</v>
      </c>
      <c r="AH74">
        <v>7.567573440000003E-8</v>
      </c>
      <c r="AI74">
        <v>19.2582415</v>
      </c>
      <c r="AK74">
        <v>140.88446398937936</v>
      </c>
      <c r="AL74">
        <v>24.238615997344841</v>
      </c>
      <c r="AM74">
        <v>116.64584799203452</v>
      </c>
      <c r="AN74">
        <v>120520</v>
      </c>
      <c r="AO74">
        <v>1946.4507174</v>
      </c>
      <c r="AP74">
        <v>1.3453238344</v>
      </c>
      <c r="AQ74">
        <v>1.3456812320000001E-2</v>
      </c>
      <c r="AR74">
        <v>69.130649560000009</v>
      </c>
      <c r="AS74">
        <v>7.567573440000003E-8</v>
      </c>
      <c r="AT74">
        <v>19.236929</v>
      </c>
      <c r="AV74" t="s">
        <v>409</v>
      </c>
    </row>
    <row r="75" spans="1:48" x14ac:dyDescent="0.3">
      <c r="A75">
        <v>72</v>
      </c>
      <c r="B75" t="s">
        <v>202</v>
      </c>
      <c r="C75" t="s">
        <v>69</v>
      </c>
      <c r="D75">
        <v>130</v>
      </c>
      <c r="E75">
        <v>0</v>
      </c>
      <c r="F75">
        <v>130</v>
      </c>
      <c r="G75">
        <v>161100</v>
      </c>
      <c r="H75">
        <v>22379</v>
      </c>
      <c r="I75">
        <v>54.74</v>
      </c>
      <c r="J75">
        <v>64.400000000000006</v>
      </c>
      <c r="K75">
        <v>305.89999999999998</v>
      </c>
      <c r="L75">
        <v>3.5562000000000006E-7</v>
      </c>
      <c r="M75">
        <v>48.316099999999999</v>
      </c>
      <c r="O75">
        <v>149.48947368421051</v>
      </c>
      <c r="P75">
        <v>0</v>
      </c>
      <c r="Q75">
        <v>149.48947368421051</v>
      </c>
      <c r="R75">
        <v>185250</v>
      </c>
      <c r="S75">
        <v>16393.73645</v>
      </c>
      <c r="T75">
        <v>40.162738000000004</v>
      </c>
      <c r="U75">
        <v>47.176220000000008</v>
      </c>
      <c r="V75">
        <v>210.36742999999998</v>
      </c>
      <c r="W75">
        <v>1.8025875000000002E-7</v>
      </c>
      <c r="X75">
        <v>61.361289972674996</v>
      </c>
      <c r="Z75">
        <v>139.0947206590474</v>
      </c>
      <c r="AA75">
        <v>0</v>
      </c>
      <c r="AB75">
        <v>139.0947206590474</v>
      </c>
      <c r="AC75">
        <v>172370</v>
      </c>
      <c r="AD75">
        <v>14718.733502282403</v>
      </c>
      <c r="AE75">
        <v>35.991156477419359</v>
      </c>
      <c r="AF75">
        <v>42.345182023529418</v>
      </c>
      <c r="AG75">
        <v>188.84722240809145</v>
      </c>
      <c r="AH75">
        <v>3.3552514800000007E-8</v>
      </c>
      <c r="AI75">
        <v>59.376385636167598</v>
      </c>
      <c r="AK75">
        <v>139.0947206590474</v>
      </c>
      <c r="AL75">
        <v>0</v>
      </c>
      <c r="AM75">
        <v>139.0947206590474</v>
      </c>
      <c r="AN75">
        <v>172370</v>
      </c>
      <c r="AO75">
        <v>14371.830348618092</v>
      </c>
      <c r="AP75">
        <v>35.209304396984933</v>
      </c>
      <c r="AQ75">
        <v>41.3577851758794</v>
      </c>
      <c r="AR75">
        <v>184.4219604271357</v>
      </c>
      <c r="AS75">
        <v>3.3552514800000007E-8</v>
      </c>
      <c r="AT75">
        <v>56.897978179072275</v>
      </c>
      <c r="AV75" t="s">
        <v>411</v>
      </c>
    </row>
    <row r="76" spans="1:48" x14ac:dyDescent="0.3">
      <c r="A76">
        <v>73</v>
      </c>
      <c r="B76" t="s">
        <v>202</v>
      </c>
      <c r="C76" t="s">
        <v>402</v>
      </c>
      <c r="D76">
        <v>215</v>
      </c>
      <c r="E76">
        <v>76</v>
      </c>
      <c r="F76">
        <v>139</v>
      </c>
      <c r="G76">
        <v>233110</v>
      </c>
      <c r="H76">
        <v>14127</v>
      </c>
      <c r="I76">
        <v>43.0608</v>
      </c>
      <c r="J76">
        <v>0.46472000000000002</v>
      </c>
      <c r="K76">
        <v>199.36</v>
      </c>
      <c r="L76">
        <v>1.9653800000000001E-7</v>
      </c>
      <c r="M76">
        <v>41.537500000000001</v>
      </c>
      <c r="O76">
        <v>216.10551241902962</v>
      </c>
      <c r="P76">
        <v>76</v>
      </c>
      <c r="Q76">
        <v>140.10551241902962</v>
      </c>
      <c r="R76">
        <v>233110</v>
      </c>
      <c r="S76">
        <v>4330.5844999999999</v>
      </c>
      <c r="T76">
        <v>3.3558712000000002</v>
      </c>
      <c r="U76">
        <v>3.2294680000000006E-2</v>
      </c>
      <c r="V76">
        <v>151.16134</v>
      </c>
      <c r="W76">
        <v>1.4985725800000005E-7</v>
      </c>
      <c r="X76">
        <v>41.731250000000003</v>
      </c>
      <c r="Z76">
        <v>208.35231778988461</v>
      </c>
      <c r="AA76">
        <v>75.395547166573721</v>
      </c>
      <c r="AB76">
        <v>132.95677062331089</v>
      </c>
      <c r="AC76">
        <v>233110</v>
      </c>
      <c r="AD76">
        <v>3908.3756579999999</v>
      </c>
      <c r="AE76">
        <v>3.0607892832000001</v>
      </c>
      <c r="AF76">
        <v>2.9354534880000005E-2</v>
      </c>
      <c r="AG76">
        <v>136.18986744</v>
      </c>
      <c r="AH76">
        <v>1.4261145160000005E-7</v>
      </c>
      <c r="AI76">
        <v>35.824937499999997</v>
      </c>
      <c r="AK76">
        <v>200.9782540431556</v>
      </c>
      <c r="AL76">
        <v>68.021483419844714</v>
      </c>
      <c r="AM76">
        <v>132.95677062331089</v>
      </c>
      <c r="AN76">
        <v>233110</v>
      </c>
      <c r="AO76">
        <v>3908.3756579999999</v>
      </c>
      <c r="AP76">
        <v>3.0607892832000001</v>
      </c>
      <c r="AQ76">
        <v>2.9354534880000005E-2</v>
      </c>
      <c r="AR76">
        <v>136.18986744</v>
      </c>
      <c r="AS76">
        <v>1.4261145160000005E-7</v>
      </c>
      <c r="AT76">
        <v>35.803624999999997</v>
      </c>
      <c r="AV76" t="s">
        <v>411</v>
      </c>
    </row>
    <row r="77" spans="1:48" x14ac:dyDescent="0.3">
      <c r="A77">
        <v>74</v>
      </c>
      <c r="B77" t="s">
        <v>204</v>
      </c>
      <c r="C77" t="s">
        <v>402</v>
      </c>
      <c r="D77">
        <v>389</v>
      </c>
      <c r="E77">
        <v>34</v>
      </c>
      <c r="F77">
        <v>355</v>
      </c>
      <c r="G77">
        <v>743600</v>
      </c>
      <c r="H77">
        <v>28957.5016</v>
      </c>
      <c r="I77">
        <v>7.8368000000000002</v>
      </c>
      <c r="J77">
        <v>12.06</v>
      </c>
      <c r="K77">
        <v>401.34</v>
      </c>
      <c r="L77">
        <v>6.7468000000000006E-7</v>
      </c>
      <c r="M77">
        <v>177.99999999999997</v>
      </c>
      <c r="N77">
        <v>440.50000000000006</v>
      </c>
      <c r="O77">
        <v>390.88536577203666</v>
      </c>
      <c r="P77">
        <v>34</v>
      </c>
      <c r="Q77">
        <v>356.88536577203666</v>
      </c>
      <c r="R77">
        <v>747050</v>
      </c>
      <c r="S77">
        <v>9328.2503500000003</v>
      </c>
      <c r="T77">
        <v>7.3142059999999995</v>
      </c>
      <c r="U77">
        <v>6.7666439999999994</v>
      </c>
      <c r="V77">
        <v>301.89248999999995</v>
      </c>
      <c r="W77">
        <v>5.0622907000000012E-7</v>
      </c>
      <c r="X77">
        <v>187.065755</v>
      </c>
      <c r="Y77">
        <v>445.67500000000007</v>
      </c>
      <c r="Z77">
        <v>372.67793574965441</v>
      </c>
      <c r="AA77">
        <v>33.887717556125118</v>
      </c>
      <c r="AB77">
        <v>338.79021819352931</v>
      </c>
      <c r="AC77">
        <v>745210</v>
      </c>
      <c r="AD77">
        <v>8390.695214611771</v>
      </c>
      <c r="AE77">
        <v>6.5606797824884797</v>
      </c>
      <c r="AF77">
        <v>6.0737787176470599</v>
      </c>
      <c r="AG77">
        <v>271.64817462972735</v>
      </c>
      <c r="AH77">
        <v>4.6696878040000011E-7</v>
      </c>
      <c r="AI77">
        <v>123.41889999999999</v>
      </c>
      <c r="AJ77">
        <v>442.91500000000008</v>
      </c>
      <c r="AK77">
        <v>372.28976779875893</v>
      </c>
      <c r="AL77">
        <v>30.821078267832121</v>
      </c>
      <c r="AM77">
        <v>341.46868953092684</v>
      </c>
      <c r="AN77">
        <v>749350</v>
      </c>
      <c r="AO77">
        <v>8583.7175485760454</v>
      </c>
      <c r="AP77">
        <v>7.0326699183427355</v>
      </c>
      <c r="AQ77">
        <v>6.6290959169873576</v>
      </c>
      <c r="AR77">
        <v>274.12472817465209</v>
      </c>
      <c r="AS77">
        <v>4.6777210600000013E-7</v>
      </c>
      <c r="AT77">
        <v>122.70283333333333</v>
      </c>
      <c r="AU77">
        <v>457.75000000000006</v>
      </c>
      <c r="AV77" t="s">
        <v>412</v>
      </c>
    </row>
    <row r="78" spans="1:48" x14ac:dyDescent="0.3">
      <c r="A78">
        <v>75</v>
      </c>
      <c r="B78" t="s">
        <v>204</v>
      </c>
      <c r="C78" t="s">
        <v>402</v>
      </c>
      <c r="D78">
        <v>453</v>
      </c>
      <c r="E78">
        <v>30</v>
      </c>
      <c r="F78">
        <v>423</v>
      </c>
      <c r="G78">
        <v>738800</v>
      </c>
      <c r="H78">
        <v>25809.559000000001</v>
      </c>
      <c r="I78">
        <v>5.7000000000000002E-2</v>
      </c>
      <c r="J78">
        <v>2.86</v>
      </c>
      <c r="K78">
        <v>357.97500000000002</v>
      </c>
      <c r="L78">
        <v>8.1686000000000013E-7</v>
      </c>
      <c r="M78">
        <v>128.73325</v>
      </c>
      <c r="O78">
        <v>453</v>
      </c>
      <c r="P78">
        <v>30</v>
      </c>
      <c r="Q78">
        <v>423</v>
      </c>
      <c r="R78">
        <v>738800</v>
      </c>
      <c r="S78">
        <v>6994.8975</v>
      </c>
      <c r="T78">
        <v>1.5786149999999999</v>
      </c>
      <c r="U78">
        <v>2.7217500000000002E-2</v>
      </c>
      <c r="V78">
        <v>272.17500000000001</v>
      </c>
      <c r="W78">
        <v>5.6558326000000009E-7</v>
      </c>
      <c r="X78">
        <v>128.73325</v>
      </c>
      <c r="Z78">
        <v>432.53133459664321</v>
      </c>
      <c r="AA78">
        <v>30</v>
      </c>
      <c r="AB78">
        <v>402.53133459664321</v>
      </c>
      <c r="AC78">
        <v>738800</v>
      </c>
      <c r="AD78">
        <v>6296.6285000000007</v>
      </c>
      <c r="AE78">
        <v>1.4210289999999999</v>
      </c>
      <c r="AF78">
        <v>2.4500500000000001E-2</v>
      </c>
      <c r="AG78">
        <v>245.00500000000002</v>
      </c>
      <c r="AH78">
        <v>4.7919665200000014E-7</v>
      </c>
      <c r="AI78">
        <v>110.71525</v>
      </c>
      <c r="AK78">
        <v>429.62797780184081</v>
      </c>
      <c r="AL78">
        <v>27.096643205197616</v>
      </c>
      <c r="AM78">
        <v>402.53133459664321</v>
      </c>
      <c r="AN78">
        <v>738800</v>
      </c>
      <c r="AO78">
        <v>6296.6285000000007</v>
      </c>
      <c r="AP78">
        <v>1.4210289999999999</v>
      </c>
      <c r="AQ78">
        <v>2.4500500000000001E-2</v>
      </c>
      <c r="AR78">
        <v>245.00500000000002</v>
      </c>
      <c r="AS78">
        <v>4.7919665200000014E-7</v>
      </c>
      <c r="AT78">
        <v>110.71525</v>
      </c>
      <c r="AV78" t="s">
        <v>412</v>
      </c>
    </row>
    <row r="79" spans="1:48" x14ac:dyDescent="0.3">
      <c r="A79">
        <v>76</v>
      </c>
      <c r="B79" t="s">
        <v>204</v>
      </c>
      <c r="C79" t="s">
        <v>402</v>
      </c>
      <c r="D79">
        <v>387</v>
      </c>
      <c r="E79">
        <v>36</v>
      </c>
      <c r="F79">
        <v>351</v>
      </c>
      <c r="G79">
        <v>742980</v>
      </c>
      <c r="H79">
        <v>29236.52</v>
      </c>
      <c r="I79">
        <v>8.1007999999999996</v>
      </c>
      <c r="J79">
        <v>12.06</v>
      </c>
      <c r="K79">
        <v>405.41199999999998</v>
      </c>
      <c r="M79">
        <v>174.33749999999998</v>
      </c>
      <c r="O79">
        <v>388.86567059201803</v>
      </c>
      <c r="P79">
        <v>36</v>
      </c>
      <c r="Q79">
        <v>352.86567059201803</v>
      </c>
      <c r="R79">
        <v>746430</v>
      </c>
      <c r="S79">
        <v>9406.9211340000002</v>
      </c>
      <c r="T79">
        <v>7.3319604959999998</v>
      </c>
      <c r="U79">
        <v>6.7669501119999991</v>
      </c>
      <c r="V79">
        <v>304.95360999999997</v>
      </c>
      <c r="X79">
        <v>183.403255</v>
      </c>
      <c r="Z79">
        <v>370.73022428450554</v>
      </c>
      <c r="AA79">
        <v>35.881013712244325</v>
      </c>
      <c r="AB79">
        <v>334.8492105722612</v>
      </c>
      <c r="AC79">
        <v>744590</v>
      </c>
      <c r="AD79">
        <v>8457.0256810117717</v>
      </c>
      <c r="AE79">
        <v>6.57564930408848</v>
      </c>
      <c r="AF79">
        <v>6.0740368128470594</v>
      </c>
      <c r="AG79">
        <v>274.22912662972738</v>
      </c>
      <c r="AI79">
        <v>119.48515</v>
      </c>
      <c r="AK79">
        <v>370.10917219825569</v>
      </c>
      <c r="AL79">
        <v>32.60879355709001</v>
      </c>
      <c r="AM79">
        <v>337.5003786411657</v>
      </c>
      <c r="AN79">
        <v>748730</v>
      </c>
      <c r="AO79">
        <v>8650.048014976046</v>
      </c>
      <c r="AP79">
        <v>7.0476394399427358</v>
      </c>
      <c r="AQ79">
        <v>6.6293540121873571</v>
      </c>
      <c r="AR79">
        <v>276.70568017465212</v>
      </c>
      <c r="AT79">
        <v>118.76908333333334</v>
      </c>
      <c r="AV79" t="s">
        <v>412</v>
      </c>
    </row>
    <row r="80" spans="1:48" x14ac:dyDescent="0.3">
      <c r="A80">
        <v>77</v>
      </c>
      <c r="B80" t="s">
        <v>204</v>
      </c>
      <c r="C80" t="s">
        <v>402</v>
      </c>
      <c r="D80">
        <v>400</v>
      </c>
      <c r="E80">
        <v>34</v>
      </c>
      <c r="F80">
        <v>366</v>
      </c>
      <c r="G80">
        <v>742800</v>
      </c>
      <c r="H80">
        <v>29604.2</v>
      </c>
      <c r="I80">
        <v>9.4520000000000017</v>
      </c>
      <c r="J80">
        <v>13.98</v>
      </c>
      <c r="K80">
        <v>410.32</v>
      </c>
      <c r="L80">
        <v>6.3316000000000009E-7</v>
      </c>
      <c r="M80">
        <v>181.51999999999998</v>
      </c>
      <c r="N80">
        <v>442.1</v>
      </c>
      <c r="O80">
        <v>402.34969677497082</v>
      </c>
      <c r="P80">
        <v>34</v>
      </c>
      <c r="Q80">
        <v>368.34969677497082</v>
      </c>
      <c r="R80">
        <v>746970</v>
      </c>
      <c r="S80">
        <v>9813.4097099999999</v>
      </c>
      <c r="T80">
        <v>8.5107923999999997</v>
      </c>
      <c r="U80">
        <v>8.1731259999999999</v>
      </c>
      <c r="V80">
        <v>308.024314</v>
      </c>
      <c r="W80">
        <v>4.8861729400000013E-7</v>
      </c>
      <c r="X80">
        <v>192.47815499999999</v>
      </c>
      <c r="Y80">
        <v>448.35500000000002</v>
      </c>
      <c r="Z80">
        <v>383.31841476154284</v>
      </c>
      <c r="AA80">
        <v>33.864200143404595</v>
      </c>
      <c r="AB80">
        <v>349.45421461813822</v>
      </c>
      <c r="AC80">
        <v>744746</v>
      </c>
      <c r="AD80">
        <v>8825.91659853075</v>
      </c>
      <c r="AE80">
        <v>7.6328960501382479</v>
      </c>
      <c r="AF80">
        <v>7.3362297717647067</v>
      </c>
      <c r="AG80">
        <v>277.13840237854004</v>
      </c>
      <c r="AH80">
        <v>4.6337191384000014E-7</v>
      </c>
      <c r="AI80">
        <v>119.30834</v>
      </c>
      <c r="AJ80">
        <v>445.01900000000001</v>
      </c>
      <c r="AK80">
        <v>383.62547515838611</v>
      </c>
      <c r="AL80">
        <v>30.836378792930976</v>
      </c>
      <c r="AM80">
        <v>352.78909636545512</v>
      </c>
      <c r="AN80">
        <v>749750</v>
      </c>
      <c r="AO80">
        <v>9059.2218543658291</v>
      </c>
      <c r="AP80">
        <v>8.2033884752142647</v>
      </c>
      <c r="AQ80">
        <v>8.0074392561847176</v>
      </c>
      <c r="AR80">
        <v>280.13180188066644</v>
      </c>
      <c r="AS80">
        <v>4.6434289000000015E-7</v>
      </c>
      <c r="AT80">
        <v>118.44283333333334</v>
      </c>
      <c r="AU80">
        <v>462.95000000000005</v>
      </c>
      <c r="AV80" t="s">
        <v>412</v>
      </c>
    </row>
    <row r="81" spans="1:48" x14ac:dyDescent="0.3">
      <c r="A81">
        <v>78</v>
      </c>
      <c r="B81" t="s">
        <v>204</v>
      </c>
      <c r="C81" t="s">
        <v>402</v>
      </c>
      <c r="D81">
        <v>395</v>
      </c>
      <c r="E81">
        <v>34</v>
      </c>
      <c r="F81">
        <v>361</v>
      </c>
      <c r="G81">
        <v>743600</v>
      </c>
      <c r="H81">
        <v>28957.5016</v>
      </c>
      <c r="I81">
        <v>7.8368000000000002</v>
      </c>
      <c r="J81">
        <v>12.06</v>
      </c>
      <c r="K81">
        <v>401.34</v>
      </c>
      <c r="L81">
        <v>6.7468000000000006E-7</v>
      </c>
      <c r="M81">
        <v>177.99999999999997</v>
      </c>
      <c r="N81">
        <v>440.50000000000006</v>
      </c>
      <c r="O81">
        <v>396.91723110902882</v>
      </c>
      <c r="P81">
        <v>34</v>
      </c>
      <c r="Q81">
        <v>362.91723110902882</v>
      </c>
      <c r="R81">
        <v>747050</v>
      </c>
      <c r="S81">
        <v>9328.2503500000003</v>
      </c>
      <c r="T81">
        <v>7.3142059999999995</v>
      </c>
      <c r="U81">
        <v>6.7666439999999994</v>
      </c>
      <c r="V81">
        <v>301.89248999999995</v>
      </c>
      <c r="W81">
        <v>5.0622907000000012E-7</v>
      </c>
      <c r="X81">
        <v>187.065755</v>
      </c>
      <c r="Y81">
        <v>445.67500000000007</v>
      </c>
      <c r="Z81">
        <v>378.40396760644643</v>
      </c>
      <c r="AA81">
        <v>33.887717556125118</v>
      </c>
      <c r="AB81">
        <v>344.51625005032133</v>
      </c>
      <c r="AC81">
        <v>745210</v>
      </c>
      <c r="AD81">
        <v>8390.695214611771</v>
      </c>
      <c r="AE81">
        <v>6.5606797824884797</v>
      </c>
      <c r="AF81">
        <v>6.0737787176470599</v>
      </c>
      <c r="AG81">
        <v>271.64817462972735</v>
      </c>
      <c r="AH81">
        <v>4.6696878040000011E-7</v>
      </c>
      <c r="AI81">
        <v>123.41889999999999</v>
      </c>
      <c r="AJ81">
        <v>442.91500000000008</v>
      </c>
      <c r="AK81">
        <v>378.06106959364786</v>
      </c>
      <c r="AL81">
        <v>30.821078267832121</v>
      </c>
      <c r="AM81">
        <v>347.23999132581571</v>
      </c>
      <c r="AN81">
        <v>749350</v>
      </c>
      <c r="AO81">
        <v>8583.7175485760454</v>
      </c>
      <c r="AP81">
        <v>7.0326699183427355</v>
      </c>
      <c r="AQ81">
        <v>6.6290959169873576</v>
      </c>
      <c r="AR81">
        <v>274.12472817465209</v>
      </c>
      <c r="AS81">
        <v>4.6777210600000013E-7</v>
      </c>
      <c r="AT81">
        <v>122.70283333333333</v>
      </c>
      <c r="AU81">
        <v>457.75000000000006</v>
      </c>
      <c r="AV81" t="s">
        <v>412</v>
      </c>
    </row>
    <row r="82" spans="1:48" x14ac:dyDescent="0.3">
      <c r="A82">
        <v>79</v>
      </c>
      <c r="B82" t="s">
        <v>204</v>
      </c>
      <c r="C82" t="s">
        <v>402</v>
      </c>
      <c r="D82">
        <v>433</v>
      </c>
      <c r="E82">
        <v>31</v>
      </c>
      <c r="F82">
        <v>402</v>
      </c>
      <c r="G82">
        <v>742800</v>
      </c>
      <c r="H82">
        <v>28937</v>
      </c>
      <c r="I82">
        <v>7.82</v>
      </c>
      <c r="J82">
        <v>12.06</v>
      </c>
      <c r="K82">
        <v>401.2</v>
      </c>
      <c r="L82">
        <v>6.9076000000000008E-7</v>
      </c>
      <c r="M82">
        <v>172.39999999999998</v>
      </c>
      <c r="O82">
        <v>435.13726633165834</v>
      </c>
      <c r="P82">
        <v>31</v>
      </c>
      <c r="Q82">
        <v>404.13726633165834</v>
      </c>
      <c r="R82">
        <v>746250</v>
      </c>
      <c r="S82">
        <v>9324.6523500000003</v>
      </c>
      <c r="T82">
        <v>7.3133939999999997</v>
      </c>
      <c r="U82">
        <v>6.7666299999999993</v>
      </c>
      <c r="V82">
        <v>301.75248999999997</v>
      </c>
      <c r="W82">
        <v>5.1332035000000005E-7</v>
      </c>
      <c r="X82">
        <v>181.465755</v>
      </c>
      <c r="Z82">
        <v>414.52192259641856</v>
      </c>
      <c r="AA82">
        <v>30.897514810386749</v>
      </c>
      <c r="AB82">
        <v>383.62440778603184</v>
      </c>
      <c r="AC82">
        <v>744410</v>
      </c>
      <c r="AD82">
        <v>8387.0972146117711</v>
      </c>
      <c r="AE82">
        <v>6.5598677824884799</v>
      </c>
      <c r="AF82">
        <v>6.0737647176470597</v>
      </c>
      <c r="AG82">
        <v>271.50817462972736</v>
      </c>
      <c r="AH82">
        <v>4.6838703640000011E-7</v>
      </c>
      <c r="AI82">
        <v>117.8189</v>
      </c>
      <c r="AK82">
        <v>414.75931801482869</v>
      </c>
      <c r="AL82">
        <v>28.098473715850648</v>
      </c>
      <c r="AM82">
        <v>386.66084429897802</v>
      </c>
      <c r="AN82">
        <v>748550</v>
      </c>
      <c r="AO82">
        <v>8580.1195485760454</v>
      </c>
      <c r="AP82">
        <v>7.0318579183427357</v>
      </c>
      <c r="AQ82">
        <v>6.6290819169873574</v>
      </c>
      <c r="AR82">
        <v>273.9847281746521</v>
      </c>
      <c r="AS82">
        <v>4.6919036200000013E-7</v>
      </c>
      <c r="AT82">
        <v>117.10283333333334</v>
      </c>
      <c r="AV82" t="s">
        <v>412</v>
      </c>
    </row>
    <row r="83" spans="1:48" x14ac:dyDescent="0.3">
      <c r="A83">
        <v>80</v>
      </c>
      <c r="B83" t="s">
        <v>204</v>
      </c>
      <c r="C83" t="s">
        <v>163</v>
      </c>
      <c r="D83">
        <v>279</v>
      </c>
      <c r="E83">
        <v>105</v>
      </c>
      <c r="F83">
        <v>174</v>
      </c>
      <c r="G83">
        <v>579760</v>
      </c>
      <c r="H83">
        <v>107488.82</v>
      </c>
      <c r="I83">
        <v>273.1388</v>
      </c>
      <c r="J83">
        <v>31.57</v>
      </c>
      <c r="K83">
        <v>846.99199999999996</v>
      </c>
      <c r="M83">
        <v>69.650369999999995</v>
      </c>
      <c r="O83">
        <v>280.4748880689649</v>
      </c>
      <c r="P83">
        <v>105</v>
      </c>
      <c r="Q83">
        <v>175.4748880689649</v>
      </c>
      <c r="R83">
        <v>584065</v>
      </c>
      <c r="S83">
        <v>64785.379498999995</v>
      </c>
      <c r="T83">
        <v>162.208117096</v>
      </c>
      <c r="U83">
        <v>20.558901112000001</v>
      </c>
      <c r="V83">
        <v>525.24640099999999</v>
      </c>
      <c r="X83">
        <v>71.97581690817249</v>
      </c>
      <c r="Z83">
        <v>278.89999401824434</v>
      </c>
      <c r="AA83">
        <v>105</v>
      </c>
      <c r="AB83">
        <v>173.89999401824437</v>
      </c>
      <c r="AC83">
        <v>581769</v>
      </c>
      <c r="AD83">
        <v>64399.741799415555</v>
      </c>
      <c r="AE83">
        <v>161.44484177192257</v>
      </c>
      <c r="AF83">
        <v>19.697377364611764</v>
      </c>
      <c r="AG83">
        <v>518.02302208144238</v>
      </c>
      <c r="AI83">
        <v>70.216736135142924</v>
      </c>
      <c r="AK83">
        <v>278.00334947376024</v>
      </c>
      <c r="AL83">
        <v>104.10335545551585</v>
      </c>
      <c r="AM83">
        <v>173.89999401824437</v>
      </c>
      <c r="AN83">
        <v>581769</v>
      </c>
      <c r="AO83">
        <v>64337.902541588439</v>
      </c>
      <c r="AP83">
        <v>161.30546814019294</v>
      </c>
      <c r="AQ83">
        <v>19.521363143943717</v>
      </c>
      <c r="AR83">
        <v>517.23417103266331</v>
      </c>
      <c r="AT83">
        <v>69.774933066704193</v>
      </c>
      <c r="AV83" t="s">
        <v>412</v>
      </c>
    </row>
    <row r="84" spans="1:48" x14ac:dyDescent="0.3">
      <c r="A84">
        <v>81</v>
      </c>
      <c r="B84" t="s">
        <v>204</v>
      </c>
      <c r="C84" t="s">
        <v>163</v>
      </c>
      <c r="D84">
        <v>295</v>
      </c>
      <c r="E84">
        <v>110</v>
      </c>
      <c r="F84">
        <v>185</v>
      </c>
      <c r="G84">
        <v>589510</v>
      </c>
      <c r="H84">
        <v>105779.52</v>
      </c>
      <c r="I84">
        <v>270.2208</v>
      </c>
      <c r="J84">
        <v>20.166</v>
      </c>
      <c r="K84">
        <v>824.76199999999994</v>
      </c>
      <c r="M84">
        <v>67.877499999999998</v>
      </c>
      <c r="O84">
        <v>295</v>
      </c>
      <c r="P84">
        <v>110</v>
      </c>
      <c r="Q84">
        <v>185</v>
      </c>
      <c r="R84">
        <v>589510</v>
      </c>
      <c r="S84">
        <v>62493.901383999997</v>
      </c>
      <c r="T84">
        <v>155.19105089599998</v>
      </c>
      <c r="U84">
        <v>12.151681911999999</v>
      </c>
      <c r="V84">
        <v>512.29411999999991</v>
      </c>
      <c r="X84">
        <v>67.877499999999998</v>
      </c>
      <c r="Z84">
        <v>293.62421332971451</v>
      </c>
      <c r="AA84">
        <v>110</v>
      </c>
      <c r="AB84">
        <v>183.62421332971451</v>
      </c>
      <c r="AC84">
        <v>589510</v>
      </c>
      <c r="AD84">
        <v>62343.762806399995</v>
      </c>
      <c r="AE84">
        <v>155.15716748159997</v>
      </c>
      <c r="AF84">
        <v>12.151097715199999</v>
      </c>
      <c r="AG84">
        <v>506.45215199999996</v>
      </c>
      <c r="AI84">
        <v>65.514650000000003</v>
      </c>
      <c r="AK84">
        <v>291.98814269478044</v>
      </c>
      <c r="AL84">
        <v>108.36392936506591</v>
      </c>
      <c r="AM84">
        <v>183.62421332971451</v>
      </c>
      <c r="AN84">
        <v>589510</v>
      </c>
      <c r="AO84">
        <v>62343.762806399995</v>
      </c>
      <c r="AP84">
        <v>155.15716748159997</v>
      </c>
      <c r="AQ84">
        <v>12.151097715199999</v>
      </c>
      <c r="AR84">
        <v>506.45215199999996</v>
      </c>
      <c r="AT84">
        <v>65.514650000000003</v>
      </c>
      <c r="AV84" t="s">
        <v>412</v>
      </c>
    </row>
    <row r="85" spans="1:48" x14ac:dyDescent="0.3">
      <c r="A85">
        <v>82</v>
      </c>
      <c r="B85" t="s">
        <v>204</v>
      </c>
      <c r="C85" t="s">
        <v>163</v>
      </c>
      <c r="D85">
        <v>275</v>
      </c>
      <c r="E85">
        <v>95</v>
      </c>
      <c r="F85">
        <v>180</v>
      </c>
      <c r="G85">
        <v>571200</v>
      </c>
      <c r="H85">
        <v>110257.8</v>
      </c>
      <c r="I85">
        <v>278.86799999999999</v>
      </c>
      <c r="J85">
        <v>48.08</v>
      </c>
      <c r="K85">
        <v>883.38</v>
      </c>
      <c r="L85">
        <v>3.1864E-7</v>
      </c>
      <c r="M85">
        <v>138.46287000000001</v>
      </c>
      <c r="O85">
        <v>278.74694445876952</v>
      </c>
      <c r="P85">
        <v>94.999999999999986</v>
      </c>
      <c r="Q85">
        <v>183.74694445876952</v>
      </c>
      <c r="R85">
        <v>581730</v>
      </c>
      <c r="S85">
        <v>68181.726389999996</v>
      </c>
      <c r="T85">
        <v>172.37345159999998</v>
      </c>
      <c r="U85">
        <v>32.716003999999998</v>
      </c>
      <c r="V85">
        <v>547.20042599999999</v>
      </c>
      <c r="W85">
        <v>1.7563644599999998E-7</v>
      </c>
      <c r="X85">
        <v>157.14769690817246</v>
      </c>
      <c r="Z85">
        <v>275.91056440218432</v>
      </c>
      <c r="AA85">
        <v>94.26777078842035</v>
      </c>
      <c r="AB85">
        <v>181.64279361376396</v>
      </c>
      <c r="AC85">
        <v>576114</v>
      </c>
      <c r="AD85">
        <v>67451.383489815053</v>
      </c>
      <c r="AE85">
        <v>170.55453841437787</v>
      </c>
      <c r="AF85">
        <v>30.609551416470588</v>
      </c>
      <c r="AG85">
        <v>537.81708082638522</v>
      </c>
      <c r="AH85">
        <v>1.0687756055999998E-7</v>
      </c>
      <c r="AI85">
        <v>74.461936135142921</v>
      </c>
      <c r="AK85">
        <v>280.08532559151718</v>
      </c>
      <c r="AL85">
        <v>95.422229276333809</v>
      </c>
      <c r="AM85">
        <v>184.6630963151834</v>
      </c>
      <c r="AN85">
        <v>583584</v>
      </c>
      <c r="AO85">
        <v>67737.823660662601</v>
      </c>
      <c r="AP85">
        <v>171.26679915821137</v>
      </c>
      <c r="AQ85">
        <v>31.435522577220905</v>
      </c>
      <c r="AR85">
        <v>541.49679378257906</v>
      </c>
      <c r="AS85">
        <v>1.0832703935999998E-7</v>
      </c>
      <c r="AT85">
        <v>72.728099733370854</v>
      </c>
      <c r="AV85" t="s">
        <v>412</v>
      </c>
    </row>
    <row r="86" spans="1:48" x14ac:dyDescent="0.3">
      <c r="A86">
        <v>83</v>
      </c>
      <c r="B86" t="s">
        <v>204</v>
      </c>
      <c r="C86" t="s">
        <v>402</v>
      </c>
      <c r="D86">
        <v>453.49052517596101</v>
      </c>
      <c r="E86">
        <v>30.032485110990795</v>
      </c>
      <c r="F86">
        <v>423.45804006497019</v>
      </c>
      <c r="G86">
        <v>738800</v>
      </c>
      <c r="H86">
        <v>25830.060600000001</v>
      </c>
      <c r="I86">
        <v>7.3800000000000004E-2</v>
      </c>
      <c r="J86">
        <v>2.86</v>
      </c>
      <c r="K86">
        <v>358.11500000000001</v>
      </c>
      <c r="L86">
        <v>8.0078000000000011E-7</v>
      </c>
      <c r="M86">
        <v>134.33324999999999</v>
      </c>
      <c r="N86">
        <v>425.00000000000006</v>
      </c>
      <c r="O86">
        <v>453.49052517596101</v>
      </c>
      <c r="P86">
        <v>30.032485110990795</v>
      </c>
      <c r="Q86">
        <v>423.45804006497019</v>
      </c>
      <c r="R86">
        <v>738800</v>
      </c>
      <c r="S86">
        <v>6998.4955</v>
      </c>
      <c r="T86">
        <v>1.5794269999999999</v>
      </c>
      <c r="U86">
        <v>2.7231500000000002E-2</v>
      </c>
      <c r="V86">
        <v>272.315</v>
      </c>
      <c r="W86">
        <v>5.5849198000000016E-7</v>
      </c>
      <c r="X86">
        <v>134.33324999999999</v>
      </c>
      <c r="Y86">
        <v>425.00000000000006</v>
      </c>
      <c r="Z86">
        <v>433.02185977260427</v>
      </c>
      <c r="AA86">
        <v>30.032485110990795</v>
      </c>
      <c r="AB86">
        <v>402.98937466161345</v>
      </c>
      <c r="AC86">
        <v>738800</v>
      </c>
      <c r="AD86">
        <v>6300.2265000000007</v>
      </c>
      <c r="AE86">
        <v>1.4218409999999999</v>
      </c>
      <c r="AF86">
        <v>2.4514500000000002E-2</v>
      </c>
      <c r="AG86">
        <v>245.14500000000001</v>
      </c>
      <c r="AH86">
        <v>4.7777839600000009E-7</v>
      </c>
      <c r="AI86">
        <v>116.31524999999999</v>
      </c>
      <c r="AJ86">
        <v>425.00000000000006</v>
      </c>
      <c r="AK86">
        <v>430.11850297780188</v>
      </c>
      <c r="AL86">
        <v>27.129128316188414</v>
      </c>
      <c r="AM86">
        <v>402.98937466161345</v>
      </c>
      <c r="AN86">
        <v>738800</v>
      </c>
      <c r="AO86">
        <v>6300.2265000000007</v>
      </c>
      <c r="AP86">
        <v>1.4218409999999999</v>
      </c>
      <c r="AQ86">
        <v>2.4514500000000002E-2</v>
      </c>
      <c r="AR86">
        <v>245.14500000000001</v>
      </c>
      <c r="AS86">
        <v>4.7777839600000009E-7</v>
      </c>
      <c r="AT86">
        <v>116.31524999999999</v>
      </c>
      <c r="AU86">
        <v>425.00000000000006</v>
      </c>
      <c r="AV86" t="s">
        <v>412</v>
      </c>
    </row>
    <row r="87" spans="1:48" x14ac:dyDescent="0.3">
      <c r="A87">
        <v>84</v>
      </c>
      <c r="B87" t="s">
        <v>204</v>
      </c>
      <c r="C87" t="s">
        <v>163</v>
      </c>
      <c r="D87">
        <v>263</v>
      </c>
      <c r="E87">
        <v>98</v>
      </c>
      <c r="F87">
        <v>165</v>
      </c>
      <c r="G87">
        <v>570200</v>
      </c>
      <c r="H87">
        <v>110257.8</v>
      </c>
      <c r="I87">
        <v>278.86799999999999</v>
      </c>
      <c r="J87">
        <v>48.08</v>
      </c>
      <c r="K87">
        <v>883.38</v>
      </c>
      <c r="L87">
        <v>3.0444000000000004E-7</v>
      </c>
      <c r="M87">
        <v>184.38</v>
      </c>
      <c r="N87">
        <v>515.29999999999995</v>
      </c>
      <c r="O87">
        <v>266.44061353813299</v>
      </c>
      <c r="P87">
        <v>98</v>
      </c>
      <c r="Q87">
        <v>168.44061353813302</v>
      </c>
      <c r="R87">
        <v>580730</v>
      </c>
      <c r="S87">
        <v>68181.726389999996</v>
      </c>
      <c r="T87">
        <v>172.37345159999998</v>
      </c>
      <c r="U87">
        <v>32.716004000000005</v>
      </c>
      <c r="V87">
        <v>547.20042599999999</v>
      </c>
      <c r="W87">
        <v>1.6937424599999998E-7</v>
      </c>
      <c r="X87">
        <v>212.05635000000001</v>
      </c>
      <c r="Y87">
        <v>531.09500000000003</v>
      </c>
      <c r="Z87">
        <v>263.22856251108476</v>
      </c>
      <c r="AA87">
        <v>96.720049937925353</v>
      </c>
      <c r="AB87">
        <v>166.50851257315941</v>
      </c>
      <c r="AC87">
        <v>575114</v>
      </c>
      <c r="AD87">
        <v>67451.383489815053</v>
      </c>
      <c r="AE87">
        <v>170.55453841437787</v>
      </c>
      <c r="AF87">
        <v>30.609551416470588</v>
      </c>
      <c r="AG87">
        <v>537.81708082638522</v>
      </c>
      <c r="AH87">
        <v>1.0562512055999998E-7</v>
      </c>
      <c r="AI87">
        <v>72.783060000000006</v>
      </c>
      <c r="AJ87">
        <v>522.67100000000005</v>
      </c>
      <c r="AK87">
        <v>269.89011059123777</v>
      </c>
      <c r="AL87">
        <v>98.731561037856224</v>
      </c>
      <c r="AM87">
        <v>171.15854955338153</v>
      </c>
      <c r="AN87">
        <v>587750</v>
      </c>
      <c r="AO87">
        <v>68040.521222175579</v>
      </c>
      <c r="AP87">
        <v>171.99513439424607</v>
      </c>
      <c r="AQ87">
        <v>32.304476085761408</v>
      </c>
      <c r="AR87">
        <v>545.3759529504598</v>
      </c>
      <c r="AS87">
        <v>1.0807700999999998E-7</v>
      </c>
      <c r="AT87">
        <v>70.597499999999997</v>
      </c>
      <c r="AU87">
        <v>567.95000000000005</v>
      </c>
      <c r="AV87" t="s">
        <v>412</v>
      </c>
    </row>
    <row r="88" spans="1:48" x14ac:dyDescent="0.3">
      <c r="A88">
        <v>85</v>
      </c>
      <c r="B88" t="s">
        <v>204</v>
      </c>
      <c r="C88" t="s">
        <v>163</v>
      </c>
      <c r="D88">
        <v>267</v>
      </c>
      <c r="E88">
        <v>108</v>
      </c>
      <c r="F88">
        <v>159</v>
      </c>
      <c r="G88">
        <v>578760</v>
      </c>
      <c r="H88">
        <v>107488.82</v>
      </c>
      <c r="I88">
        <v>273.1388</v>
      </c>
      <c r="J88">
        <v>31.57</v>
      </c>
      <c r="K88">
        <v>846.99199999999996</v>
      </c>
      <c r="M88">
        <v>115.5675</v>
      </c>
      <c r="O88">
        <v>268.35005402485137</v>
      </c>
      <c r="P88">
        <v>108</v>
      </c>
      <c r="Q88">
        <v>160.3500540248514</v>
      </c>
      <c r="R88">
        <v>583065</v>
      </c>
      <c r="S88">
        <v>64785.379498999995</v>
      </c>
      <c r="T88">
        <v>162.208117096</v>
      </c>
      <c r="U88">
        <v>20.558901112000001</v>
      </c>
      <c r="V88">
        <v>525.24640099999999</v>
      </c>
      <c r="X88">
        <v>126.882475</v>
      </c>
      <c r="Z88">
        <v>266.33739226783797</v>
      </c>
      <c r="AA88">
        <v>107.42893439560308</v>
      </c>
      <c r="AB88">
        <v>158.90845787223489</v>
      </c>
      <c r="AC88">
        <v>580769</v>
      </c>
      <c r="AD88">
        <v>64399.741799415555</v>
      </c>
      <c r="AE88">
        <v>161.44484177192257</v>
      </c>
      <c r="AF88">
        <v>19.697377364611764</v>
      </c>
      <c r="AG88">
        <v>518.02302208144238</v>
      </c>
      <c r="AI88">
        <v>68.537859999999995</v>
      </c>
      <c r="AK88">
        <v>268.17462901175048</v>
      </c>
      <c r="AL88">
        <v>107.41491974365758</v>
      </c>
      <c r="AM88">
        <v>160.75970926809291</v>
      </c>
      <c r="AN88">
        <v>585935</v>
      </c>
      <c r="AO88">
        <v>64640.600103101409</v>
      </c>
      <c r="AP88">
        <v>162.03380337622767</v>
      </c>
      <c r="AQ88">
        <v>20.39031665248422</v>
      </c>
      <c r="AR88">
        <v>521.11333020054406</v>
      </c>
      <c r="AT88">
        <v>67.644333333333336</v>
      </c>
      <c r="AV88" t="s">
        <v>412</v>
      </c>
    </row>
    <row r="89" spans="1:48" x14ac:dyDescent="0.3">
      <c r="A89">
        <v>86</v>
      </c>
      <c r="B89" t="s">
        <v>204</v>
      </c>
      <c r="C89" t="s">
        <v>163</v>
      </c>
      <c r="D89">
        <v>290.99999999999994</v>
      </c>
      <c r="E89">
        <v>99.999999999999986</v>
      </c>
      <c r="F89">
        <v>190.99999999999997</v>
      </c>
      <c r="G89">
        <v>580950</v>
      </c>
      <c r="H89">
        <v>108548.5</v>
      </c>
      <c r="I89">
        <v>275.95</v>
      </c>
      <c r="J89">
        <v>36.676000000000002</v>
      </c>
      <c r="K89">
        <v>861.15</v>
      </c>
      <c r="L89">
        <v>2.9228999999999998E-7</v>
      </c>
      <c r="M89">
        <v>136.69</v>
      </c>
      <c r="O89">
        <v>293.32864350491758</v>
      </c>
      <c r="P89">
        <v>99.999999999999986</v>
      </c>
      <c r="Q89">
        <v>193.32864350491761</v>
      </c>
      <c r="R89">
        <v>587175</v>
      </c>
      <c r="S89">
        <v>65890.248274999991</v>
      </c>
      <c r="T89">
        <v>165.35638539999999</v>
      </c>
      <c r="U89">
        <v>24.308784799999998</v>
      </c>
      <c r="V89">
        <v>534.24814499999991</v>
      </c>
      <c r="W89">
        <v>1.7075298499999999E-7</v>
      </c>
      <c r="X89">
        <v>153.04937999999999</v>
      </c>
      <c r="Z89">
        <v>290.63474638394808</v>
      </c>
      <c r="AA89">
        <v>99.239451576161898</v>
      </c>
      <c r="AB89">
        <v>191.3952948077862</v>
      </c>
      <c r="AC89">
        <v>583855</v>
      </c>
      <c r="AD89">
        <v>65395.404496799492</v>
      </c>
      <c r="AE89">
        <v>164.26686412405527</v>
      </c>
      <c r="AF89">
        <v>23.063271767058822</v>
      </c>
      <c r="AG89">
        <v>526.2462107449428</v>
      </c>
      <c r="AH89">
        <v>1.2580238419999998E-7</v>
      </c>
      <c r="AI89">
        <v>69.75985</v>
      </c>
      <c r="AK89">
        <v>294.37125311799775</v>
      </c>
      <c r="AL89">
        <v>99.796008962922258</v>
      </c>
      <c r="AM89">
        <v>194.57524415507547</v>
      </c>
      <c r="AN89">
        <v>591325</v>
      </c>
      <c r="AO89">
        <v>65743.683925474164</v>
      </c>
      <c r="AP89">
        <v>165.1184984996184</v>
      </c>
      <c r="AQ89">
        <v>24.065257148477187</v>
      </c>
      <c r="AR89">
        <v>530.7147747499157</v>
      </c>
      <c r="AS89">
        <v>1.2725186299999999E-7</v>
      </c>
      <c r="AT89">
        <v>68.467816666666664</v>
      </c>
      <c r="AV89" t="s">
        <v>412</v>
      </c>
    </row>
    <row r="90" spans="1:48" x14ac:dyDescent="0.3">
      <c r="A90">
        <v>87</v>
      </c>
      <c r="B90" t="s">
        <v>204</v>
      </c>
      <c r="C90" t="s">
        <v>402</v>
      </c>
      <c r="D90">
        <v>453.11036816459119</v>
      </c>
      <c r="E90">
        <v>30.007309149972926</v>
      </c>
      <c r="F90">
        <v>423.10305901461828</v>
      </c>
      <c r="G90">
        <v>738800</v>
      </c>
      <c r="H90">
        <v>26109.079000000002</v>
      </c>
      <c r="I90">
        <v>0.33779999999999999</v>
      </c>
      <c r="J90">
        <v>2.86</v>
      </c>
      <c r="K90">
        <v>362.18700000000001</v>
      </c>
      <c r="M90">
        <v>130.67075</v>
      </c>
      <c r="O90">
        <v>453.11036816459119</v>
      </c>
      <c r="P90">
        <v>30.007309149972926</v>
      </c>
      <c r="Q90">
        <v>423.10305901461828</v>
      </c>
      <c r="R90">
        <v>738800</v>
      </c>
      <c r="S90">
        <v>7077.1662839999999</v>
      </c>
      <c r="T90">
        <v>1.5971814959999999</v>
      </c>
      <c r="U90">
        <v>2.7537612000000003E-2</v>
      </c>
      <c r="V90">
        <v>275.37612000000001</v>
      </c>
      <c r="X90">
        <v>130.67075</v>
      </c>
      <c r="Z90">
        <v>432.50772604223067</v>
      </c>
      <c r="AA90">
        <v>30.007309149972926</v>
      </c>
      <c r="AB90">
        <v>402.50041689225776</v>
      </c>
      <c r="AC90">
        <v>738800</v>
      </c>
      <c r="AD90">
        <v>6366.5569664000004</v>
      </c>
      <c r="AE90">
        <v>1.4368105215999998</v>
      </c>
      <c r="AF90">
        <v>2.4772595200000001E-2</v>
      </c>
      <c r="AG90">
        <v>247.72595200000004</v>
      </c>
      <c r="AI90">
        <v>112.3815</v>
      </c>
      <c r="AK90">
        <v>429.58536545749871</v>
      </c>
      <c r="AL90">
        <v>27.084948565240929</v>
      </c>
      <c r="AM90">
        <v>402.50041689225776</v>
      </c>
      <c r="AN90">
        <v>738800</v>
      </c>
      <c r="AO90">
        <v>6366.5569664000004</v>
      </c>
      <c r="AP90">
        <v>1.4368105215999998</v>
      </c>
      <c r="AQ90">
        <v>2.4772595200000001E-2</v>
      </c>
      <c r="AR90">
        <v>247.72595200000004</v>
      </c>
      <c r="AT90">
        <v>112.3815</v>
      </c>
      <c r="AV90" t="s">
        <v>412</v>
      </c>
    </row>
    <row r="91" spans="1:48" x14ac:dyDescent="0.3">
      <c r="A91">
        <v>88</v>
      </c>
      <c r="B91" t="s">
        <v>204</v>
      </c>
      <c r="C91" t="s">
        <v>402</v>
      </c>
      <c r="D91">
        <v>453</v>
      </c>
      <c r="E91">
        <v>30</v>
      </c>
      <c r="F91">
        <v>423</v>
      </c>
      <c r="G91">
        <v>738800</v>
      </c>
      <c r="H91">
        <v>26476.759000000002</v>
      </c>
      <c r="I91">
        <v>1.6890000000000001</v>
      </c>
      <c r="J91">
        <v>4.7799999999999994</v>
      </c>
      <c r="K91">
        <v>367.09500000000003</v>
      </c>
      <c r="L91">
        <v>7.5926000000000014E-7</v>
      </c>
      <c r="M91">
        <v>137.85325</v>
      </c>
      <c r="N91">
        <v>426.6</v>
      </c>
      <c r="O91">
        <v>453.47360990913029</v>
      </c>
      <c r="P91">
        <v>30</v>
      </c>
      <c r="Q91">
        <v>423.47360990913029</v>
      </c>
      <c r="R91">
        <v>739520</v>
      </c>
      <c r="S91">
        <v>7483.6548599999996</v>
      </c>
      <c r="T91">
        <v>2.7760134000000001</v>
      </c>
      <c r="U91">
        <v>1.4337134999999999</v>
      </c>
      <c r="V91">
        <v>278.44682399999999</v>
      </c>
      <c r="W91">
        <v>5.4088020400000017E-7</v>
      </c>
      <c r="X91">
        <v>139.74564999999998</v>
      </c>
      <c r="Y91">
        <v>427.68</v>
      </c>
      <c r="Z91">
        <v>432.72554301238199</v>
      </c>
      <c r="AA91">
        <v>29.979154039310764</v>
      </c>
      <c r="AB91">
        <v>402.74638897307125</v>
      </c>
      <c r="AC91">
        <v>739136</v>
      </c>
      <c r="AD91">
        <v>6735.4478839189787</v>
      </c>
      <c r="AE91">
        <v>2.4940572676497696</v>
      </c>
      <c r="AF91">
        <v>1.2869655541176472</v>
      </c>
      <c r="AG91">
        <v>250.6352277488127</v>
      </c>
      <c r="AH91">
        <v>4.7418152944000012E-7</v>
      </c>
      <c r="AI91">
        <v>112.20469</v>
      </c>
      <c r="AJ91">
        <v>427.10400000000004</v>
      </c>
      <c r="AK91">
        <v>430.53547297297291</v>
      </c>
      <c r="AL91">
        <v>27.113513513513514</v>
      </c>
      <c r="AM91">
        <v>403.4219594594594</v>
      </c>
      <c r="AN91">
        <v>740000</v>
      </c>
      <c r="AO91">
        <v>6775.7308057897844</v>
      </c>
      <c r="AP91">
        <v>2.5925595568715276</v>
      </c>
      <c r="AQ91">
        <v>1.4028578391973614</v>
      </c>
      <c r="AR91">
        <v>251.15207370601436</v>
      </c>
      <c r="AS91">
        <v>4.7434918000000016E-7</v>
      </c>
      <c r="AT91">
        <v>112.05525</v>
      </c>
      <c r="AU91">
        <v>430.20000000000005</v>
      </c>
      <c r="AV91" t="s">
        <v>412</v>
      </c>
    </row>
    <row r="92" spans="1:48" x14ac:dyDescent="0.3">
      <c r="A92">
        <v>89</v>
      </c>
      <c r="B92" t="s">
        <v>204</v>
      </c>
      <c r="C92" t="s">
        <v>402</v>
      </c>
      <c r="D92">
        <v>387</v>
      </c>
      <c r="E92">
        <v>35</v>
      </c>
      <c r="F92">
        <v>352</v>
      </c>
      <c r="G92">
        <v>740720</v>
      </c>
      <c r="H92">
        <v>26901.7016</v>
      </c>
      <c r="I92">
        <v>3.4403999999999999</v>
      </c>
      <c r="J92">
        <v>2.8980399999999999</v>
      </c>
      <c r="K92">
        <v>373.80699999999996</v>
      </c>
      <c r="L92">
        <v>6.5491600000000009E-7</v>
      </c>
      <c r="M92">
        <v>137.72359999999998</v>
      </c>
      <c r="O92">
        <v>387</v>
      </c>
      <c r="P92">
        <v>35</v>
      </c>
      <c r="Q92">
        <v>352</v>
      </c>
      <c r="R92">
        <v>740720</v>
      </c>
      <c r="S92">
        <v>7302.0618439999998</v>
      </c>
      <c r="T92">
        <v>1.6479361359999998</v>
      </c>
      <c r="U92">
        <v>2.8412692000000003E-2</v>
      </c>
      <c r="V92">
        <v>284.12691999999998</v>
      </c>
      <c r="W92">
        <v>4.996285000000001E-7</v>
      </c>
      <c r="X92">
        <v>137.72359999999998</v>
      </c>
      <c r="Z92">
        <v>369.55919645750078</v>
      </c>
      <c r="AA92">
        <v>35</v>
      </c>
      <c r="AB92">
        <v>334.55919645750078</v>
      </c>
      <c r="AC92">
        <v>740720</v>
      </c>
      <c r="AD92">
        <v>6572.2154596</v>
      </c>
      <c r="AE92">
        <v>1.4832237223999998</v>
      </c>
      <c r="AF92">
        <v>2.5572822800000002E-2</v>
      </c>
      <c r="AG92">
        <v>255.728228</v>
      </c>
      <c r="AH92">
        <v>4.7574394000000015E-7</v>
      </c>
      <c r="AI92">
        <v>119.22629599999999</v>
      </c>
      <c r="AK92">
        <v>366.09085484393557</v>
      </c>
      <c r="AL92">
        <v>31.53165838643482</v>
      </c>
      <c r="AM92">
        <v>334.55919645750078</v>
      </c>
      <c r="AN92">
        <v>740720</v>
      </c>
      <c r="AO92">
        <v>6572.2154596</v>
      </c>
      <c r="AP92">
        <v>1.4832237223999998</v>
      </c>
      <c r="AQ92">
        <v>2.5572822800000002E-2</v>
      </c>
      <c r="AR92">
        <v>255.728228</v>
      </c>
      <c r="AS92">
        <v>4.7574394000000015E-7</v>
      </c>
      <c r="AT92">
        <v>119.22629599999999</v>
      </c>
      <c r="AV92" t="s">
        <v>412</v>
      </c>
    </row>
    <row r="93" spans="1:48" x14ac:dyDescent="0.3">
      <c r="A93">
        <v>90</v>
      </c>
      <c r="B93" t="s">
        <v>204</v>
      </c>
      <c r="C93" t="s">
        <v>69</v>
      </c>
      <c r="D93">
        <v>574</v>
      </c>
      <c r="E93">
        <v>0</v>
      </c>
      <c r="F93">
        <v>574</v>
      </c>
      <c r="G93">
        <v>639400</v>
      </c>
      <c r="H93">
        <v>88821</v>
      </c>
      <c r="I93">
        <v>217.26000000000002</v>
      </c>
      <c r="J93">
        <v>255.60000000000002</v>
      </c>
      <c r="K93">
        <v>1214.0999999999999</v>
      </c>
      <c r="L93">
        <v>1.4114800000000002E-6</v>
      </c>
      <c r="M93">
        <v>191.76389999999998</v>
      </c>
      <c r="O93">
        <v>660.0531587895274</v>
      </c>
      <c r="P93">
        <v>0</v>
      </c>
      <c r="Q93">
        <v>660.0531587895274</v>
      </c>
      <c r="R93">
        <v>735250</v>
      </c>
      <c r="S93">
        <v>65065.823550000008</v>
      </c>
      <c r="T93">
        <v>159.40366200000003</v>
      </c>
      <c r="U93">
        <v>187.23978000000002</v>
      </c>
      <c r="V93">
        <v>834.93656999999996</v>
      </c>
      <c r="W93">
        <v>7.1545635000000013E-7</v>
      </c>
      <c r="X93">
        <v>243.53952976732498</v>
      </c>
      <c r="Z93">
        <v>614.15650738894669</v>
      </c>
      <c r="AA93">
        <v>0</v>
      </c>
      <c r="AB93">
        <v>614.15650738894669</v>
      </c>
      <c r="AC93">
        <v>684130</v>
      </c>
      <c r="AD93">
        <v>58417.830484214006</v>
      </c>
      <c r="AE93">
        <v>142.84688813087558</v>
      </c>
      <c r="AF93">
        <v>168.0656603294118</v>
      </c>
      <c r="AG93">
        <v>749.52406906068597</v>
      </c>
      <c r="AH93">
        <v>1.3317194520000003E-7</v>
      </c>
      <c r="AI93">
        <v>235.66155541311241</v>
      </c>
      <c r="AK93">
        <v>614.15650738894669</v>
      </c>
      <c r="AL93">
        <v>0</v>
      </c>
      <c r="AM93">
        <v>614.15650738894669</v>
      </c>
      <c r="AN93">
        <v>684130</v>
      </c>
      <c r="AO93">
        <v>57040.991259422117</v>
      </c>
      <c r="AP93">
        <v>139.74376092964826</v>
      </c>
      <c r="AQ93">
        <v>164.14673743718595</v>
      </c>
      <c r="AR93">
        <v>731.9604516331658</v>
      </c>
      <c r="AS93">
        <v>1.3317194520000003E-7</v>
      </c>
      <c r="AT93">
        <v>225.82489476041727</v>
      </c>
      <c r="AV93" t="s">
        <v>412</v>
      </c>
    </row>
    <row r="94" spans="1:48" x14ac:dyDescent="0.3">
      <c r="A94">
        <v>91</v>
      </c>
      <c r="B94" t="s">
        <v>204</v>
      </c>
      <c r="C94" t="s">
        <v>402</v>
      </c>
      <c r="D94">
        <v>391</v>
      </c>
      <c r="E94">
        <v>37</v>
      </c>
      <c r="F94">
        <v>354</v>
      </c>
      <c r="G94">
        <v>740100</v>
      </c>
      <c r="H94">
        <v>27180.720000000001</v>
      </c>
      <c r="I94">
        <v>3.7044000000000001</v>
      </c>
      <c r="J94">
        <v>2.8980399999999999</v>
      </c>
      <c r="K94">
        <v>377.87899999999996</v>
      </c>
      <c r="M94">
        <v>134.06109999999998</v>
      </c>
      <c r="O94">
        <v>391</v>
      </c>
      <c r="P94">
        <v>37</v>
      </c>
      <c r="Q94">
        <v>354</v>
      </c>
      <c r="R94">
        <v>740100</v>
      </c>
      <c r="S94">
        <v>7380.7326279999997</v>
      </c>
      <c r="T94">
        <v>1.6656906319999998</v>
      </c>
      <c r="U94">
        <v>2.8718804000000004E-2</v>
      </c>
      <c r="V94">
        <v>287.18804</v>
      </c>
      <c r="X94">
        <v>134.06109999999998</v>
      </c>
      <c r="Z94">
        <v>373.33348196189701</v>
      </c>
      <c r="AA94">
        <v>37</v>
      </c>
      <c r="AB94">
        <v>336.33348196189701</v>
      </c>
      <c r="AC94">
        <v>740100</v>
      </c>
      <c r="AD94">
        <v>6638.5459259999998</v>
      </c>
      <c r="AE94">
        <v>1.4981932439999996</v>
      </c>
      <c r="AF94">
        <v>2.5830918000000001E-2</v>
      </c>
      <c r="AG94">
        <v>258.30918000000003</v>
      </c>
      <c r="AI94">
        <v>115.292546</v>
      </c>
      <c r="AK94">
        <v>369.64048101607887</v>
      </c>
      <c r="AL94">
        <v>33.306999054181873</v>
      </c>
      <c r="AM94">
        <v>336.33348196189701</v>
      </c>
      <c r="AN94">
        <v>740100</v>
      </c>
      <c r="AO94">
        <v>6638.5459259999998</v>
      </c>
      <c r="AP94">
        <v>1.4981932439999996</v>
      </c>
      <c r="AQ94">
        <v>2.5830918000000001E-2</v>
      </c>
      <c r="AR94">
        <v>258.30918000000003</v>
      </c>
      <c r="AT94">
        <v>115.292546</v>
      </c>
      <c r="AV94" t="s">
        <v>412</v>
      </c>
    </row>
    <row r="95" spans="1:48" x14ac:dyDescent="0.3">
      <c r="A95">
        <v>92</v>
      </c>
      <c r="B95" t="s">
        <v>204</v>
      </c>
      <c r="C95" t="s">
        <v>402</v>
      </c>
      <c r="D95">
        <v>399</v>
      </c>
      <c r="E95">
        <v>35</v>
      </c>
      <c r="F95">
        <v>364</v>
      </c>
      <c r="G95">
        <v>740720</v>
      </c>
      <c r="H95">
        <v>26901.7016</v>
      </c>
      <c r="I95">
        <v>3.4403999999999999</v>
      </c>
      <c r="J95">
        <v>2.8980399999999999</v>
      </c>
      <c r="K95">
        <v>373.80699999999996</v>
      </c>
      <c r="L95">
        <v>6.5491600000000009E-7</v>
      </c>
      <c r="M95">
        <v>137.72359999999998</v>
      </c>
      <c r="O95">
        <v>399</v>
      </c>
      <c r="P95">
        <v>35</v>
      </c>
      <c r="Q95">
        <v>364</v>
      </c>
      <c r="R95">
        <v>740720</v>
      </c>
      <c r="S95">
        <v>7302.0618439999998</v>
      </c>
      <c r="T95">
        <v>1.6479361359999998</v>
      </c>
      <c r="U95">
        <v>2.8412692000000003E-2</v>
      </c>
      <c r="V95">
        <v>284.12691999999998</v>
      </c>
      <c r="W95">
        <v>4.996285000000001E-7</v>
      </c>
      <c r="X95">
        <v>137.72359999999998</v>
      </c>
      <c r="Z95">
        <v>380.964623609461</v>
      </c>
      <c r="AA95">
        <v>35</v>
      </c>
      <c r="AB95">
        <v>345.964623609461</v>
      </c>
      <c r="AC95">
        <v>740720</v>
      </c>
      <c r="AD95">
        <v>6572.2154596</v>
      </c>
      <c r="AE95">
        <v>1.4832237223999998</v>
      </c>
      <c r="AF95">
        <v>2.5572822800000002E-2</v>
      </c>
      <c r="AG95">
        <v>255.728228</v>
      </c>
      <c r="AH95">
        <v>4.7574394000000015E-7</v>
      </c>
      <c r="AI95">
        <v>119.22629599999999</v>
      </c>
      <c r="AK95">
        <v>377.4962819958958</v>
      </c>
      <c r="AL95">
        <v>31.53165838643482</v>
      </c>
      <c r="AM95">
        <v>345.964623609461</v>
      </c>
      <c r="AN95">
        <v>740720</v>
      </c>
      <c r="AO95">
        <v>6572.2154596</v>
      </c>
      <c r="AP95">
        <v>1.4832237223999998</v>
      </c>
      <c r="AQ95">
        <v>2.5572822800000002E-2</v>
      </c>
      <c r="AR95">
        <v>255.728228</v>
      </c>
      <c r="AS95">
        <v>4.7574394000000015E-7</v>
      </c>
      <c r="AT95">
        <v>119.22629599999999</v>
      </c>
      <c r="AV95" t="s">
        <v>412</v>
      </c>
    </row>
    <row r="96" spans="1:48" x14ac:dyDescent="0.3">
      <c r="A96">
        <v>93</v>
      </c>
      <c r="B96" t="s">
        <v>204</v>
      </c>
      <c r="C96" t="s">
        <v>402</v>
      </c>
      <c r="D96">
        <v>463</v>
      </c>
      <c r="E96">
        <v>30</v>
      </c>
      <c r="F96">
        <v>433</v>
      </c>
      <c r="G96">
        <v>738800</v>
      </c>
      <c r="H96">
        <v>25740</v>
      </c>
      <c r="I96">
        <v>0</v>
      </c>
      <c r="J96">
        <v>2.86</v>
      </c>
      <c r="K96">
        <v>357.5</v>
      </c>
      <c r="L96">
        <v>8.1686000000000013E-7</v>
      </c>
      <c r="M96">
        <v>128.69999999999999</v>
      </c>
      <c r="O96">
        <v>463</v>
      </c>
      <c r="P96">
        <v>30</v>
      </c>
      <c r="Q96">
        <v>433</v>
      </c>
      <c r="R96">
        <v>738800</v>
      </c>
      <c r="S96">
        <v>6982.69</v>
      </c>
      <c r="T96">
        <v>1.5758599999999998</v>
      </c>
      <c r="U96">
        <v>2.7170000000000003E-2</v>
      </c>
      <c r="V96">
        <v>271.7</v>
      </c>
      <c r="W96">
        <v>5.6558326000000009E-7</v>
      </c>
      <c r="X96">
        <v>128.69999999999999</v>
      </c>
      <c r="Z96">
        <v>442.04744179750946</v>
      </c>
      <c r="AA96">
        <v>30</v>
      </c>
      <c r="AB96">
        <v>412.04744179750946</v>
      </c>
      <c r="AC96">
        <v>738800</v>
      </c>
      <c r="AD96">
        <v>6284.4210000000003</v>
      </c>
      <c r="AE96">
        <v>1.4182739999999998</v>
      </c>
      <c r="AF96">
        <v>2.4453000000000003E-2</v>
      </c>
      <c r="AG96">
        <v>244.53000000000003</v>
      </c>
      <c r="AH96">
        <v>4.7919665200000014E-7</v>
      </c>
      <c r="AI96">
        <v>110.682</v>
      </c>
      <c r="AK96">
        <v>439.14408500270707</v>
      </c>
      <c r="AL96">
        <v>27.096643205197616</v>
      </c>
      <c r="AM96">
        <v>412.04744179750946</v>
      </c>
      <c r="AN96">
        <v>738800</v>
      </c>
      <c r="AO96">
        <v>6284.4210000000003</v>
      </c>
      <c r="AP96">
        <v>1.4182739999999998</v>
      </c>
      <c r="AQ96">
        <v>2.4453000000000003E-2</v>
      </c>
      <c r="AR96">
        <v>244.53000000000003</v>
      </c>
      <c r="AS96">
        <v>4.7919665200000014E-7</v>
      </c>
      <c r="AT96">
        <v>110.682</v>
      </c>
      <c r="AV96" t="s">
        <v>412</v>
      </c>
    </row>
    <row r="97" spans="1:48" x14ac:dyDescent="0.3">
      <c r="A97">
        <v>94</v>
      </c>
      <c r="B97" t="s">
        <v>204</v>
      </c>
      <c r="C97" t="s">
        <v>402</v>
      </c>
      <c r="D97">
        <v>437</v>
      </c>
      <c r="E97">
        <v>32</v>
      </c>
      <c r="F97">
        <v>405</v>
      </c>
      <c r="G97">
        <v>739920</v>
      </c>
      <c r="H97">
        <v>26881.200000000001</v>
      </c>
      <c r="I97">
        <v>3.4236</v>
      </c>
      <c r="J97">
        <v>2.8980399999999999</v>
      </c>
      <c r="K97">
        <v>373.66699999999997</v>
      </c>
      <c r="L97">
        <v>6.7099600000000011E-7</v>
      </c>
      <c r="M97">
        <v>132.12359999999998</v>
      </c>
      <c r="O97">
        <v>437</v>
      </c>
      <c r="P97">
        <v>32</v>
      </c>
      <c r="Q97">
        <v>405</v>
      </c>
      <c r="R97">
        <v>739920</v>
      </c>
      <c r="S97">
        <v>7298.4638439999999</v>
      </c>
      <c r="T97">
        <v>1.6471241359999997</v>
      </c>
      <c r="U97">
        <v>2.8398692000000003E-2</v>
      </c>
      <c r="V97">
        <v>283.98692</v>
      </c>
      <c r="W97">
        <v>5.0671978000000013E-7</v>
      </c>
      <c r="X97">
        <v>132.12359999999998</v>
      </c>
      <c r="Z97">
        <v>416.91147015893608</v>
      </c>
      <c r="AA97">
        <v>32</v>
      </c>
      <c r="AB97">
        <v>384.91147015893608</v>
      </c>
      <c r="AC97">
        <v>739920</v>
      </c>
      <c r="AD97">
        <v>6568.6174596000001</v>
      </c>
      <c r="AE97">
        <v>1.4824117223999997</v>
      </c>
      <c r="AF97">
        <v>2.5558822800000002E-2</v>
      </c>
      <c r="AG97">
        <v>255.58822800000002</v>
      </c>
      <c r="AH97">
        <v>4.7716219600000015E-7</v>
      </c>
      <c r="AI97">
        <v>113.626296</v>
      </c>
      <c r="AK97">
        <v>413.73698643096549</v>
      </c>
      <c r="AL97">
        <v>28.825516272029407</v>
      </c>
      <c r="AM97">
        <v>384.91147015893608</v>
      </c>
      <c r="AN97">
        <v>739920</v>
      </c>
      <c r="AO97">
        <v>6568.6174596000001</v>
      </c>
      <c r="AP97">
        <v>1.4824117223999997</v>
      </c>
      <c r="AQ97">
        <v>2.5558822800000002E-2</v>
      </c>
      <c r="AR97">
        <v>255.58822800000002</v>
      </c>
      <c r="AS97">
        <v>4.7716219600000015E-7</v>
      </c>
      <c r="AT97">
        <v>113.626296</v>
      </c>
      <c r="AV97" t="s">
        <v>412</v>
      </c>
    </row>
    <row r="98" spans="1:48" x14ac:dyDescent="0.3">
      <c r="A98">
        <v>95</v>
      </c>
      <c r="B98" t="s">
        <v>204</v>
      </c>
      <c r="C98" t="s">
        <v>402</v>
      </c>
      <c r="D98">
        <v>389</v>
      </c>
      <c r="E98">
        <v>38</v>
      </c>
      <c r="F98">
        <v>351</v>
      </c>
      <c r="G98">
        <v>742980</v>
      </c>
      <c r="H98">
        <v>29236.52</v>
      </c>
      <c r="I98">
        <v>8.1007999999999996</v>
      </c>
      <c r="J98">
        <v>12.06</v>
      </c>
      <c r="K98">
        <v>405.41199999999998</v>
      </c>
      <c r="M98">
        <v>137.53979999999999</v>
      </c>
      <c r="O98">
        <v>390.86567059201803</v>
      </c>
      <c r="P98">
        <v>38</v>
      </c>
      <c r="Q98">
        <v>352.86567059201803</v>
      </c>
      <c r="R98">
        <v>746430</v>
      </c>
      <c r="S98">
        <v>9406.9211340000002</v>
      </c>
      <c r="T98">
        <v>7.3319604959999998</v>
      </c>
      <c r="U98">
        <v>6.7669501119999991</v>
      </c>
      <c r="V98">
        <v>304.95360999999997</v>
      </c>
      <c r="X98">
        <v>139.40306715359048</v>
      </c>
      <c r="Z98">
        <v>372.8492105722612</v>
      </c>
      <c r="AA98">
        <v>38</v>
      </c>
      <c r="AB98">
        <v>334.8492105722612</v>
      </c>
      <c r="AC98">
        <v>744590</v>
      </c>
      <c r="AD98">
        <v>8457.0256810117717</v>
      </c>
      <c r="AE98">
        <v>6.57564930408848</v>
      </c>
      <c r="AF98">
        <v>6.0740368128470594</v>
      </c>
      <c r="AG98">
        <v>274.22912662972738</v>
      </c>
      <c r="AI98">
        <v>120.83059080516681</v>
      </c>
      <c r="AK98">
        <v>369.17633825326686</v>
      </c>
      <c r="AL98">
        <v>34.327127681005663</v>
      </c>
      <c r="AM98">
        <v>334.8492105722612</v>
      </c>
      <c r="AN98">
        <v>744590</v>
      </c>
      <c r="AO98">
        <v>8407.4680876311577</v>
      </c>
      <c r="AP98">
        <v>6.4639561497407039</v>
      </c>
      <c r="AQ98">
        <v>5.9329801203256283</v>
      </c>
      <c r="AR98">
        <v>273.59694634673372</v>
      </c>
      <c r="AT98">
        <v>120.47653259701033</v>
      </c>
      <c r="AV98" t="s">
        <v>412</v>
      </c>
    </row>
    <row r="99" spans="1:48" x14ac:dyDescent="0.3">
      <c r="A99">
        <v>96</v>
      </c>
      <c r="B99" t="s">
        <v>204</v>
      </c>
      <c r="C99" t="s">
        <v>402</v>
      </c>
      <c r="D99">
        <v>402</v>
      </c>
      <c r="E99">
        <v>36</v>
      </c>
      <c r="F99">
        <v>366</v>
      </c>
      <c r="G99">
        <v>742800</v>
      </c>
      <c r="H99">
        <v>29604.2</v>
      </c>
      <c r="I99">
        <v>9.452</v>
      </c>
      <c r="J99">
        <v>13.98</v>
      </c>
      <c r="K99">
        <v>410.32</v>
      </c>
      <c r="L99">
        <v>6.3316000000000009E-7</v>
      </c>
      <c r="M99">
        <v>144.72229999999999</v>
      </c>
      <c r="N99">
        <v>415.19</v>
      </c>
      <c r="O99">
        <v>404.34969677497082</v>
      </c>
      <c r="P99">
        <v>36</v>
      </c>
      <c r="Q99">
        <v>368.34969677497082</v>
      </c>
      <c r="R99">
        <v>746970</v>
      </c>
      <c r="S99">
        <v>9813.4097099999999</v>
      </c>
      <c r="T99">
        <v>8.5107923999999997</v>
      </c>
      <c r="U99">
        <v>8.1731259999999999</v>
      </c>
      <c r="V99">
        <v>308.02431399999995</v>
      </c>
      <c r="W99">
        <v>4.8861729400000013E-7</v>
      </c>
      <c r="X99">
        <v>148.47796715359047</v>
      </c>
      <c r="Y99">
        <v>417.4085</v>
      </c>
      <c r="Z99">
        <v>385.42938789869294</v>
      </c>
      <c r="AA99">
        <v>35.975173280554714</v>
      </c>
      <c r="AB99">
        <v>349.45421461813822</v>
      </c>
      <c r="AC99">
        <v>744746</v>
      </c>
      <c r="AD99">
        <v>8825.91659853075</v>
      </c>
      <c r="AE99">
        <v>7.6328960501382497</v>
      </c>
      <c r="AF99">
        <v>7.3362297717647067</v>
      </c>
      <c r="AG99">
        <v>277.13840237854004</v>
      </c>
      <c r="AH99">
        <v>4.6337191384000009E-7</v>
      </c>
      <c r="AI99">
        <v>120.6537808051668</v>
      </c>
      <c r="AJ99">
        <v>416.22530000000006</v>
      </c>
      <c r="AK99">
        <v>382.59549657327557</v>
      </c>
      <c r="AL99">
        <v>32.56227786644493</v>
      </c>
      <c r="AM99">
        <v>350.03321870683067</v>
      </c>
      <c r="AN99">
        <v>745610</v>
      </c>
      <c r="AO99">
        <v>8816.6419270209408</v>
      </c>
      <c r="AP99">
        <v>7.619705185012231</v>
      </c>
      <c r="AQ99">
        <v>7.3110653643229897</v>
      </c>
      <c r="AR99">
        <v>277.02306805274804</v>
      </c>
      <c r="AS99">
        <v>4.6353956440000013E-7</v>
      </c>
      <c r="AT99">
        <v>120.15028259701033</v>
      </c>
      <c r="AU99">
        <v>419.88979100000006</v>
      </c>
      <c r="AV99" t="s">
        <v>412</v>
      </c>
    </row>
    <row r="100" spans="1:48" x14ac:dyDescent="0.3">
      <c r="A100">
        <v>97</v>
      </c>
      <c r="B100" t="s">
        <v>204</v>
      </c>
      <c r="C100" t="s">
        <v>402</v>
      </c>
      <c r="D100">
        <v>384</v>
      </c>
      <c r="E100">
        <v>36</v>
      </c>
      <c r="F100">
        <v>348</v>
      </c>
      <c r="G100">
        <v>743600</v>
      </c>
      <c r="H100">
        <v>28957.5016</v>
      </c>
      <c r="I100">
        <v>7.8368000000000002</v>
      </c>
      <c r="J100">
        <v>12.06</v>
      </c>
      <c r="K100">
        <v>401.34</v>
      </c>
      <c r="L100">
        <v>6.7468000000000006E-7</v>
      </c>
      <c r="M100">
        <v>141.20229999999998</v>
      </c>
      <c r="N100">
        <v>413.59000000000003</v>
      </c>
      <c r="O100">
        <v>385.84818954554578</v>
      </c>
      <c r="P100">
        <v>36</v>
      </c>
      <c r="Q100">
        <v>349.84818954554578</v>
      </c>
      <c r="R100">
        <v>747050</v>
      </c>
      <c r="S100">
        <v>9328.2503500000003</v>
      </c>
      <c r="T100">
        <v>7.3142059999999995</v>
      </c>
      <c r="U100">
        <v>6.7666439999999994</v>
      </c>
      <c r="V100">
        <v>301.89248999999995</v>
      </c>
      <c r="W100">
        <v>5.0622907000000012E-7</v>
      </c>
      <c r="X100">
        <v>143.06556715359048</v>
      </c>
      <c r="Y100">
        <v>414.72850000000005</v>
      </c>
      <c r="Z100">
        <v>368.1098476939386</v>
      </c>
      <c r="AA100">
        <v>36</v>
      </c>
      <c r="AB100">
        <v>332.1098476939386</v>
      </c>
      <c r="AC100">
        <v>745210</v>
      </c>
      <c r="AD100">
        <v>8390.695214611771</v>
      </c>
      <c r="AE100">
        <v>6.5606797824884797</v>
      </c>
      <c r="AF100">
        <v>6.0737787176470599</v>
      </c>
      <c r="AG100">
        <v>271.64817462972735</v>
      </c>
      <c r="AH100">
        <v>4.6696878040000011E-7</v>
      </c>
      <c r="AI100">
        <v>124.7643408051668</v>
      </c>
      <c r="AJ100">
        <v>414.12130000000008</v>
      </c>
      <c r="AK100">
        <v>364.65578776452276</v>
      </c>
      <c r="AL100">
        <v>32.54594007058413</v>
      </c>
      <c r="AM100">
        <v>332.1098476939386</v>
      </c>
      <c r="AN100">
        <v>745210</v>
      </c>
      <c r="AO100">
        <v>8341.137621231157</v>
      </c>
      <c r="AP100">
        <v>6.4489866281407036</v>
      </c>
      <c r="AQ100">
        <v>5.9327220251256287</v>
      </c>
      <c r="AR100">
        <v>271.01599434673369</v>
      </c>
      <c r="AS100">
        <v>4.6696878040000011E-7</v>
      </c>
      <c r="AT100">
        <v>124.41028259701032</v>
      </c>
      <c r="AU100">
        <v>414.68979100000007</v>
      </c>
      <c r="AV100" t="s">
        <v>412</v>
      </c>
    </row>
    <row r="101" spans="1:48" x14ac:dyDescent="0.3">
      <c r="A101">
        <v>98</v>
      </c>
      <c r="B101" t="s">
        <v>204</v>
      </c>
      <c r="C101" t="s">
        <v>402</v>
      </c>
      <c r="D101">
        <v>435</v>
      </c>
      <c r="E101">
        <v>33</v>
      </c>
      <c r="F101">
        <v>402</v>
      </c>
      <c r="G101">
        <v>742800</v>
      </c>
      <c r="H101">
        <v>28937</v>
      </c>
      <c r="I101">
        <v>7.82</v>
      </c>
      <c r="J101">
        <v>12.06</v>
      </c>
      <c r="K101">
        <v>401.2</v>
      </c>
      <c r="L101">
        <v>6.9076000000000008E-7</v>
      </c>
      <c r="M101">
        <v>135.60229999999999</v>
      </c>
      <c r="O101">
        <v>437.13726633165834</v>
      </c>
      <c r="P101">
        <v>33</v>
      </c>
      <c r="Q101">
        <v>404.13726633165834</v>
      </c>
      <c r="R101">
        <v>746250</v>
      </c>
      <c r="S101">
        <v>9324.6523500000003</v>
      </c>
      <c r="T101">
        <v>7.3133939999999997</v>
      </c>
      <c r="U101">
        <v>6.7666299999999993</v>
      </c>
      <c r="V101">
        <v>301.75248999999997</v>
      </c>
      <c r="W101">
        <v>5.1332035000000005E-7</v>
      </c>
      <c r="X101">
        <v>137.46556715359048</v>
      </c>
      <c r="Z101">
        <v>416.62440778603184</v>
      </c>
      <c r="AA101">
        <v>33</v>
      </c>
      <c r="AB101">
        <v>383.62440778603184</v>
      </c>
      <c r="AC101">
        <v>744410</v>
      </c>
      <c r="AD101">
        <v>8387.0972146117711</v>
      </c>
      <c r="AE101">
        <v>6.5598677824884799</v>
      </c>
      <c r="AF101">
        <v>6.0737647176470597</v>
      </c>
      <c r="AG101">
        <v>271.50817462972736</v>
      </c>
      <c r="AH101">
        <v>4.6838703640000011E-7</v>
      </c>
      <c r="AI101">
        <v>119.1643408051668</v>
      </c>
      <c r="AK101">
        <v>413.45478351983445</v>
      </c>
      <c r="AL101">
        <v>29.830375733802608</v>
      </c>
      <c r="AM101">
        <v>383.62440778603184</v>
      </c>
      <c r="AN101">
        <v>744410</v>
      </c>
      <c r="AO101">
        <v>8337.5396212311571</v>
      </c>
      <c r="AP101">
        <v>6.4481746281407037</v>
      </c>
      <c r="AQ101">
        <v>5.9327080251256286</v>
      </c>
      <c r="AR101">
        <v>270.87599434673371</v>
      </c>
      <c r="AS101">
        <v>4.6838703640000011E-7</v>
      </c>
      <c r="AT101">
        <v>118.81028259701033</v>
      </c>
      <c r="AV101" t="s">
        <v>412</v>
      </c>
    </row>
    <row r="102" spans="1:48" x14ac:dyDescent="0.3">
      <c r="A102">
        <v>99</v>
      </c>
      <c r="B102" t="s">
        <v>204</v>
      </c>
      <c r="C102" t="s">
        <v>402</v>
      </c>
      <c r="D102">
        <v>416.99999999999994</v>
      </c>
      <c r="E102">
        <v>34.999999999999993</v>
      </c>
      <c r="F102">
        <v>381.99999999999994</v>
      </c>
      <c r="G102">
        <v>738980</v>
      </c>
      <c r="H102">
        <v>26039.52</v>
      </c>
      <c r="I102">
        <v>0.28079999999999999</v>
      </c>
      <c r="J102">
        <v>2.86</v>
      </c>
      <c r="K102">
        <v>361.71199999999999</v>
      </c>
      <c r="M102">
        <v>130.63749999999999</v>
      </c>
      <c r="O102">
        <v>416.99999999999994</v>
      </c>
      <c r="P102">
        <v>34.999999999999993</v>
      </c>
      <c r="Q102">
        <v>381.99999999999994</v>
      </c>
      <c r="R102">
        <v>738980</v>
      </c>
      <c r="S102">
        <v>7064.9587839999995</v>
      </c>
      <c r="T102">
        <v>1.5944264959999999</v>
      </c>
      <c r="U102">
        <v>2.7490112000000004E-2</v>
      </c>
      <c r="V102">
        <v>274.90111999999999</v>
      </c>
      <c r="X102">
        <v>130.63749999999999</v>
      </c>
      <c r="Z102">
        <v>398.39883623372748</v>
      </c>
      <c r="AA102">
        <v>34.999999999999993</v>
      </c>
      <c r="AB102">
        <v>363.39883623372748</v>
      </c>
      <c r="AC102">
        <v>738980</v>
      </c>
      <c r="AD102">
        <v>6354.3494664</v>
      </c>
      <c r="AE102">
        <v>1.4340555215999997</v>
      </c>
      <c r="AF102">
        <v>2.4725095200000002E-2</v>
      </c>
      <c r="AG102">
        <v>247.25095200000004</v>
      </c>
      <c r="AI102">
        <v>112.34825000000001</v>
      </c>
      <c r="AK102">
        <v>394.99024601477703</v>
      </c>
      <c r="AL102">
        <v>31.591409781049549</v>
      </c>
      <c r="AM102">
        <v>363.39883623372748</v>
      </c>
      <c r="AN102">
        <v>738980</v>
      </c>
      <c r="AO102">
        <v>6354.3494664</v>
      </c>
      <c r="AP102">
        <v>1.4340555215999997</v>
      </c>
      <c r="AQ102">
        <v>2.4725095200000002E-2</v>
      </c>
      <c r="AR102">
        <v>247.25095200000004</v>
      </c>
      <c r="AT102">
        <v>112.34825000000001</v>
      </c>
      <c r="AV102" t="s">
        <v>412</v>
      </c>
    </row>
    <row r="103" spans="1:48" x14ac:dyDescent="0.3">
      <c r="A103">
        <v>100</v>
      </c>
      <c r="B103" t="s">
        <v>204</v>
      </c>
      <c r="C103" t="s">
        <v>402</v>
      </c>
      <c r="D103">
        <v>430</v>
      </c>
      <c r="E103">
        <v>33</v>
      </c>
      <c r="F103">
        <v>397</v>
      </c>
      <c r="G103">
        <v>738800</v>
      </c>
      <c r="H103">
        <v>26407.200000000001</v>
      </c>
      <c r="I103">
        <v>1.6320000000000001</v>
      </c>
      <c r="J103">
        <v>4.7799999999999994</v>
      </c>
      <c r="K103">
        <v>366.62</v>
      </c>
      <c r="L103">
        <v>7.5926000000000014E-7</v>
      </c>
      <c r="M103">
        <v>137.82</v>
      </c>
      <c r="N103">
        <v>426.6</v>
      </c>
      <c r="O103">
        <v>430.44449913457379</v>
      </c>
      <c r="P103">
        <v>33</v>
      </c>
      <c r="Q103">
        <v>397.44449913457379</v>
      </c>
      <c r="R103">
        <v>739520</v>
      </c>
      <c r="S103">
        <v>7471.4473599999992</v>
      </c>
      <c r="T103">
        <v>2.7732583999999996</v>
      </c>
      <c r="U103">
        <v>1.4336659999999999</v>
      </c>
      <c r="V103">
        <v>277.97182399999997</v>
      </c>
      <c r="W103">
        <v>5.4088020400000017E-7</v>
      </c>
      <c r="X103">
        <v>139.71239999999997</v>
      </c>
      <c r="Y103">
        <v>427.68</v>
      </c>
      <c r="Z103">
        <v>410.96836122175074</v>
      </c>
      <c r="AA103">
        <v>32.977069443241838</v>
      </c>
      <c r="AB103">
        <v>377.99129177850892</v>
      </c>
      <c r="AC103">
        <v>739136</v>
      </c>
      <c r="AD103">
        <v>6723.2403839189783</v>
      </c>
      <c r="AE103">
        <v>2.4913022676497691</v>
      </c>
      <c r="AF103">
        <v>1.2869180541176473</v>
      </c>
      <c r="AG103">
        <v>250.1602277488127</v>
      </c>
      <c r="AH103">
        <v>4.7418152944000012E-7</v>
      </c>
      <c r="AI103">
        <v>112.17144</v>
      </c>
      <c r="AJ103">
        <v>427.10400000000004</v>
      </c>
      <c r="AK103">
        <v>408.45020270270265</v>
      </c>
      <c r="AL103">
        <v>29.824864864864864</v>
      </c>
      <c r="AM103">
        <v>378.62533783783778</v>
      </c>
      <c r="AN103">
        <v>740000</v>
      </c>
      <c r="AO103">
        <v>6763.523305789784</v>
      </c>
      <c r="AP103">
        <v>2.5898045568715276</v>
      </c>
      <c r="AQ103">
        <v>1.4028103391973614</v>
      </c>
      <c r="AR103">
        <v>250.67707370601437</v>
      </c>
      <c r="AS103">
        <v>4.7434918000000016E-7</v>
      </c>
      <c r="AT103">
        <v>112.02200000000001</v>
      </c>
      <c r="AU103">
        <v>430.20000000000005</v>
      </c>
      <c r="AV103" t="s">
        <v>412</v>
      </c>
    </row>
    <row r="104" spans="1:48" x14ac:dyDescent="0.3">
      <c r="A104">
        <v>101</v>
      </c>
      <c r="B104" t="s">
        <v>204</v>
      </c>
      <c r="C104" t="s">
        <v>402</v>
      </c>
      <c r="D104">
        <v>425</v>
      </c>
      <c r="E104">
        <v>33</v>
      </c>
      <c r="F104">
        <v>392</v>
      </c>
      <c r="G104">
        <v>739600</v>
      </c>
      <c r="H104">
        <v>25760.5016</v>
      </c>
      <c r="I104">
        <v>1.6799999999999999E-2</v>
      </c>
      <c r="J104">
        <v>2.86</v>
      </c>
      <c r="K104">
        <v>357.64</v>
      </c>
      <c r="L104">
        <v>8.0078000000000011E-7</v>
      </c>
      <c r="M104">
        <v>134.29999999999998</v>
      </c>
      <c r="N104">
        <v>425.00000000000006</v>
      </c>
      <c r="O104">
        <v>425</v>
      </c>
      <c r="P104">
        <v>33</v>
      </c>
      <c r="Q104">
        <v>392</v>
      </c>
      <c r="R104">
        <v>739600</v>
      </c>
      <c r="S104">
        <v>6986.2879999999996</v>
      </c>
      <c r="T104">
        <v>1.5766719999999999</v>
      </c>
      <c r="U104">
        <v>2.7184000000000003E-2</v>
      </c>
      <c r="V104">
        <v>271.83999999999997</v>
      </c>
      <c r="W104">
        <v>5.5849198000000016E-7</v>
      </c>
      <c r="X104">
        <v>134.29999999999998</v>
      </c>
      <c r="Y104">
        <v>425.00000000000006</v>
      </c>
      <c r="Z104">
        <v>406.05191995673334</v>
      </c>
      <c r="AA104">
        <v>33</v>
      </c>
      <c r="AB104">
        <v>373.05191995673334</v>
      </c>
      <c r="AC104">
        <v>739600</v>
      </c>
      <c r="AD104">
        <v>6288.0190000000002</v>
      </c>
      <c r="AE104">
        <v>1.4190859999999998</v>
      </c>
      <c r="AF104">
        <v>2.4467000000000003E-2</v>
      </c>
      <c r="AG104">
        <v>244.67000000000002</v>
      </c>
      <c r="AH104">
        <v>4.7777839600000009E-7</v>
      </c>
      <c r="AI104">
        <v>116.282</v>
      </c>
      <c r="AJ104">
        <v>425.00000000000006</v>
      </c>
      <c r="AK104">
        <v>402.86168199026497</v>
      </c>
      <c r="AL104">
        <v>29.809762033531641</v>
      </c>
      <c r="AM104">
        <v>373.05191995673334</v>
      </c>
      <c r="AN104">
        <v>739600</v>
      </c>
      <c r="AO104">
        <v>6288.0190000000002</v>
      </c>
      <c r="AP104">
        <v>1.4190859999999998</v>
      </c>
      <c r="AQ104">
        <v>2.4467000000000003E-2</v>
      </c>
      <c r="AR104">
        <v>244.67000000000002</v>
      </c>
      <c r="AS104">
        <v>4.7777839600000009E-7</v>
      </c>
      <c r="AT104">
        <v>116.282</v>
      </c>
      <c r="AU104">
        <v>425.00000000000006</v>
      </c>
      <c r="AV104" t="s">
        <v>412</v>
      </c>
    </row>
    <row r="105" spans="1:48" x14ac:dyDescent="0.3">
      <c r="A105">
        <v>102</v>
      </c>
      <c r="B105" t="s">
        <v>204</v>
      </c>
      <c r="C105" t="s">
        <v>402</v>
      </c>
      <c r="D105">
        <v>397</v>
      </c>
      <c r="E105">
        <v>36</v>
      </c>
      <c r="F105">
        <v>361</v>
      </c>
      <c r="G105">
        <v>743600</v>
      </c>
      <c r="H105">
        <v>28957.5016</v>
      </c>
      <c r="I105">
        <v>7.8368000000000002</v>
      </c>
      <c r="J105">
        <v>12.06</v>
      </c>
      <c r="K105">
        <v>401.34</v>
      </c>
      <c r="L105">
        <v>6.7468000000000006E-7</v>
      </c>
      <c r="M105">
        <v>141.20229999999998</v>
      </c>
      <c r="N105">
        <v>413.59000000000003</v>
      </c>
      <c r="O105">
        <v>398.91723110902882</v>
      </c>
      <c r="P105">
        <v>36</v>
      </c>
      <c r="Q105">
        <v>362.91723110902882</v>
      </c>
      <c r="R105">
        <v>747050</v>
      </c>
      <c r="S105">
        <v>9328.2503500000003</v>
      </c>
      <c r="T105">
        <v>7.3142059999999995</v>
      </c>
      <c r="U105">
        <v>6.7666439999999994</v>
      </c>
      <c r="V105">
        <v>301.89248999999995</v>
      </c>
      <c r="W105">
        <v>5.0622907000000012E-7</v>
      </c>
      <c r="X105">
        <v>143.06556715359048</v>
      </c>
      <c r="Y105">
        <v>414.72850000000005</v>
      </c>
      <c r="Z105">
        <v>380.51625005032133</v>
      </c>
      <c r="AA105">
        <v>36</v>
      </c>
      <c r="AB105">
        <v>344.51625005032133</v>
      </c>
      <c r="AC105">
        <v>745210</v>
      </c>
      <c r="AD105">
        <v>8390.695214611771</v>
      </c>
      <c r="AE105">
        <v>6.5606797824884797</v>
      </c>
      <c r="AF105">
        <v>6.0737787176470599</v>
      </c>
      <c r="AG105">
        <v>271.64817462972735</v>
      </c>
      <c r="AH105">
        <v>4.6696878040000011E-7</v>
      </c>
      <c r="AI105">
        <v>124.7643408051668</v>
      </c>
      <c r="AJ105">
        <v>414.12130000000008</v>
      </c>
      <c r="AK105">
        <v>377.06219012090548</v>
      </c>
      <c r="AL105">
        <v>32.54594007058413</v>
      </c>
      <c r="AM105">
        <v>344.51625005032133</v>
      </c>
      <c r="AN105">
        <v>745210</v>
      </c>
      <c r="AO105">
        <v>8341.137621231157</v>
      </c>
      <c r="AP105">
        <v>6.4489866281407036</v>
      </c>
      <c r="AQ105">
        <v>5.9327220251256287</v>
      </c>
      <c r="AR105">
        <v>271.01599434673369</v>
      </c>
      <c r="AS105">
        <v>4.6696878040000011E-7</v>
      </c>
      <c r="AT105">
        <v>124.41028259701032</v>
      </c>
      <c r="AU105">
        <v>414.68979100000007</v>
      </c>
      <c r="AV105" t="s">
        <v>412</v>
      </c>
    </row>
    <row r="106" spans="1:48" x14ac:dyDescent="0.3">
      <c r="A106">
        <v>103</v>
      </c>
      <c r="B106" t="s">
        <v>204</v>
      </c>
      <c r="C106" t="s">
        <v>402</v>
      </c>
      <c r="D106">
        <v>310</v>
      </c>
      <c r="E106">
        <v>66</v>
      </c>
      <c r="F106">
        <v>244</v>
      </c>
      <c r="G106">
        <v>432600</v>
      </c>
      <c r="H106">
        <v>15950.383</v>
      </c>
      <c r="I106">
        <v>1.573</v>
      </c>
      <c r="J106">
        <v>3.54</v>
      </c>
      <c r="K106">
        <v>221.315</v>
      </c>
      <c r="L106">
        <v>3.7801999999999999E-7</v>
      </c>
      <c r="M106">
        <v>88.24</v>
      </c>
      <c r="N106">
        <v>247.90000000000003</v>
      </c>
      <c r="O106">
        <v>310.44684622308381</v>
      </c>
      <c r="P106">
        <v>66</v>
      </c>
      <c r="Q106">
        <v>244.44684622308381</v>
      </c>
      <c r="R106">
        <v>433290</v>
      </c>
      <c r="S106">
        <v>4620.8699699999997</v>
      </c>
      <c r="T106">
        <v>2.0846418</v>
      </c>
      <c r="U106">
        <v>1.3640495000000001</v>
      </c>
      <c r="V106">
        <v>167.585498</v>
      </c>
      <c r="W106">
        <v>2.8943625800000006E-7</v>
      </c>
      <c r="X106">
        <v>90.053550000000001</v>
      </c>
      <c r="Y106">
        <v>248.93500000000003</v>
      </c>
      <c r="Z106">
        <v>298.14239645940836</v>
      </c>
      <c r="AA106">
        <v>65.924962926347007</v>
      </c>
      <c r="AB106">
        <v>232.21743353306138</v>
      </c>
      <c r="AC106">
        <v>432922</v>
      </c>
      <c r="AD106">
        <v>4157.9577429223546</v>
      </c>
      <c r="AE106">
        <v>1.8717837564976958</v>
      </c>
      <c r="AF106">
        <v>1.2244048435294117</v>
      </c>
      <c r="AG106">
        <v>150.82063492594548</v>
      </c>
      <c r="AH106">
        <v>2.7541584488000008E-7</v>
      </c>
      <c r="AI106">
        <v>70.217379999999991</v>
      </c>
      <c r="AJ106">
        <v>248.38300000000004</v>
      </c>
      <c r="AK106">
        <v>292.43164265129678</v>
      </c>
      <c r="AL106">
        <v>59.576887608069164</v>
      </c>
      <c r="AM106">
        <v>232.85475504322764</v>
      </c>
      <c r="AN106">
        <v>433750</v>
      </c>
      <c r="AO106">
        <v>4196.5622097152091</v>
      </c>
      <c r="AP106">
        <v>1.9661817836685471</v>
      </c>
      <c r="AQ106">
        <v>1.3354682833974714</v>
      </c>
      <c r="AR106">
        <v>151.31594563493044</v>
      </c>
      <c r="AS106">
        <v>2.7557651000000008E-7</v>
      </c>
      <c r="AT106">
        <v>70.074166666666656</v>
      </c>
      <c r="AU106">
        <v>251.35000000000002</v>
      </c>
      <c r="AV106" t="s">
        <v>413</v>
      </c>
    </row>
    <row r="107" spans="1:48" x14ac:dyDescent="0.3">
      <c r="A107">
        <v>104</v>
      </c>
      <c r="B107" t="s">
        <v>204</v>
      </c>
      <c r="C107" t="s">
        <v>402</v>
      </c>
      <c r="D107">
        <v>334</v>
      </c>
      <c r="E107">
        <v>64</v>
      </c>
      <c r="F107">
        <v>270</v>
      </c>
      <c r="G107">
        <v>432600</v>
      </c>
      <c r="H107">
        <v>15939.4</v>
      </c>
      <c r="I107">
        <v>1.5640000000000001</v>
      </c>
      <c r="J107">
        <v>3.54</v>
      </c>
      <c r="K107">
        <v>221.24</v>
      </c>
      <c r="L107">
        <v>3.9271999999999999E-7</v>
      </c>
      <c r="M107">
        <v>85.24</v>
      </c>
      <c r="O107">
        <v>334.49446098455996</v>
      </c>
      <c r="P107">
        <v>64</v>
      </c>
      <c r="Q107">
        <v>270.49446098455996</v>
      </c>
      <c r="R107">
        <v>433290</v>
      </c>
      <c r="S107">
        <v>4618.94247</v>
      </c>
      <c r="T107">
        <v>2.0842068</v>
      </c>
      <c r="U107">
        <v>1.3640420000000002</v>
      </c>
      <c r="V107">
        <v>167.51049800000001</v>
      </c>
      <c r="W107">
        <v>2.9591895800000005E-7</v>
      </c>
      <c r="X107">
        <v>87.053550000000001</v>
      </c>
      <c r="Z107">
        <v>320.88915093250051</v>
      </c>
      <c r="AA107">
        <v>63.927236777063762</v>
      </c>
      <c r="AB107">
        <v>256.96191415543677</v>
      </c>
      <c r="AC107">
        <v>432922</v>
      </c>
      <c r="AD107">
        <v>4156.0302429223548</v>
      </c>
      <c r="AE107">
        <v>1.8713487564976958</v>
      </c>
      <c r="AF107">
        <v>1.2243973435294118</v>
      </c>
      <c r="AG107">
        <v>150.7456349259455</v>
      </c>
      <c r="AH107">
        <v>2.7671238488000006E-7</v>
      </c>
      <c r="AI107">
        <v>67.217379999999991</v>
      </c>
      <c r="AK107">
        <v>315.43867435158501</v>
      </c>
      <c r="AL107">
        <v>57.771527377521615</v>
      </c>
      <c r="AM107">
        <v>257.66714697406337</v>
      </c>
      <c r="AN107">
        <v>433750</v>
      </c>
      <c r="AO107">
        <v>4194.6347097152093</v>
      </c>
      <c r="AP107">
        <v>1.9657467836685472</v>
      </c>
      <c r="AQ107">
        <v>1.3354607833974714</v>
      </c>
      <c r="AR107">
        <v>151.24094563493045</v>
      </c>
      <c r="AS107">
        <v>2.7687305000000007E-7</v>
      </c>
      <c r="AT107">
        <v>67.074166666666656</v>
      </c>
      <c r="AV107" t="s">
        <v>413</v>
      </c>
    </row>
    <row r="108" spans="1:48" x14ac:dyDescent="0.3">
      <c r="A108">
        <v>105</v>
      </c>
      <c r="B108" t="s">
        <v>204</v>
      </c>
      <c r="C108" t="s">
        <v>402</v>
      </c>
      <c r="D108">
        <v>311</v>
      </c>
      <c r="E108">
        <v>66</v>
      </c>
      <c r="F108">
        <v>245</v>
      </c>
      <c r="G108">
        <v>432600</v>
      </c>
      <c r="H108">
        <v>15950.383</v>
      </c>
      <c r="I108">
        <v>1.573</v>
      </c>
      <c r="J108">
        <v>3.54</v>
      </c>
      <c r="K108">
        <v>221.315</v>
      </c>
      <c r="L108">
        <v>3.7801999999999999E-7</v>
      </c>
      <c r="M108">
        <v>88.24</v>
      </c>
      <c r="N108">
        <v>247.90000000000003</v>
      </c>
      <c r="O108">
        <v>311.44867756006363</v>
      </c>
      <c r="P108">
        <v>66</v>
      </c>
      <c r="Q108">
        <v>245.44867756006366</v>
      </c>
      <c r="R108">
        <v>433290</v>
      </c>
      <c r="S108">
        <v>4620.8699699999997</v>
      </c>
      <c r="T108">
        <v>2.0846418</v>
      </c>
      <c r="U108">
        <v>1.3640495000000001</v>
      </c>
      <c r="V108">
        <v>167.585498</v>
      </c>
      <c r="W108">
        <v>2.8943625800000006E-7</v>
      </c>
      <c r="X108">
        <v>90.053550000000001</v>
      </c>
      <c r="Y108">
        <v>248.93500000000003</v>
      </c>
      <c r="Z108">
        <v>299.09410725257669</v>
      </c>
      <c r="AA108">
        <v>65.924962926347007</v>
      </c>
      <c r="AB108">
        <v>233.16914432622966</v>
      </c>
      <c r="AC108">
        <v>432922</v>
      </c>
      <c r="AD108">
        <v>4157.9577429223546</v>
      </c>
      <c r="AE108">
        <v>1.8717837564976958</v>
      </c>
      <c r="AF108">
        <v>1.2244048435294117</v>
      </c>
      <c r="AG108">
        <v>150.82063492594548</v>
      </c>
      <c r="AH108">
        <v>2.7541584488000008E-7</v>
      </c>
      <c r="AI108">
        <v>70.217379999999991</v>
      </c>
      <c r="AJ108">
        <v>248.38300000000004</v>
      </c>
      <c r="AK108">
        <v>293.3859654178674</v>
      </c>
      <c r="AL108">
        <v>59.576887608069164</v>
      </c>
      <c r="AM108">
        <v>233.80907780979825</v>
      </c>
      <c r="AN108">
        <v>433750</v>
      </c>
      <c r="AO108">
        <v>4196.5622097152091</v>
      </c>
      <c r="AP108">
        <v>1.9661817836685471</v>
      </c>
      <c r="AQ108">
        <v>1.3354682833974714</v>
      </c>
      <c r="AR108">
        <v>151.31594563493044</v>
      </c>
      <c r="AS108">
        <v>2.7557651000000008E-7</v>
      </c>
      <c r="AT108">
        <v>70.074166666666656</v>
      </c>
      <c r="AU108">
        <v>251.35000000000002</v>
      </c>
      <c r="AV108" t="s">
        <v>413</v>
      </c>
    </row>
    <row r="109" spans="1:48" x14ac:dyDescent="0.3">
      <c r="A109">
        <v>106</v>
      </c>
      <c r="B109" t="s">
        <v>204</v>
      </c>
      <c r="C109" t="s">
        <v>163</v>
      </c>
      <c r="D109">
        <v>274.99999999999994</v>
      </c>
      <c r="E109">
        <v>104.99999999999999</v>
      </c>
      <c r="F109">
        <v>169.99999999999997</v>
      </c>
      <c r="G109">
        <v>500600</v>
      </c>
      <c r="H109">
        <v>94383.4</v>
      </c>
      <c r="I109">
        <v>238.20400000000001</v>
      </c>
      <c r="J109">
        <v>56.240000000000009</v>
      </c>
      <c r="K109">
        <v>791.14</v>
      </c>
      <c r="L109">
        <v>3.4131999999999999E-7</v>
      </c>
      <c r="M109">
        <v>220.38135999999997</v>
      </c>
      <c r="N109">
        <v>462.988</v>
      </c>
      <c r="O109">
        <v>280.72067521185204</v>
      </c>
      <c r="P109">
        <v>105</v>
      </c>
      <c r="Q109">
        <v>175.72067521185207</v>
      </c>
      <c r="R109">
        <v>515690</v>
      </c>
      <c r="S109">
        <v>59070.459669999997</v>
      </c>
      <c r="T109">
        <v>148.98467479999999</v>
      </c>
      <c r="U109">
        <v>39.194611999999999</v>
      </c>
      <c r="V109">
        <v>495.826978</v>
      </c>
      <c r="W109">
        <v>1.8508243799999999E-7</v>
      </c>
      <c r="X109">
        <v>255.78073752164551</v>
      </c>
      <c r="Y109">
        <v>483.2362</v>
      </c>
      <c r="Z109">
        <v>275.59785202957994</v>
      </c>
      <c r="AA109">
        <v>103.07453874974885</v>
      </c>
      <c r="AB109">
        <v>172.52331327983106</v>
      </c>
      <c r="AC109">
        <v>507642</v>
      </c>
      <c r="AD109">
        <v>58023.842921301919</v>
      </c>
      <c r="AE109">
        <v>146.37808410949307</v>
      </c>
      <c r="AF109">
        <v>36.175963425882358</v>
      </c>
      <c r="AG109">
        <v>482.38018990219877</v>
      </c>
      <c r="AH109">
        <v>9.3726853680000008E-8</v>
      </c>
      <c r="AI109">
        <v>83.011744997837752</v>
      </c>
      <c r="AJ109">
        <v>472.43716000000001</v>
      </c>
      <c r="AK109">
        <v>285.25408139086034</v>
      </c>
      <c r="AL109">
        <v>106.09102869853353</v>
      </c>
      <c r="AM109">
        <v>179.1630526923268</v>
      </c>
      <c r="AN109">
        <v>523302</v>
      </c>
      <c r="AO109">
        <v>58724.667259776499</v>
      </c>
      <c r="AP109">
        <v>148.09739345384918</v>
      </c>
      <c r="AQ109">
        <v>38.193103657374287</v>
      </c>
      <c r="AR109">
        <v>491.37421192653522</v>
      </c>
      <c r="AS109">
        <v>9.6765520079999999E-8</v>
      </c>
      <c r="AT109">
        <v>80.093788839971324</v>
      </c>
      <c r="AU109">
        <v>528.88831119999998</v>
      </c>
      <c r="AV109" t="s">
        <v>413</v>
      </c>
    </row>
    <row r="110" spans="1:48" x14ac:dyDescent="0.3">
      <c r="A110">
        <v>107</v>
      </c>
      <c r="B110" t="s">
        <v>204</v>
      </c>
      <c r="C110" t="s">
        <v>402</v>
      </c>
      <c r="D110">
        <v>326</v>
      </c>
      <c r="E110">
        <v>73</v>
      </c>
      <c r="F110">
        <v>253</v>
      </c>
      <c r="G110">
        <v>433570</v>
      </c>
      <c r="H110">
        <v>16180.15</v>
      </c>
      <c r="I110">
        <v>2.4628000000000001</v>
      </c>
      <c r="J110">
        <v>3.5464199999999999</v>
      </c>
      <c r="K110">
        <v>224.45000000000002</v>
      </c>
      <c r="L110">
        <v>3.6348000000000002E-7</v>
      </c>
      <c r="M110">
        <v>87.177499999999995</v>
      </c>
      <c r="O110">
        <v>326.74281536406755</v>
      </c>
      <c r="P110">
        <v>73</v>
      </c>
      <c r="Q110">
        <v>253.74281536406755</v>
      </c>
      <c r="R110">
        <v>434260</v>
      </c>
      <c r="S110">
        <v>4795.0510949999998</v>
      </c>
      <c r="T110">
        <v>2.741679</v>
      </c>
      <c r="U110">
        <v>1.3687382300000002</v>
      </c>
      <c r="V110">
        <v>169.85861300000002</v>
      </c>
      <c r="W110">
        <v>2.8302411800000006E-7</v>
      </c>
      <c r="X110">
        <v>89.184799999999996</v>
      </c>
      <c r="Z110">
        <v>313.777344638758</v>
      </c>
      <c r="AA110">
        <v>72.836180201524797</v>
      </c>
      <c r="AB110">
        <v>240.94116443723323</v>
      </c>
      <c r="AC110">
        <v>433892</v>
      </c>
      <c r="AD110">
        <v>4317.3457434223546</v>
      </c>
      <c r="AE110">
        <v>2.4735932916976959</v>
      </c>
      <c r="AF110">
        <v>1.2286990902094117</v>
      </c>
      <c r="AG110">
        <v>152.8965082659455</v>
      </c>
      <c r="AH110">
        <v>2.7413341688000009E-7</v>
      </c>
      <c r="AI110">
        <v>68.986317499999998</v>
      </c>
      <c r="AK110">
        <v>307.40391079315424</v>
      </c>
      <c r="AL110">
        <v>65.80369318181819</v>
      </c>
      <c r="AM110">
        <v>241.60021761133603</v>
      </c>
      <c r="AN110">
        <v>434720</v>
      </c>
      <c r="AO110">
        <v>4355.9502102152092</v>
      </c>
      <c r="AP110">
        <v>2.5679913188685473</v>
      </c>
      <c r="AQ110">
        <v>1.3397625300774714</v>
      </c>
      <c r="AR110">
        <v>153.39181897493046</v>
      </c>
      <c r="AS110">
        <v>2.7429408200000009E-7</v>
      </c>
      <c r="AT110">
        <v>68.821791666666655</v>
      </c>
      <c r="AV110" t="s">
        <v>413</v>
      </c>
    </row>
    <row r="111" spans="1:48" x14ac:dyDescent="0.3">
      <c r="A111">
        <v>108</v>
      </c>
      <c r="B111" t="s">
        <v>204</v>
      </c>
      <c r="C111" t="s">
        <v>402</v>
      </c>
      <c r="D111">
        <v>328</v>
      </c>
      <c r="E111">
        <v>63</v>
      </c>
      <c r="F111">
        <v>265</v>
      </c>
      <c r="G111">
        <v>430700</v>
      </c>
      <c r="H111">
        <v>15309.884700000001</v>
      </c>
      <c r="I111">
        <v>8.1000000000000013E-3</v>
      </c>
      <c r="J111">
        <v>1.7</v>
      </c>
      <c r="K111">
        <v>212.5675</v>
      </c>
      <c r="L111">
        <v>4.0770999999999999E-7</v>
      </c>
      <c r="M111">
        <v>76.504724999999993</v>
      </c>
      <c r="O111">
        <v>328</v>
      </c>
      <c r="P111">
        <v>63</v>
      </c>
      <c r="Q111">
        <v>265</v>
      </c>
      <c r="R111">
        <v>430700</v>
      </c>
      <c r="S111">
        <v>4152.2847499999998</v>
      </c>
      <c r="T111">
        <v>0.93709149999999986</v>
      </c>
      <c r="U111">
        <v>1.6156750000000001E-2</v>
      </c>
      <c r="V111">
        <v>161.5675</v>
      </c>
      <c r="W111">
        <v>3.0186011000000006E-7</v>
      </c>
      <c r="X111">
        <v>76.504724999999993</v>
      </c>
      <c r="Z111">
        <v>314.92535407476203</v>
      </c>
      <c r="AA111">
        <v>63</v>
      </c>
      <c r="AB111">
        <v>251.92535407476203</v>
      </c>
      <c r="AC111">
        <v>430700</v>
      </c>
      <c r="AD111">
        <v>3737.2297500000004</v>
      </c>
      <c r="AE111">
        <v>0.84342149999999994</v>
      </c>
      <c r="AF111">
        <v>1.4541750000000003E-2</v>
      </c>
      <c r="AG111">
        <v>145.41750000000002</v>
      </c>
      <c r="AH111">
        <v>2.7797202200000002E-7</v>
      </c>
      <c r="AI111">
        <v>65.794724999999985</v>
      </c>
      <c r="AK111">
        <v>308.7087299744602</v>
      </c>
      <c r="AL111">
        <v>56.783375899698164</v>
      </c>
      <c r="AM111">
        <v>251.92535407476203</v>
      </c>
      <c r="AN111">
        <v>430700</v>
      </c>
      <c r="AO111">
        <v>3737.2297500000004</v>
      </c>
      <c r="AP111">
        <v>0.84342149999999994</v>
      </c>
      <c r="AQ111">
        <v>1.4541750000000003E-2</v>
      </c>
      <c r="AR111">
        <v>145.41750000000002</v>
      </c>
      <c r="AS111">
        <v>2.7797202200000002E-7</v>
      </c>
      <c r="AT111">
        <v>65.794724999999985</v>
      </c>
      <c r="AV111" t="s">
        <v>413</v>
      </c>
    </row>
    <row r="112" spans="1:48" x14ac:dyDescent="0.3">
      <c r="A112">
        <v>109</v>
      </c>
      <c r="B112" t="s">
        <v>204</v>
      </c>
      <c r="C112" t="s">
        <v>402</v>
      </c>
      <c r="D112">
        <v>303</v>
      </c>
      <c r="E112">
        <v>65</v>
      </c>
      <c r="F112">
        <v>238</v>
      </c>
      <c r="G112">
        <v>430700</v>
      </c>
      <c r="H112">
        <v>15320.867700000001</v>
      </c>
      <c r="I112">
        <v>1.7100000000000004E-2</v>
      </c>
      <c r="J112">
        <v>1.7</v>
      </c>
      <c r="K112">
        <v>212.64249999999998</v>
      </c>
      <c r="L112">
        <v>3.9301E-7</v>
      </c>
      <c r="M112">
        <v>79.504724999999993</v>
      </c>
      <c r="N112">
        <v>243.70000000000002</v>
      </c>
      <c r="O112">
        <v>303</v>
      </c>
      <c r="P112">
        <v>65</v>
      </c>
      <c r="Q112">
        <v>238</v>
      </c>
      <c r="R112">
        <v>430700</v>
      </c>
      <c r="S112">
        <v>4154.2122499999996</v>
      </c>
      <c r="T112">
        <v>0.93752649999999982</v>
      </c>
      <c r="U112">
        <v>1.6164250000000002E-2</v>
      </c>
      <c r="V112">
        <v>161.64249999999998</v>
      </c>
      <c r="W112">
        <v>2.9537741000000002E-7</v>
      </c>
      <c r="X112">
        <v>79.504724999999993</v>
      </c>
      <c r="Y112">
        <v>243.70000000000002</v>
      </c>
      <c r="Z112">
        <v>291.25748781054097</v>
      </c>
      <c r="AA112">
        <v>65</v>
      </c>
      <c r="AB112">
        <v>226.25748781054099</v>
      </c>
      <c r="AC112">
        <v>430700</v>
      </c>
      <c r="AD112">
        <v>3739.1572500000002</v>
      </c>
      <c r="AE112">
        <v>0.8438564999999999</v>
      </c>
      <c r="AF112">
        <v>1.4549250000000003E-2</v>
      </c>
      <c r="AG112">
        <v>145.49250000000001</v>
      </c>
      <c r="AH112">
        <v>2.7667548200000004E-7</v>
      </c>
      <c r="AI112">
        <v>68.794724999999985</v>
      </c>
      <c r="AJ112">
        <v>243.70000000000002</v>
      </c>
      <c r="AK112">
        <v>284.84351056419786</v>
      </c>
      <c r="AL112">
        <v>58.586022753656842</v>
      </c>
      <c r="AM112">
        <v>226.25748781054099</v>
      </c>
      <c r="AN112">
        <v>430700</v>
      </c>
      <c r="AO112">
        <v>3739.1572500000002</v>
      </c>
      <c r="AP112">
        <v>0.8438564999999999</v>
      </c>
      <c r="AQ112">
        <v>1.4549250000000003E-2</v>
      </c>
      <c r="AR112">
        <v>145.49250000000001</v>
      </c>
      <c r="AS112">
        <v>2.7667548200000004E-7</v>
      </c>
      <c r="AT112">
        <v>68.794724999999985</v>
      </c>
      <c r="AU112">
        <v>243.70000000000002</v>
      </c>
      <c r="AV112" t="s">
        <v>413</v>
      </c>
    </row>
    <row r="113" spans="1:48" x14ac:dyDescent="0.3">
      <c r="A113">
        <v>110</v>
      </c>
      <c r="B113" t="s">
        <v>204</v>
      </c>
      <c r="C113" t="s">
        <v>402</v>
      </c>
      <c r="D113">
        <v>308</v>
      </c>
      <c r="E113">
        <v>67</v>
      </c>
      <c r="F113">
        <v>241</v>
      </c>
      <c r="G113">
        <v>432600</v>
      </c>
      <c r="H113">
        <v>16356.4</v>
      </c>
      <c r="I113">
        <v>2.5840000000000001</v>
      </c>
      <c r="J113">
        <v>4.74</v>
      </c>
      <c r="K113">
        <v>226.94</v>
      </c>
      <c r="L113">
        <v>3.5672000000000003E-7</v>
      </c>
      <c r="M113">
        <v>90.94</v>
      </c>
      <c r="N113">
        <v>249.40000000000003</v>
      </c>
      <c r="O113">
        <v>308.72843408493566</v>
      </c>
      <c r="P113">
        <v>67</v>
      </c>
      <c r="Q113">
        <v>241.72843408493569</v>
      </c>
      <c r="R113">
        <v>433740</v>
      </c>
      <c r="S113">
        <v>4924.4158200000002</v>
      </c>
      <c r="T113">
        <v>2.8325808000000001</v>
      </c>
      <c r="U113">
        <v>2.2431020000000004</v>
      </c>
      <c r="V113">
        <v>171.43038799999999</v>
      </c>
      <c r="W113">
        <v>2.8047954800000004E-7</v>
      </c>
      <c r="X113">
        <v>93.936300000000003</v>
      </c>
      <c r="Y113">
        <v>251.11</v>
      </c>
      <c r="Z113">
        <v>296.36717776566957</v>
      </c>
      <c r="AA113">
        <v>66.874208324483064</v>
      </c>
      <c r="AB113">
        <v>229.49296944118652</v>
      </c>
      <c r="AC113">
        <v>433132</v>
      </c>
      <c r="AD113">
        <v>4430.2923578717164</v>
      </c>
      <c r="AE113">
        <v>2.5419914237788022</v>
      </c>
      <c r="AF113">
        <v>2.0134380023529417</v>
      </c>
      <c r="AG113">
        <v>154.2645272689534</v>
      </c>
      <c r="AH113">
        <v>2.7357793328000004E-7</v>
      </c>
      <c r="AI113">
        <v>68.148279999999986</v>
      </c>
      <c r="AJ113">
        <v>250.19800000000004</v>
      </c>
      <c r="AK113">
        <v>291.05051783659377</v>
      </c>
      <c r="AL113">
        <v>60.519735327963176</v>
      </c>
      <c r="AM113">
        <v>230.53078250863061</v>
      </c>
      <c r="AN113">
        <v>434500</v>
      </c>
      <c r="AO113">
        <v>4494.0736508338241</v>
      </c>
      <c r="AP113">
        <v>2.6979533817132522</v>
      </c>
      <c r="AQ113">
        <v>2.1969341203958224</v>
      </c>
      <c r="AR113">
        <v>155.0828667011894</v>
      </c>
      <c r="AS113">
        <v>2.7384338000000005E-7</v>
      </c>
      <c r="AT113">
        <v>67.911666666666662</v>
      </c>
      <c r="AU113">
        <v>255.10000000000002</v>
      </c>
      <c r="AV113" t="s">
        <v>413</v>
      </c>
    </row>
    <row r="114" spans="1:48" x14ac:dyDescent="0.3">
      <c r="A114">
        <v>111</v>
      </c>
      <c r="B114" t="s">
        <v>204</v>
      </c>
      <c r="C114" t="s">
        <v>163</v>
      </c>
      <c r="D114">
        <v>300.99999999999994</v>
      </c>
      <c r="E114">
        <v>131.99999999999997</v>
      </c>
      <c r="F114">
        <v>168.99999999999997</v>
      </c>
      <c r="G114">
        <v>481560</v>
      </c>
      <c r="H114">
        <v>86371.15</v>
      </c>
      <c r="I114">
        <v>221.0428</v>
      </c>
      <c r="J114">
        <v>21.57442</v>
      </c>
      <c r="K114">
        <v>683.45</v>
      </c>
      <c r="L114">
        <v>2.14338E-7</v>
      </c>
      <c r="M114">
        <v>68.53886</v>
      </c>
      <c r="O114">
        <v>301.98810483870972</v>
      </c>
      <c r="P114">
        <v>132.00000000000003</v>
      </c>
      <c r="Q114">
        <v>169.98810483870969</v>
      </c>
      <c r="R114">
        <v>483600</v>
      </c>
      <c r="S114">
        <v>51450.381945000001</v>
      </c>
      <c r="T114">
        <v>128.17909619999998</v>
      </c>
      <c r="U114">
        <v>13.71070263</v>
      </c>
      <c r="V114">
        <v>425.84228300000001</v>
      </c>
      <c r="W114">
        <v>1.3480306600000002E-7</v>
      </c>
      <c r="X114">
        <v>69.83423252164549</v>
      </c>
      <c r="Z114">
        <v>300.18295598865939</v>
      </c>
      <c r="AA114">
        <v>131.86827685114568</v>
      </c>
      <c r="AB114">
        <v>168.31467913751371</v>
      </c>
      <c r="AC114">
        <v>482512</v>
      </c>
      <c r="AD114">
        <v>51187.843808270438</v>
      </c>
      <c r="AE114">
        <v>127.74750697354101</v>
      </c>
      <c r="AF114">
        <v>13.301807026680001</v>
      </c>
      <c r="AG114">
        <v>419.69278529496921</v>
      </c>
      <c r="AH114">
        <v>1.1778949768000001E-7</v>
      </c>
      <c r="AI114">
        <v>67.691782497837764</v>
      </c>
      <c r="AK114">
        <v>298.38821098749878</v>
      </c>
      <c r="AL114">
        <v>130.07353184998507</v>
      </c>
      <c r="AM114">
        <v>168.31467913751371</v>
      </c>
      <c r="AN114">
        <v>482512</v>
      </c>
      <c r="AO114">
        <v>51158.540187836683</v>
      </c>
      <c r="AP114">
        <v>127.68146232575276</v>
      </c>
      <c r="AQ114">
        <v>13.218399591102111</v>
      </c>
      <c r="AR114">
        <v>419.31897434502514</v>
      </c>
      <c r="AS114">
        <v>1.1778949768000001E-7</v>
      </c>
      <c r="AT114">
        <v>67.461113839971318</v>
      </c>
      <c r="AV114" t="s">
        <v>413</v>
      </c>
    </row>
    <row r="115" spans="1:48" x14ac:dyDescent="0.3">
      <c r="A115">
        <v>112</v>
      </c>
      <c r="B115" t="s">
        <v>204</v>
      </c>
      <c r="C115" t="s">
        <v>402</v>
      </c>
      <c r="D115">
        <v>321</v>
      </c>
      <c r="E115">
        <v>72</v>
      </c>
      <c r="F115">
        <v>249</v>
      </c>
      <c r="G115">
        <v>431670</v>
      </c>
      <c r="H115">
        <v>15540.75</v>
      </c>
      <c r="I115">
        <v>0.89880000000000004</v>
      </c>
      <c r="J115">
        <v>1.70642</v>
      </c>
      <c r="K115">
        <v>215.71</v>
      </c>
      <c r="L115">
        <v>3.7847000000000003E-7</v>
      </c>
      <c r="M115">
        <v>78.4375</v>
      </c>
      <c r="O115">
        <v>321.27774341510872</v>
      </c>
      <c r="P115">
        <v>72</v>
      </c>
      <c r="Q115">
        <v>249.27774341510872</v>
      </c>
      <c r="R115">
        <v>431670</v>
      </c>
      <c r="S115">
        <v>4326.658625</v>
      </c>
      <c r="T115">
        <v>1.5941722</v>
      </c>
      <c r="U115">
        <v>2.084623E-2</v>
      </c>
      <c r="V115">
        <v>163.84811500000001</v>
      </c>
      <c r="W115">
        <v>2.8896527000000002E-7</v>
      </c>
      <c r="X115">
        <v>78.631249999999994</v>
      </c>
      <c r="Z115">
        <v>308.7916748905414</v>
      </c>
      <c r="AA115">
        <v>71.91968865105288</v>
      </c>
      <c r="AB115">
        <v>236.87198623948851</v>
      </c>
      <c r="AC115">
        <v>431670</v>
      </c>
      <c r="AD115">
        <v>3896.8105005000002</v>
      </c>
      <c r="AE115">
        <v>1.4452745352</v>
      </c>
      <c r="AF115">
        <v>1.8836746680000002E-2</v>
      </c>
      <c r="AG115">
        <v>147.50087334000003</v>
      </c>
      <c r="AH115">
        <v>2.7539305400000005E-7</v>
      </c>
      <c r="AI115">
        <v>67.558937499999999</v>
      </c>
      <c r="AK115">
        <v>301.67615609145878</v>
      </c>
      <c r="AL115">
        <v>64.804169851970258</v>
      </c>
      <c r="AM115">
        <v>236.87198623948851</v>
      </c>
      <c r="AN115">
        <v>431670</v>
      </c>
      <c r="AO115">
        <v>3896.8105005000002</v>
      </c>
      <c r="AP115">
        <v>1.4452745352</v>
      </c>
      <c r="AQ115">
        <v>1.8836746680000002E-2</v>
      </c>
      <c r="AR115">
        <v>147.50087334000003</v>
      </c>
      <c r="AS115">
        <v>2.7539305400000005E-7</v>
      </c>
      <c r="AT115">
        <v>67.537624999999991</v>
      </c>
      <c r="AV115" t="s">
        <v>413</v>
      </c>
    </row>
    <row r="116" spans="1:48" x14ac:dyDescent="0.3">
      <c r="A116">
        <v>113</v>
      </c>
      <c r="B116" t="s">
        <v>204</v>
      </c>
      <c r="C116" t="s">
        <v>163</v>
      </c>
      <c r="D116">
        <v>272</v>
      </c>
      <c r="E116">
        <v>99</v>
      </c>
      <c r="F116">
        <v>173</v>
      </c>
      <c r="G116">
        <v>502000</v>
      </c>
      <c r="H116">
        <v>92997</v>
      </c>
      <c r="I116">
        <v>233.58</v>
      </c>
      <c r="J116">
        <v>50.856000000000009</v>
      </c>
      <c r="K116">
        <v>772.3</v>
      </c>
      <c r="L116">
        <v>3.368E-7</v>
      </c>
      <c r="M116">
        <v>218.82</v>
      </c>
      <c r="O116">
        <v>277.04086496456648</v>
      </c>
      <c r="P116">
        <v>99</v>
      </c>
      <c r="Q116">
        <v>178.04086496456651</v>
      </c>
      <c r="R116">
        <v>515050</v>
      </c>
      <c r="S116">
        <v>57822.371149999999</v>
      </c>
      <c r="T116">
        <v>145.62290199999998</v>
      </c>
      <c r="U116">
        <v>35.210071999999997</v>
      </c>
      <c r="V116">
        <v>483.37680999999998</v>
      </c>
      <c r="W116">
        <v>1.8513071E-7</v>
      </c>
      <c r="X116">
        <v>253.11775500000002</v>
      </c>
      <c r="Z116">
        <v>272.16656281367477</v>
      </c>
      <c r="AA116">
        <v>97.186165836761205</v>
      </c>
      <c r="AB116">
        <v>174.98039697691354</v>
      </c>
      <c r="AC116">
        <v>508090</v>
      </c>
      <c r="AD116">
        <v>56903.572933531483</v>
      </c>
      <c r="AE116">
        <v>143.36560775115206</v>
      </c>
      <c r="AF116">
        <v>32.599457905882353</v>
      </c>
      <c r="AG116">
        <v>471.21587794722956</v>
      </c>
      <c r="AH116">
        <v>1.0111562360000001E-7</v>
      </c>
      <c r="AI116">
        <v>80.163299999999992</v>
      </c>
      <c r="AK116">
        <v>281.51226730310259</v>
      </c>
      <c r="AL116">
        <v>99.763174224343658</v>
      </c>
      <c r="AM116">
        <v>181.74909307875896</v>
      </c>
      <c r="AN116">
        <v>523750</v>
      </c>
      <c r="AO116">
        <v>57633.700892439825</v>
      </c>
      <c r="AP116">
        <v>145.15096174329642</v>
      </c>
      <c r="AQ116">
        <v>34.700005572952179</v>
      </c>
      <c r="AR116">
        <v>480.58371092151009</v>
      </c>
      <c r="AS116">
        <v>1.0415429000000001E-7</v>
      </c>
      <c r="AT116">
        <v>77.454700000000003</v>
      </c>
      <c r="AV116" t="s">
        <v>413</v>
      </c>
    </row>
    <row r="117" spans="1:48" x14ac:dyDescent="0.3">
      <c r="A117">
        <v>114</v>
      </c>
      <c r="B117" t="s">
        <v>204</v>
      </c>
      <c r="C117" t="s">
        <v>163</v>
      </c>
      <c r="D117">
        <v>298</v>
      </c>
      <c r="E117">
        <v>126</v>
      </c>
      <c r="F117">
        <v>172</v>
      </c>
      <c r="G117">
        <v>482960</v>
      </c>
      <c r="H117">
        <v>84984.75</v>
      </c>
      <c r="I117">
        <v>216.4188</v>
      </c>
      <c r="J117">
        <v>16.19042</v>
      </c>
      <c r="K117">
        <v>664.61</v>
      </c>
      <c r="L117">
        <v>2.0981799999999998E-7</v>
      </c>
      <c r="M117">
        <v>66.977500000000006</v>
      </c>
      <c r="O117">
        <v>298.17148003975484</v>
      </c>
      <c r="P117">
        <v>126</v>
      </c>
      <c r="Q117">
        <v>172.17148003975484</v>
      </c>
      <c r="R117">
        <v>482960</v>
      </c>
      <c r="S117">
        <v>50202.293425000003</v>
      </c>
      <c r="T117">
        <v>124.81732339999999</v>
      </c>
      <c r="U117">
        <v>9.7261626299999993</v>
      </c>
      <c r="V117">
        <v>413.39211499999999</v>
      </c>
      <c r="W117">
        <v>1.3485133800000003E-7</v>
      </c>
      <c r="X117">
        <v>67.171250000000001</v>
      </c>
      <c r="Z117">
        <v>296.56547001822094</v>
      </c>
      <c r="AA117">
        <v>125.8743809011098</v>
      </c>
      <c r="AB117">
        <v>170.69108911711115</v>
      </c>
      <c r="AC117">
        <v>482960</v>
      </c>
      <c r="AD117">
        <v>50067.573820499994</v>
      </c>
      <c r="AE117">
        <v>124.73503061519999</v>
      </c>
      <c r="AF117">
        <v>9.7253015066799993</v>
      </c>
      <c r="AG117">
        <v>408.52847334000001</v>
      </c>
      <c r="AH117">
        <v>1.251782676E-7</v>
      </c>
      <c r="AI117">
        <v>64.843337500000004</v>
      </c>
      <c r="AK117">
        <v>294.48864585058806</v>
      </c>
      <c r="AL117">
        <v>123.7975567334769</v>
      </c>
      <c r="AM117">
        <v>170.69108911711115</v>
      </c>
      <c r="AN117">
        <v>482960</v>
      </c>
      <c r="AO117">
        <v>50067.573820499994</v>
      </c>
      <c r="AP117">
        <v>124.73503061519999</v>
      </c>
      <c r="AQ117">
        <v>9.7253015066799993</v>
      </c>
      <c r="AR117">
        <v>408.52847334000001</v>
      </c>
      <c r="AS117">
        <v>1.251782676E-7</v>
      </c>
      <c r="AT117">
        <v>64.822024999999996</v>
      </c>
      <c r="AV117" t="s">
        <v>413</v>
      </c>
    </row>
    <row r="118" spans="1:48" x14ac:dyDescent="0.3">
      <c r="A118">
        <v>115</v>
      </c>
      <c r="B118" t="s">
        <v>204</v>
      </c>
      <c r="C118" t="s">
        <v>163</v>
      </c>
      <c r="D118">
        <v>281</v>
      </c>
      <c r="E118">
        <v>121</v>
      </c>
      <c r="F118">
        <v>160</v>
      </c>
      <c r="G118">
        <v>482000</v>
      </c>
      <c r="H118">
        <v>85161</v>
      </c>
      <c r="I118">
        <v>216.54000000000002</v>
      </c>
      <c r="J118">
        <v>17.384</v>
      </c>
      <c r="K118">
        <v>667.1</v>
      </c>
      <c r="L118">
        <v>2.0319999999999999E-7</v>
      </c>
      <c r="M118">
        <v>70.740000000000009</v>
      </c>
      <c r="O118">
        <v>281.17162400248731</v>
      </c>
      <c r="P118">
        <v>121</v>
      </c>
      <c r="Q118">
        <v>160.17162400248731</v>
      </c>
      <c r="R118">
        <v>482450</v>
      </c>
      <c r="S118">
        <v>50331.658150000003</v>
      </c>
      <c r="T118">
        <v>124.90822519999999</v>
      </c>
      <c r="U118">
        <v>10.6005264</v>
      </c>
      <c r="V118">
        <v>414.96388999999999</v>
      </c>
      <c r="W118">
        <v>1.3236939000000002E-7</v>
      </c>
      <c r="X118">
        <v>71.920755</v>
      </c>
      <c r="Z118">
        <v>279.69996681943553</v>
      </c>
      <c r="AA118">
        <v>120.91945210592895</v>
      </c>
      <c r="AB118">
        <v>158.78051471350656</v>
      </c>
      <c r="AC118">
        <v>482210</v>
      </c>
      <c r="AD118">
        <v>50180.520434949358</v>
      </c>
      <c r="AE118">
        <v>124.80342874728109</v>
      </c>
      <c r="AF118">
        <v>10.510040418823529</v>
      </c>
      <c r="AG118">
        <v>409.89649234300794</v>
      </c>
      <c r="AH118">
        <v>1.2463530840000002E-7</v>
      </c>
      <c r="AI118">
        <v>64.005299999999991</v>
      </c>
      <c r="AK118">
        <v>278.11007250129467</v>
      </c>
      <c r="AL118">
        <v>119.09194717762817</v>
      </c>
      <c r="AM118">
        <v>159.01812532366648</v>
      </c>
      <c r="AN118">
        <v>482750</v>
      </c>
      <c r="AO118">
        <v>50205.697261118607</v>
      </c>
      <c r="AP118">
        <v>124.86499267804469</v>
      </c>
      <c r="AQ118">
        <v>10.582473096998351</v>
      </c>
      <c r="AR118">
        <v>410.21952106625901</v>
      </c>
      <c r="AS118">
        <v>1.2474009000000003E-7</v>
      </c>
      <c r="AT118">
        <v>63.911899999999996</v>
      </c>
      <c r="AV118" t="s">
        <v>413</v>
      </c>
    </row>
    <row r="119" spans="1:48" x14ac:dyDescent="0.3">
      <c r="A119">
        <v>116</v>
      </c>
      <c r="B119" t="s">
        <v>204</v>
      </c>
      <c r="C119" t="s">
        <v>163</v>
      </c>
      <c r="D119">
        <v>297</v>
      </c>
      <c r="E119">
        <v>99</v>
      </c>
      <c r="F119">
        <v>198</v>
      </c>
      <c r="G119">
        <v>501300</v>
      </c>
      <c r="H119">
        <v>92493</v>
      </c>
      <c r="I119">
        <v>233.58</v>
      </c>
      <c r="J119">
        <v>50.800000000000004</v>
      </c>
      <c r="K119">
        <v>765.3</v>
      </c>
      <c r="L119">
        <v>4.4438999999999997E-7</v>
      </c>
      <c r="M119">
        <v>216.29999999999998</v>
      </c>
      <c r="N119">
        <v>472.8</v>
      </c>
      <c r="O119">
        <v>302.77716535433069</v>
      </c>
      <c r="P119">
        <v>98.999999999999986</v>
      </c>
      <c r="Q119">
        <v>203.77716535433069</v>
      </c>
      <c r="R119">
        <v>514350</v>
      </c>
      <c r="S119">
        <v>57685.647149999997</v>
      </c>
      <c r="T119">
        <v>145.59204599999998</v>
      </c>
      <c r="U119">
        <v>35.209539999999997</v>
      </c>
      <c r="V119">
        <v>478.05680999999998</v>
      </c>
      <c r="W119">
        <v>2.2855709999999999E-7</v>
      </c>
      <c r="X119">
        <v>250.59775500000001</v>
      </c>
      <c r="Y119">
        <v>492.375</v>
      </c>
      <c r="Z119">
        <v>297.72653461834091</v>
      </c>
      <c r="AA119">
        <v>97.183663454147705</v>
      </c>
      <c r="AB119">
        <v>200.54287116419323</v>
      </c>
      <c r="AC119">
        <v>507390</v>
      </c>
      <c r="AD119">
        <v>56780.521333531484</v>
      </c>
      <c r="AE119">
        <v>143.33783735115207</v>
      </c>
      <c r="AF119">
        <v>32.59897910588235</v>
      </c>
      <c r="AG119">
        <v>466.42787794722955</v>
      </c>
      <c r="AH119">
        <v>1.0263290160000001E-7</v>
      </c>
      <c r="AI119">
        <v>77.996099999999998</v>
      </c>
      <c r="AJ119">
        <v>481.935</v>
      </c>
      <c r="AK119">
        <v>308.32097791798111</v>
      </c>
      <c r="AL119">
        <v>100.02917981072555</v>
      </c>
      <c r="AM119">
        <v>208.29179810725554</v>
      </c>
      <c r="AN119">
        <v>523050</v>
      </c>
      <c r="AO119">
        <v>57510.649292439819</v>
      </c>
      <c r="AP119">
        <v>145.12319134329641</v>
      </c>
      <c r="AQ119">
        <v>34.699526772952176</v>
      </c>
      <c r="AR119">
        <v>475.79571092151008</v>
      </c>
      <c r="AS119">
        <v>1.0567156800000002E-7</v>
      </c>
      <c r="AT119">
        <v>75.287499999999994</v>
      </c>
      <c r="AU119">
        <v>538.04999999999995</v>
      </c>
      <c r="AV119" t="s">
        <v>413</v>
      </c>
    </row>
    <row r="120" spans="1:48" x14ac:dyDescent="0.3">
      <c r="A120">
        <v>117</v>
      </c>
      <c r="B120" t="s">
        <v>204</v>
      </c>
      <c r="C120" t="s">
        <v>163</v>
      </c>
      <c r="D120">
        <v>322.99999999999994</v>
      </c>
      <c r="E120">
        <v>125.99999999999999</v>
      </c>
      <c r="F120">
        <v>196.99999999999997</v>
      </c>
      <c r="G120">
        <v>482260</v>
      </c>
      <c r="H120">
        <v>84480.75</v>
      </c>
      <c r="I120">
        <v>216.4188</v>
      </c>
      <c r="J120">
        <v>16.134419999999999</v>
      </c>
      <c r="K120">
        <v>657.61</v>
      </c>
      <c r="L120">
        <v>3.1740800000000003E-7</v>
      </c>
      <c r="M120">
        <v>64.457499999999996</v>
      </c>
      <c r="O120">
        <v>323.19668954505869</v>
      </c>
      <c r="P120">
        <v>125.99999999999999</v>
      </c>
      <c r="Q120">
        <v>197.19668954505869</v>
      </c>
      <c r="R120">
        <v>482260</v>
      </c>
      <c r="S120">
        <v>50065.569425000002</v>
      </c>
      <c r="T120">
        <v>124.78646739999999</v>
      </c>
      <c r="U120">
        <v>9.7256306299999995</v>
      </c>
      <c r="V120">
        <v>408.072115</v>
      </c>
      <c r="W120">
        <v>1.7827772800000002E-7</v>
      </c>
      <c r="X120">
        <v>64.65124999999999</v>
      </c>
      <c r="Z120">
        <v>321.65880831916388</v>
      </c>
      <c r="AA120">
        <v>125.87419856508936</v>
      </c>
      <c r="AB120">
        <v>195.78460975407455</v>
      </c>
      <c r="AC120">
        <v>482260</v>
      </c>
      <c r="AD120">
        <v>49944.522220500003</v>
      </c>
      <c r="AE120">
        <v>124.70726021519999</v>
      </c>
      <c r="AF120">
        <v>9.7248227066799995</v>
      </c>
      <c r="AG120">
        <v>403.74047333999999</v>
      </c>
      <c r="AH120">
        <v>1.2669554560000003E-7</v>
      </c>
      <c r="AI120">
        <v>62.676137500000003</v>
      </c>
      <c r="AK120">
        <v>319.94474743914066</v>
      </c>
      <c r="AL120">
        <v>124.16013768506612</v>
      </c>
      <c r="AM120">
        <v>195.78460975407455</v>
      </c>
      <c r="AN120">
        <v>482260</v>
      </c>
      <c r="AO120">
        <v>49944.522220500003</v>
      </c>
      <c r="AP120">
        <v>124.70726021519999</v>
      </c>
      <c r="AQ120">
        <v>9.7248227066799995</v>
      </c>
      <c r="AR120">
        <v>403.74047333999999</v>
      </c>
      <c r="AS120">
        <v>1.2669554560000003E-7</v>
      </c>
      <c r="AT120">
        <v>62.654825000000002</v>
      </c>
      <c r="AV120" t="s">
        <v>413</v>
      </c>
    </row>
    <row r="121" spans="1:48" x14ac:dyDescent="0.3">
      <c r="A121">
        <v>118</v>
      </c>
      <c r="B121" t="s">
        <v>204</v>
      </c>
      <c r="C121" t="s">
        <v>163</v>
      </c>
      <c r="D121">
        <v>306</v>
      </c>
      <c r="E121">
        <v>121</v>
      </c>
      <c r="F121">
        <v>185</v>
      </c>
      <c r="G121">
        <v>481300</v>
      </c>
      <c r="H121">
        <v>84657</v>
      </c>
      <c r="I121">
        <v>216.54000000000002</v>
      </c>
      <c r="J121">
        <v>17.327999999999999</v>
      </c>
      <c r="K121">
        <v>660.1</v>
      </c>
      <c r="L121">
        <v>3.1079000000000005E-7</v>
      </c>
      <c r="M121">
        <v>68.22</v>
      </c>
      <c r="N121">
        <v>364.08000000000004</v>
      </c>
      <c r="O121">
        <v>306.19872859366893</v>
      </c>
      <c r="P121">
        <v>121</v>
      </c>
      <c r="Q121">
        <v>185.19872859366893</v>
      </c>
      <c r="R121">
        <v>481750</v>
      </c>
      <c r="S121">
        <v>50194.934150000001</v>
      </c>
      <c r="T121">
        <v>124.87736919999999</v>
      </c>
      <c r="U121">
        <v>10.5999944</v>
      </c>
      <c r="V121">
        <v>409.64389</v>
      </c>
      <c r="W121">
        <v>1.7579578000000002E-7</v>
      </c>
      <c r="X121">
        <v>69.40075499999999</v>
      </c>
      <c r="Y121">
        <v>364.75500000000005</v>
      </c>
      <c r="Z121">
        <v>304.77620090963842</v>
      </c>
      <c r="AA121">
        <v>120.91933500861872</v>
      </c>
      <c r="AB121">
        <v>183.85686590101972</v>
      </c>
      <c r="AC121">
        <v>481510</v>
      </c>
      <c r="AD121">
        <v>50057.468834949366</v>
      </c>
      <c r="AE121">
        <v>124.77565834728109</v>
      </c>
      <c r="AF121">
        <v>10.509561618823529</v>
      </c>
      <c r="AG121">
        <v>405.10849234300792</v>
      </c>
      <c r="AH121">
        <v>1.2615258640000002E-7</v>
      </c>
      <c r="AI121">
        <v>61.838100000000004</v>
      </c>
      <c r="AJ121">
        <v>364.39500000000004</v>
      </c>
      <c r="AK121">
        <v>303.57229540504096</v>
      </c>
      <c r="AL121">
        <v>119.44059226221346</v>
      </c>
      <c r="AM121">
        <v>184.13170314282749</v>
      </c>
      <c r="AN121">
        <v>482050</v>
      </c>
      <c r="AO121">
        <v>50082.645661118615</v>
      </c>
      <c r="AP121">
        <v>124.83722227804469</v>
      </c>
      <c r="AQ121">
        <v>10.581994296998351</v>
      </c>
      <c r="AR121">
        <v>405.43152106625899</v>
      </c>
      <c r="AS121">
        <v>1.2625736800000003E-7</v>
      </c>
      <c r="AT121">
        <v>61.744700000000002</v>
      </c>
      <c r="AU121">
        <v>366.33000000000004</v>
      </c>
      <c r="AV121" t="s">
        <v>413</v>
      </c>
    </row>
    <row r="122" spans="1:48" x14ac:dyDescent="0.3">
      <c r="A122">
        <v>119</v>
      </c>
      <c r="B122" t="s">
        <v>204</v>
      </c>
      <c r="C122" t="s">
        <v>163</v>
      </c>
      <c r="D122">
        <v>269</v>
      </c>
      <c r="E122">
        <v>99</v>
      </c>
      <c r="F122">
        <v>170</v>
      </c>
      <c r="G122">
        <v>500600</v>
      </c>
      <c r="H122">
        <v>94383.4</v>
      </c>
      <c r="I122">
        <v>238.20400000000001</v>
      </c>
      <c r="J122">
        <v>56.24</v>
      </c>
      <c r="K122">
        <v>791.14</v>
      </c>
      <c r="L122">
        <v>3.4132000000000004E-7</v>
      </c>
      <c r="M122">
        <v>242.14</v>
      </c>
      <c r="N122">
        <v>478.9</v>
      </c>
      <c r="O122">
        <v>274.72067521185204</v>
      </c>
      <c r="P122">
        <v>99</v>
      </c>
      <c r="Q122">
        <v>175.72067521185207</v>
      </c>
      <c r="R122">
        <v>515690</v>
      </c>
      <c r="S122">
        <v>59070.459669999997</v>
      </c>
      <c r="T122">
        <v>148.98467479999999</v>
      </c>
      <c r="U122">
        <v>39.194611999999999</v>
      </c>
      <c r="V122">
        <v>495.82697799999994</v>
      </c>
      <c r="W122">
        <v>1.8508243799999999E-7</v>
      </c>
      <c r="X122">
        <v>281.79955499999994</v>
      </c>
      <c r="Y122">
        <v>501.53499999999997</v>
      </c>
      <c r="Z122">
        <v>269.42408626551781</v>
      </c>
      <c r="AA122">
        <v>96.900772985686771</v>
      </c>
      <c r="AB122">
        <v>172.52331327983106</v>
      </c>
      <c r="AC122">
        <v>507642</v>
      </c>
      <c r="AD122">
        <v>58023.842921301919</v>
      </c>
      <c r="AE122">
        <v>146.37808410949307</v>
      </c>
      <c r="AF122">
        <v>36.175963425882358</v>
      </c>
      <c r="AG122">
        <v>482.38018990219871</v>
      </c>
      <c r="AH122">
        <v>9.3726853679999995E-8</v>
      </c>
      <c r="AI122">
        <v>82.216179999999994</v>
      </c>
      <c r="AJ122">
        <v>489.46299999999997</v>
      </c>
      <c r="AK122">
        <v>280.34919163100335</v>
      </c>
      <c r="AL122">
        <v>100.18395149786019</v>
      </c>
      <c r="AM122">
        <v>180.16524013314313</v>
      </c>
      <c r="AN122">
        <v>525750</v>
      </c>
      <c r="AO122">
        <v>58868.105825510873</v>
      </c>
      <c r="AP122">
        <v>148.4425279210991</v>
      </c>
      <c r="AQ122">
        <v>38.6048725673447</v>
      </c>
      <c r="AR122">
        <v>493.21241975521741</v>
      </c>
      <c r="AS122">
        <v>9.7240529999999993E-8</v>
      </c>
      <c r="AT122">
        <v>79.084166666666661</v>
      </c>
      <c r="AU122">
        <v>554.34999999999991</v>
      </c>
      <c r="AV122" t="s">
        <v>413</v>
      </c>
    </row>
    <row r="123" spans="1:48" x14ac:dyDescent="0.3">
      <c r="A123">
        <v>120</v>
      </c>
      <c r="B123" t="s">
        <v>204</v>
      </c>
      <c r="C123" t="s">
        <v>163</v>
      </c>
      <c r="D123">
        <v>294.99999999999994</v>
      </c>
      <c r="E123">
        <v>125.99999999999999</v>
      </c>
      <c r="F123">
        <v>168.99999999999997</v>
      </c>
      <c r="G123">
        <v>481560</v>
      </c>
      <c r="H123">
        <v>86371.15</v>
      </c>
      <c r="I123">
        <v>221.0428</v>
      </c>
      <c r="J123">
        <v>21.57442</v>
      </c>
      <c r="K123">
        <v>683.45</v>
      </c>
      <c r="L123">
        <v>2.14338E-7</v>
      </c>
      <c r="M123">
        <v>90.297499999999999</v>
      </c>
      <c r="O123">
        <v>295.98810483870972</v>
      </c>
      <c r="P123">
        <v>126.00000000000003</v>
      </c>
      <c r="Q123">
        <v>169.98810483870969</v>
      </c>
      <c r="R123">
        <v>483600</v>
      </c>
      <c r="S123">
        <v>51450.381945000001</v>
      </c>
      <c r="T123">
        <v>128.17909619999998</v>
      </c>
      <c r="U123">
        <v>13.71070263</v>
      </c>
      <c r="V123">
        <v>425.84228300000001</v>
      </c>
      <c r="W123">
        <v>1.3480306600000002E-7</v>
      </c>
      <c r="X123">
        <v>95.851054999999988</v>
      </c>
      <c r="Z123">
        <v>293.80894207812452</v>
      </c>
      <c r="AA123">
        <v>125.49426294061082</v>
      </c>
      <c r="AB123">
        <v>168.31467913751371</v>
      </c>
      <c r="AC123">
        <v>482512</v>
      </c>
      <c r="AD123">
        <v>51187.843808270438</v>
      </c>
      <c r="AE123">
        <v>127.74750697354101</v>
      </c>
      <c r="AF123">
        <v>13.301807026680001</v>
      </c>
      <c r="AG123">
        <v>419.69278529496921</v>
      </c>
      <c r="AH123">
        <v>1.1778949768000001E-7</v>
      </c>
      <c r="AI123">
        <v>66.896217500000006</v>
      </c>
      <c r="AK123">
        <v>293.83543446882214</v>
      </c>
      <c r="AL123">
        <v>124.39122401847575</v>
      </c>
      <c r="AM123">
        <v>169.44421045034639</v>
      </c>
      <c r="AN123">
        <v>484960</v>
      </c>
      <c r="AO123">
        <v>51301.978753571049</v>
      </c>
      <c r="AP123">
        <v>128.02659679300265</v>
      </c>
      <c r="AQ123">
        <v>13.630168501072523</v>
      </c>
      <c r="AR123">
        <v>421.15718217370733</v>
      </c>
      <c r="AS123">
        <v>1.1826450760000002E-7</v>
      </c>
      <c r="AT123">
        <v>66.451491666666669</v>
      </c>
      <c r="AV123" t="s">
        <v>413</v>
      </c>
    </row>
    <row r="124" spans="1:48" x14ac:dyDescent="0.3">
      <c r="A124">
        <v>121</v>
      </c>
      <c r="B124" t="s">
        <v>204</v>
      </c>
      <c r="C124" t="s">
        <v>163</v>
      </c>
      <c r="D124">
        <v>278</v>
      </c>
      <c r="E124">
        <v>121</v>
      </c>
      <c r="F124">
        <v>157</v>
      </c>
      <c r="G124">
        <v>480600</v>
      </c>
      <c r="H124">
        <v>86547.4</v>
      </c>
      <c r="I124">
        <v>221.16400000000002</v>
      </c>
      <c r="J124">
        <v>22.768000000000001</v>
      </c>
      <c r="K124">
        <v>685.93999999999994</v>
      </c>
      <c r="L124">
        <v>2.0772000000000001E-7</v>
      </c>
      <c r="M124">
        <v>94.06</v>
      </c>
      <c r="N124">
        <v>370.17999999999995</v>
      </c>
      <c r="O124">
        <v>278.93061230826549</v>
      </c>
      <c r="P124">
        <v>121</v>
      </c>
      <c r="Q124">
        <v>157.93061230826552</v>
      </c>
      <c r="R124">
        <v>483090</v>
      </c>
      <c r="S124">
        <v>51579.74667</v>
      </c>
      <c r="T124">
        <v>128.26999799999999</v>
      </c>
      <c r="U124">
        <v>14.585066400000001</v>
      </c>
      <c r="V124">
        <v>427.41405800000001</v>
      </c>
      <c r="W124">
        <v>1.3232111800000002E-7</v>
      </c>
      <c r="X124">
        <v>100.60455</v>
      </c>
      <c r="Y124">
        <v>373.91499999999996</v>
      </c>
      <c r="Z124">
        <v>276.9162370215999</v>
      </c>
      <c r="AA124">
        <v>120.55388718910999</v>
      </c>
      <c r="AB124">
        <v>156.36234983248991</v>
      </c>
      <c r="AC124">
        <v>481762</v>
      </c>
      <c r="AD124">
        <v>51300.790422719801</v>
      </c>
      <c r="AE124">
        <v>127.81590510562211</v>
      </c>
      <c r="AF124">
        <v>14.08654593882353</v>
      </c>
      <c r="AG124">
        <v>421.06080429797714</v>
      </c>
      <c r="AH124">
        <v>1.1724653848E-7</v>
      </c>
      <c r="AI124">
        <v>66.058179999999993</v>
      </c>
      <c r="AJ124">
        <v>371.923</v>
      </c>
      <c r="AK124">
        <v>277.30515729757605</v>
      </c>
      <c r="AL124">
        <v>119.66144920061886</v>
      </c>
      <c r="AM124">
        <v>157.64370809695717</v>
      </c>
      <c r="AN124">
        <v>484750</v>
      </c>
      <c r="AO124">
        <v>51440.102194189662</v>
      </c>
      <c r="AP124">
        <v>128.15655885584735</v>
      </c>
      <c r="AQ124">
        <v>14.487340091390875</v>
      </c>
      <c r="AR124">
        <v>422.84822989996633</v>
      </c>
      <c r="AS124">
        <v>1.1782633000000002E-7</v>
      </c>
      <c r="AT124">
        <v>65.541366666666661</v>
      </c>
      <c r="AU124">
        <v>382.63</v>
      </c>
      <c r="AV124" t="s">
        <v>413</v>
      </c>
    </row>
    <row r="125" spans="1:48" x14ac:dyDescent="0.3">
      <c r="A125">
        <v>122</v>
      </c>
      <c r="B125" t="s">
        <v>204</v>
      </c>
      <c r="C125" t="s">
        <v>402</v>
      </c>
      <c r="D125">
        <v>302</v>
      </c>
      <c r="E125">
        <v>66</v>
      </c>
      <c r="F125">
        <v>236</v>
      </c>
      <c r="G125">
        <v>430700</v>
      </c>
      <c r="H125">
        <v>15726.884700000001</v>
      </c>
      <c r="I125">
        <v>1.0281</v>
      </c>
      <c r="J125">
        <v>2.9000000000000004</v>
      </c>
      <c r="K125">
        <v>218.26749999999998</v>
      </c>
      <c r="L125">
        <v>3.7171000000000004E-7</v>
      </c>
      <c r="M125">
        <v>82.204724999999996</v>
      </c>
      <c r="N125">
        <v>245.20000000000002</v>
      </c>
      <c r="O125">
        <v>302.28326568479645</v>
      </c>
      <c r="P125">
        <v>66</v>
      </c>
      <c r="Q125">
        <v>236.28326568479648</v>
      </c>
      <c r="R125">
        <v>431150</v>
      </c>
      <c r="S125">
        <v>4457.7581</v>
      </c>
      <c r="T125">
        <v>1.6854654999999998</v>
      </c>
      <c r="U125">
        <v>0.89521675000000012</v>
      </c>
      <c r="V125">
        <v>165.48739</v>
      </c>
      <c r="W125">
        <v>2.8642070000000004E-7</v>
      </c>
      <c r="X125">
        <v>83.385479999999987</v>
      </c>
      <c r="Y125">
        <v>245.87500000000003</v>
      </c>
      <c r="Z125">
        <v>290.43573646469099</v>
      </c>
      <c r="AA125">
        <v>65.950834280940327</v>
      </c>
      <c r="AB125">
        <v>224.48490218375065</v>
      </c>
      <c r="AC125">
        <v>430910</v>
      </c>
      <c r="AD125">
        <v>4011.491864949362</v>
      </c>
      <c r="AE125">
        <v>1.5140641672811059</v>
      </c>
      <c r="AF125">
        <v>0.80358240882352949</v>
      </c>
      <c r="AG125">
        <v>148.93639234300792</v>
      </c>
      <c r="AH125">
        <v>2.7483757040000005E-7</v>
      </c>
      <c r="AI125">
        <v>66.72562499999998</v>
      </c>
      <c r="AJ125">
        <v>245.51500000000001</v>
      </c>
      <c r="AK125">
        <v>284.41656043573994</v>
      </c>
      <c r="AL125">
        <v>59.527349634951911</v>
      </c>
      <c r="AM125">
        <v>224.88921080078802</v>
      </c>
      <c r="AN125">
        <v>431450</v>
      </c>
      <c r="AO125">
        <v>4036.6686911186152</v>
      </c>
      <c r="AP125">
        <v>1.5756280980447048</v>
      </c>
      <c r="AQ125">
        <v>0.87601508699835096</v>
      </c>
      <c r="AR125">
        <v>149.25942106625899</v>
      </c>
      <c r="AS125">
        <v>2.7494235200000001E-7</v>
      </c>
      <c r="AT125">
        <v>66.632224999999991</v>
      </c>
      <c r="AU125">
        <v>247.45000000000002</v>
      </c>
      <c r="AV125" t="s">
        <v>413</v>
      </c>
    </row>
    <row r="126" spans="1:48" x14ac:dyDescent="0.3">
      <c r="A126">
        <v>123</v>
      </c>
      <c r="B126" t="s">
        <v>204</v>
      </c>
      <c r="C126" t="s">
        <v>163</v>
      </c>
      <c r="D126">
        <v>284</v>
      </c>
      <c r="E126">
        <v>127</v>
      </c>
      <c r="F126">
        <v>157</v>
      </c>
      <c r="G126">
        <v>480600</v>
      </c>
      <c r="H126">
        <v>86547.4</v>
      </c>
      <c r="I126">
        <v>221.16400000000002</v>
      </c>
      <c r="J126">
        <v>22.768000000000001</v>
      </c>
      <c r="K126">
        <v>685.94</v>
      </c>
      <c r="L126">
        <v>2.0771999999999998E-7</v>
      </c>
      <c r="M126">
        <v>72.301360000000003</v>
      </c>
      <c r="N126">
        <v>354.26800000000003</v>
      </c>
      <c r="O126">
        <v>284.93061230826549</v>
      </c>
      <c r="P126">
        <v>126.99999999999999</v>
      </c>
      <c r="Q126">
        <v>157.93061230826552</v>
      </c>
      <c r="R126">
        <v>483090</v>
      </c>
      <c r="S126">
        <v>51579.74667</v>
      </c>
      <c r="T126">
        <v>128.26999799999999</v>
      </c>
      <c r="U126">
        <v>14.585066400000001</v>
      </c>
      <c r="V126">
        <v>427.41405800000001</v>
      </c>
      <c r="W126">
        <v>1.3232111800000002E-7</v>
      </c>
      <c r="X126">
        <v>74.583737521645489</v>
      </c>
      <c r="Y126">
        <v>355.61619999999999</v>
      </c>
      <c r="Z126">
        <v>283.27772921068913</v>
      </c>
      <c r="AA126">
        <v>126.91537937819919</v>
      </c>
      <c r="AB126">
        <v>156.36234983248991</v>
      </c>
      <c r="AC126">
        <v>481762</v>
      </c>
      <c r="AD126">
        <v>51300.790422719801</v>
      </c>
      <c r="AE126">
        <v>127.81590510562211</v>
      </c>
      <c r="AF126">
        <v>14.08654593882353</v>
      </c>
      <c r="AG126">
        <v>421.06080429797714</v>
      </c>
      <c r="AH126">
        <v>1.1724653848E-7</v>
      </c>
      <c r="AI126">
        <v>66.853744997837751</v>
      </c>
      <c r="AJ126">
        <v>354.89716000000004</v>
      </c>
      <c r="AK126">
        <v>281.95921741979095</v>
      </c>
      <c r="AL126">
        <v>125.36412144258163</v>
      </c>
      <c r="AM126">
        <v>156.5950959772093</v>
      </c>
      <c r="AN126">
        <v>482302</v>
      </c>
      <c r="AO126">
        <v>51296.663628455295</v>
      </c>
      <c r="AP126">
        <v>127.81142438859746</v>
      </c>
      <c r="AQ126">
        <v>14.075571181420463</v>
      </c>
      <c r="AR126">
        <v>421.01002207128414</v>
      </c>
      <c r="AS126">
        <v>1.1735132008000001E-7</v>
      </c>
      <c r="AT126">
        <v>66.550988839971325</v>
      </c>
      <c r="AU126">
        <v>357.16831119999995</v>
      </c>
      <c r="AV126" t="s">
        <v>413</v>
      </c>
    </row>
    <row r="127" spans="1:48" x14ac:dyDescent="0.3">
      <c r="A127">
        <v>124</v>
      </c>
      <c r="B127" t="s">
        <v>204</v>
      </c>
      <c r="C127" t="s">
        <v>402</v>
      </c>
      <c r="D127">
        <v>320</v>
      </c>
      <c r="E127">
        <v>72</v>
      </c>
      <c r="F127">
        <v>248</v>
      </c>
      <c r="G127">
        <v>431670</v>
      </c>
      <c r="H127">
        <v>15550.634700000001</v>
      </c>
      <c r="I127">
        <v>0.90690000000000004</v>
      </c>
      <c r="J127">
        <v>1.70642</v>
      </c>
      <c r="K127">
        <v>215.7775</v>
      </c>
      <c r="L127">
        <v>3.7847000000000003E-7</v>
      </c>
      <c r="M127">
        <v>78.442224999999993</v>
      </c>
      <c r="O127">
        <v>320.27662797970669</v>
      </c>
      <c r="P127">
        <v>72</v>
      </c>
      <c r="Q127">
        <v>248.27662797970669</v>
      </c>
      <c r="R127">
        <v>431670</v>
      </c>
      <c r="S127">
        <v>4328.3933749999997</v>
      </c>
      <c r="T127">
        <v>1.5945636999999999</v>
      </c>
      <c r="U127">
        <v>2.085298E-2</v>
      </c>
      <c r="V127">
        <v>163.915615</v>
      </c>
      <c r="W127">
        <v>2.8896527000000002E-7</v>
      </c>
      <c r="X127">
        <v>78.635974999999988</v>
      </c>
      <c r="Z127">
        <v>307.84038177311373</v>
      </c>
      <c r="AA127">
        <v>71.91968865105288</v>
      </c>
      <c r="AB127">
        <v>235.92069312206084</v>
      </c>
      <c r="AC127">
        <v>431670</v>
      </c>
      <c r="AD127">
        <v>3898.5452505000003</v>
      </c>
      <c r="AE127">
        <v>1.4456660351999999</v>
      </c>
      <c r="AF127">
        <v>1.8843496680000002E-2</v>
      </c>
      <c r="AG127">
        <v>147.56837334000002</v>
      </c>
      <c r="AH127">
        <v>2.7539305400000005E-7</v>
      </c>
      <c r="AI127">
        <v>67.563662499999992</v>
      </c>
      <c r="AK127">
        <v>300.72486297403111</v>
      </c>
      <c r="AL127">
        <v>64.804169851970258</v>
      </c>
      <c r="AM127">
        <v>235.92069312206084</v>
      </c>
      <c r="AN127">
        <v>431670</v>
      </c>
      <c r="AO127">
        <v>3898.5452505000003</v>
      </c>
      <c r="AP127">
        <v>1.4456660351999999</v>
      </c>
      <c r="AQ127">
        <v>1.8843496680000002E-2</v>
      </c>
      <c r="AR127">
        <v>147.56837334000002</v>
      </c>
      <c r="AS127">
        <v>2.7539305400000005E-7</v>
      </c>
      <c r="AT127">
        <v>67.542349999999985</v>
      </c>
      <c r="AV127" t="s">
        <v>413</v>
      </c>
    </row>
    <row r="128" spans="1:48" x14ac:dyDescent="0.3">
      <c r="A128">
        <v>125</v>
      </c>
      <c r="B128" t="s">
        <v>204</v>
      </c>
      <c r="C128" t="s">
        <v>402</v>
      </c>
      <c r="D128">
        <v>312</v>
      </c>
      <c r="E128">
        <v>60</v>
      </c>
      <c r="F128">
        <v>252</v>
      </c>
      <c r="G128">
        <v>429600</v>
      </c>
      <c r="H128">
        <v>15310.983</v>
      </c>
      <c r="I128">
        <v>9.0000000000000011E-3</v>
      </c>
      <c r="J128">
        <v>1.7</v>
      </c>
      <c r="K128">
        <v>212.57499999999999</v>
      </c>
      <c r="L128">
        <v>3.9061999999999999E-7</v>
      </c>
      <c r="M128">
        <v>79.5</v>
      </c>
      <c r="O128">
        <v>312</v>
      </c>
      <c r="P128">
        <v>60</v>
      </c>
      <c r="Q128">
        <v>252</v>
      </c>
      <c r="R128">
        <v>429600</v>
      </c>
      <c r="S128">
        <v>4152.4775</v>
      </c>
      <c r="T128">
        <v>0.93713499999999983</v>
      </c>
      <c r="U128">
        <v>1.6157500000000002E-2</v>
      </c>
      <c r="V128">
        <v>161.57499999999999</v>
      </c>
      <c r="W128">
        <v>2.9432342000000002E-7</v>
      </c>
      <c r="X128">
        <v>79.5</v>
      </c>
      <c r="Z128">
        <v>299.53491620111731</v>
      </c>
      <c r="AA128">
        <v>60</v>
      </c>
      <c r="AB128">
        <v>239.53491620111731</v>
      </c>
      <c r="AC128">
        <v>429600</v>
      </c>
      <c r="AD128">
        <v>3737.4225000000001</v>
      </c>
      <c r="AE128">
        <v>0.84346499999999991</v>
      </c>
      <c r="AF128">
        <v>1.4542500000000003E-2</v>
      </c>
      <c r="AG128">
        <v>145.42500000000001</v>
      </c>
      <c r="AH128">
        <v>2.7646468400000008E-7</v>
      </c>
      <c r="AI128">
        <v>68.789999999999992</v>
      </c>
      <c r="AK128">
        <v>293.59916201117318</v>
      </c>
      <c r="AL128">
        <v>54.064245810055866</v>
      </c>
      <c r="AM128">
        <v>239.53491620111731</v>
      </c>
      <c r="AN128">
        <v>429600</v>
      </c>
      <c r="AO128">
        <v>3737.4225000000001</v>
      </c>
      <c r="AP128">
        <v>0.84346499999999991</v>
      </c>
      <c r="AQ128">
        <v>1.4542500000000003E-2</v>
      </c>
      <c r="AR128">
        <v>145.42500000000001</v>
      </c>
      <c r="AS128">
        <v>2.7646468400000008E-7</v>
      </c>
      <c r="AT128">
        <v>68.789999999999992</v>
      </c>
      <c r="AV128" t="s">
        <v>413</v>
      </c>
    </row>
    <row r="129" spans="1:48" x14ac:dyDescent="0.3">
      <c r="A129">
        <v>126</v>
      </c>
      <c r="B129" t="s">
        <v>204</v>
      </c>
      <c r="C129" t="s">
        <v>402</v>
      </c>
      <c r="D129">
        <v>306</v>
      </c>
      <c r="E129">
        <v>65</v>
      </c>
      <c r="F129">
        <v>241</v>
      </c>
      <c r="G129">
        <v>430700</v>
      </c>
      <c r="H129">
        <v>15310.983</v>
      </c>
      <c r="I129">
        <v>9.0000000000000011E-3</v>
      </c>
      <c r="J129">
        <v>1.7</v>
      </c>
      <c r="K129">
        <v>212.57499999999999</v>
      </c>
      <c r="L129">
        <v>3.9301E-7</v>
      </c>
      <c r="M129">
        <v>79.5</v>
      </c>
      <c r="N129">
        <v>243.70000000000002</v>
      </c>
      <c r="O129">
        <v>306</v>
      </c>
      <c r="P129">
        <v>65</v>
      </c>
      <c r="Q129">
        <v>241</v>
      </c>
      <c r="R129">
        <v>430700</v>
      </c>
      <c r="S129">
        <v>4152.4775</v>
      </c>
      <c r="T129">
        <v>0.93713499999999983</v>
      </c>
      <c r="U129">
        <v>1.6157500000000002E-2</v>
      </c>
      <c r="V129">
        <v>161.57499999999999</v>
      </c>
      <c r="W129">
        <v>2.9537741000000002E-7</v>
      </c>
      <c r="X129">
        <v>79.5</v>
      </c>
      <c r="Y129">
        <v>243.70000000000002</v>
      </c>
      <c r="Z129">
        <v>294.10947295100999</v>
      </c>
      <c r="AA129">
        <v>65</v>
      </c>
      <c r="AB129">
        <v>229.10947295100999</v>
      </c>
      <c r="AC129">
        <v>430700</v>
      </c>
      <c r="AD129">
        <v>3737.4225000000001</v>
      </c>
      <c r="AE129">
        <v>0.84346499999999991</v>
      </c>
      <c r="AF129">
        <v>1.4542500000000003E-2</v>
      </c>
      <c r="AG129">
        <v>145.42500000000001</v>
      </c>
      <c r="AH129">
        <v>2.7667548200000004E-7</v>
      </c>
      <c r="AI129">
        <v>68.789999999999992</v>
      </c>
      <c r="AJ129">
        <v>243.70000000000002</v>
      </c>
      <c r="AK129">
        <v>287.69549570466683</v>
      </c>
      <c r="AL129">
        <v>58.586022753656842</v>
      </c>
      <c r="AM129">
        <v>229.10947295100999</v>
      </c>
      <c r="AN129">
        <v>430700</v>
      </c>
      <c r="AO129">
        <v>3737.4225000000001</v>
      </c>
      <c r="AP129">
        <v>0.84346499999999991</v>
      </c>
      <c r="AQ129">
        <v>1.4542500000000003E-2</v>
      </c>
      <c r="AR129">
        <v>145.42500000000001</v>
      </c>
      <c r="AS129">
        <v>2.7667548200000004E-7</v>
      </c>
      <c r="AT129">
        <v>68.789999999999992</v>
      </c>
      <c r="AU129">
        <v>243.70000000000002</v>
      </c>
      <c r="AV129" t="s">
        <v>413</v>
      </c>
    </row>
    <row r="130" spans="1:48" x14ac:dyDescent="0.3">
      <c r="A130">
        <v>127</v>
      </c>
      <c r="B130" t="s">
        <v>204</v>
      </c>
      <c r="C130" t="s">
        <v>402</v>
      </c>
      <c r="D130">
        <v>329</v>
      </c>
      <c r="E130">
        <v>63</v>
      </c>
      <c r="F130">
        <v>266</v>
      </c>
      <c r="G130">
        <v>430700</v>
      </c>
      <c r="H130">
        <v>15300</v>
      </c>
      <c r="I130">
        <v>0</v>
      </c>
      <c r="J130">
        <v>1.7</v>
      </c>
      <c r="K130">
        <v>212.5</v>
      </c>
      <c r="L130">
        <v>4.0770999999999999E-7</v>
      </c>
      <c r="M130">
        <v>76.5</v>
      </c>
      <c r="O130">
        <v>329</v>
      </c>
      <c r="P130">
        <v>63</v>
      </c>
      <c r="Q130">
        <v>266</v>
      </c>
      <c r="R130">
        <v>430700</v>
      </c>
      <c r="S130">
        <v>4150.55</v>
      </c>
      <c r="T130">
        <v>0.93669999999999987</v>
      </c>
      <c r="U130">
        <v>1.6150000000000001E-2</v>
      </c>
      <c r="V130">
        <v>161.5</v>
      </c>
      <c r="W130">
        <v>3.0186011000000006E-7</v>
      </c>
      <c r="X130">
        <v>76.5</v>
      </c>
      <c r="Z130">
        <v>315.87601578825172</v>
      </c>
      <c r="AA130">
        <v>63</v>
      </c>
      <c r="AB130">
        <v>252.87601578825169</v>
      </c>
      <c r="AC130">
        <v>430700</v>
      </c>
      <c r="AD130">
        <v>3735.4950000000003</v>
      </c>
      <c r="AE130">
        <v>0.84302999999999995</v>
      </c>
      <c r="AF130">
        <v>1.4535000000000003E-2</v>
      </c>
      <c r="AG130">
        <v>145.35000000000002</v>
      </c>
      <c r="AH130">
        <v>2.7797202200000002E-7</v>
      </c>
      <c r="AI130">
        <v>65.789999999999992</v>
      </c>
      <c r="AK130">
        <v>309.65939168794984</v>
      </c>
      <c r="AL130">
        <v>56.783375899698164</v>
      </c>
      <c r="AM130">
        <v>252.87601578825169</v>
      </c>
      <c r="AN130">
        <v>430700</v>
      </c>
      <c r="AO130">
        <v>3735.4950000000003</v>
      </c>
      <c r="AP130">
        <v>0.84302999999999995</v>
      </c>
      <c r="AQ130">
        <v>1.4535000000000003E-2</v>
      </c>
      <c r="AR130">
        <v>145.35000000000002</v>
      </c>
      <c r="AS130">
        <v>2.7797202200000002E-7</v>
      </c>
      <c r="AT130">
        <v>65.789999999999992</v>
      </c>
      <c r="AV130" t="s">
        <v>413</v>
      </c>
    </row>
    <row r="131" spans="1:48" x14ac:dyDescent="0.3">
      <c r="A131">
        <v>128</v>
      </c>
      <c r="B131" t="s">
        <v>204</v>
      </c>
      <c r="C131" t="s">
        <v>69</v>
      </c>
      <c r="D131">
        <v>334</v>
      </c>
      <c r="E131">
        <v>0</v>
      </c>
      <c r="F131">
        <v>334</v>
      </c>
      <c r="G131">
        <v>406400</v>
      </c>
      <c r="H131">
        <v>56434</v>
      </c>
      <c r="I131">
        <v>138.04000000000002</v>
      </c>
      <c r="J131">
        <v>162.4</v>
      </c>
      <c r="K131">
        <v>771.4</v>
      </c>
      <c r="L131">
        <v>8.9888000000000007E-7</v>
      </c>
      <c r="M131">
        <v>121.84059999999999</v>
      </c>
      <c r="O131">
        <v>384.05711534346244</v>
      </c>
      <c r="P131">
        <v>0</v>
      </c>
      <c r="Q131">
        <v>384.05711534346244</v>
      </c>
      <c r="R131">
        <v>467299.99999999994</v>
      </c>
      <c r="S131">
        <v>41340.726699999999</v>
      </c>
      <c r="T131">
        <v>101.27994799999999</v>
      </c>
      <c r="U131">
        <v>118.96611999999999</v>
      </c>
      <c r="V131">
        <v>530.49177999999984</v>
      </c>
      <c r="W131">
        <v>4.5549125999999998E-7</v>
      </c>
      <c r="X131">
        <v>154.73683460411547</v>
      </c>
      <c r="Z131">
        <v>357.3584922496666</v>
      </c>
      <c r="AA131">
        <v>0</v>
      </c>
      <c r="AB131">
        <v>357.3584922496666</v>
      </c>
      <c r="AC131">
        <v>434820</v>
      </c>
      <c r="AD131">
        <v>37116.806223146923</v>
      </c>
      <c r="AE131">
        <v>90.760307638709691</v>
      </c>
      <c r="AF131">
        <v>106.78350249411766</v>
      </c>
      <c r="AG131">
        <v>476.2234304204045</v>
      </c>
      <c r="AH131">
        <v>8.4795832800000013E-8</v>
      </c>
      <c r="AI131">
        <v>149.73175508250961</v>
      </c>
      <c r="AK131">
        <v>357.3584922496666</v>
      </c>
      <c r="AL131">
        <v>0</v>
      </c>
      <c r="AM131">
        <v>357.3584922496666</v>
      </c>
      <c r="AN131">
        <v>434820</v>
      </c>
      <c r="AO131">
        <v>36242.006966080407</v>
      </c>
      <c r="AP131">
        <v>88.788680653266354</v>
      </c>
      <c r="AQ131">
        <v>104.29354522613066</v>
      </c>
      <c r="AR131">
        <v>465.06407412060304</v>
      </c>
      <c r="AS131">
        <v>8.4795832800000013E-8</v>
      </c>
      <c r="AT131">
        <v>143.48185801679094</v>
      </c>
      <c r="AV131" t="s">
        <v>413</v>
      </c>
    </row>
    <row r="132" spans="1:48" x14ac:dyDescent="0.3">
      <c r="A132">
        <v>129</v>
      </c>
      <c r="B132" t="s">
        <v>204</v>
      </c>
      <c r="C132" t="s">
        <v>402</v>
      </c>
      <c r="D132">
        <v>326</v>
      </c>
      <c r="E132">
        <v>67</v>
      </c>
      <c r="F132">
        <v>259</v>
      </c>
      <c r="G132">
        <v>431870</v>
      </c>
      <c r="H132">
        <v>15943.85</v>
      </c>
      <c r="I132">
        <v>1.8848</v>
      </c>
      <c r="J132">
        <v>2.8664199999999997</v>
      </c>
      <c r="K132">
        <v>221.22</v>
      </c>
      <c r="L132">
        <v>3.5974000000000002E-7</v>
      </c>
      <c r="M132">
        <v>79.307789999999997</v>
      </c>
      <c r="O132">
        <v>326.58818021998354</v>
      </c>
      <c r="P132">
        <v>67</v>
      </c>
      <c r="Q132">
        <v>259.58818021998354</v>
      </c>
      <c r="R132">
        <v>432305</v>
      </c>
      <c r="S132">
        <v>4621.9495299999999</v>
      </c>
      <c r="T132">
        <v>2.3176003999999999</v>
      </c>
      <c r="U132">
        <v>0.87060422999999998</v>
      </c>
      <c r="V132">
        <v>167.63734200000002</v>
      </c>
      <c r="W132">
        <v>2.8112737700000004E-7</v>
      </c>
      <c r="X132">
        <v>79.736184057622992</v>
      </c>
      <c r="Z132">
        <v>313.45222263367532</v>
      </c>
      <c r="AA132">
        <v>66.925335533578817</v>
      </c>
      <c r="AB132">
        <v>246.52688710009653</v>
      </c>
      <c r="AC132">
        <v>432073</v>
      </c>
      <c r="AD132">
        <v>4161.9305449510503</v>
      </c>
      <c r="AE132">
        <v>2.0935624469050693</v>
      </c>
      <c r="AF132">
        <v>0.7815760502094119</v>
      </c>
      <c r="AG132">
        <v>150.90246927157435</v>
      </c>
      <c r="AH132">
        <v>2.7378045812000008E-7</v>
      </c>
      <c r="AI132">
        <v>68.628450036303633</v>
      </c>
      <c r="AK132">
        <v>306.83701293531419</v>
      </c>
      <c r="AL132">
        <v>60.310125835217661</v>
      </c>
      <c r="AM132">
        <v>246.52688710009653</v>
      </c>
      <c r="AN132">
        <v>432073</v>
      </c>
      <c r="AO132">
        <v>4155.6819788291459</v>
      </c>
      <c r="AP132">
        <v>2.0794793970090453</v>
      </c>
      <c r="AQ132">
        <v>0.76379064115236195</v>
      </c>
      <c r="AR132">
        <v>150.82275958371861</v>
      </c>
      <c r="AS132">
        <v>2.7378045812000008E-7</v>
      </c>
      <c r="AT132">
        <v>68.562495414405646</v>
      </c>
      <c r="AV132" t="s">
        <v>413</v>
      </c>
    </row>
    <row r="133" spans="1:48" x14ac:dyDescent="0.3">
      <c r="A133">
        <v>130</v>
      </c>
      <c r="B133" t="s">
        <v>204</v>
      </c>
      <c r="C133" t="s">
        <v>402</v>
      </c>
      <c r="D133">
        <v>308</v>
      </c>
      <c r="E133">
        <v>61</v>
      </c>
      <c r="F133">
        <v>247</v>
      </c>
      <c r="G133">
        <v>430900</v>
      </c>
      <c r="H133">
        <v>16120.1</v>
      </c>
      <c r="I133">
        <v>2.0060000000000002</v>
      </c>
      <c r="J133">
        <v>4.0600000000000005</v>
      </c>
      <c r="K133">
        <v>223.70999999999998</v>
      </c>
      <c r="L133">
        <v>3.5298000000000003E-7</v>
      </c>
      <c r="M133">
        <v>83.07029</v>
      </c>
      <c r="N133">
        <v>243.45700000000002</v>
      </c>
      <c r="O133">
        <v>308.58219773729979</v>
      </c>
      <c r="P133">
        <v>61</v>
      </c>
      <c r="Q133">
        <v>247.58219773729982</v>
      </c>
      <c r="R133">
        <v>431785</v>
      </c>
      <c r="S133">
        <v>4751.3142550000002</v>
      </c>
      <c r="T133">
        <v>2.4085022</v>
      </c>
      <c r="U133">
        <v>1.7449680000000001</v>
      </c>
      <c r="V133">
        <v>169.20911700000002</v>
      </c>
      <c r="W133">
        <v>2.7858280700000007E-7</v>
      </c>
      <c r="X133">
        <v>84.485689057622992</v>
      </c>
      <c r="Y133">
        <v>244.27555000000004</v>
      </c>
      <c r="Z133">
        <v>296.03843327235671</v>
      </c>
      <c r="AA133">
        <v>60.954601414749845</v>
      </c>
      <c r="AB133">
        <v>235.08383185760687</v>
      </c>
      <c r="AC133">
        <v>431313</v>
      </c>
      <c r="AD133">
        <v>4274.8771594004111</v>
      </c>
      <c r="AE133">
        <v>2.1619605789861751</v>
      </c>
      <c r="AF133">
        <v>1.5663149623529413</v>
      </c>
      <c r="AG133">
        <v>152.27048827458225</v>
      </c>
      <c r="AH133">
        <v>2.7322497452000009E-7</v>
      </c>
      <c r="AI133">
        <v>67.79041253630362</v>
      </c>
      <c r="AJ133">
        <v>243.83899000000002</v>
      </c>
      <c r="AK133">
        <v>290.52970540901651</v>
      </c>
      <c r="AL133">
        <v>55.023284543583117</v>
      </c>
      <c r="AM133">
        <v>235.50642086543337</v>
      </c>
      <c r="AN133">
        <v>431853</v>
      </c>
      <c r="AO133">
        <v>4293.8054194477609</v>
      </c>
      <c r="AP133">
        <v>2.2094414598537497</v>
      </c>
      <c r="AQ133">
        <v>1.6209622314707128</v>
      </c>
      <c r="AR133">
        <v>152.51380730997758</v>
      </c>
      <c r="AS133">
        <v>2.7332975612000005E-7</v>
      </c>
      <c r="AT133">
        <v>67.652370414405652</v>
      </c>
      <c r="AU133">
        <v>245.84566930000003</v>
      </c>
      <c r="AV133" t="s">
        <v>413</v>
      </c>
    </row>
    <row r="134" spans="1:48" x14ac:dyDescent="0.3">
      <c r="A134">
        <v>131</v>
      </c>
      <c r="B134" t="s">
        <v>204</v>
      </c>
      <c r="C134" t="s">
        <v>402</v>
      </c>
      <c r="D134">
        <v>326</v>
      </c>
      <c r="E134">
        <v>67</v>
      </c>
      <c r="F134">
        <v>259</v>
      </c>
      <c r="G134">
        <v>431870</v>
      </c>
      <c r="H134">
        <v>15943.85</v>
      </c>
      <c r="I134">
        <v>1.8848</v>
      </c>
      <c r="J134">
        <v>2.8664199999999997</v>
      </c>
      <c r="K134">
        <v>221.22</v>
      </c>
      <c r="L134">
        <v>3.5974000000000002E-7</v>
      </c>
      <c r="M134">
        <v>79.307789999999997</v>
      </c>
      <c r="O134">
        <v>326.58818021998354</v>
      </c>
      <c r="P134">
        <v>67</v>
      </c>
      <c r="Q134">
        <v>259.58818021998354</v>
      </c>
      <c r="R134">
        <v>432305</v>
      </c>
      <c r="S134">
        <v>4621.9495299999999</v>
      </c>
      <c r="T134">
        <v>2.3176003999999999</v>
      </c>
      <c r="U134">
        <v>0.87060422999999998</v>
      </c>
      <c r="V134">
        <v>167.63734200000002</v>
      </c>
      <c r="W134">
        <v>2.8112737700000004E-7</v>
      </c>
      <c r="X134">
        <v>79.736184057622992</v>
      </c>
      <c r="Z134">
        <v>313.45222263367532</v>
      </c>
      <c r="AA134">
        <v>66.925335533578817</v>
      </c>
      <c r="AB134">
        <v>246.52688710009653</v>
      </c>
      <c r="AC134">
        <v>432073</v>
      </c>
      <c r="AD134">
        <v>4161.9305449510503</v>
      </c>
      <c r="AE134">
        <v>2.0935624469050693</v>
      </c>
      <c r="AF134">
        <v>0.7815760502094119</v>
      </c>
      <c r="AG134">
        <v>150.90246927157435</v>
      </c>
      <c r="AH134">
        <v>2.7378045812000008E-7</v>
      </c>
      <c r="AI134">
        <v>68.628450036303633</v>
      </c>
      <c r="AK134">
        <v>306.83701293531419</v>
      </c>
      <c r="AL134">
        <v>60.310125835217661</v>
      </c>
      <c r="AM134">
        <v>246.52688710009653</v>
      </c>
      <c r="AN134">
        <v>432073</v>
      </c>
      <c r="AO134">
        <v>4155.6819788291459</v>
      </c>
      <c r="AP134">
        <v>2.0794793970090453</v>
      </c>
      <c r="AQ134">
        <v>0.76379064115236195</v>
      </c>
      <c r="AR134">
        <v>150.82275958371861</v>
      </c>
      <c r="AS134">
        <v>2.7378045812000008E-7</v>
      </c>
      <c r="AT134">
        <v>68.562495414405646</v>
      </c>
      <c r="AV134" t="s">
        <v>413</v>
      </c>
    </row>
    <row r="135" spans="1:48" x14ac:dyDescent="0.3">
      <c r="A135">
        <v>132</v>
      </c>
      <c r="B135" t="s">
        <v>204</v>
      </c>
      <c r="C135" t="s">
        <v>402</v>
      </c>
      <c r="D135">
        <v>308</v>
      </c>
      <c r="E135">
        <v>61</v>
      </c>
      <c r="F135">
        <v>247</v>
      </c>
      <c r="G135">
        <v>430900</v>
      </c>
      <c r="H135">
        <v>16120.1</v>
      </c>
      <c r="I135">
        <v>2.0060000000000002</v>
      </c>
      <c r="J135">
        <v>4.0600000000000005</v>
      </c>
      <c r="K135">
        <v>223.70999999999998</v>
      </c>
      <c r="L135">
        <v>3.5298000000000003E-7</v>
      </c>
      <c r="M135">
        <v>83.07029</v>
      </c>
      <c r="N135">
        <v>243.45700000000002</v>
      </c>
      <c r="O135">
        <v>308.58219773729979</v>
      </c>
      <c r="P135">
        <v>61</v>
      </c>
      <c r="Q135">
        <v>247.58219773729982</v>
      </c>
      <c r="R135">
        <v>431785</v>
      </c>
      <c r="S135">
        <v>4751.3142550000002</v>
      </c>
      <c r="T135">
        <v>2.4085022</v>
      </c>
      <c r="U135">
        <v>1.7449680000000001</v>
      </c>
      <c r="V135">
        <v>169.20911700000002</v>
      </c>
      <c r="W135">
        <v>2.7858280700000007E-7</v>
      </c>
      <c r="X135">
        <v>84.485689057622992</v>
      </c>
      <c r="Y135">
        <v>244.27555000000004</v>
      </c>
      <c r="Z135">
        <v>296.03843327235671</v>
      </c>
      <c r="AA135">
        <v>60.954601414749845</v>
      </c>
      <c r="AB135">
        <v>235.08383185760687</v>
      </c>
      <c r="AC135">
        <v>431313</v>
      </c>
      <c r="AD135">
        <v>4274.8771594004111</v>
      </c>
      <c r="AE135">
        <v>2.1619605789861751</v>
      </c>
      <c r="AF135">
        <v>1.5663149623529413</v>
      </c>
      <c r="AG135">
        <v>152.27048827458225</v>
      </c>
      <c r="AH135">
        <v>2.7322497452000009E-7</v>
      </c>
      <c r="AI135">
        <v>67.79041253630362</v>
      </c>
      <c r="AJ135">
        <v>243.83899000000002</v>
      </c>
      <c r="AK135">
        <v>290.52970540901651</v>
      </c>
      <c r="AL135">
        <v>55.023284543583117</v>
      </c>
      <c r="AM135">
        <v>235.50642086543337</v>
      </c>
      <c r="AN135">
        <v>431853</v>
      </c>
      <c r="AO135">
        <v>4293.8054194477609</v>
      </c>
      <c r="AP135">
        <v>2.2094414598537497</v>
      </c>
      <c r="AQ135">
        <v>1.6209622314707128</v>
      </c>
      <c r="AR135">
        <v>152.51380730997758</v>
      </c>
      <c r="AS135">
        <v>2.7332975612000005E-7</v>
      </c>
      <c r="AT135">
        <v>67.652370414405652</v>
      </c>
      <c r="AU135">
        <v>245.84566930000003</v>
      </c>
      <c r="AV135" t="s">
        <v>413</v>
      </c>
    </row>
    <row r="136" spans="1:48" x14ac:dyDescent="0.3">
      <c r="A136">
        <v>133</v>
      </c>
      <c r="B136" t="s">
        <v>204</v>
      </c>
      <c r="C136" t="s">
        <v>402</v>
      </c>
      <c r="D136">
        <v>311</v>
      </c>
      <c r="E136">
        <v>60</v>
      </c>
      <c r="F136">
        <v>251</v>
      </c>
      <c r="G136">
        <v>430900</v>
      </c>
      <c r="H136">
        <v>15714.083000000001</v>
      </c>
      <c r="I136">
        <v>0.995</v>
      </c>
      <c r="J136">
        <v>2.86</v>
      </c>
      <c r="K136">
        <v>218.08499999999998</v>
      </c>
      <c r="L136">
        <v>3.7427999999999999E-7</v>
      </c>
      <c r="M136">
        <v>80.370289999999997</v>
      </c>
      <c r="N136">
        <v>241.95700000000002</v>
      </c>
      <c r="O136">
        <v>311.29110262325105</v>
      </c>
      <c r="P136">
        <v>60</v>
      </c>
      <c r="Q136">
        <v>251.29110262325108</v>
      </c>
      <c r="R136">
        <v>431335</v>
      </c>
      <c r="S136">
        <v>4447.7684049999998</v>
      </c>
      <c r="T136">
        <v>1.6605631999999999</v>
      </c>
      <c r="U136">
        <v>0.86591550000000006</v>
      </c>
      <c r="V136">
        <v>165.364227</v>
      </c>
      <c r="W136">
        <v>2.8753951700000004E-7</v>
      </c>
      <c r="X136">
        <v>80.604934057622998</v>
      </c>
      <c r="Y136">
        <v>242.10055000000003</v>
      </c>
      <c r="Z136">
        <v>298.75413233032475</v>
      </c>
      <c r="AA136">
        <v>60</v>
      </c>
      <c r="AB136">
        <v>238.75413233032475</v>
      </c>
      <c r="AC136">
        <v>431103</v>
      </c>
      <c r="AD136">
        <v>4002.5425444510497</v>
      </c>
      <c r="AE136">
        <v>1.4917529117050692</v>
      </c>
      <c r="AF136">
        <v>0.7772818035294119</v>
      </c>
      <c r="AG136">
        <v>148.82659593157433</v>
      </c>
      <c r="AH136">
        <v>2.7506288612000007E-7</v>
      </c>
      <c r="AI136">
        <v>69.859512536303626</v>
      </c>
      <c r="AJ136">
        <v>242.02399000000003</v>
      </c>
      <c r="AK136">
        <v>292.83907258822137</v>
      </c>
      <c r="AL136">
        <v>54.084940257896605</v>
      </c>
      <c r="AM136">
        <v>238.75413233032475</v>
      </c>
      <c r="AN136">
        <v>431103</v>
      </c>
      <c r="AO136">
        <v>3996.2939783291458</v>
      </c>
      <c r="AP136">
        <v>1.4776698618090451</v>
      </c>
      <c r="AQ136">
        <v>0.75949639447236195</v>
      </c>
      <c r="AR136">
        <v>148.74688624371859</v>
      </c>
      <c r="AS136">
        <v>2.7506288612000007E-7</v>
      </c>
      <c r="AT136">
        <v>69.814870414405647</v>
      </c>
      <c r="AU136">
        <v>242.09566930000003</v>
      </c>
      <c r="AV136" t="s">
        <v>413</v>
      </c>
    </row>
    <row r="137" spans="1:48" x14ac:dyDescent="0.3">
      <c r="A137">
        <v>134</v>
      </c>
      <c r="B137" t="s">
        <v>204</v>
      </c>
      <c r="C137" t="s">
        <v>402</v>
      </c>
      <c r="D137">
        <v>310</v>
      </c>
      <c r="E137">
        <v>60</v>
      </c>
      <c r="F137">
        <v>250</v>
      </c>
      <c r="G137">
        <v>430900</v>
      </c>
      <c r="H137">
        <v>15714.083000000001</v>
      </c>
      <c r="I137">
        <v>0.995</v>
      </c>
      <c r="J137">
        <v>2.86</v>
      </c>
      <c r="K137">
        <v>218.08499999999998</v>
      </c>
      <c r="L137">
        <v>3.7427999999999999E-7</v>
      </c>
      <c r="M137">
        <v>80.370289999999997</v>
      </c>
      <c r="N137">
        <v>241.95700000000002</v>
      </c>
      <c r="O137">
        <v>310.2899428518437</v>
      </c>
      <c r="P137">
        <v>60</v>
      </c>
      <c r="Q137">
        <v>250.2899428518437</v>
      </c>
      <c r="R137">
        <v>431335</v>
      </c>
      <c r="S137">
        <v>4447.7684049999998</v>
      </c>
      <c r="T137">
        <v>1.6605631999999999</v>
      </c>
      <c r="U137">
        <v>0.86591550000000006</v>
      </c>
      <c r="V137">
        <v>165.364227</v>
      </c>
      <c r="W137">
        <v>2.8753951700000004E-7</v>
      </c>
      <c r="X137">
        <v>80.604934057622998</v>
      </c>
      <c r="Y137">
        <v>242.10055000000003</v>
      </c>
      <c r="Z137">
        <v>297.8029206477338</v>
      </c>
      <c r="AA137">
        <v>60</v>
      </c>
      <c r="AB137">
        <v>237.8029206477338</v>
      </c>
      <c r="AC137">
        <v>431103</v>
      </c>
      <c r="AD137">
        <v>4002.5425444510497</v>
      </c>
      <c r="AE137">
        <v>1.4917529117050692</v>
      </c>
      <c r="AF137">
        <v>0.7772818035294119</v>
      </c>
      <c r="AG137">
        <v>148.82659593157433</v>
      </c>
      <c r="AH137">
        <v>2.7506288612000007E-7</v>
      </c>
      <c r="AI137">
        <v>69.859512536303626</v>
      </c>
      <c r="AJ137">
        <v>242.02399000000003</v>
      </c>
      <c r="AK137">
        <v>291.88786090563042</v>
      </c>
      <c r="AL137">
        <v>54.084940257896605</v>
      </c>
      <c r="AM137">
        <v>237.8029206477338</v>
      </c>
      <c r="AN137">
        <v>431103</v>
      </c>
      <c r="AO137">
        <v>3996.2939783291458</v>
      </c>
      <c r="AP137">
        <v>1.4776698618090451</v>
      </c>
      <c r="AQ137">
        <v>0.75949639447236195</v>
      </c>
      <c r="AR137">
        <v>148.74688624371859</v>
      </c>
      <c r="AS137">
        <v>2.7506288612000007E-7</v>
      </c>
      <c r="AT137">
        <v>69.814870414405647</v>
      </c>
      <c r="AU137">
        <v>242.09566930000003</v>
      </c>
      <c r="AV137" t="s">
        <v>413</v>
      </c>
    </row>
    <row r="138" spans="1:48" x14ac:dyDescent="0.3">
      <c r="A138">
        <v>135</v>
      </c>
      <c r="B138" t="s">
        <v>204</v>
      </c>
      <c r="C138" t="s">
        <v>402</v>
      </c>
      <c r="D138">
        <v>323</v>
      </c>
      <c r="E138">
        <v>71</v>
      </c>
      <c r="F138">
        <v>252</v>
      </c>
      <c r="G138">
        <v>431350</v>
      </c>
      <c r="H138">
        <v>15632.55</v>
      </c>
      <c r="I138">
        <v>1.1741999999999999</v>
      </c>
      <c r="J138">
        <v>1.7094800000000001</v>
      </c>
      <c r="K138">
        <v>217.01050000000001</v>
      </c>
      <c r="L138">
        <v>3.6665400000000002E-7</v>
      </c>
      <c r="M138">
        <v>78.712900000000005</v>
      </c>
      <c r="O138">
        <v>323.2812982496813</v>
      </c>
      <c r="P138">
        <v>71</v>
      </c>
      <c r="Q138">
        <v>252.28129824968127</v>
      </c>
      <c r="R138">
        <v>431350</v>
      </c>
      <c r="S138">
        <v>4352.0599910000001</v>
      </c>
      <c r="T138">
        <v>1.5999048039999999</v>
      </c>
      <c r="U138">
        <v>2.0945068000000001E-2</v>
      </c>
      <c r="V138">
        <v>164.83649500000001</v>
      </c>
      <c r="W138">
        <v>2.8419383000000003E-7</v>
      </c>
      <c r="X138">
        <v>78.906649999999999</v>
      </c>
      <c r="Z138">
        <v>310.59281302886285</v>
      </c>
      <c r="AA138">
        <v>70.920745334415216</v>
      </c>
      <c r="AB138">
        <v>239.67206769444763</v>
      </c>
      <c r="AC138">
        <v>431350</v>
      </c>
      <c r="AD138">
        <v>3919.6717299000002</v>
      </c>
      <c r="AE138">
        <v>1.4504338788000002</v>
      </c>
      <c r="AF138">
        <v>1.8925700880000004E-2</v>
      </c>
      <c r="AG138">
        <v>148.39041534000003</v>
      </c>
      <c r="AH138">
        <v>2.7522212600000009E-7</v>
      </c>
      <c r="AI138">
        <v>67.795781500000004</v>
      </c>
      <c r="AK138">
        <v>303.54573177234261</v>
      </c>
      <c r="AL138">
        <v>63.873664077894986</v>
      </c>
      <c r="AM138">
        <v>239.67206769444763</v>
      </c>
      <c r="AN138">
        <v>431350</v>
      </c>
      <c r="AO138">
        <v>3919.6717299000002</v>
      </c>
      <c r="AP138">
        <v>1.4504338788000002</v>
      </c>
      <c r="AQ138">
        <v>1.8925700880000004E-2</v>
      </c>
      <c r="AR138">
        <v>148.39041534000003</v>
      </c>
      <c r="AS138">
        <v>2.7522212600000009E-7</v>
      </c>
      <c r="AT138">
        <v>67.774468999999996</v>
      </c>
      <c r="AV138" t="s">
        <v>413</v>
      </c>
    </row>
    <row r="139" spans="1:48" x14ac:dyDescent="0.3">
      <c r="A139">
        <v>136</v>
      </c>
      <c r="B139" t="s">
        <v>204</v>
      </c>
      <c r="C139" t="s">
        <v>402</v>
      </c>
      <c r="D139">
        <v>334</v>
      </c>
      <c r="E139">
        <v>58</v>
      </c>
      <c r="F139">
        <v>276</v>
      </c>
      <c r="G139">
        <v>430900</v>
      </c>
      <c r="H139">
        <v>15703.1</v>
      </c>
      <c r="I139">
        <v>0.98599999999999999</v>
      </c>
      <c r="J139">
        <v>2.86</v>
      </c>
      <c r="K139">
        <v>218.01</v>
      </c>
      <c r="L139">
        <v>3.8897999999999998E-7</v>
      </c>
      <c r="M139">
        <v>77.370289999999997</v>
      </c>
      <c r="O139">
        <v>334.32009690843546</v>
      </c>
      <c r="P139">
        <v>58</v>
      </c>
      <c r="Q139">
        <v>276.32009690843546</v>
      </c>
      <c r="R139">
        <v>431335</v>
      </c>
      <c r="S139">
        <v>4445.840905</v>
      </c>
      <c r="T139">
        <v>1.6601281999999999</v>
      </c>
      <c r="U139">
        <v>0.86590800000000001</v>
      </c>
      <c r="V139">
        <v>165.28922700000001</v>
      </c>
      <c r="W139">
        <v>2.9402221700000008E-7</v>
      </c>
      <c r="X139">
        <v>77.604934057622998</v>
      </c>
      <c r="Z139">
        <v>320.53442439509814</v>
      </c>
      <c r="AA139">
        <v>58</v>
      </c>
      <c r="AB139">
        <v>262.53442439509814</v>
      </c>
      <c r="AC139">
        <v>431103</v>
      </c>
      <c r="AD139">
        <v>4000.6150444510499</v>
      </c>
      <c r="AE139">
        <v>1.4913179117050692</v>
      </c>
      <c r="AF139">
        <v>0.77727430352941185</v>
      </c>
      <c r="AG139">
        <v>148.75159593157434</v>
      </c>
      <c r="AH139">
        <v>2.7635942612000006E-7</v>
      </c>
      <c r="AI139">
        <v>66.859512536303626</v>
      </c>
      <c r="AK139">
        <v>314.81653331106486</v>
      </c>
      <c r="AL139">
        <v>52.282108915966724</v>
      </c>
      <c r="AM139">
        <v>262.53442439509814</v>
      </c>
      <c r="AN139">
        <v>431103</v>
      </c>
      <c r="AO139">
        <v>3994.366478329146</v>
      </c>
      <c r="AP139">
        <v>1.4772348618090452</v>
      </c>
      <c r="AQ139">
        <v>0.7594888944723619</v>
      </c>
      <c r="AR139">
        <v>148.6718862437186</v>
      </c>
      <c r="AS139">
        <v>2.7635942612000006E-7</v>
      </c>
      <c r="AT139">
        <v>66.814870414405647</v>
      </c>
      <c r="AV139" t="s">
        <v>413</v>
      </c>
    </row>
    <row r="140" spans="1:48" x14ac:dyDescent="0.3">
      <c r="A140">
        <v>137</v>
      </c>
      <c r="B140" t="s">
        <v>204</v>
      </c>
      <c r="C140" t="s">
        <v>402</v>
      </c>
      <c r="D140">
        <v>308</v>
      </c>
      <c r="E140">
        <v>64</v>
      </c>
      <c r="F140">
        <v>244</v>
      </c>
      <c r="G140">
        <v>430380</v>
      </c>
      <c r="H140">
        <v>15402.782999999999</v>
      </c>
      <c r="I140">
        <v>0.28439999999999999</v>
      </c>
      <c r="J140">
        <v>1.70306</v>
      </c>
      <c r="K140">
        <v>213.87549999999999</v>
      </c>
      <c r="L140">
        <v>3.8119399999999999E-7</v>
      </c>
      <c r="M140">
        <v>79.775400000000005</v>
      </c>
      <c r="O140">
        <v>308</v>
      </c>
      <c r="P140">
        <v>64</v>
      </c>
      <c r="Q140">
        <v>244</v>
      </c>
      <c r="R140">
        <v>430380</v>
      </c>
      <c r="S140">
        <v>4177.878866</v>
      </c>
      <c r="T140">
        <v>0.9428676039999998</v>
      </c>
      <c r="U140">
        <v>1.6256338000000002E-2</v>
      </c>
      <c r="V140">
        <v>162.56338</v>
      </c>
      <c r="W140">
        <v>2.9060597000000003E-7</v>
      </c>
      <c r="X140">
        <v>79.775400000000005</v>
      </c>
      <c r="Z140">
        <v>295.9091361122729</v>
      </c>
      <c r="AA140">
        <v>64</v>
      </c>
      <c r="AB140">
        <v>231.90913611227288</v>
      </c>
      <c r="AC140">
        <v>430380</v>
      </c>
      <c r="AD140">
        <v>3760.2837294000001</v>
      </c>
      <c r="AE140">
        <v>0.84862434359999994</v>
      </c>
      <c r="AF140">
        <v>1.4631454200000003E-2</v>
      </c>
      <c r="AG140">
        <v>146.31454200000002</v>
      </c>
      <c r="AH140">
        <v>2.7650455400000008E-7</v>
      </c>
      <c r="AI140">
        <v>69.026843999999997</v>
      </c>
      <c r="AK140">
        <v>289.5663878433013</v>
      </c>
      <c r="AL140">
        <v>57.657251731028396</v>
      </c>
      <c r="AM140">
        <v>231.90913611227288</v>
      </c>
      <c r="AN140">
        <v>430380</v>
      </c>
      <c r="AO140">
        <v>3760.2837294000001</v>
      </c>
      <c r="AP140">
        <v>0.84862434359999994</v>
      </c>
      <c r="AQ140">
        <v>1.4631454200000003E-2</v>
      </c>
      <c r="AR140">
        <v>146.31454200000002</v>
      </c>
      <c r="AS140">
        <v>2.7650455400000008E-7</v>
      </c>
      <c r="AT140">
        <v>69.026843999999997</v>
      </c>
      <c r="AV140" t="s">
        <v>413</v>
      </c>
    </row>
    <row r="141" spans="1:48" x14ac:dyDescent="0.3">
      <c r="A141">
        <v>138</v>
      </c>
      <c r="B141" t="s">
        <v>204</v>
      </c>
      <c r="C141" t="s">
        <v>402</v>
      </c>
      <c r="D141">
        <v>307</v>
      </c>
      <c r="E141">
        <v>64</v>
      </c>
      <c r="F141">
        <v>243</v>
      </c>
      <c r="G141">
        <v>430380</v>
      </c>
      <c r="H141">
        <v>15402.782999999999</v>
      </c>
      <c r="I141">
        <v>0.28439999999999999</v>
      </c>
      <c r="J141">
        <v>1.70306</v>
      </c>
      <c r="K141">
        <v>213.87549999999999</v>
      </c>
      <c r="L141">
        <v>3.8119399999999999E-7</v>
      </c>
      <c r="M141">
        <v>79.775400000000005</v>
      </c>
      <c r="O141">
        <v>307</v>
      </c>
      <c r="P141">
        <v>64</v>
      </c>
      <c r="Q141">
        <v>243</v>
      </c>
      <c r="R141">
        <v>430380</v>
      </c>
      <c r="S141">
        <v>4177.878866</v>
      </c>
      <c r="T141">
        <v>0.9428676039999998</v>
      </c>
      <c r="U141">
        <v>1.6256338000000002E-2</v>
      </c>
      <c r="V141">
        <v>162.56338</v>
      </c>
      <c r="W141">
        <v>2.9060597000000003E-7</v>
      </c>
      <c r="X141">
        <v>79.775400000000005</v>
      </c>
      <c r="Z141">
        <v>294.95868883312426</v>
      </c>
      <c r="AA141">
        <v>64</v>
      </c>
      <c r="AB141">
        <v>230.95868883312423</v>
      </c>
      <c r="AC141">
        <v>430380</v>
      </c>
      <c r="AD141">
        <v>3760.2837294000001</v>
      </c>
      <c r="AE141">
        <v>0.84862434359999994</v>
      </c>
      <c r="AF141">
        <v>1.4631454200000003E-2</v>
      </c>
      <c r="AG141">
        <v>146.31454200000002</v>
      </c>
      <c r="AH141">
        <v>2.7650455400000008E-7</v>
      </c>
      <c r="AI141">
        <v>69.026843999999997</v>
      </c>
      <c r="AK141">
        <v>288.61594056415265</v>
      </c>
      <c r="AL141">
        <v>57.657251731028396</v>
      </c>
      <c r="AM141">
        <v>230.95868883312423</v>
      </c>
      <c r="AN141">
        <v>430380</v>
      </c>
      <c r="AO141">
        <v>3760.2837294000001</v>
      </c>
      <c r="AP141">
        <v>0.84862434359999994</v>
      </c>
      <c r="AQ141">
        <v>1.4631454200000003E-2</v>
      </c>
      <c r="AR141">
        <v>146.31454200000002</v>
      </c>
      <c r="AS141">
        <v>2.7650455400000008E-7</v>
      </c>
      <c r="AT141">
        <v>69.026843999999997</v>
      </c>
      <c r="AV141" t="s">
        <v>413</v>
      </c>
    </row>
    <row r="142" spans="1:48" x14ac:dyDescent="0.3">
      <c r="A142">
        <v>139</v>
      </c>
      <c r="B142" t="s">
        <v>204</v>
      </c>
      <c r="C142" t="s">
        <v>402</v>
      </c>
      <c r="D142">
        <v>331</v>
      </c>
      <c r="E142">
        <v>62</v>
      </c>
      <c r="F142">
        <v>269</v>
      </c>
      <c r="G142">
        <v>430380</v>
      </c>
      <c r="H142">
        <v>15391.8</v>
      </c>
      <c r="I142">
        <v>0.27539999999999998</v>
      </c>
      <c r="J142">
        <v>1.70306</v>
      </c>
      <c r="K142">
        <v>213.8005</v>
      </c>
      <c r="L142">
        <v>3.9589400000000004E-7</v>
      </c>
      <c r="M142">
        <v>76.775400000000005</v>
      </c>
      <c r="O142">
        <v>331</v>
      </c>
      <c r="P142">
        <v>62</v>
      </c>
      <c r="Q142">
        <v>269</v>
      </c>
      <c r="R142">
        <v>430380</v>
      </c>
      <c r="S142">
        <v>4175.9513660000002</v>
      </c>
      <c r="T142">
        <v>0.94243260399999984</v>
      </c>
      <c r="U142">
        <v>1.6248838000000002E-2</v>
      </c>
      <c r="V142">
        <v>162.48838000000001</v>
      </c>
      <c r="W142">
        <v>2.9708867000000007E-7</v>
      </c>
      <c r="X142">
        <v>76.775400000000005</v>
      </c>
      <c r="Z142">
        <v>317.67031809098933</v>
      </c>
      <c r="AA142">
        <v>62</v>
      </c>
      <c r="AB142">
        <v>255.67031809098935</v>
      </c>
      <c r="AC142">
        <v>430380</v>
      </c>
      <c r="AD142">
        <v>3758.3562294000003</v>
      </c>
      <c r="AE142">
        <v>0.84818934359999998</v>
      </c>
      <c r="AF142">
        <v>1.4623954200000002E-2</v>
      </c>
      <c r="AG142">
        <v>146.23954200000003</v>
      </c>
      <c r="AH142">
        <v>2.7780109400000006E-7</v>
      </c>
      <c r="AI142">
        <v>66.026843999999997</v>
      </c>
      <c r="AK142">
        <v>311.52578070542313</v>
      </c>
      <c r="AL142">
        <v>55.855462614433762</v>
      </c>
      <c r="AM142">
        <v>255.67031809098935</v>
      </c>
      <c r="AN142">
        <v>430380</v>
      </c>
      <c r="AO142">
        <v>3758.3562294000003</v>
      </c>
      <c r="AP142">
        <v>0.84818934359999998</v>
      </c>
      <c r="AQ142">
        <v>1.4623954200000002E-2</v>
      </c>
      <c r="AR142">
        <v>146.23954200000003</v>
      </c>
      <c r="AS142">
        <v>2.7780109400000006E-7</v>
      </c>
      <c r="AT142">
        <v>66.026843999999997</v>
      </c>
      <c r="AV142" t="s">
        <v>413</v>
      </c>
    </row>
    <row r="143" spans="1:48" x14ac:dyDescent="0.3">
      <c r="A143">
        <v>140</v>
      </c>
      <c r="B143" t="s">
        <v>204</v>
      </c>
      <c r="C143" t="s">
        <v>402</v>
      </c>
      <c r="D143">
        <v>327</v>
      </c>
      <c r="E143">
        <v>67</v>
      </c>
      <c r="F143">
        <v>260</v>
      </c>
      <c r="G143">
        <v>430570</v>
      </c>
      <c r="H143">
        <v>15540.75</v>
      </c>
      <c r="I143">
        <v>0.89880000000000004</v>
      </c>
      <c r="J143">
        <v>1.70642</v>
      </c>
      <c r="K143">
        <v>215.71</v>
      </c>
      <c r="L143">
        <v>3.7608000000000002E-7</v>
      </c>
      <c r="M143">
        <v>78.4375</v>
      </c>
      <c r="O143">
        <v>327.29075411663609</v>
      </c>
      <c r="P143">
        <v>67</v>
      </c>
      <c r="Q143">
        <v>260.29075411663609</v>
      </c>
      <c r="R143">
        <v>430570</v>
      </c>
      <c r="S143">
        <v>4326.658625</v>
      </c>
      <c r="T143">
        <v>1.5941722</v>
      </c>
      <c r="U143">
        <v>2.084623E-2</v>
      </c>
      <c r="V143">
        <v>163.84811500000001</v>
      </c>
      <c r="W143">
        <v>2.8791128000000003E-7</v>
      </c>
      <c r="X143">
        <v>78.631249999999994</v>
      </c>
      <c r="Z143">
        <v>314.22893257774581</v>
      </c>
      <c r="AA143">
        <v>66.925074900713014</v>
      </c>
      <c r="AB143">
        <v>247.30385767703277</v>
      </c>
      <c r="AC143">
        <v>430570</v>
      </c>
      <c r="AD143">
        <v>3896.8105005000002</v>
      </c>
      <c r="AE143">
        <v>1.4452745352</v>
      </c>
      <c r="AF143">
        <v>1.8836746680000002E-2</v>
      </c>
      <c r="AG143">
        <v>147.50087334000003</v>
      </c>
      <c r="AH143">
        <v>2.7518225600000009E-7</v>
      </c>
      <c r="AI143">
        <v>67.558937499999999</v>
      </c>
      <c r="AK143">
        <v>307.59063102399148</v>
      </c>
      <c r="AL143">
        <v>60.286773346958682</v>
      </c>
      <c r="AM143">
        <v>247.30385767703277</v>
      </c>
      <c r="AN143">
        <v>430570</v>
      </c>
      <c r="AO143">
        <v>3896.8105005000002</v>
      </c>
      <c r="AP143">
        <v>1.4452745352</v>
      </c>
      <c r="AQ143">
        <v>1.8836746680000002E-2</v>
      </c>
      <c r="AR143">
        <v>147.50087334000003</v>
      </c>
      <c r="AS143">
        <v>2.7518225600000009E-7</v>
      </c>
      <c r="AT143">
        <v>67.537624999999991</v>
      </c>
      <c r="AV143" t="s">
        <v>413</v>
      </c>
    </row>
    <row r="144" spans="1:48" x14ac:dyDescent="0.3">
      <c r="A144">
        <v>141</v>
      </c>
      <c r="B144" t="s">
        <v>204</v>
      </c>
      <c r="C144" t="s">
        <v>402</v>
      </c>
      <c r="D144">
        <v>309</v>
      </c>
      <c r="E144">
        <v>61</v>
      </c>
      <c r="F144">
        <v>248</v>
      </c>
      <c r="G144">
        <v>429600</v>
      </c>
      <c r="H144">
        <v>15717</v>
      </c>
      <c r="I144">
        <v>1.02</v>
      </c>
      <c r="J144">
        <v>2.9000000000000004</v>
      </c>
      <c r="K144">
        <v>218.2</v>
      </c>
      <c r="L144">
        <v>3.6932000000000003E-7</v>
      </c>
      <c r="M144">
        <v>82.2</v>
      </c>
      <c r="O144">
        <v>309.29843041506797</v>
      </c>
      <c r="P144">
        <v>61</v>
      </c>
      <c r="Q144">
        <v>248.298430415068</v>
      </c>
      <c r="R144">
        <v>430050</v>
      </c>
      <c r="S144">
        <v>4456.0233500000004</v>
      </c>
      <c r="T144">
        <v>1.685074</v>
      </c>
      <c r="U144">
        <v>0.89521000000000006</v>
      </c>
      <c r="V144">
        <v>165.41989000000001</v>
      </c>
      <c r="W144">
        <v>2.8536671000000005E-7</v>
      </c>
      <c r="X144">
        <v>83.380754999999994</v>
      </c>
      <c r="Z144">
        <v>296.82286266024522</v>
      </c>
      <c r="AA144">
        <v>60.954442660710541</v>
      </c>
      <c r="AB144">
        <v>235.86841999953467</v>
      </c>
      <c r="AC144">
        <v>429810</v>
      </c>
      <c r="AD144">
        <v>4009.7571149493619</v>
      </c>
      <c r="AE144">
        <v>1.5136726672811061</v>
      </c>
      <c r="AF144">
        <v>0.80357565882352944</v>
      </c>
      <c r="AG144">
        <v>148.86889234300793</v>
      </c>
      <c r="AH144">
        <v>2.7462677240000009E-7</v>
      </c>
      <c r="AI144">
        <v>66.720899999999986</v>
      </c>
      <c r="AK144">
        <v>291.29682235389799</v>
      </c>
      <c r="AL144">
        <v>55.00241082839549</v>
      </c>
      <c r="AM144">
        <v>236.29441152550248</v>
      </c>
      <c r="AN144">
        <v>430350</v>
      </c>
      <c r="AO144">
        <v>4034.9339411186147</v>
      </c>
      <c r="AP144">
        <v>1.5752365980447047</v>
      </c>
      <c r="AQ144">
        <v>0.8760083369983509</v>
      </c>
      <c r="AR144">
        <v>149.191921066259</v>
      </c>
      <c r="AS144">
        <v>2.7473155400000005E-7</v>
      </c>
      <c r="AT144">
        <v>66.627499999999998</v>
      </c>
      <c r="AV144" t="s">
        <v>413</v>
      </c>
    </row>
    <row r="145" spans="1:48" x14ac:dyDescent="0.3">
      <c r="A145">
        <v>142</v>
      </c>
      <c r="B145" t="s">
        <v>204</v>
      </c>
      <c r="C145" t="s">
        <v>402</v>
      </c>
      <c r="D145">
        <v>311</v>
      </c>
      <c r="E145">
        <v>60</v>
      </c>
      <c r="F145">
        <v>251</v>
      </c>
      <c r="G145">
        <v>429600</v>
      </c>
      <c r="H145">
        <v>15310.983</v>
      </c>
      <c r="I145">
        <v>9.0000000000000011E-3</v>
      </c>
      <c r="J145">
        <v>1.7</v>
      </c>
      <c r="K145">
        <v>212.57499999999999</v>
      </c>
      <c r="L145">
        <v>3.9061999999999999E-7</v>
      </c>
      <c r="M145">
        <v>79.5</v>
      </c>
      <c r="O145">
        <v>311</v>
      </c>
      <c r="P145">
        <v>60</v>
      </c>
      <c r="Q145">
        <v>251</v>
      </c>
      <c r="R145">
        <v>429600</v>
      </c>
      <c r="S145">
        <v>4152.4775</v>
      </c>
      <c r="T145">
        <v>0.93713499999999983</v>
      </c>
      <c r="U145">
        <v>1.6157500000000002E-2</v>
      </c>
      <c r="V145">
        <v>161.57499999999999</v>
      </c>
      <c r="W145">
        <v>2.9432342000000002E-7</v>
      </c>
      <c r="X145">
        <v>79.5</v>
      </c>
      <c r="Z145">
        <v>298.58438081936686</v>
      </c>
      <c r="AA145">
        <v>60</v>
      </c>
      <c r="AB145">
        <v>238.58438081936683</v>
      </c>
      <c r="AC145">
        <v>429600</v>
      </c>
      <c r="AD145">
        <v>3737.4225000000001</v>
      </c>
      <c r="AE145">
        <v>0.84346499999999991</v>
      </c>
      <c r="AF145">
        <v>1.4542500000000003E-2</v>
      </c>
      <c r="AG145">
        <v>145.42500000000001</v>
      </c>
      <c r="AH145">
        <v>2.7646468400000008E-7</v>
      </c>
      <c r="AI145">
        <v>68.789999999999992</v>
      </c>
      <c r="AK145">
        <v>292.64862662942267</v>
      </c>
      <c r="AL145">
        <v>54.064245810055866</v>
      </c>
      <c r="AM145">
        <v>238.58438081936683</v>
      </c>
      <c r="AN145">
        <v>429600</v>
      </c>
      <c r="AO145">
        <v>3737.4225000000001</v>
      </c>
      <c r="AP145">
        <v>0.84346499999999991</v>
      </c>
      <c r="AQ145">
        <v>1.4542500000000003E-2</v>
      </c>
      <c r="AR145">
        <v>145.42500000000001</v>
      </c>
      <c r="AS145">
        <v>2.7646468400000008E-7</v>
      </c>
      <c r="AT145">
        <v>68.789999999999992</v>
      </c>
      <c r="AV145" t="s">
        <v>413</v>
      </c>
    </row>
    <row r="146" spans="1:48" x14ac:dyDescent="0.3">
      <c r="A146">
        <v>143</v>
      </c>
      <c r="B146" t="s">
        <v>204</v>
      </c>
      <c r="C146" t="s">
        <v>402</v>
      </c>
      <c r="D146">
        <v>335</v>
      </c>
      <c r="E146">
        <v>58</v>
      </c>
      <c r="F146">
        <v>277</v>
      </c>
      <c r="G146">
        <v>429600</v>
      </c>
      <c r="H146">
        <v>15300</v>
      </c>
      <c r="I146">
        <v>0</v>
      </c>
      <c r="J146">
        <v>1.7</v>
      </c>
      <c r="K146">
        <v>212.5</v>
      </c>
      <c r="L146">
        <v>4.0532000000000003E-7</v>
      </c>
      <c r="M146">
        <v>76.5</v>
      </c>
      <c r="O146">
        <v>335</v>
      </c>
      <c r="P146">
        <v>58</v>
      </c>
      <c r="Q146">
        <v>277</v>
      </c>
      <c r="R146">
        <v>429600</v>
      </c>
      <c r="S146">
        <v>4150.55</v>
      </c>
      <c r="T146">
        <v>0.93669999999999987</v>
      </c>
      <c r="U146">
        <v>1.6150000000000001E-2</v>
      </c>
      <c r="V146">
        <v>161.5</v>
      </c>
      <c r="W146">
        <v>3.0080612000000007E-7</v>
      </c>
      <c r="X146">
        <v>76.5</v>
      </c>
      <c r="Z146">
        <v>321.29830074487893</v>
      </c>
      <c r="AA146">
        <v>58</v>
      </c>
      <c r="AB146">
        <v>263.29830074487893</v>
      </c>
      <c r="AC146">
        <v>429600</v>
      </c>
      <c r="AD146">
        <v>3735.4950000000003</v>
      </c>
      <c r="AE146">
        <v>0.84302999999999995</v>
      </c>
      <c r="AF146">
        <v>1.4535000000000003E-2</v>
      </c>
      <c r="AG146">
        <v>145.35000000000002</v>
      </c>
      <c r="AH146">
        <v>2.7776122400000007E-7</v>
      </c>
      <c r="AI146">
        <v>65.789999999999992</v>
      </c>
      <c r="AK146">
        <v>315.56040502793292</v>
      </c>
      <c r="AL146">
        <v>52.262104283054001</v>
      </c>
      <c r="AM146">
        <v>263.29830074487893</v>
      </c>
      <c r="AN146">
        <v>429600</v>
      </c>
      <c r="AO146">
        <v>3735.4950000000003</v>
      </c>
      <c r="AP146">
        <v>0.84302999999999995</v>
      </c>
      <c r="AQ146">
        <v>1.4535000000000003E-2</v>
      </c>
      <c r="AR146">
        <v>145.35000000000002</v>
      </c>
      <c r="AS146">
        <v>2.7776122400000007E-7</v>
      </c>
      <c r="AT146">
        <v>65.789999999999992</v>
      </c>
      <c r="AV146" t="s">
        <v>413</v>
      </c>
    </row>
    <row r="147" spans="1:48" x14ac:dyDescent="0.3">
      <c r="A147">
        <v>144</v>
      </c>
      <c r="B147" t="s">
        <v>204</v>
      </c>
      <c r="C147" t="s">
        <v>402</v>
      </c>
      <c r="D147">
        <v>303</v>
      </c>
      <c r="E147">
        <v>66</v>
      </c>
      <c r="F147">
        <v>237</v>
      </c>
      <c r="G147">
        <v>430700</v>
      </c>
      <c r="H147">
        <v>15717</v>
      </c>
      <c r="I147">
        <v>1.02</v>
      </c>
      <c r="J147">
        <v>2.9000000000000004</v>
      </c>
      <c r="K147">
        <v>218.2</v>
      </c>
      <c r="L147">
        <v>3.7171000000000004E-7</v>
      </c>
      <c r="M147">
        <v>82.2</v>
      </c>
      <c r="N147">
        <v>245.20000000000002</v>
      </c>
      <c r="O147">
        <v>303.28446596312187</v>
      </c>
      <c r="P147">
        <v>66</v>
      </c>
      <c r="Q147">
        <v>237.28446596312187</v>
      </c>
      <c r="R147">
        <v>431150</v>
      </c>
      <c r="S147">
        <v>4456.0233500000004</v>
      </c>
      <c r="T147">
        <v>1.685074</v>
      </c>
      <c r="U147">
        <v>0.89521000000000006</v>
      </c>
      <c r="V147">
        <v>165.41989000000001</v>
      </c>
      <c r="W147">
        <v>2.8642070000000004E-7</v>
      </c>
      <c r="X147">
        <v>83.380754999999994</v>
      </c>
      <c r="Y147">
        <v>245.87500000000003</v>
      </c>
      <c r="Z147">
        <v>291.38694367733399</v>
      </c>
      <c r="AA147">
        <v>65.950834280940327</v>
      </c>
      <c r="AB147">
        <v>225.43610939639365</v>
      </c>
      <c r="AC147">
        <v>430910</v>
      </c>
      <c r="AD147">
        <v>4009.7571149493619</v>
      </c>
      <c r="AE147">
        <v>1.5136726672811061</v>
      </c>
      <c r="AF147">
        <v>0.80357565882352944</v>
      </c>
      <c r="AG147">
        <v>148.86889234300793</v>
      </c>
      <c r="AH147">
        <v>2.7483757040000005E-7</v>
      </c>
      <c r="AI147">
        <v>66.720899999999986</v>
      </c>
      <c r="AJ147">
        <v>245.51500000000001</v>
      </c>
      <c r="AK147">
        <v>285.369480820489</v>
      </c>
      <c r="AL147">
        <v>59.527349634951911</v>
      </c>
      <c r="AM147">
        <v>225.84213118553711</v>
      </c>
      <c r="AN147">
        <v>431450</v>
      </c>
      <c r="AO147">
        <v>4034.9339411186147</v>
      </c>
      <c r="AP147">
        <v>1.5752365980447047</v>
      </c>
      <c r="AQ147">
        <v>0.8760083369983509</v>
      </c>
      <c r="AR147">
        <v>149.191921066259</v>
      </c>
      <c r="AS147">
        <v>2.7494235200000001E-7</v>
      </c>
      <c r="AT147">
        <v>66.627499999999998</v>
      </c>
      <c r="AU147">
        <v>247.45000000000002</v>
      </c>
      <c r="AV147" t="s">
        <v>413</v>
      </c>
    </row>
    <row r="148" spans="1:48" x14ac:dyDescent="0.3">
      <c r="A148">
        <v>145</v>
      </c>
      <c r="B148" t="s">
        <v>204</v>
      </c>
      <c r="C148" t="s">
        <v>402</v>
      </c>
      <c r="D148">
        <v>305</v>
      </c>
      <c r="E148">
        <v>65</v>
      </c>
      <c r="F148">
        <v>240</v>
      </c>
      <c r="G148">
        <v>430380</v>
      </c>
      <c r="H148">
        <v>15808.8</v>
      </c>
      <c r="I148">
        <v>1.2953999999999999</v>
      </c>
      <c r="J148">
        <v>2.90306</v>
      </c>
      <c r="K148">
        <v>219.50049999999999</v>
      </c>
      <c r="L148">
        <v>3.5989400000000003E-7</v>
      </c>
      <c r="M148">
        <v>82.475400000000008</v>
      </c>
      <c r="O148">
        <v>305.28828076039269</v>
      </c>
      <c r="P148">
        <v>65</v>
      </c>
      <c r="Q148">
        <v>240.28828076039272</v>
      </c>
      <c r="R148">
        <v>430830</v>
      </c>
      <c r="S148">
        <v>4481.4247160000004</v>
      </c>
      <c r="T148">
        <v>1.690806604</v>
      </c>
      <c r="U148">
        <v>0.89530883800000005</v>
      </c>
      <c r="V148">
        <v>166.40827000000002</v>
      </c>
      <c r="W148">
        <v>2.8164926000000005E-7</v>
      </c>
      <c r="X148">
        <v>83.656154999999998</v>
      </c>
      <c r="Z148">
        <v>293.18993241830975</v>
      </c>
      <c r="AA148">
        <v>64.951543231380199</v>
      </c>
      <c r="AB148">
        <v>228.23838918692957</v>
      </c>
      <c r="AC148">
        <v>430590</v>
      </c>
      <c r="AD148">
        <v>4032.6183443493619</v>
      </c>
      <c r="AE148">
        <v>1.518832010881106</v>
      </c>
      <c r="AF148">
        <v>0.80366461302352943</v>
      </c>
      <c r="AG148">
        <v>149.75843434300793</v>
      </c>
      <c r="AH148">
        <v>2.7466664240000009E-7</v>
      </c>
      <c r="AI148">
        <v>66.957743999999991</v>
      </c>
      <c r="AK148">
        <v>287.24754134483794</v>
      </c>
      <c r="AL148">
        <v>58.597621367105049</v>
      </c>
      <c r="AM148">
        <v>228.64991997773291</v>
      </c>
      <c r="AN148">
        <v>431130</v>
      </c>
      <c r="AO148">
        <v>4057.7951705186151</v>
      </c>
      <c r="AP148">
        <v>1.5803959416447046</v>
      </c>
      <c r="AQ148">
        <v>0.87609729119835089</v>
      </c>
      <c r="AR148">
        <v>150.081463066259</v>
      </c>
      <c r="AS148">
        <v>2.7477142400000005E-7</v>
      </c>
      <c r="AT148">
        <v>66.864344000000003</v>
      </c>
      <c r="AV148" t="s">
        <v>413</v>
      </c>
    </row>
    <row r="149" spans="1:48" x14ac:dyDescent="0.3">
      <c r="A149">
        <v>146</v>
      </c>
      <c r="B149" t="s">
        <v>204</v>
      </c>
      <c r="C149" t="s">
        <v>402</v>
      </c>
      <c r="D149">
        <v>381</v>
      </c>
      <c r="E149">
        <v>16</v>
      </c>
      <c r="F149">
        <v>365</v>
      </c>
      <c r="G149">
        <v>688210</v>
      </c>
      <c r="H149">
        <v>24878.560000000001</v>
      </c>
      <c r="I149">
        <v>0.34</v>
      </c>
      <c r="J149">
        <v>3.1488400000000003</v>
      </c>
      <c r="K149">
        <v>345.505</v>
      </c>
      <c r="L149">
        <v>5.5196800000000004E-7</v>
      </c>
      <c r="M149">
        <v>123.9979</v>
      </c>
      <c r="N149">
        <v>385.16760000000005</v>
      </c>
      <c r="O149">
        <v>381.09146740077864</v>
      </c>
      <c r="P149">
        <v>16</v>
      </c>
      <c r="Q149">
        <v>365.09146740077864</v>
      </c>
      <c r="R149">
        <v>688360</v>
      </c>
      <c r="S149">
        <v>6813.1173100000005</v>
      </c>
      <c r="T149">
        <v>1.76406884</v>
      </c>
      <c r="U149">
        <v>0.31913397999999998</v>
      </c>
      <c r="V149">
        <v>262.44643000000002</v>
      </c>
      <c r="W149">
        <v>4.4093013000000012E-7</v>
      </c>
      <c r="X149">
        <v>124.078926024675</v>
      </c>
      <c r="Y149">
        <v>385.21710000000007</v>
      </c>
      <c r="Z149">
        <v>362.81809147439998</v>
      </c>
      <c r="AA149">
        <v>16</v>
      </c>
      <c r="AB149">
        <v>346.81809147439998</v>
      </c>
      <c r="AC149">
        <v>688280</v>
      </c>
      <c r="AD149">
        <v>6131.5842789831213</v>
      </c>
      <c r="AE149">
        <v>1.5866973117603687</v>
      </c>
      <c r="AF149">
        <v>0.2865161349411765</v>
      </c>
      <c r="AG149">
        <v>236.19878411433601</v>
      </c>
      <c r="AH149">
        <v>4.4002202280000009E-7</v>
      </c>
      <c r="AI149">
        <v>106.74890542631161</v>
      </c>
      <c r="AJ149">
        <v>385.19070000000005</v>
      </c>
      <c r="AK149">
        <v>361.22057883419541</v>
      </c>
      <c r="AL149">
        <v>14.402487359795431</v>
      </c>
      <c r="AM149">
        <v>346.81809147439998</v>
      </c>
      <c r="AN149">
        <v>688280</v>
      </c>
      <c r="AO149">
        <v>6129.4296010100516</v>
      </c>
      <c r="AP149">
        <v>1.5818410876582913</v>
      </c>
      <c r="AQ149">
        <v>0.28038323526633169</v>
      </c>
      <c r="AR149">
        <v>236.17129801507542</v>
      </c>
      <c r="AS149">
        <v>4.4002202280000009E-7</v>
      </c>
      <c r="AT149">
        <v>106.73351159117436</v>
      </c>
      <c r="AU149">
        <v>385.21541700000006</v>
      </c>
      <c r="AV149" t="s">
        <v>407</v>
      </c>
    </row>
    <row r="150" spans="1:48" x14ac:dyDescent="0.3">
      <c r="A150">
        <v>147</v>
      </c>
      <c r="B150" t="s">
        <v>204</v>
      </c>
      <c r="C150" t="s">
        <v>163</v>
      </c>
      <c r="D150">
        <v>462</v>
      </c>
      <c r="E150">
        <v>159</v>
      </c>
      <c r="F150">
        <v>303</v>
      </c>
      <c r="G150">
        <v>554534</v>
      </c>
      <c r="H150">
        <v>101301.774</v>
      </c>
      <c r="I150">
        <v>258.6191</v>
      </c>
      <c r="J150">
        <v>19.508395999999998</v>
      </c>
      <c r="K150">
        <v>782.45649999999989</v>
      </c>
      <c r="L150">
        <v>2.4244220000000003E-7</v>
      </c>
      <c r="M150">
        <v>64.294420000000002</v>
      </c>
      <c r="O150">
        <v>462.35079183602812</v>
      </c>
      <c r="P150">
        <v>159</v>
      </c>
      <c r="Q150">
        <v>303.35079183602812</v>
      </c>
      <c r="R150">
        <v>554534</v>
      </c>
      <c r="S150">
        <v>60344.700720999994</v>
      </c>
      <c r="T150">
        <v>151.045897822</v>
      </c>
      <c r="U150">
        <v>11.770214633999998</v>
      </c>
      <c r="V150">
        <v>483.65956450000004</v>
      </c>
      <c r="W150">
        <v>1.4914628500000001E-7</v>
      </c>
      <c r="X150">
        <v>64.488169999999997</v>
      </c>
      <c r="Z150">
        <v>460.25588097393489</v>
      </c>
      <c r="AA150">
        <v>158.81592111574764</v>
      </c>
      <c r="AB150">
        <v>301.43995985818725</v>
      </c>
      <c r="AC150">
        <v>554534</v>
      </c>
      <c r="AD150">
        <v>60223.387693199998</v>
      </c>
      <c r="AE150">
        <v>150.94933426639997</v>
      </c>
      <c r="AF150">
        <v>11.769293368839998</v>
      </c>
      <c r="AG150">
        <v>479.44370162000001</v>
      </c>
      <c r="AH150">
        <v>1.3265852980000002E-7</v>
      </c>
      <c r="AI150">
        <v>62.535888700000001</v>
      </c>
      <c r="AK150">
        <v>458.38544453541169</v>
      </c>
      <c r="AL150">
        <v>156.94548467722447</v>
      </c>
      <c r="AM150">
        <v>301.43995985818725</v>
      </c>
      <c r="AN150">
        <v>554534</v>
      </c>
      <c r="AO150">
        <v>60223.387693199998</v>
      </c>
      <c r="AP150">
        <v>150.94933426639997</v>
      </c>
      <c r="AQ150">
        <v>11.769293368839998</v>
      </c>
      <c r="AR150">
        <v>479.44370162000001</v>
      </c>
      <c r="AS150">
        <v>1.3265852980000002E-7</v>
      </c>
      <c r="AT150">
        <v>62.5145762</v>
      </c>
      <c r="AV150" t="s">
        <v>407</v>
      </c>
    </row>
    <row r="151" spans="1:48" x14ac:dyDescent="0.3">
      <c r="A151">
        <v>148</v>
      </c>
      <c r="B151" t="s">
        <v>204</v>
      </c>
      <c r="C151" t="s">
        <v>163</v>
      </c>
      <c r="D151">
        <v>422</v>
      </c>
      <c r="E151">
        <v>138</v>
      </c>
      <c r="F151">
        <v>284</v>
      </c>
      <c r="G151">
        <v>505704</v>
      </c>
      <c r="H151">
        <v>98787.744000000006</v>
      </c>
      <c r="I151">
        <v>250.42350000000002</v>
      </c>
      <c r="J151">
        <v>21.573575999999999</v>
      </c>
      <c r="K151">
        <v>746.73299999999995</v>
      </c>
      <c r="L151">
        <v>1.9959019999999999E-7</v>
      </c>
      <c r="M151">
        <v>63.83052</v>
      </c>
      <c r="O151">
        <v>422.52518456877687</v>
      </c>
      <c r="P151">
        <v>138</v>
      </c>
      <c r="Q151">
        <v>284.52518456877687</v>
      </c>
      <c r="R151">
        <v>506518.5</v>
      </c>
      <c r="S151">
        <v>59847.129898499996</v>
      </c>
      <c r="T151">
        <v>151.339744878</v>
      </c>
      <c r="U151">
        <v>13.351877796</v>
      </c>
      <c r="V151">
        <v>455.88576539999997</v>
      </c>
      <c r="W151">
        <v>1.169286449E-7</v>
      </c>
      <c r="X151">
        <v>65.970299999999995</v>
      </c>
      <c r="Z151">
        <v>421.67799148007214</v>
      </c>
      <c r="AA151">
        <v>137.84156905937175</v>
      </c>
      <c r="AB151">
        <v>283.83642242070039</v>
      </c>
      <c r="AC151">
        <v>506084.1</v>
      </c>
      <c r="AD151">
        <v>59770.615309858338</v>
      </c>
      <c r="AE151">
        <v>151.1945325249788</v>
      </c>
      <c r="AF151">
        <v>13.188864880870586</v>
      </c>
      <c r="AG151">
        <v>454.38088364084433</v>
      </c>
      <c r="AH151">
        <v>1.0097615080400001E-7</v>
      </c>
      <c r="AI151">
        <v>54.846527199999997</v>
      </c>
      <c r="AK151">
        <v>422.27167168085128</v>
      </c>
      <c r="AL151">
        <v>137.71232394887011</v>
      </c>
      <c r="AM151">
        <v>284.55934773198118</v>
      </c>
      <c r="AN151">
        <v>507061.5</v>
      </c>
      <c r="AO151">
        <v>59816.185365224686</v>
      </c>
      <c r="AP151">
        <v>151.30596323966091</v>
      </c>
      <c r="AQ151">
        <v>13.319968028367013</v>
      </c>
      <c r="AR151">
        <v>454.96556562992873</v>
      </c>
      <c r="AS151">
        <v>1.011658055E-7</v>
      </c>
      <c r="AT151">
        <v>54.67739053333333</v>
      </c>
      <c r="AV151" t="s">
        <v>407</v>
      </c>
    </row>
    <row r="152" spans="1:48" x14ac:dyDescent="0.3">
      <c r="A152">
        <v>149</v>
      </c>
      <c r="B152" t="s">
        <v>204</v>
      </c>
      <c r="C152" t="s">
        <v>163</v>
      </c>
      <c r="D152">
        <v>319</v>
      </c>
      <c r="E152">
        <v>21</v>
      </c>
      <c r="F152">
        <v>298</v>
      </c>
      <c r="G152">
        <v>547990</v>
      </c>
      <c r="H152">
        <v>101856.49</v>
      </c>
      <c r="I152">
        <v>260.0727</v>
      </c>
      <c r="J152">
        <v>23.159219999999998</v>
      </c>
      <c r="K152">
        <v>789.72349999999994</v>
      </c>
      <c r="L152">
        <v>2.2599499999999998E-7</v>
      </c>
      <c r="M152">
        <v>64.547821999999996</v>
      </c>
      <c r="O152">
        <v>320.2109624972469</v>
      </c>
      <c r="P152">
        <v>21</v>
      </c>
      <c r="Q152">
        <v>299.2109624972469</v>
      </c>
      <c r="R152">
        <v>549373</v>
      </c>
      <c r="S152">
        <v>61083.299617999997</v>
      </c>
      <c r="T152">
        <v>153.30071417400001</v>
      </c>
      <c r="U152">
        <v>14.471079958000001</v>
      </c>
      <c r="V152">
        <v>487.91593310000002</v>
      </c>
      <c r="W152">
        <v>1.3922439560000003E-7</v>
      </c>
      <c r="X152">
        <v>65.488631947503507</v>
      </c>
      <c r="Z152">
        <v>318.17897030341095</v>
      </c>
      <c r="AA152">
        <v>20.975426303151419</v>
      </c>
      <c r="AB152">
        <v>297.20354400025951</v>
      </c>
      <c r="AC152">
        <v>548635.4</v>
      </c>
      <c r="AD152">
        <v>60886.086314344364</v>
      </c>
      <c r="AE152">
        <v>152.96977496331056</v>
      </c>
      <c r="AF152">
        <v>14.193577158557646</v>
      </c>
      <c r="AG152">
        <v>483.24674675417765</v>
      </c>
      <c r="AH152">
        <v>1.2338146001600001E-7</v>
      </c>
      <c r="AI152">
        <v>63.774435902396206</v>
      </c>
      <c r="AK152">
        <v>317.9827252196996</v>
      </c>
      <c r="AL152">
        <v>20.779181219440087</v>
      </c>
      <c r="AM152">
        <v>297.20354400025951</v>
      </c>
      <c r="AN152">
        <v>548635.4</v>
      </c>
      <c r="AO152">
        <v>60866.220183432662</v>
      </c>
      <c r="AP152">
        <v>152.92500057708941</v>
      </c>
      <c r="AQ152">
        <v>14.137031823555578</v>
      </c>
      <c r="AR152">
        <v>482.99332491899497</v>
      </c>
      <c r="AS152">
        <v>1.2338146001600001E-7</v>
      </c>
      <c r="AT152">
        <v>63.611197997135591</v>
      </c>
      <c r="AV152" t="s">
        <v>407</v>
      </c>
    </row>
    <row r="153" spans="1:48" x14ac:dyDescent="0.3">
      <c r="A153">
        <v>150</v>
      </c>
      <c r="B153" t="s">
        <v>204</v>
      </c>
      <c r="C153" t="s">
        <v>163</v>
      </c>
      <c r="D153">
        <v>279</v>
      </c>
      <c r="E153">
        <v>0</v>
      </c>
      <c r="F153">
        <v>279</v>
      </c>
      <c r="G153">
        <v>499160</v>
      </c>
      <c r="H153">
        <v>99342.46</v>
      </c>
      <c r="I153">
        <v>251.87710000000004</v>
      </c>
      <c r="J153">
        <v>25.224399999999999</v>
      </c>
      <c r="K153">
        <v>754</v>
      </c>
      <c r="L153">
        <v>1.8314299999999999E-7</v>
      </c>
      <c r="M153">
        <v>64.083922000000001</v>
      </c>
      <c r="O153">
        <v>280.40631759772219</v>
      </c>
      <c r="P153">
        <v>0</v>
      </c>
      <c r="Q153">
        <v>280.40631759772219</v>
      </c>
      <c r="R153">
        <v>501357.5</v>
      </c>
      <c r="S153">
        <v>60585.728795499999</v>
      </c>
      <c r="T153">
        <v>153.59456123000001</v>
      </c>
      <c r="U153">
        <v>16.052743119999999</v>
      </c>
      <c r="V153">
        <v>460.142134</v>
      </c>
      <c r="W153">
        <v>1.070067555E-7</v>
      </c>
      <c r="X153">
        <v>66.970761947503505</v>
      </c>
      <c r="Z153">
        <v>279.61205795649818</v>
      </c>
      <c r="AA153">
        <v>0</v>
      </c>
      <c r="AB153">
        <v>279.61205795649818</v>
      </c>
      <c r="AC153">
        <v>500185.5</v>
      </c>
      <c r="AD153">
        <v>60433.313931002704</v>
      </c>
      <c r="AE153">
        <v>153.21497322188938</v>
      </c>
      <c r="AF153">
        <v>15.613148670588235</v>
      </c>
      <c r="AG153">
        <v>458.18392877502197</v>
      </c>
      <c r="AH153">
        <v>9.1699081020000005E-8</v>
      </c>
      <c r="AI153">
        <v>56.085074402396202</v>
      </c>
      <c r="AK153">
        <v>280.32910753569342</v>
      </c>
      <c r="AL153">
        <v>0</v>
      </c>
      <c r="AM153">
        <v>280.32910753569342</v>
      </c>
      <c r="AN153">
        <v>501162.9</v>
      </c>
      <c r="AO153">
        <v>60459.01785545735</v>
      </c>
      <c r="AP153">
        <v>153.28162955035035</v>
      </c>
      <c r="AQ153">
        <v>15.687706483082593</v>
      </c>
      <c r="AR153">
        <v>458.51518892892369</v>
      </c>
      <c r="AS153">
        <v>9.1888735715999996E-8</v>
      </c>
      <c r="AT153">
        <v>55.774012330468921</v>
      </c>
      <c r="AV153" t="s">
        <v>407</v>
      </c>
    </row>
    <row r="154" spans="1:48" x14ac:dyDescent="0.3">
      <c r="A154">
        <v>151</v>
      </c>
      <c r="B154" t="s">
        <v>204</v>
      </c>
      <c r="C154" t="s">
        <v>402</v>
      </c>
      <c r="D154">
        <v>393</v>
      </c>
      <c r="E154">
        <v>36</v>
      </c>
      <c r="F154">
        <v>357</v>
      </c>
      <c r="G154">
        <v>691170</v>
      </c>
      <c r="H154">
        <v>25290</v>
      </c>
      <c r="I154">
        <v>1.3464</v>
      </c>
      <c r="J154">
        <v>4.33284</v>
      </c>
      <c r="K154">
        <v>351.12900000000002</v>
      </c>
      <c r="L154">
        <v>5.5848000000000001E-7</v>
      </c>
      <c r="M154">
        <v>129.62190000000001</v>
      </c>
      <c r="N154">
        <v>389.60760000000005</v>
      </c>
      <c r="O154">
        <v>393.35252875258033</v>
      </c>
      <c r="P154">
        <v>36</v>
      </c>
      <c r="Q154">
        <v>357.35252875258033</v>
      </c>
      <c r="R154">
        <v>691764</v>
      </c>
      <c r="S154">
        <v>7114.5176820000006</v>
      </c>
      <c r="T154">
        <v>2.5024645200000002</v>
      </c>
      <c r="U154">
        <v>1.1864731799999999</v>
      </c>
      <c r="V154">
        <v>266.31405480000001</v>
      </c>
      <c r="W154">
        <v>4.4423269080000014E-7</v>
      </c>
      <c r="X154">
        <v>130.86791102467501</v>
      </c>
      <c r="Y154">
        <v>390.32310000000007</v>
      </c>
      <c r="Z154">
        <v>375.39603430023288</v>
      </c>
      <c r="AA154">
        <v>35.983510064109019</v>
      </c>
      <c r="AB154">
        <v>339.41252423612389</v>
      </c>
      <c r="AC154">
        <v>691447.2</v>
      </c>
      <c r="AD154">
        <v>6402.1895657331579</v>
      </c>
      <c r="AE154">
        <v>2.2483980768110601</v>
      </c>
      <c r="AF154">
        <v>1.0650362516470591</v>
      </c>
      <c r="AG154">
        <v>239.6707578927705</v>
      </c>
      <c r="AH154">
        <v>4.4063658628800011E-7</v>
      </c>
      <c r="AI154">
        <v>107.66733542631161</v>
      </c>
      <c r="AJ154">
        <v>389.94150000000008</v>
      </c>
      <c r="AK154">
        <v>372.22334431630964</v>
      </c>
      <c r="AL154">
        <v>32.434440301742825</v>
      </c>
      <c r="AM154">
        <v>339.78890401456681</v>
      </c>
      <c r="AN154">
        <v>691980</v>
      </c>
      <c r="AO154">
        <v>6424.8760229137515</v>
      </c>
      <c r="AP154">
        <v>2.3042849310624001</v>
      </c>
      <c r="AQ154">
        <v>1.1303702611047046</v>
      </c>
      <c r="AR154">
        <v>239.96199346711759</v>
      </c>
      <c r="AS154">
        <v>4.4073997080000008E-7</v>
      </c>
      <c r="AT154">
        <v>107.5598449245077</v>
      </c>
      <c r="AU154">
        <v>391.87541700000008</v>
      </c>
      <c r="AV154" t="s">
        <v>407</v>
      </c>
    </row>
    <row r="155" spans="1:48" x14ac:dyDescent="0.3">
      <c r="A155">
        <v>152</v>
      </c>
      <c r="B155" t="s">
        <v>204</v>
      </c>
      <c r="C155" t="s">
        <v>402</v>
      </c>
      <c r="D155">
        <v>401.44941186683445</v>
      </c>
      <c r="E155">
        <v>16.469719461203464</v>
      </c>
      <c r="F155">
        <v>384.979692405631</v>
      </c>
      <c r="G155">
        <v>691170</v>
      </c>
      <c r="H155">
        <v>26126.91</v>
      </c>
      <c r="I155">
        <v>4.3892000000000007</v>
      </c>
      <c r="J155">
        <v>2.7930200000000003</v>
      </c>
      <c r="K155">
        <v>363.00100000000003</v>
      </c>
      <c r="L155">
        <v>5.9812620000000011E-7</v>
      </c>
      <c r="M155">
        <v>128.8681</v>
      </c>
      <c r="O155">
        <v>401.78463040930592</v>
      </c>
      <c r="P155">
        <v>16.469719461203464</v>
      </c>
      <c r="Q155">
        <v>385.31491094810247</v>
      </c>
      <c r="R155">
        <v>691170</v>
      </c>
      <c r="S155">
        <v>7236.0504970000002</v>
      </c>
      <c r="T155">
        <v>2.427809968</v>
      </c>
      <c r="U155">
        <v>3.3316386000000003E-2</v>
      </c>
      <c r="V155">
        <v>275.76305500000007</v>
      </c>
      <c r="W155">
        <v>4.6629847820000007E-7</v>
      </c>
      <c r="X155">
        <v>129.06184999999999</v>
      </c>
      <c r="Z155">
        <v>382.5127282723497</v>
      </c>
      <c r="AA155">
        <v>16.455378560990784</v>
      </c>
      <c r="AB155">
        <v>366.05734971135894</v>
      </c>
      <c r="AC155">
        <v>691170</v>
      </c>
      <c r="AD155">
        <v>6516.0707613000013</v>
      </c>
      <c r="AE155">
        <v>2.1985634768</v>
      </c>
      <c r="AF155">
        <v>3.0081422440000005E-2</v>
      </c>
      <c r="AG155">
        <v>248.23508702000004</v>
      </c>
      <c r="AH155">
        <v>4.5430673564000011E-7</v>
      </c>
      <c r="AI155">
        <v>110.92925350000002</v>
      </c>
      <c r="AK155">
        <v>380.87553915823889</v>
      </c>
      <c r="AL155">
        <v>14.818189446879927</v>
      </c>
      <c r="AM155">
        <v>366.05734971135894</v>
      </c>
      <c r="AN155">
        <v>691170</v>
      </c>
      <c r="AO155">
        <v>6516.0707613000013</v>
      </c>
      <c r="AP155">
        <v>2.1985634768</v>
      </c>
      <c r="AQ155">
        <v>3.0081422440000005E-2</v>
      </c>
      <c r="AR155">
        <v>248.23508702000004</v>
      </c>
      <c r="AS155">
        <v>4.5430673564000011E-7</v>
      </c>
      <c r="AT155">
        <v>110.90794100000001</v>
      </c>
      <c r="AV155" t="s">
        <v>407</v>
      </c>
    </row>
    <row r="156" spans="1:48" x14ac:dyDescent="0.3">
      <c r="A156">
        <v>153</v>
      </c>
      <c r="B156" t="s">
        <v>204</v>
      </c>
      <c r="C156" t="s">
        <v>402</v>
      </c>
      <c r="D156">
        <v>378</v>
      </c>
      <c r="E156">
        <v>16</v>
      </c>
      <c r="F156">
        <v>362</v>
      </c>
      <c r="G156">
        <v>691170</v>
      </c>
      <c r="H156">
        <v>25154.661</v>
      </c>
      <c r="I156">
        <v>1.0093999999999999</v>
      </c>
      <c r="J156">
        <v>3.9328400000000006</v>
      </c>
      <c r="K156">
        <v>349.25400000000002</v>
      </c>
      <c r="L156">
        <v>5.6558000000000001E-7</v>
      </c>
      <c r="M156">
        <v>129.32355000000001</v>
      </c>
      <c r="N156">
        <v>390.27760000000006</v>
      </c>
      <c r="O156">
        <v>378.26725485603237</v>
      </c>
      <c r="P156">
        <v>16</v>
      </c>
      <c r="Q156">
        <v>362.26725485603237</v>
      </c>
      <c r="R156">
        <v>691614</v>
      </c>
      <c r="S156">
        <v>7013.3357320000005</v>
      </c>
      <c r="T156">
        <v>2.2531515200000003</v>
      </c>
      <c r="U156">
        <v>0.89345567999999997</v>
      </c>
      <c r="V156">
        <v>265.0324248</v>
      </c>
      <c r="W156">
        <v>4.4721826080000011E-7</v>
      </c>
      <c r="X156">
        <v>130.48853500000001</v>
      </c>
      <c r="Y156">
        <v>390.94360000000006</v>
      </c>
      <c r="Z156">
        <v>360.11784873438114</v>
      </c>
      <c r="AA156">
        <v>15.992670397577474</v>
      </c>
      <c r="AB156">
        <v>344.12517833680369</v>
      </c>
      <c r="AC156">
        <v>691377.2</v>
      </c>
      <c r="AD156">
        <v>6311.4113607500376</v>
      </c>
      <c r="AE156">
        <v>2.0249955210506911</v>
      </c>
      <c r="AF156">
        <v>0.80202519870588251</v>
      </c>
      <c r="AG156">
        <v>238.52279377843453</v>
      </c>
      <c r="AH156">
        <v>4.4124922348800014E-7</v>
      </c>
      <c r="AI156">
        <v>107.30028800000001</v>
      </c>
      <c r="AJ156">
        <v>390.58840000000009</v>
      </c>
      <c r="AK156">
        <v>358.92204621988407</v>
      </c>
      <c r="AL156">
        <v>14.415146478588257</v>
      </c>
      <c r="AM156">
        <v>344.5068997412958</v>
      </c>
      <c r="AN156">
        <v>691910</v>
      </c>
      <c r="AO156">
        <v>6336.2524959037009</v>
      </c>
      <c r="AP156">
        <v>2.0857385994041087</v>
      </c>
      <c r="AQ156">
        <v>0.87349210783837294</v>
      </c>
      <c r="AR156">
        <v>238.84151545204222</v>
      </c>
      <c r="AS156">
        <v>4.4135260800000011E-7</v>
      </c>
      <c r="AT156">
        <v>107.20819133333335</v>
      </c>
      <c r="AU156">
        <v>392.49760000000009</v>
      </c>
      <c r="AV156" t="s">
        <v>407</v>
      </c>
    </row>
    <row r="157" spans="1:48" x14ac:dyDescent="0.3">
      <c r="A157">
        <v>154</v>
      </c>
      <c r="B157" t="s">
        <v>204</v>
      </c>
      <c r="C157" t="s">
        <v>402</v>
      </c>
      <c r="D157">
        <v>393.21455213623273</v>
      </c>
      <c r="E157">
        <v>16.469719461203464</v>
      </c>
      <c r="F157">
        <v>376.74483267502927</v>
      </c>
      <c r="G157">
        <v>691170</v>
      </c>
      <c r="H157">
        <v>26126.91</v>
      </c>
      <c r="I157">
        <v>4.3892000000000007</v>
      </c>
      <c r="J157">
        <v>2.7930200000000003</v>
      </c>
      <c r="K157">
        <v>363.00100000000003</v>
      </c>
      <c r="L157">
        <v>5.9322620000000006E-7</v>
      </c>
      <c r="M157">
        <v>128.8681</v>
      </c>
      <c r="O157">
        <v>393.54260022859785</v>
      </c>
      <c r="P157">
        <v>16.469719461203464</v>
      </c>
      <c r="Q157">
        <v>377.07288076739439</v>
      </c>
      <c r="R157">
        <v>691170</v>
      </c>
      <c r="S157">
        <v>7236.0504970000002</v>
      </c>
      <c r="T157">
        <v>2.427809968</v>
      </c>
      <c r="U157">
        <v>3.3316386000000003E-2</v>
      </c>
      <c r="V157">
        <v>275.76305500000007</v>
      </c>
      <c r="W157">
        <v>4.6413757820000007E-7</v>
      </c>
      <c r="X157">
        <v>129.06184999999999</v>
      </c>
      <c r="Z157">
        <v>374.68262453520833</v>
      </c>
      <c r="AA157">
        <v>16.455378560990784</v>
      </c>
      <c r="AB157">
        <v>358.22724597421757</v>
      </c>
      <c r="AC157">
        <v>691170</v>
      </c>
      <c r="AD157">
        <v>6516.0707613000013</v>
      </c>
      <c r="AE157">
        <v>2.1985634768</v>
      </c>
      <c r="AF157">
        <v>3.0081422440000005E-2</v>
      </c>
      <c r="AG157">
        <v>248.23508702000004</v>
      </c>
      <c r="AH157">
        <v>4.5387455564000013E-7</v>
      </c>
      <c r="AI157">
        <v>110.92925350000002</v>
      </c>
      <c r="AK157">
        <v>373.04543542109752</v>
      </c>
      <c r="AL157">
        <v>14.818189446879927</v>
      </c>
      <c r="AM157">
        <v>358.22724597421757</v>
      </c>
      <c r="AN157">
        <v>691170</v>
      </c>
      <c r="AO157">
        <v>6516.0707613000013</v>
      </c>
      <c r="AP157">
        <v>2.1985634768</v>
      </c>
      <c r="AQ157">
        <v>3.0081422440000005E-2</v>
      </c>
      <c r="AR157">
        <v>248.23508702000004</v>
      </c>
      <c r="AS157">
        <v>4.5387455564000013E-7</v>
      </c>
      <c r="AT157">
        <v>110.90794100000001</v>
      </c>
      <c r="AV157" t="s">
        <v>407</v>
      </c>
    </row>
    <row r="158" spans="1:48" x14ac:dyDescent="0.3">
      <c r="A158">
        <v>155</v>
      </c>
      <c r="B158" t="s">
        <v>204</v>
      </c>
      <c r="C158" t="s">
        <v>402</v>
      </c>
      <c r="D158">
        <v>394</v>
      </c>
      <c r="E158">
        <v>36</v>
      </c>
      <c r="F158">
        <v>358</v>
      </c>
      <c r="G158">
        <v>691170</v>
      </c>
      <c r="H158">
        <v>25151</v>
      </c>
      <c r="I158">
        <v>1.0064</v>
      </c>
      <c r="J158">
        <v>3.9328400000000006</v>
      </c>
      <c r="K158">
        <v>349.22900000000004</v>
      </c>
      <c r="L158">
        <v>5.6558000000000001E-7</v>
      </c>
      <c r="M158">
        <v>129.3218</v>
      </c>
      <c r="N158">
        <v>390.27760000000006</v>
      </c>
      <c r="O158">
        <v>394.26430176370053</v>
      </c>
      <c r="P158">
        <v>36</v>
      </c>
      <c r="Q158">
        <v>358.26430176370053</v>
      </c>
      <c r="R158">
        <v>691614</v>
      </c>
      <c r="S158">
        <v>7012.6932320000005</v>
      </c>
      <c r="T158">
        <v>2.25300652</v>
      </c>
      <c r="U158">
        <v>0.89345317999999996</v>
      </c>
      <c r="V158">
        <v>265.00742480000002</v>
      </c>
      <c r="W158">
        <v>4.4721826080000011E-7</v>
      </c>
      <c r="X158">
        <v>130.486785</v>
      </c>
      <c r="Y158">
        <v>390.94360000000006</v>
      </c>
      <c r="Z158">
        <v>376.30619857293527</v>
      </c>
      <c r="AA158">
        <v>35.983508394549318</v>
      </c>
      <c r="AB158">
        <v>340.32269017838598</v>
      </c>
      <c r="AC158">
        <v>691377.2</v>
      </c>
      <c r="AD158">
        <v>6310.7688607500377</v>
      </c>
      <c r="AE158">
        <v>2.0248505210506913</v>
      </c>
      <c r="AF158">
        <v>0.8020226987058825</v>
      </c>
      <c r="AG158">
        <v>238.49779377843453</v>
      </c>
      <c r="AH158">
        <v>4.4124922348800014E-7</v>
      </c>
      <c r="AI158">
        <v>107.29853800000001</v>
      </c>
      <c r="AJ158">
        <v>390.58840000000009</v>
      </c>
      <c r="AK158">
        <v>373.13427324362993</v>
      </c>
      <c r="AL158">
        <v>32.434079576823578</v>
      </c>
      <c r="AM158">
        <v>340.70019366680634</v>
      </c>
      <c r="AN158">
        <v>691910</v>
      </c>
      <c r="AO158">
        <v>6335.609995903701</v>
      </c>
      <c r="AP158">
        <v>2.0855935994041088</v>
      </c>
      <c r="AQ158">
        <v>0.87348960783837293</v>
      </c>
      <c r="AR158">
        <v>238.81651545204221</v>
      </c>
      <c r="AS158">
        <v>4.4135260800000011E-7</v>
      </c>
      <c r="AT158">
        <v>107.20644133333334</v>
      </c>
      <c r="AU158">
        <v>392.49760000000009</v>
      </c>
      <c r="AV158" t="s">
        <v>407</v>
      </c>
    </row>
    <row r="159" spans="1:48" x14ac:dyDescent="0.3">
      <c r="A159">
        <v>156</v>
      </c>
      <c r="B159" t="s">
        <v>204</v>
      </c>
      <c r="C159" t="s">
        <v>402</v>
      </c>
      <c r="D159">
        <v>401.99999999999994</v>
      </c>
      <c r="E159">
        <v>35.999999999999993</v>
      </c>
      <c r="F159">
        <v>365.99999999999994</v>
      </c>
      <c r="G159">
        <v>692331</v>
      </c>
      <c r="H159">
        <v>25151</v>
      </c>
      <c r="I159">
        <v>1.0064</v>
      </c>
      <c r="J159">
        <v>3.9328400000000006</v>
      </c>
      <c r="K159">
        <v>349.22900000000004</v>
      </c>
      <c r="L159">
        <v>5.8696620000000005E-7</v>
      </c>
      <c r="M159">
        <v>129.3218</v>
      </c>
      <c r="O159">
        <v>402.26975511529713</v>
      </c>
      <c r="P159">
        <v>36</v>
      </c>
      <c r="Q159">
        <v>366.26975511529713</v>
      </c>
      <c r="R159">
        <v>692775</v>
      </c>
      <c r="S159">
        <v>7012.6932320000005</v>
      </c>
      <c r="T159">
        <v>2.25300652</v>
      </c>
      <c r="U159">
        <v>0.89345317999999996</v>
      </c>
      <c r="V159">
        <v>265.00742480000002</v>
      </c>
      <c r="W159">
        <v>4.566495750000001E-7</v>
      </c>
      <c r="X159">
        <v>130.486785</v>
      </c>
      <c r="Z159">
        <v>383.94149975264901</v>
      </c>
      <c r="AA159">
        <v>35.983536041766364</v>
      </c>
      <c r="AB159">
        <v>347.95796371088267</v>
      </c>
      <c r="AC159">
        <v>692538.2</v>
      </c>
      <c r="AD159">
        <v>6310.7688607500377</v>
      </c>
      <c r="AE159">
        <v>2.0248505210506913</v>
      </c>
      <c r="AF159">
        <v>0.8020226987058825</v>
      </c>
      <c r="AG159">
        <v>238.49779377843453</v>
      </c>
      <c r="AH159">
        <v>4.4313548632800013E-7</v>
      </c>
      <c r="AI159">
        <v>107.29853800000001</v>
      </c>
      <c r="AK159">
        <v>380.78328627225784</v>
      </c>
      <c r="AL159">
        <v>32.440053039299002</v>
      </c>
      <c r="AM159">
        <v>348.34323323295882</v>
      </c>
      <c r="AN159">
        <v>693071</v>
      </c>
      <c r="AO159">
        <v>6335.609995903701</v>
      </c>
      <c r="AP159">
        <v>2.0855935994041088</v>
      </c>
      <c r="AQ159">
        <v>0.87348960783837293</v>
      </c>
      <c r="AR159">
        <v>238.81651545204221</v>
      </c>
      <c r="AS159">
        <v>4.4323887084000011E-7</v>
      </c>
      <c r="AT159">
        <v>107.20644133333334</v>
      </c>
      <c r="AV159" t="s">
        <v>407</v>
      </c>
    </row>
    <row r="160" spans="1:48" x14ac:dyDescent="0.3">
      <c r="A160">
        <v>157</v>
      </c>
      <c r="B160" t="s">
        <v>204</v>
      </c>
      <c r="C160" t="s">
        <v>69</v>
      </c>
      <c r="D160">
        <v>469.99999999999994</v>
      </c>
      <c r="E160">
        <v>0</v>
      </c>
      <c r="F160">
        <v>469.99999999999994</v>
      </c>
      <c r="G160">
        <v>641490</v>
      </c>
      <c r="H160">
        <v>87428.35</v>
      </c>
      <c r="I160">
        <v>214.8492</v>
      </c>
      <c r="J160">
        <v>247.64418000000003</v>
      </c>
      <c r="K160">
        <v>1195.4960000000001</v>
      </c>
      <c r="L160">
        <v>1.3851520000000003E-6</v>
      </c>
      <c r="M160">
        <v>190.93219999999999</v>
      </c>
      <c r="O160">
        <v>538.7373559931367</v>
      </c>
      <c r="P160">
        <v>0</v>
      </c>
      <c r="Q160">
        <v>538.7373559931367</v>
      </c>
      <c r="R160">
        <v>734340</v>
      </c>
      <c r="S160">
        <v>63554.092187000009</v>
      </c>
      <c r="T160">
        <v>155.32770112800003</v>
      </c>
      <c r="U160">
        <v>181.386582406</v>
      </c>
      <c r="V160">
        <v>823.42722499999991</v>
      </c>
      <c r="W160">
        <v>7.0609321400000006E-7</v>
      </c>
      <c r="X160">
        <v>241.28105927382495</v>
      </c>
      <c r="Z160">
        <v>501.40164422768026</v>
      </c>
      <c r="AA160">
        <v>0</v>
      </c>
      <c r="AB160">
        <v>501.40164422768026</v>
      </c>
      <c r="AC160">
        <v>684820</v>
      </c>
      <c r="AD160">
        <v>57065.323571851593</v>
      </c>
      <c r="AE160">
        <v>139.21135073646823</v>
      </c>
      <c r="AF160">
        <v>162.81196811102825</v>
      </c>
      <c r="AG160">
        <v>739.27405379396657</v>
      </c>
      <c r="AH160">
        <v>1.4080530200000006E-7</v>
      </c>
      <c r="AI160">
        <v>232.83475238688038</v>
      </c>
      <c r="AK160">
        <v>501.40164422768026</v>
      </c>
      <c r="AL160">
        <v>0</v>
      </c>
      <c r="AM160">
        <v>501.40164422768026</v>
      </c>
      <c r="AN160">
        <v>684820</v>
      </c>
      <c r="AO160">
        <v>55731.57790652111</v>
      </c>
      <c r="AP160">
        <v>136.20534801728246</v>
      </c>
      <c r="AQ160">
        <v>159.01570321229931</v>
      </c>
      <c r="AR160">
        <v>722.26015835165845</v>
      </c>
      <c r="AS160">
        <v>1.4080530200000006E-7</v>
      </c>
      <c r="AT160">
        <v>223.28465593693002</v>
      </c>
      <c r="AV160" t="s">
        <v>407</v>
      </c>
    </row>
    <row r="161" spans="1:48" x14ac:dyDescent="0.3">
      <c r="A161">
        <v>158</v>
      </c>
      <c r="B161" t="s">
        <v>204</v>
      </c>
      <c r="C161" t="s">
        <v>402</v>
      </c>
      <c r="D161">
        <v>389.09712227093183</v>
      </c>
      <c r="E161">
        <v>16.469719461203464</v>
      </c>
      <c r="F161">
        <v>372.62740280972838</v>
      </c>
      <c r="G161">
        <v>691170</v>
      </c>
      <c r="H161">
        <v>26130.571</v>
      </c>
      <c r="I161">
        <v>4.3922000000000008</v>
      </c>
      <c r="J161">
        <v>2.7930200000000003</v>
      </c>
      <c r="K161">
        <v>363.02600000000001</v>
      </c>
      <c r="L161">
        <v>5.9322620000000006E-7</v>
      </c>
      <c r="M161">
        <v>128.86984999999999</v>
      </c>
      <c r="O161">
        <v>389.42158513824381</v>
      </c>
      <c r="P161">
        <v>16.469719461203464</v>
      </c>
      <c r="Q161">
        <v>372.95186567704036</v>
      </c>
      <c r="R161">
        <v>691170</v>
      </c>
      <c r="S161">
        <v>7236.6929970000001</v>
      </c>
      <c r="T161">
        <v>2.4279549680000003</v>
      </c>
      <c r="U161">
        <v>3.3318886000000006E-2</v>
      </c>
      <c r="V161">
        <v>275.78805500000004</v>
      </c>
      <c r="W161">
        <v>4.6413757820000007E-7</v>
      </c>
      <c r="X161">
        <v>129.06360000000001</v>
      </c>
      <c r="Z161">
        <v>370.76757266663765</v>
      </c>
      <c r="AA161">
        <v>16.455378560990784</v>
      </c>
      <c r="AB161">
        <v>354.31219410564688</v>
      </c>
      <c r="AC161">
        <v>691170</v>
      </c>
      <c r="AD161">
        <v>6516.7132613000012</v>
      </c>
      <c r="AE161">
        <v>2.1987084768000003</v>
      </c>
      <c r="AF161">
        <v>3.0083922440000004E-2</v>
      </c>
      <c r="AG161">
        <v>248.26008702000004</v>
      </c>
      <c r="AH161">
        <v>4.5387455564000013E-7</v>
      </c>
      <c r="AI161">
        <v>110.93100350000002</v>
      </c>
      <c r="AK161">
        <v>369.13038355252684</v>
      </c>
      <c r="AL161">
        <v>14.818189446879927</v>
      </c>
      <c r="AM161">
        <v>354.31219410564688</v>
      </c>
      <c r="AN161">
        <v>691170</v>
      </c>
      <c r="AO161">
        <v>6516.7132613000012</v>
      </c>
      <c r="AP161">
        <v>2.1987084768000003</v>
      </c>
      <c r="AQ161">
        <v>3.0083922440000004E-2</v>
      </c>
      <c r="AR161">
        <v>248.26008702000004</v>
      </c>
      <c r="AS161">
        <v>4.5387455564000013E-7</v>
      </c>
      <c r="AT161">
        <v>110.90969100000001</v>
      </c>
      <c r="AV161" t="s">
        <v>407</v>
      </c>
    </row>
    <row r="162" spans="1:48" x14ac:dyDescent="0.3">
      <c r="A162">
        <v>159</v>
      </c>
      <c r="B162" t="s">
        <v>204</v>
      </c>
      <c r="C162" t="s">
        <v>163</v>
      </c>
      <c r="D162">
        <v>451</v>
      </c>
      <c r="E162">
        <v>137</v>
      </c>
      <c r="F162">
        <v>314</v>
      </c>
      <c r="G162">
        <v>406660</v>
      </c>
      <c r="H162">
        <v>68032.03</v>
      </c>
      <c r="I162">
        <v>175.66380000000001</v>
      </c>
      <c r="J162">
        <v>12.525199999999998</v>
      </c>
      <c r="K162">
        <v>546.92949999999996</v>
      </c>
      <c r="L162">
        <v>2.0653499999999999E-7</v>
      </c>
      <c r="M162">
        <v>70.271100000000004</v>
      </c>
      <c r="O162">
        <v>452.87978409482122</v>
      </c>
      <c r="P162">
        <v>137</v>
      </c>
      <c r="Q162">
        <v>315.87978409482122</v>
      </c>
      <c r="R162">
        <v>406660</v>
      </c>
      <c r="S162">
        <v>39882.791603000005</v>
      </c>
      <c r="T162">
        <v>99.197544375999996</v>
      </c>
      <c r="U162">
        <v>7.5249248919999987</v>
      </c>
      <c r="V162">
        <v>344.52361599999995</v>
      </c>
      <c r="W162">
        <v>1.3082208800000001E-7</v>
      </c>
      <c r="X162">
        <v>70.658599999999993</v>
      </c>
      <c r="Z162">
        <v>447.98702822997097</v>
      </c>
      <c r="AA162">
        <v>136.17983942359709</v>
      </c>
      <c r="AB162">
        <v>311.80718880637386</v>
      </c>
      <c r="AC162">
        <v>406660</v>
      </c>
      <c r="AD162">
        <v>39683.861810100003</v>
      </c>
      <c r="AE162">
        <v>98.890294349999991</v>
      </c>
      <c r="AF162">
        <v>7.5224473406399985</v>
      </c>
      <c r="AG162">
        <v>338.69620541999996</v>
      </c>
      <c r="AH162">
        <v>1.13276592E-7</v>
      </c>
      <c r="AI162">
        <v>67.778521000000012</v>
      </c>
      <c r="AK162">
        <v>445.03468597845864</v>
      </c>
      <c r="AL162">
        <v>133.22749717208478</v>
      </c>
      <c r="AM162">
        <v>311.80718880637386</v>
      </c>
      <c r="AN162">
        <v>406660</v>
      </c>
      <c r="AO162">
        <v>39683.861810100003</v>
      </c>
      <c r="AP162">
        <v>98.890294349999991</v>
      </c>
      <c r="AQ162">
        <v>7.5224473406399985</v>
      </c>
      <c r="AR162">
        <v>338.69620541999996</v>
      </c>
      <c r="AS162">
        <v>1.13276592E-7</v>
      </c>
      <c r="AT162">
        <v>67.735895999999997</v>
      </c>
      <c r="AV162" t="s">
        <v>406</v>
      </c>
    </row>
    <row r="163" spans="1:48" x14ac:dyDescent="0.3">
      <c r="A163">
        <v>160</v>
      </c>
      <c r="B163" t="s">
        <v>204</v>
      </c>
      <c r="C163" t="s">
        <v>163</v>
      </c>
      <c r="D163">
        <v>394</v>
      </c>
      <c r="E163">
        <v>104</v>
      </c>
      <c r="F163">
        <v>290</v>
      </c>
      <c r="G163">
        <v>358280</v>
      </c>
      <c r="H163">
        <v>65379.229999999996</v>
      </c>
      <c r="I163">
        <v>167.25659999999999</v>
      </c>
      <c r="J163">
        <v>14.370819999999998</v>
      </c>
      <c r="K163">
        <v>509.84249999999997</v>
      </c>
      <c r="L163">
        <v>1.5306E-7</v>
      </c>
      <c r="M163">
        <v>69.415499999999994</v>
      </c>
      <c r="O163">
        <v>395.09505024268293</v>
      </c>
      <c r="P163">
        <v>103.99999999999999</v>
      </c>
      <c r="Q163">
        <v>291.09505024268293</v>
      </c>
      <c r="R163">
        <v>359007.5</v>
      </c>
      <c r="S163">
        <v>39021.099036499996</v>
      </c>
      <c r="T163">
        <v>97.644055219999998</v>
      </c>
      <c r="U163">
        <v>8.9248409499999983</v>
      </c>
      <c r="V163">
        <v>316.03519649999993</v>
      </c>
      <c r="W163">
        <v>9.5161084500000003E-8</v>
      </c>
      <c r="X163">
        <v>71.520364999999998</v>
      </c>
      <c r="Z163">
        <v>392.55714217994279</v>
      </c>
      <c r="AA163">
        <v>103.69899350146882</v>
      </c>
      <c r="AB163">
        <v>288.85814867847398</v>
      </c>
      <c r="AC163">
        <v>358619.5</v>
      </c>
      <c r="AD163">
        <v>38887.70575916813</v>
      </c>
      <c r="AE163">
        <v>97.44374234263779</v>
      </c>
      <c r="AF163">
        <v>8.7786238144447051</v>
      </c>
      <c r="AG163">
        <v>312.56770379452939</v>
      </c>
      <c r="AH163">
        <v>8.4570063780000003E-8</v>
      </c>
      <c r="AI163">
        <v>60.519927500000001</v>
      </c>
      <c r="AK163">
        <v>392.51070954192363</v>
      </c>
      <c r="AL163">
        <v>102.72018748652614</v>
      </c>
      <c r="AM163">
        <v>289.7905220553975</v>
      </c>
      <c r="AN163">
        <v>359492.5</v>
      </c>
      <c r="AO163">
        <v>38928.408294808418</v>
      </c>
      <c r="AP163">
        <v>97.543270697372279</v>
      </c>
      <c r="AQ163">
        <v>8.8957233108273321</v>
      </c>
      <c r="AR163">
        <v>313.08993356378528</v>
      </c>
      <c r="AS163">
        <v>8.4739460700000008E-8</v>
      </c>
      <c r="AT163">
        <v>60.347651666666671</v>
      </c>
      <c r="AV163" t="s">
        <v>406</v>
      </c>
    </row>
    <row r="164" spans="1:48" x14ac:dyDescent="0.3">
      <c r="A164">
        <v>161</v>
      </c>
      <c r="B164" t="s">
        <v>204</v>
      </c>
      <c r="C164" t="s">
        <v>163</v>
      </c>
      <c r="D164">
        <v>393</v>
      </c>
      <c r="E164">
        <v>117</v>
      </c>
      <c r="F164">
        <v>276</v>
      </c>
      <c r="G164">
        <v>365170</v>
      </c>
      <c r="H164">
        <v>65761.579999999987</v>
      </c>
      <c r="I164">
        <v>168.43500000000003</v>
      </c>
      <c r="J164">
        <v>13.617579999999998</v>
      </c>
      <c r="K164">
        <v>514.77700000000004</v>
      </c>
      <c r="L164">
        <v>1.69031E-7</v>
      </c>
      <c r="M164">
        <v>61.955894999999998</v>
      </c>
      <c r="O164">
        <v>394.83015487708985</v>
      </c>
      <c r="P164">
        <v>117</v>
      </c>
      <c r="Q164">
        <v>277.83015487708985</v>
      </c>
      <c r="R164">
        <v>365612.5</v>
      </c>
      <c r="S164">
        <v>39323.450710500001</v>
      </c>
      <c r="T164">
        <v>99.073584896</v>
      </c>
      <c r="U164">
        <v>8.381665302</v>
      </c>
      <c r="V164">
        <v>319.78108449999996</v>
      </c>
      <c r="W164">
        <v>1.0312361750000001E-7</v>
      </c>
      <c r="X164">
        <v>62.388506065823996</v>
      </c>
      <c r="Z164">
        <v>391.74934616758333</v>
      </c>
      <c r="AA164">
        <v>116.38662311341862</v>
      </c>
      <c r="AB164">
        <v>275.36272305416469</v>
      </c>
      <c r="AC164">
        <v>365376.5</v>
      </c>
      <c r="AD164">
        <v>39176.764983800211</v>
      </c>
      <c r="AE164">
        <v>98.764546282293082</v>
      </c>
      <c r="AF164">
        <v>8.2913545991364721</v>
      </c>
      <c r="AG164">
        <v>316.37857271729109</v>
      </c>
      <c r="AH164">
        <v>8.703190446E-8</v>
      </c>
      <c r="AI164">
        <v>60.851183572373273</v>
      </c>
      <c r="AK164">
        <v>390.29059471531423</v>
      </c>
      <c r="AL164">
        <v>114.92787166114954</v>
      </c>
      <c r="AM164">
        <v>275.36272305416469</v>
      </c>
      <c r="AN164">
        <v>365376.5</v>
      </c>
      <c r="AO164">
        <v>39170.408683779657</v>
      </c>
      <c r="AP164">
        <v>98.750220421191955</v>
      </c>
      <c r="AQ164">
        <v>8.2732625450956796</v>
      </c>
      <c r="AR164">
        <v>316.29748872447232</v>
      </c>
      <c r="AS164">
        <v>8.703190446E-8</v>
      </c>
      <c r="AT164">
        <v>60.784466452099331</v>
      </c>
      <c r="AV164" t="s">
        <v>406</v>
      </c>
    </row>
    <row r="165" spans="1:48" x14ac:dyDescent="0.3">
      <c r="A165">
        <v>162</v>
      </c>
      <c r="B165" t="s">
        <v>204</v>
      </c>
      <c r="C165" t="s">
        <v>163</v>
      </c>
      <c r="D165">
        <v>345</v>
      </c>
      <c r="E165">
        <v>93</v>
      </c>
      <c r="F165">
        <v>252</v>
      </c>
      <c r="G165">
        <v>316780</v>
      </c>
      <c r="H165">
        <v>63108.78</v>
      </c>
      <c r="I165">
        <v>160.02780000000001</v>
      </c>
      <c r="J165">
        <v>15.463199999999999</v>
      </c>
      <c r="K165">
        <v>477.69</v>
      </c>
      <c r="L165">
        <v>1.15414E-7</v>
      </c>
      <c r="M165">
        <v>61.100294999999996</v>
      </c>
      <c r="O165">
        <v>346.06641295801228</v>
      </c>
      <c r="P165">
        <v>93</v>
      </c>
      <c r="Q165">
        <v>253.06641295801231</v>
      </c>
      <c r="R165">
        <v>317950</v>
      </c>
      <c r="S165">
        <v>38461.758143999999</v>
      </c>
      <c r="T165">
        <v>97.520095740000002</v>
      </c>
      <c r="U165">
        <v>9.7815813599999988</v>
      </c>
      <c r="V165">
        <v>291.29266499999994</v>
      </c>
      <c r="W165">
        <v>6.7399991999999992E-8</v>
      </c>
      <c r="X165">
        <v>63.250271065823995</v>
      </c>
      <c r="Z165">
        <v>345.31185938120421</v>
      </c>
      <c r="AA165">
        <v>92.847909247902791</v>
      </c>
      <c r="AB165">
        <v>252.46395013330141</v>
      </c>
      <c r="AC165">
        <v>317326</v>
      </c>
      <c r="AD165">
        <v>38380.608932868337</v>
      </c>
      <c r="AE165">
        <v>97.317994274930868</v>
      </c>
      <c r="AF165">
        <v>9.547531072941176</v>
      </c>
      <c r="AG165">
        <v>290.25007109182053</v>
      </c>
      <c r="AH165">
        <v>5.8312851839999996E-8</v>
      </c>
      <c r="AI165">
        <v>53.592590072373277</v>
      </c>
      <c r="AK165">
        <v>346.46389141700638</v>
      </c>
      <c r="AL165">
        <v>93.088594323049421</v>
      </c>
      <c r="AM165">
        <v>253.37529709395696</v>
      </c>
      <c r="AN165">
        <v>318199</v>
      </c>
      <c r="AO165">
        <v>38414.955168488072</v>
      </c>
      <c r="AP165">
        <v>97.403196768564229</v>
      </c>
      <c r="AQ165">
        <v>9.6465385152830123</v>
      </c>
      <c r="AR165">
        <v>290.69121686825764</v>
      </c>
      <c r="AS165">
        <v>5.8482248759999994E-8</v>
      </c>
      <c r="AT165">
        <v>53.396222118766005</v>
      </c>
      <c r="AV165" t="s">
        <v>406</v>
      </c>
    </row>
    <row r="166" spans="1:48" x14ac:dyDescent="0.3">
      <c r="A166">
        <v>163</v>
      </c>
      <c r="B166" t="s">
        <v>204</v>
      </c>
      <c r="C166" t="s">
        <v>402</v>
      </c>
      <c r="D166">
        <v>380</v>
      </c>
      <c r="E166">
        <v>106</v>
      </c>
      <c r="F166">
        <v>274</v>
      </c>
      <c r="G166">
        <v>445090</v>
      </c>
      <c r="H166">
        <v>20602.259999999998</v>
      </c>
      <c r="I166">
        <v>30.344399999999997</v>
      </c>
      <c r="J166">
        <v>5.3968000000000007</v>
      </c>
      <c r="K166">
        <v>288.33800000000002</v>
      </c>
      <c r="L166">
        <v>3.84002E-7</v>
      </c>
      <c r="M166">
        <v>96.955199999999991</v>
      </c>
      <c r="O166">
        <v>381.04780495997312</v>
      </c>
      <c r="P166">
        <v>106</v>
      </c>
      <c r="Q166">
        <v>275.04780495997312</v>
      </c>
      <c r="R166">
        <v>446575</v>
      </c>
      <c r="S166">
        <v>6272.482951</v>
      </c>
      <c r="T166">
        <v>3.6577136240000003</v>
      </c>
      <c r="U166">
        <v>2.9213821280000003</v>
      </c>
      <c r="V166">
        <v>217.77691699999997</v>
      </c>
      <c r="W166">
        <v>2.9547063700000002E-7</v>
      </c>
      <c r="X166">
        <v>100.85827499999999</v>
      </c>
      <c r="Z166">
        <v>366.86170163510047</v>
      </c>
      <c r="AA166">
        <v>105.74811556295327</v>
      </c>
      <c r="AB166">
        <v>261.1135860721472</v>
      </c>
      <c r="AC166">
        <v>445783</v>
      </c>
      <c r="AD166">
        <v>5643.0437857328934</v>
      </c>
      <c r="AE166">
        <v>3.28239228362765</v>
      </c>
      <c r="AF166">
        <v>2.6222698893176473</v>
      </c>
      <c r="AG166">
        <v>195.96949673192611</v>
      </c>
      <c r="AH166">
        <v>2.8122012772000004E-7</v>
      </c>
      <c r="AI166">
        <v>70.276841999999988</v>
      </c>
      <c r="AK166">
        <v>358.46943572442001</v>
      </c>
      <c r="AL166">
        <v>95.864496777004462</v>
      </c>
      <c r="AM166">
        <v>262.60493894741552</v>
      </c>
      <c r="AN166">
        <v>447565</v>
      </c>
      <c r="AO166">
        <v>5726.1273120914284</v>
      </c>
      <c r="AP166">
        <v>3.4855532551475257</v>
      </c>
      <c r="AQ166">
        <v>2.8612977272945579</v>
      </c>
      <c r="AR166">
        <v>197.0354915186546</v>
      </c>
      <c r="AS166">
        <v>2.8156590700000003E-7</v>
      </c>
      <c r="AT166">
        <v>69.968621999999996</v>
      </c>
      <c r="AV166" t="s">
        <v>406</v>
      </c>
    </row>
    <row r="167" spans="1:48" x14ac:dyDescent="0.3">
      <c r="A167">
        <v>164</v>
      </c>
      <c r="B167" t="s">
        <v>204</v>
      </c>
      <c r="C167" t="s">
        <v>402</v>
      </c>
      <c r="D167">
        <v>387</v>
      </c>
      <c r="E167">
        <v>81</v>
      </c>
      <c r="F167">
        <v>306</v>
      </c>
      <c r="G167">
        <v>448170</v>
      </c>
      <c r="H167">
        <v>20486.47</v>
      </c>
      <c r="I167">
        <v>31.168199999999999</v>
      </c>
      <c r="J167">
        <v>2.91168</v>
      </c>
      <c r="K167">
        <v>286.34749999999997</v>
      </c>
      <c r="L167">
        <v>3.7636199999999997E-7</v>
      </c>
      <c r="M167">
        <v>80.618864000000002</v>
      </c>
      <c r="O167">
        <v>388.70991094589897</v>
      </c>
      <c r="P167">
        <v>81</v>
      </c>
      <c r="Q167">
        <v>307.70991094589897</v>
      </c>
      <c r="R167">
        <v>448716</v>
      </c>
      <c r="S167">
        <v>6271.1882210000003</v>
      </c>
      <c r="T167">
        <v>4.6509235320000002</v>
      </c>
      <c r="U167">
        <v>1.105208704</v>
      </c>
      <c r="V167">
        <v>216.76696819999998</v>
      </c>
      <c r="W167">
        <v>2.9030293120000003E-7</v>
      </c>
      <c r="X167">
        <v>81.107548729816983</v>
      </c>
      <c r="Z167">
        <v>372.73788674489009</v>
      </c>
      <c r="AA167">
        <v>80.660501604728367</v>
      </c>
      <c r="AB167">
        <v>292.07738514016171</v>
      </c>
      <c r="AC167">
        <v>448424.8</v>
      </c>
      <c r="AD167">
        <v>5654.262700838558</v>
      </c>
      <c r="AE167">
        <v>4.2233821873677417</v>
      </c>
      <c r="AF167">
        <v>0.99241694854588236</v>
      </c>
      <c r="AG167">
        <v>195.22599199618293</v>
      </c>
      <c r="AH167">
        <v>2.7870168179200004E-7</v>
      </c>
      <c r="AI167">
        <v>69.837624395380729</v>
      </c>
      <c r="AK167">
        <v>364.83856561010896</v>
      </c>
      <c r="AL167">
        <v>72.761180469947249</v>
      </c>
      <c r="AM167">
        <v>292.07738514016171</v>
      </c>
      <c r="AN167">
        <v>448424.8</v>
      </c>
      <c r="AO167">
        <v>5646.4196730165831</v>
      </c>
      <c r="AP167">
        <v>4.2057055316361813</v>
      </c>
      <c r="AQ167">
        <v>0.97009319372944725</v>
      </c>
      <c r="AR167">
        <v>195.12594259487435</v>
      </c>
      <c r="AS167">
        <v>2.7870168179200004E-7</v>
      </c>
      <c r="AT167">
        <v>69.760289844890622</v>
      </c>
      <c r="AV167" t="s">
        <v>406</v>
      </c>
    </row>
    <row r="168" spans="1:48" x14ac:dyDescent="0.3">
      <c r="A168">
        <v>165</v>
      </c>
      <c r="B168" t="s">
        <v>204</v>
      </c>
      <c r="C168" t="s">
        <v>402</v>
      </c>
      <c r="D168">
        <v>402</v>
      </c>
      <c r="E168">
        <v>116</v>
      </c>
      <c r="F168">
        <v>286</v>
      </c>
      <c r="G168">
        <v>448270</v>
      </c>
      <c r="H168">
        <v>20165.91</v>
      </c>
      <c r="I168">
        <v>30.486799999999995</v>
      </c>
      <c r="J168">
        <v>1.4618600000000002</v>
      </c>
      <c r="K168">
        <v>282.05799999999999</v>
      </c>
      <c r="L168">
        <v>3.8005599999999997E-7</v>
      </c>
      <c r="M168">
        <v>80.082699999999988</v>
      </c>
      <c r="O168">
        <v>403.19913668101816</v>
      </c>
      <c r="P168">
        <v>116</v>
      </c>
      <c r="Q168">
        <v>287.19913668101816</v>
      </c>
      <c r="R168">
        <v>448270</v>
      </c>
      <c r="S168">
        <v>5951.8480209999998</v>
      </c>
      <c r="T168">
        <v>3.7544740240000003</v>
      </c>
      <c r="U168">
        <v>3.8815518E-2</v>
      </c>
      <c r="V168">
        <v>214.00697499999998</v>
      </c>
      <c r="W168">
        <v>2.9228970400000002E-7</v>
      </c>
      <c r="X168">
        <v>80.276449999999983</v>
      </c>
      <c r="Z168">
        <v>388.22398688290542</v>
      </c>
      <c r="AA168">
        <v>115.51363687063601</v>
      </c>
      <c r="AB168">
        <v>272.71035001226943</v>
      </c>
      <c r="AC168">
        <v>448270</v>
      </c>
      <c r="AD168">
        <v>5367.6620529000002</v>
      </c>
      <c r="AE168">
        <v>3.4200889352000003</v>
      </c>
      <c r="AF168">
        <v>3.5227268440000001E-2</v>
      </c>
      <c r="AG168">
        <v>192.75292861999998</v>
      </c>
      <c r="AH168">
        <v>2.8073762080000007E-7</v>
      </c>
      <c r="AI168">
        <v>68.973809500000002</v>
      </c>
      <c r="AK168">
        <v>376.82751154438176</v>
      </c>
      <c r="AL168">
        <v>104.11716153211235</v>
      </c>
      <c r="AM168">
        <v>272.71035001226943</v>
      </c>
      <c r="AN168">
        <v>448270</v>
      </c>
      <c r="AO168">
        <v>5367.6620529000002</v>
      </c>
      <c r="AP168">
        <v>3.4200889352000003</v>
      </c>
      <c r="AQ168">
        <v>3.5227268440000001E-2</v>
      </c>
      <c r="AR168">
        <v>192.75292861999998</v>
      </c>
      <c r="AS168">
        <v>2.8073762080000007E-7</v>
      </c>
      <c r="AT168">
        <v>68.952496999999994</v>
      </c>
      <c r="AV168" t="s">
        <v>406</v>
      </c>
    </row>
    <row r="169" spans="1:48" x14ac:dyDescent="0.3">
      <c r="A169">
        <v>166</v>
      </c>
      <c r="B169" t="s">
        <v>204</v>
      </c>
      <c r="C169" t="s">
        <v>69</v>
      </c>
      <c r="D169">
        <v>300</v>
      </c>
      <c r="E169">
        <v>0</v>
      </c>
      <c r="F169">
        <v>300</v>
      </c>
      <c r="G169">
        <v>371400</v>
      </c>
      <c r="H169">
        <v>51569</v>
      </c>
      <c r="I169">
        <v>126.14000000000001</v>
      </c>
      <c r="J169">
        <v>148.4</v>
      </c>
      <c r="K169">
        <v>704.9</v>
      </c>
      <c r="L169">
        <v>8.2188E-7</v>
      </c>
      <c r="M169">
        <v>111.33709999999999</v>
      </c>
      <c r="O169">
        <v>344.9578503688092</v>
      </c>
      <c r="P169">
        <v>0</v>
      </c>
      <c r="Q169">
        <v>344.9578503688092</v>
      </c>
      <c r="R169">
        <v>427049.99999999994</v>
      </c>
      <c r="S169">
        <v>37776.870949999997</v>
      </c>
      <c r="T169">
        <v>92.548918</v>
      </c>
      <c r="U169">
        <v>108.71041999999998</v>
      </c>
      <c r="V169">
        <v>484.75972999999988</v>
      </c>
      <c r="W169">
        <v>4.1644070999999997E-7</v>
      </c>
      <c r="X169">
        <v>141.39742374049047</v>
      </c>
      <c r="Z169">
        <v>320.9788610111483</v>
      </c>
      <c r="AA169">
        <v>0</v>
      </c>
      <c r="AB169">
        <v>320.9788610111483</v>
      </c>
      <c r="AC169">
        <v>397370</v>
      </c>
      <c r="AD169">
        <v>33917.081548737711</v>
      </c>
      <c r="AE169">
        <v>82.936143187096789</v>
      </c>
      <c r="AF169">
        <v>97.578028141176489</v>
      </c>
      <c r="AG169">
        <v>435.16968641864554</v>
      </c>
      <c r="AH169">
        <v>7.7529034800000023E-8</v>
      </c>
      <c r="AI169">
        <v>136.8238451616036</v>
      </c>
      <c r="AK169">
        <v>320.9788610111483</v>
      </c>
      <c r="AL169">
        <v>0</v>
      </c>
      <c r="AM169">
        <v>320.9788610111483</v>
      </c>
      <c r="AN169">
        <v>397370</v>
      </c>
      <c r="AO169">
        <v>33117.696020728647</v>
      </c>
      <c r="AP169">
        <v>81.134484045226145</v>
      </c>
      <c r="AQ169">
        <v>95.30272236180906</v>
      </c>
      <c r="AR169">
        <v>424.97234359296488</v>
      </c>
      <c r="AS169">
        <v>7.7529034800000023E-8</v>
      </c>
      <c r="AT169">
        <v>131.11273232568828</v>
      </c>
      <c r="AV169" t="s">
        <v>406</v>
      </c>
    </row>
    <row r="170" spans="1:48" x14ac:dyDescent="0.3">
      <c r="A170">
        <v>167</v>
      </c>
      <c r="B170" t="s">
        <v>204</v>
      </c>
      <c r="C170" t="s">
        <v>402</v>
      </c>
      <c r="D170">
        <v>365</v>
      </c>
      <c r="E170">
        <v>71</v>
      </c>
      <c r="F170">
        <v>294</v>
      </c>
      <c r="G170">
        <v>444990</v>
      </c>
      <c r="H170">
        <v>20922.82</v>
      </c>
      <c r="I170">
        <v>31.025799999999997</v>
      </c>
      <c r="J170">
        <v>6.8466200000000006</v>
      </c>
      <c r="K170">
        <v>292.6275</v>
      </c>
      <c r="L170">
        <v>3.8030799999999999E-7</v>
      </c>
      <c r="M170">
        <v>97.491364000000004</v>
      </c>
      <c r="O170">
        <v>366.53612716181118</v>
      </c>
      <c r="P170">
        <v>71</v>
      </c>
      <c r="Q170">
        <v>295.53612716181118</v>
      </c>
      <c r="R170">
        <v>447021</v>
      </c>
      <c r="S170">
        <v>6591.8231510000005</v>
      </c>
      <c r="T170">
        <v>4.5541631320000002</v>
      </c>
      <c r="U170">
        <v>3.9877753140000003</v>
      </c>
      <c r="V170">
        <v>220.53691019999997</v>
      </c>
      <c r="W170">
        <v>2.9348386420000004E-7</v>
      </c>
      <c r="X170">
        <v>101.68937372981699</v>
      </c>
      <c r="Z170">
        <v>351.29071952187059</v>
      </c>
      <c r="AA170">
        <v>70.831343519208289</v>
      </c>
      <c r="AB170">
        <v>280.45937600266228</v>
      </c>
      <c r="AC170">
        <v>445937.8</v>
      </c>
      <c r="AD170">
        <v>5929.6444336714512</v>
      </c>
      <c r="AE170">
        <v>4.0856855357953918</v>
      </c>
      <c r="AF170">
        <v>3.5794595694235296</v>
      </c>
      <c r="AG170">
        <v>198.44256010810906</v>
      </c>
      <c r="AH170">
        <v>2.7918418871200005E-7</v>
      </c>
      <c r="AI170">
        <v>71.140656895380715</v>
      </c>
      <c r="AK170">
        <v>346.32036763618669</v>
      </c>
      <c r="AL170">
        <v>64.26247409652197</v>
      </c>
      <c r="AM170">
        <v>282.05789353966475</v>
      </c>
      <c r="AN170">
        <v>447719.8</v>
      </c>
      <c r="AO170">
        <v>6004.8849322080114</v>
      </c>
      <c r="AP170">
        <v>4.2711698515837062</v>
      </c>
      <c r="AQ170">
        <v>3.7961636525840055</v>
      </c>
      <c r="AR170">
        <v>199.40850549352896</v>
      </c>
      <c r="AS170">
        <v>2.7952996799200004E-7</v>
      </c>
      <c r="AT170">
        <v>70.776414844890624</v>
      </c>
      <c r="AV170" t="s">
        <v>406</v>
      </c>
    </row>
    <row r="171" spans="1:48" x14ac:dyDescent="0.3">
      <c r="A171">
        <v>168</v>
      </c>
      <c r="B171" t="s">
        <v>204</v>
      </c>
      <c r="C171" t="s">
        <v>163</v>
      </c>
      <c r="D171">
        <v>260</v>
      </c>
      <c r="E171">
        <v>90</v>
      </c>
      <c r="F171">
        <v>170</v>
      </c>
      <c r="G171">
        <v>549060</v>
      </c>
      <c r="H171">
        <v>104677.95999999999</v>
      </c>
      <c r="I171">
        <v>264.49959999999999</v>
      </c>
      <c r="J171">
        <v>53.150399999999998</v>
      </c>
      <c r="K171">
        <v>856.06</v>
      </c>
      <c r="L171">
        <v>3.5048800000000001E-7</v>
      </c>
      <c r="M171">
        <v>139.92474999999999</v>
      </c>
      <c r="O171">
        <v>264.52855465414177</v>
      </c>
      <c r="P171">
        <v>90</v>
      </c>
      <c r="Q171">
        <v>174.52855465414177</v>
      </c>
      <c r="R171">
        <v>562080</v>
      </c>
      <c r="S171">
        <v>65082.091407999993</v>
      </c>
      <c r="T171">
        <v>164.36092387999997</v>
      </c>
      <c r="U171">
        <v>36.626917919999997</v>
      </c>
      <c r="V171">
        <v>533.1448059999999</v>
      </c>
      <c r="W171">
        <v>1.9014305999999999E-7</v>
      </c>
      <c r="X171">
        <v>159.26717975812798</v>
      </c>
      <c r="Z171">
        <v>261.3091664024671</v>
      </c>
      <c r="AA171">
        <v>89.318258949158405</v>
      </c>
      <c r="AB171">
        <v>171.99090745330872</v>
      </c>
      <c r="AC171">
        <v>555136</v>
      </c>
      <c r="AD171">
        <v>64179.046340534856</v>
      </c>
      <c r="AE171">
        <v>162.11189731999997</v>
      </c>
      <c r="AF171">
        <v>34.02235831529412</v>
      </c>
      <c r="AG171">
        <v>521.54260712436235</v>
      </c>
      <c r="AH171">
        <v>1.0380471503999999E-7</v>
      </c>
      <c r="AI171">
        <v>80.712667749801</v>
      </c>
      <c r="AK171">
        <v>265.1825696803686</v>
      </c>
      <c r="AL171">
        <v>90.393202717845639</v>
      </c>
      <c r="AM171">
        <v>174.78936696252293</v>
      </c>
      <c r="AN171">
        <v>562210</v>
      </c>
      <c r="AO171">
        <v>64406.515559631225</v>
      </c>
      <c r="AP171">
        <v>162.68771416815446</v>
      </c>
      <c r="AQ171">
        <v>34.679913664829151</v>
      </c>
      <c r="AR171">
        <v>524.46869368407283</v>
      </c>
      <c r="AS171">
        <v>1.0517735399999999E-7</v>
      </c>
      <c r="AT171">
        <v>78.757920580782184</v>
      </c>
      <c r="AV171" t="s">
        <v>414</v>
      </c>
    </row>
    <row r="172" spans="1:48" x14ac:dyDescent="0.3">
      <c r="A172">
        <v>169</v>
      </c>
      <c r="B172" t="s">
        <v>204</v>
      </c>
      <c r="C172" t="s">
        <v>163</v>
      </c>
      <c r="D172">
        <v>297</v>
      </c>
      <c r="E172">
        <v>109</v>
      </c>
      <c r="F172">
        <v>188</v>
      </c>
      <c r="G172">
        <v>540100</v>
      </c>
      <c r="H172">
        <v>100513.85999999999</v>
      </c>
      <c r="I172">
        <v>256.06079999999997</v>
      </c>
      <c r="J172">
        <v>34.228079999999999</v>
      </c>
      <c r="K172">
        <v>799.904</v>
      </c>
      <c r="L172">
        <v>2.7280000000000001E-7</v>
      </c>
      <c r="M172">
        <v>133.30269999999999</v>
      </c>
      <c r="O172">
        <v>299.70614016611876</v>
      </c>
      <c r="P172">
        <v>109</v>
      </c>
      <c r="Q172">
        <v>190.70614016611873</v>
      </c>
      <c r="R172">
        <v>545995</v>
      </c>
      <c r="S172">
        <v>61165.733640999992</v>
      </c>
      <c r="T172">
        <v>154.10492163199999</v>
      </c>
      <c r="U172">
        <v>22.721045463999996</v>
      </c>
      <c r="V172">
        <v>496.78612099999992</v>
      </c>
      <c r="W172">
        <v>1.58056985E-7</v>
      </c>
      <c r="X172">
        <v>148.99047499999998</v>
      </c>
      <c r="Z172">
        <v>296.5848792025804</v>
      </c>
      <c r="AA172">
        <v>107.93879554426536</v>
      </c>
      <c r="AB172">
        <v>188.64608365831504</v>
      </c>
      <c r="AC172">
        <v>542851</v>
      </c>
      <c r="AD172">
        <v>60671.156261036631</v>
      </c>
      <c r="AE172">
        <v>152.95091116218245</v>
      </c>
      <c r="AF172">
        <v>21.540702877788235</v>
      </c>
      <c r="AG172">
        <v>489.04669649340366</v>
      </c>
      <c r="AH172">
        <v>1.1432453204E-7</v>
      </c>
      <c r="AI172">
        <v>69.861599500000011</v>
      </c>
      <c r="AK172">
        <v>300.40429376733186</v>
      </c>
      <c r="AL172">
        <v>108.57429694958402</v>
      </c>
      <c r="AM172">
        <v>191.82999681774785</v>
      </c>
      <c r="AN172">
        <v>549925</v>
      </c>
      <c r="AO172">
        <v>61000.972683853841</v>
      </c>
      <c r="AP172">
        <v>153.7573986551856</v>
      </c>
      <c r="AQ172">
        <v>22.489570961878393</v>
      </c>
      <c r="AR172">
        <v>493.27837276799244</v>
      </c>
      <c r="AS172">
        <v>1.1569717100000001E-7</v>
      </c>
      <c r="AT172">
        <v>68.616747000000004</v>
      </c>
      <c r="AV172" t="s">
        <v>414</v>
      </c>
    </row>
    <row r="173" spans="1:48" x14ac:dyDescent="0.3">
      <c r="A173">
        <v>170</v>
      </c>
      <c r="B173" t="s">
        <v>204</v>
      </c>
      <c r="C173" t="s">
        <v>402</v>
      </c>
      <c r="D173">
        <v>665</v>
      </c>
      <c r="E173">
        <v>199</v>
      </c>
      <c r="F173">
        <v>466</v>
      </c>
      <c r="G173">
        <v>721340</v>
      </c>
      <c r="H173">
        <v>27596.25</v>
      </c>
      <c r="I173">
        <v>12.554000000000002</v>
      </c>
      <c r="J173">
        <v>2.7711000000000001</v>
      </c>
      <c r="K173">
        <v>382.23</v>
      </c>
      <c r="L173">
        <v>6.1445800000000011E-7</v>
      </c>
      <c r="M173">
        <v>125.3815</v>
      </c>
      <c r="O173">
        <v>668.17357279507587</v>
      </c>
      <c r="P173">
        <v>199</v>
      </c>
      <c r="Q173">
        <v>469.17357279507587</v>
      </c>
      <c r="R173">
        <v>721340</v>
      </c>
      <c r="S173">
        <v>8622.7902350000004</v>
      </c>
      <c r="T173">
        <v>8.2483628400000004</v>
      </c>
      <c r="U173">
        <v>7.4473730000000002E-2</v>
      </c>
      <c r="V173">
        <v>289.56142499999999</v>
      </c>
      <c r="W173">
        <v>4.679377380000001E-7</v>
      </c>
      <c r="X173">
        <v>125.57525</v>
      </c>
      <c r="Z173">
        <v>642.97373984528792</v>
      </c>
      <c r="AA173">
        <v>197.64476183214575</v>
      </c>
      <c r="AB173">
        <v>445.3289780131422</v>
      </c>
      <c r="AC173">
        <v>721340</v>
      </c>
      <c r="AD173">
        <v>7789.2591615000001</v>
      </c>
      <c r="AE173">
        <v>7.5308522360000003</v>
      </c>
      <c r="AF173">
        <v>6.7792969000000008E-2</v>
      </c>
      <c r="AG173">
        <v>260.98858849999999</v>
      </c>
      <c r="AH173">
        <v>4.4471714760000013E-7</v>
      </c>
      <c r="AI173">
        <v>107.93077749999999</v>
      </c>
      <c r="AK173">
        <v>623.6024551529099</v>
      </c>
      <c r="AL173">
        <v>178.27347713976764</v>
      </c>
      <c r="AM173">
        <v>445.3289780131422</v>
      </c>
      <c r="AN173">
        <v>721340</v>
      </c>
      <c r="AO173">
        <v>7789.2591615000001</v>
      </c>
      <c r="AP173">
        <v>7.5308522360000003</v>
      </c>
      <c r="AQ173">
        <v>6.7792969000000008E-2</v>
      </c>
      <c r="AR173">
        <v>260.98858849999999</v>
      </c>
      <c r="AS173">
        <v>4.4471714760000013E-7</v>
      </c>
      <c r="AT173">
        <v>107.909465</v>
      </c>
      <c r="AV173" t="s">
        <v>414</v>
      </c>
    </row>
    <row r="174" spans="1:48" x14ac:dyDescent="0.3">
      <c r="A174">
        <v>171</v>
      </c>
      <c r="B174" t="s">
        <v>204</v>
      </c>
      <c r="C174" t="s">
        <v>163</v>
      </c>
      <c r="D174">
        <v>298.99999999999994</v>
      </c>
      <c r="E174">
        <v>106.99999999999999</v>
      </c>
      <c r="F174">
        <v>191.99999999999997</v>
      </c>
      <c r="G174">
        <v>552830</v>
      </c>
      <c r="H174">
        <v>101836.65999999999</v>
      </c>
      <c r="I174">
        <v>259.0018</v>
      </c>
      <c r="J174">
        <v>37.517780000000002</v>
      </c>
      <c r="K174">
        <v>818.52649999999994</v>
      </c>
      <c r="L174">
        <v>2.9017600000000002E-7</v>
      </c>
      <c r="M174">
        <v>73.118949999999998</v>
      </c>
      <c r="O174">
        <v>301.80951147860094</v>
      </c>
      <c r="P174">
        <v>107</v>
      </c>
      <c r="Q174">
        <v>194.80951147860097</v>
      </c>
      <c r="R174">
        <v>559955</v>
      </c>
      <c r="S174">
        <v>61805.740640999997</v>
      </c>
      <c r="T174">
        <v>154.72092217199997</v>
      </c>
      <c r="U174">
        <v>25.114054293999999</v>
      </c>
      <c r="V174">
        <v>510.01798699999995</v>
      </c>
      <c r="W174">
        <v>1.7037390699999999E-7</v>
      </c>
      <c r="X174">
        <v>76.967354758127996</v>
      </c>
      <c r="Z174">
        <v>299.47408366372684</v>
      </c>
      <c r="AA174">
        <v>107</v>
      </c>
      <c r="AB174">
        <v>192.47408366372684</v>
      </c>
      <c r="AC174">
        <v>556155</v>
      </c>
      <c r="AD174">
        <v>61239.027740898222</v>
      </c>
      <c r="AE174">
        <v>153.47380630141748</v>
      </c>
      <c r="AF174">
        <v>23.688465821305883</v>
      </c>
      <c r="AG174">
        <v>500.84648343095864</v>
      </c>
      <c r="AH174">
        <v>1.2283022619999998E-7</v>
      </c>
      <c r="AI174">
        <v>75.281089749800998</v>
      </c>
      <c r="AK174">
        <v>298.63352123059218</v>
      </c>
      <c r="AL174">
        <v>106.15943756686535</v>
      </c>
      <c r="AM174">
        <v>192.47408366372684</v>
      </c>
      <c r="AN174">
        <v>556155</v>
      </c>
      <c r="AO174">
        <v>61136.680537177381</v>
      </c>
      <c r="AP174">
        <v>153.24313565656882</v>
      </c>
      <c r="AQ174">
        <v>23.397153086750755</v>
      </c>
      <c r="AR174">
        <v>499.54089371608035</v>
      </c>
      <c r="AS174">
        <v>1.2283022619999998E-7</v>
      </c>
      <c r="AT174">
        <v>74.549882580782196</v>
      </c>
      <c r="AV174" t="s">
        <v>414</v>
      </c>
    </row>
    <row r="175" spans="1:48" x14ac:dyDescent="0.3">
      <c r="A175">
        <v>172</v>
      </c>
      <c r="B175" t="s">
        <v>204</v>
      </c>
      <c r="C175" t="s">
        <v>402</v>
      </c>
      <c r="D175">
        <v>568</v>
      </c>
      <c r="E175">
        <v>95</v>
      </c>
      <c r="F175">
        <v>473</v>
      </c>
      <c r="G175">
        <v>723950</v>
      </c>
      <c r="H175">
        <v>29686.6</v>
      </c>
      <c r="I175">
        <v>15.739000000000001</v>
      </c>
      <c r="J175">
        <v>13.682699999999999</v>
      </c>
      <c r="K175">
        <v>411.0575</v>
      </c>
      <c r="L175">
        <v>6.4700000000000001E-7</v>
      </c>
      <c r="M175">
        <v>132.44324</v>
      </c>
      <c r="O175">
        <v>572.5324348268</v>
      </c>
      <c r="P175">
        <v>95</v>
      </c>
      <c r="Q175">
        <v>477.5324348268</v>
      </c>
      <c r="R175">
        <v>728060</v>
      </c>
      <c r="S175">
        <v>10331.8866</v>
      </c>
      <c r="T175">
        <v>11.423790180000001</v>
      </c>
      <c r="U175">
        <v>8.0768368100000014</v>
      </c>
      <c r="V175">
        <v>308.21226200000001</v>
      </c>
      <c r="W175">
        <v>4.8442384200000017E-7</v>
      </c>
      <c r="X175">
        <v>134.8567716621605</v>
      </c>
      <c r="Z175">
        <v>547.59269657844129</v>
      </c>
      <c r="AA175">
        <v>94.705524971482419</v>
      </c>
      <c r="AB175">
        <v>452.88717160695887</v>
      </c>
      <c r="AC175">
        <v>725868</v>
      </c>
      <c r="AD175">
        <v>9305.8013195375024</v>
      </c>
      <c r="AE175">
        <v>10.304136709834102</v>
      </c>
      <c r="AF175">
        <v>7.2502023995882361</v>
      </c>
      <c r="AG175">
        <v>277.48431673280567</v>
      </c>
      <c r="AH175">
        <v>4.4428663272000016E-7</v>
      </c>
      <c r="AI175">
        <v>117.03736698093783</v>
      </c>
      <c r="AK175">
        <v>538.60335554122787</v>
      </c>
      <c r="AL175">
        <v>85.71618393426904</v>
      </c>
      <c r="AM175">
        <v>452.88717160695887</v>
      </c>
      <c r="AN175">
        <v>725868</v>
      </c>
      <c r="AO175">
        <v>9246.763143075379</v>
      </c>
      <c r="AP175">
        <v>10.171076169437187</v>
      </c>
      <c r="AQ175">
        <v>7.0821609484974886</v>
      </c>
      <c r="AR175">
        <v>276.73119761306538</v>
      </c>
      <c r="AS175">
        <v>4.4428663272000016E-7</v>
      </c>
      <c r="AT175">
        <v>116.5942633981775</v>
      </c>
      <c r="AV175" t="s">
        <v>414</v>
      </c>
    </row>
    <row r="176" spans="1:48" x14ac:dyDescent="0.3">
      <c r="A176">
        <v>173</v>
      </c>
      <c r="B176" t="s">
        <v>204</v>
      </c>
      <c r="C176" t="s">
        <v>402</v>
      </c>
      <c r="D176">
        <v>520</v>
      </c>
      <c r="E176">
        <v>70</v>
      </c>
      <c r="F176">
        <v>450</v>
      </c>
      <c r="G176">
        <v>727300</v>
      </c>
      <c r="H176">
        <v>32338.1</v>
      </c>
      <c r="I176">
        <v>20.366</v>
      </c>
      <c r="J176">
        <v>26.628</v>
      </c>
      <c r="K176">
        <v>447.31</v>
      </c>
      <c r="L176">
        <v>6.7106000000000008E-7</v>
      </c>
      <c r="M176">
        <v>190.03273999999999</v>
      </c>
      <c r="O176">
        <v>526.31513272713698</v>
      </c>
      <c r="P176">
        <v>70</v>
      </c>
      <c r="Q176">
        <v>456.31513272713698</v>
      </c>
      <c r="R176">
        <v>736285</v>
      </c>
      <c r="S176">
        <v>12613.206555000001</v>
      </c>
      <c r="T176">
        <v>16.412602200000002</v>
      </c>
      <c r="U176">
        <v>17.577244</v>
      </c>
      <c r="V176">
        <v>331.72713699999997</v>
      </c>
      <c r="W176">
        <v>4.9621710700000013E-7</v>
      </c>
      <c r="X176">
        <v>205.06564666216047</v>
      </c>
      <c r="Z176">
        <v>501.91097454110974</v>
      </c>
      <c r="AA176">
        <v>69.667221695901389</v>
      </c>
      <c r="AB176">
        <v>432.24375284520835</v>
      </c>
      <c r="AC176">
        <v>731493</v>
      </c>
      <c r="AD176">
        <v>11338.630028488918</v>
      </c>
      <c r="AE176">
        <v>14.713559790046084</v>
      </c>
      <c r="AF176">
        <v>15.777323221176472</v>
      </c>
      <c r="AG176">
        <v>298.37455044872473</v>
      </c>
      <c r="AH176">
        <v>4.3981758172000012E-7</v>
      </c>
      <c r="AI176">
        <v>123.44139948093783</v>
      </c>
      <c r="AK176">
        <v>500.9580032630675</v>
      </c>
      <c r="AL176">
        <v>63.860642197728872</v>
      </c>
      <c r="AM176">
        <v>437.09736106533865</v>
      </c>
      <c r="AN176">
        <v>737343</v>
      </c>
      <c r="AO176">
        <v>11552.340802193703</v>
      </c>
      <c r="AP176">
        <v>15.247441832921488</v>
      </c>
      <c r="AQ176">
        <v>16.393969116979623</v>
      </c>
      <c r="AR176">
        <v>301.12090916420419</v>
      </c>
      <c r="AS176">
        <v>4.4095271572000012E-7</v>
      </c>
      <c r="AT176">
        <v>122.00777506484418</v>
      </c>
      <c r="AV176" t="s">
        <v>414</v>
      </c>
    </row>
    <row r="177" spans="1:48" x14ac:dyDescent="0.3">
      <c r="A177">
        <v>174</v>
      </c>
      <c r="B177" t="s">
        <v>204</v>
      </c>
      <c r="C177" t="s">
        <v>69</v>
      </c>
      <c r="D177">
        <v>340</v>
      </c>
      <c r="E177">
        <v>0</v>
      </c>
      <c r="F177">
        <v>340</v>
      </c>
      <c r="G177">
        <v>533400</v>
      </c>
      <c r="H177">
        <v>74087</v>
      </c>
      <c r="I177">
        <v>181.22</v>
      </c>
      <c r="J177">
        <v>213.20000000000002</v>
      </c>
      <c r="K177">
        <v>1012.6999999999999</v>
      </c>
      <c r="L177">
        <v>1.1782800000000003E-6</v>
      </c>
      <c r="M177">
        <v>159.95329999999998</v>
      </c>
      <c r="O177">
        <v>390.96674003423823</v>
      </c>
      <c r="P177">
        <v>0</v>
      </c>
      <c r="Q177">
        <v>390.96674003423823</v>
      </c>
      <c r="R177">
        <v>613350</v>
      </c>
      <c r="S177">
        <v>54272.431850000008</v>
      </c>
      <c r="T177">
        <v>132.96111400000004</v>
      </c>
      <c r="U177">
        <v>156.17966000000004</v>
      </c>
      <c r="V177">
        <v>696.43378999999993</v>
      </c>
      <c r="W177">
        <v>5.9718896999999999E-7</v>
      </c>
      <c r="X177">
        <v>203.14017115177498</v>
      </c>
      <c r="Z177">
        <v>363.78331902367233</v>
      </c>
      <c r="AA177">
        <v>0</v>
      </c>
      <c r="AB177">
        <v>363.78331902367233</v>
      </c>
      <c r="AC177">
        <v>570710</v>
      </c>
      <c r="AD177">
        <v>48727.235756003225</v>
      </c>
      <c r="AE177">
        <v>119.15084722027649</v>
      </c>
      <c r="AF177">
        <v>140.18622371764707</v>
      </c>
      <c r="AG177">
        <v>625.18987294107285</v>
      </c>
      <c r="AH177">
        <v>1.111639284E-7</v>
      </c>
      <c r="AI177">
        <v>196.56902822408279</v>
      </c>
      <c r="AK177">
        <v>363.78331902367233</v>
      </c>
      <c r="AL177">
        <v>0</v>
      </c>
      <c r="AM177">
        <v>363.78331902367233</v>
      </c>
      <c r="AN177">
        <v>570710</v>
      </c>
      <c r="AO177">
        <v>47578.792396356781</v>
      </c>
      <c r="AP177">
        <v>116.56247977386936</v>
      </c>
      <c r="AQ177">
        <v>136.91738819095477</v>
      </c>
      <c r="AR177">
        <v>610.53978203517579</v>
      </c>
      <c r="AS177">
        <v>1.111639284E-7</v>
      </c>
      <c r="AT177">
        <v>188.36411409593489</v>
      </c>
      <c r="AV177" t="s">
        <v>414</v>
      </c>
    </row>
    <row r="178" spans="1:48" x14ac:dyDescent="0.3">
      <c r="A178">
        <v>175</v>
      </c>
      <c r="B178" t="s">
        <v>204</v>
      </c>
      <c r="C178" t="s">
        <v>402</v>
      </c>
      <c r="D178">
        <v>617</v>
      </c>
      <c r="E178">
        <v>174</v>
      </c>
      <c r="F178">
        <v>443</v>
      </c>
      <c r="G178">
        <v>724690</v>
      </c>
      <c r="H178">
        <v>30247.75</v>
      </c>
      <c r="I178">
        <v>17.181000000000001</v>
      </c>
      <c r="J178">
        <v>15.7164</v>
      </c>
      <c r="K178">
        <v>418.48250000000002</v>
      </c>
      <c r="L178">
        <v>6.3851800000000008E-7</v>
      </c>
      <c r="M178">
        <v>184.9085</v>
      </c>
      <c r="O178">
        <v>622.02087716653068</v>
      </c>
      <c r="P178">
        <v>174</v>
      </c>
      <c r="Q178">
        <v>448.02087716653074</v>
      </c>
      <c r="R178">
        <v>729565</v>
      </c>
      <c r="S178">
        <v>10904.110189999999</v>
      </c>
      <c r="T178">
        <v>13.237174860000001</v>
      </c>
      <c r="U178">
        <v>9.5748809200000018</v>
      </c>
      <c r="V178">
        <v>313.07630000000006</v>
      </c>
      <c r="W178">
        <v>4.7973100300000017E-7</v>
      </c>
      <c r="X178">
        <v>197.91537499999998</v>
      </c>
      <c r="Z178">
        <v>597.25148769197961</v>
      </c>
      <c r="AA178">
        <v>172.53038316837811</v>
      </c>
      <c r="AB178">
        <v>424.72110452360153</v>
      </c>
      <c r="AC178">
        <v>726965</v>
      </c>
      <c r="AD178">
        <v>9822.0878704514162</v>
      </c>
      <c r="AE178">
        <v>11.940275316211983</v>
      </c>
      <c r="AF178">
        <v>8.5949137905882349</v>
      </c>
      <c r="AG178">
        <v>281.87882221591906</v>
      </c>
      <c r="AH178">
        <v>4.4024809660000009E-7</v>
      </c>
      <c r="AI178">
        <v>116.1037475</v>
      </c>
      <c r="AK178">
        <v>587.18406589657695</v>
      </c>
      <c r="AL178">
        <v>157.64895300996844</v>
      </c>
      <c r="AM178">
        <v>429.53511288660849</v>
      </c>
      <c r="AN178">
        <v>732815</v>
      </c>
      <c r="AO178">
        <v>10094.836820618326</v>
      </c>
      <c r="AP178">
        <v>12.607217899484302</v>
      </c>
      <c r="AQ178">
        <v>9.3796011374821333</v>
      </c>
      <c r="AR178">
        <v>285.37830005113881</v>
      </c>
      <c r="AS178">
        <v>4.4138323060000009E-7</v>
      </c>
      <c r="AT178">
        <v>115.07060166666666</v>
      </c>
      <c r="AV178" t="s">
        <v>414</v>
      </c>
    </row>
    <row r="179" spans="1:48" x14ac:dyDescent="0.3">
      <c r="A179">
        <v>176</v>
      </c>
      <c r="B179" t="s">
        <v>204</v>
      </c>
      <c r="C179" t="s">
        <v>163</v>
      </c>
      <c r="D179">
        <v>336</v>
      </c>
      <c r="E179">
        <v>126</v>
      </c>
      <c r="F179">
        <v>210</v>
      </c>
      <c r="G179">
        <v>543870</v>
      </c>
      <c r="H179">
        <v>97672.56</v>
      </c>
      <c r="I179">
        <v>250.56299999999999</v>
      </c>
      <c r="J179">
        <v>18.595459999999996</v>
      </c>
      <c r="K179">
        <v>762.37049999999999</v>
      </c>
      <c r="L179">
        <v>2.1248799999999999E-7</v>
      </c>
      <c r="M179">
        <v>66.496899999999997</v>
      </c>
      <c r="O179">
        <v>336.41701141816981</v>
      </c>
      <c r="P179">
        <v>126</v>
      </c>
      <c r="Q179">
        <v>210.41701141816981</v>
      </c>
      <c r="R179">
        <v>543870</v>
      </c>
      <c r="S179">
        <v>57889.382873999995</v>
      </c>
      <c r="T179">
        <v>144.46491992399999</v>
      </c>
      <c r="U179">
        <v>11.208181837999998</v>
      </c>
      <c r="V179">
        <v>473.65930199999997</v>
      </c>
      <c r="W179">
        <v>1.38287832E-7</v>
      </c>
      <c r="X179">
        <v>66.690649999999991</v>
      </c>
      <c r="Z179">
        <v>334.49007115671026</v>
      </c>
      <c r="AA179">
        <v>125.74979314909814</v>
      </c>
      <c r="AB179">
        <v>208.74027800761212</v>
      </c>
      <c r="AC179">
        <v>543870</v>
      </c>
      <c r="AD179">
        <v>57731.137661399989</v>
      </c>
      <c r="AE179">
        <v>144.31282014359996</v>
      </c>
      <c r="AF179">
        <v>11.206810383799999</v>
      </c>
      <c r="AG179">
        <v>468.35057279999995</v>
      </c>
      <c r="AH179">
        <v>1.333500432E-7</v>
      </c>
      <c r="AI179">
        <v>64.430021500000009</v>
      </c>
      <c r="AK179">
        <v>332.66147608803573</v>
      </c>
      <c r="AL179">
        <v>123.92119808042362</v>
      </c>
      <c r="AM179">
        <v>208.74027800761212</v>
      </c>
      <c r="AN179">
        <v>543870</v>
      </c>
      <c r="AO179">
        <v>57731.137661399989</v>
      </c>
      <c r="AP179">
        <v>144.31282014359996</v>
      </c>
      <c r="AQ179">
        <v>11.206810383799999</v>
      </c>
      <c r="AR179">
        <v>468.35057279999995</v>
      </c>
      <c r="AS179">
        <v>1.333500432E-7</v>
      </c>
      <c r="AT179">
        <v>64.408709000000002</v>
      </c>
      <c r="AV179" t="s">
        <v>414</v>
      </c>
    </row>
    <row r="180" spans="1:48" x14ac:dyDescent="0.3">
      <c r="A180">
        <v>177</v>
      </c>
      <c r="B180" t="s">
        <v>200</v>
      </c>
      <c r="C180" t="s">
        <v>153</v>
      </c>
      <c r="D180">
        <v>8.224568901484723</v>
      </c>
      <c r="E180">
        <v>0</v>
      </c>
      <c r="F180">
        <v>8.224568901484723</v>
      </c>
      <c r="G180">
        <v>2682.3420361111112</v>
      </c>
      <c r="H180">
        <v>0.3014541942027778</v>
      </c>
      <c r="I180">
        <v>2.4702610833333337E-4</v>
      </c>
      <c r="J180">
        <v>0</v>
      </c>
      <c r="K180">
        <v>2.058550902777778E-3</v>
      </c>
      <c r="L180">
        <v>2.4945780935833337E-8</v>
      </c>
      <c r="M180">
        <v>1.4409856319444445E-4</v>
      </c>
      <c r="N180">
        <v>2.6823420361111112</v>
      </c>
      <c r="O180">
        <v>7.7272699999999999</v>
      </c>
      <c r="P180">
        <v>0</v>
      </c>
      <c r="Q180">
        <v>7.7272699999999999</v>
      </c>
      <c r="R180">
        <v>2600</v>
      </c>
      <c r="S180">
        <v>0.5011500000000001</v>
      </c>
      <c r="T180">
        <v>1.131E-4</v>
      </c>
      <c r="U180">
        <v>1.95E-6</v>
      </c>
      <c r="V180">
        <v>1.95E-2</v>
      </c>
      <c r="W180">
        <v>1.0663380000000001E-8</v>
      </c>
      <c r="X180">
        <v>1.3650000000000001E-3</v>
      </c>
      <c r="Y180">
        <v>2.5999999999999996</v>
      </c>
      <c r="Z180">
        <v>7.7272699999999999</v>
      </c>
      <c r="AA180">
        <v>0</v>
      </c>
      <c r="AB180">
        <v>7.7272699999999999</v>
      </c>
      <c r="AC180">
        <v>2600</v>
      </c>
      <c r="AD180">
        <v>0.5011500000000001</v>
      </c>
      <c r="AE180">
        <v>1.131E-4</v>
      </c>
      <c r="AF180">
        <v>1.95E-6</v>
      </c>
      <c r="AG180">
        <v>1.95E-2</v>
      </c>
      <c r="AH180">
        <v>2.1326760000000005E-9</v>
      </c>
      <c r="AI180">
        <v>1.3650000000000001E-3</v>
      </c>
      <c r="AJ180">
        <v>2.5999999999999996</v>
      </c>
      <c r="AK180">
        <v>7.7272699999999999</v>
      </c>
      <c r="AL180">
        <v>0</v>
      </c>
      <c r="AM180">
        <v>7.7272699999999999</v>
      </c>
      <c r="AN180">
        <v>2600</v>
      </c>
      <c r="AO180">
        <v>0.5011500000000001</v>
      </c>
      <c r="AP180">
        <v>1.131E-4</v>
      </c>
      <c r="AQ180">
        <v>1.95E-6</v>
      </c>
      <c r="AR180">
        <v>1.95E-2</v>
      </c>
      <c r="AS180">
        <v>2.1326760000000005E-9</v>
      </c>
      <c r="AT180">
        <v>1.3650000000000001E-3</v>
      </c>
      <c r="AU180">
        <v>2.5999999999999996</v>
      </c>
      <c r="AV180" t="s">
        <v>349</v>
      </c>
    </row>
    <row r="181" spans="1:48" x14ac:dyDescent="0.3">
      <c r="A181">
        <v>178</v>
      </c>
      <c r="B181" t="s">
        <v>200</v>
      </c>
      <c r="C181" t="s">
        <v>153</v>
      </c>
      <c r="D181">
        <v>8.224568901484723</v>
      </c>
      <c r="E181">
        <v>0</v>
      </c>
      <c r="F181">
        <v>8.224568901484723</v>
      </c>
      <c r="G181">
        <v>2682.3420361111112</v>
      </c>
      <c r="H181">
        <v>0.3014541942027778</v>
      </c>
      <c r="I181">
        <v>2.4702610833333337E-4</v>
      </c>
      <c r="J181">
        <v>0</v>
      </c>
      <c r="K181">
        <v>2.058550902777778E-3</v>
      </c>
      <c r="L181">
        <v>2.4945780935833337E-8</v>
      </c>
      <c r="M181">
        <v>1.4409856319444445E-4</v>
      </c>
      <c r="N181">
        <v>2.6823420361111112</v>
      </c>
      <c r="O181">
        <v>7.7272699999999999</v>
      </c>
      <c r="P181">
        <v>0</v>
      </c>
      <c r="Q181">
        <v>7.7272699999999999</v>
      </c>
      <c r="R181">
        <v>2600</v>
      </c>
      <c r="S181">
        <v>0.5011500000000001</v>
      </c>
      <c r="T181">
        <v>1.131E-4</v>
      </c>
      <c r="U181">
        <v>1.95E-6</v>
      </c>
      <c r="V181">
        <v>1.95E-2</v>
      </c>
      <c r="W181">
        <v>1.0663380000000001E-8</v>
      </c>
      <c r="X181">
        <v>1.3650000000000001E-3</v>
      </c>
      <c r="Y181">
        <v>2.5999999999999996</v>
      </c>
      <c r="Z181">
        <v>7.7272699999999999</v>
      </c>
      <c r="AA181">
        <v>0</v>
      </c>
      <c r="AB181">
        <v>7.7272699999999999</v>
      </c>
      <c r="AC181">
        <v>2600</v>
      </c>
      <c r="AD181">
        <v>0.5011500000000001</v>
      </c>
      <c r="AE181">
        <v>1.131E-4</v>
      </c>
      <c r="AF181">
        <v>1.95E-6</v>
      </c>
      <c r="AG181">
        <v>1.95E-2</v>
      </c>
      <c r="AH181">
        <v>2.1326760000000005E-9</v>
      </c>
      <c r="AI181">
        <v>1.3650000000000001E-3</v>
      </c>
      <c r="AJ181">
        <v>2.5999999999999996</v>
      </c>
      <c r="AK181">
        <v>7.7272699999999999</v>
      </c>
      <c r="AL181">
        <v>0</v>
      </c>
      <c r="AM181">
        <v>7.7272699999999999</v>
      </c>
      <c r="AN181">
        <v>2600</v>
      </c>
      <c r="AO181">
        <v>0.5011500000000001</v>
      </c>
      <c r="AP181">
        <v>1.131E-4</v>
      </c>
      <c r="AQ181">
        <v>1.95E-6</v>
      </c>
      <c r="AR181">
        <v>1.95E-2</v>
      </c>
      <c r="AS181">
        <v>2.1326760000000005E-9</v>
      </c>
      <c r="AT181">
        <v>1.3650000000000001E-3</v>
      </c>
      <c r="AU181">
        <v>2.5999999999999996</v>
      </c>
      <c r="AV181" t="s">
        <v>350</v>
      </c>
    </row>
    <row r="182" spans="1:48" x14ac:dyDescent="0.3">
      <c r="A182">
        <v>179</v>
      </c>
      <c r="B182" t="s">
        <v>200</v>
      </c>
      <c r="C182" t="s">
        <v>153</v>
      </c>
      <c r="D182">
        <v>10.259117719636111</v>
      </c>
      <c r="E182">
        <v>0</v>
      </c>
      <c r="F182">
        <v>10.259117719636111</v>
      </c>
      <c r="G182">
        <v>3095.0100416666664</v>
      </c>
      <c r="H182">
        <v>0.3478317625416667</v>
      </c>
      <c r="I182">
        <v>2.8503012500000002E-4</v>
      </c>
      <c r="J182">
        <v>0</v>
      </c>
      <c r="K182">
        <v>2.3752510416666672E-3</v>
      </c>
      <c r="L182">
        <v>2.8783593387500002E-8</v>
      </c>
      <c r="M182">
        <v>1.6626757291666669E-4</v>
      </c>
      <c r="N182">
        <v>3.0950100416666668</v>
      </c>
      <c r="O182">
        <v>9.4545399999999997</v>
      </c>
      <c r="P182">
        <v>0</v>
      </c>
      <c r="Q182">
        <v>9.4545399999999997</v>
      </c>
      <c r="R182">
        <v>3000</v>
      </c>
      <c r="S182">
        <v>0.57825000000000004</v>
      </c>
      <c r="T182">
        <v>1.305E-4</v>
      </c>
      <c r="U182">
        <v>2.2500000000000001E-6</v>
      </c>
      <c r="V182">
        <v>2.2500000000000003E-2</v>
      </c>
      <c r="W182">
        <v>1.2303899999999998E-8</v>
      </c>
      <c r="X182">
        <v>1.575E-3</v>
      </c>
      <c r="Y182">
        <v>2.9999999999999996</v>
      </c>
      <c r="Z182">
        <v>9.4545399999999997</v>
      </c>
      <c r="AA182">
        <v>0</v>
      </c>
      <c r="AB182">
        <v>9.4545399999999997</v>
      </c>
      <c r="AC182">
        <v>3000</v>
      </c>
      <c r="AD182">
        <v>0.57825000000000004</v>
      </c>
      <c r="AE182">
        <v>1.305E-4</v>
      </c>
      <c r="AF182">
        <v>2.2500000000000001E-6</v>
      </c>
      <c r="AG182">
        <v>2.2500000000000003E-2</v>
      </c>
      <c r="AH182">
        <v>2.4607799999999999E-9</v>
      </c>
      <c r="AI182">
        <v>1.575E-3</v>
      </c>
      <c r="AJ182">
        <v>2.9999999999999996</v>
      </c>
      <c r="AK182">
        <v>9.4545399999999997</v>
      </c>
      <c r="AL182">
        <v>0</v>
      </c>
      <c r="AM182">
        <v>9.4545399999999997</v>
      </c>
      <c r="AN182">
        <v>3000</v>
      </c>
      <c r="AO182">
        <v>0.57825000000000004</v>
      </c>
      <c r="AP182">
        <v>1.305E-4</v>
      </c>
      <c r="AQ182">
        <v>2.2500000000000001E-6</v>
      </c>
      <c r="AR182">
        <v>2.2500000000000003E-2</v>
      </c>
      <c r="AS182">
        <v>2.4607799999999999E-9</v>
      </c>
      <c r="AT182">
        <v>1.575E-3</v>
      </c>
      <c r="AU182">
        <v>2.9999999999999996</v>
      </c>
      <c r="AV182" t="s">
        <v>351</v>
      </c>
    </row>
    <row r="183" spans="1:48" x14ac:dyDescent="0.3">
      <c r="A183">
        <v>180</v>
      </c>
      <c r="B183" t="s">
        <v>200</v>
      </c>
      <c r="C183" t="s">
        <v>153</v>
      </c>
      <c r="D183">
        <v>8.2159324886972218</v>
      </c>
      <c r="E183">
        <v>0</v>
      </c>
      <c r="F183">
        <v>8.2159324886972218</v>
      </c>
      <c r="G183">
        <v>2579.1750347222223</v>
      </c>
      <c r="H183">
        <v>0.28985980211805557</v>
      </c>
      <c r="I183">
        <v>2.3752510416666665E-4</v>
      </c>
      <c r="J183">
        <v>0</v>
      </c>
      <c r="K183">
        <v>1.9793758680555556E-3</v>
      </c>
      <c r="L183">
        <v>2.3986327822916671E-8</v>
      </c>
      <c r="M183">
        <v>1.385563107638889E-4</v>
      </c>
      <c r="N183">
        <v>2.5791750347222222</v>
      </c>
      <c r="O183">
        <v>7.6454599999999999</v>
      </c>
      <c r="P183">
        <v>0</v>
      </c>
      <c r="Q183">
        <v>7.6454599999999999</v>
      </c>
      <c r="R183">
        <v>2500</v>
      </c>
      <c r="S183">
        <v>0.48187500000000005</v>
      </c>
      <c r="T183">
        <v>1.0874999999999999E-4</v>
      </c>
      <c r="U183">
        <v>1.875E-6</v>
      </c>
      <c r="V183">
        <v>1.8749999999999999E-2</v>
      </c>
      <c r="W183">
        <v>1.0253250000000001E-8</v>
      </c>
      <c r="X183">
        <v>1.3125000000000001E-3</v>
      </c>
      <c r="Y183">
        <v>2.5</v>
      </c>
      <c r="Z183">
        <v>7.6454599999999999</v>
      </c>
      <c r="AA183">
        <v>0</v>
      </c>
      <c r="AB183">
        <v>7.6454599999999999</v>
      </c>
      <c r="AC183">
        <v>2500</v>
      </c>
      <c r="AD183">
        <v>0.48187500000000005</v>
      </c>
      <c r="AE183">
        <v>1.0874999999999999E-4</v>
      </c>
      <c r="AF183">
        <v>1.875E-6</v>
      </c>
      <c r="AG183">
        <v>1.8749999999999999E-2</v>
      </c>
      <c r="AH183">
        <v>2.0506500000000002E-9</v>
      </c>
      <c r="AI183">
        <v>1.3125000000000001E-3</v>
      </c>
      <c r="AJ183">
        <v>2.5</v>
      </c>
      <c r="AK183">
        <v>7.6454599999999999</v>
      </c>
      <c r="AL183">
        <v>0</v>
      </c>
      <c r="AM183">
        <v>7.6454599999999999</v>
      </c>
      <c r="AN183">
        <v>2500</v>
      </c>
      <c r="AO183">
        <v>0.48187500000000005</v>
      </c>
      <c r="AP183">
        <v>1.0874999999999999E-4</v>
      </c>
      <c r="AQ183">
        <v>1.875E-6</v>
      </c>
      <c r="AR183">
        <v>1.8749999999999999E-2</v>
      </c>
      <c r="AS183">
        <v>2.0506500000000002E-9</v>
      </c>
      <c r="AT183">
        <v>1.3125000000000001E-3</v>
      </c>
      <c r="AU183">
        <v>2.5</v>
      </c>
      <c r="AV183" t="s">
        <v>350</v>
      </c>
    </row>
    <row r="184" spans="1:48" x14ac:dyDescent="0.3">
      <c r="A184">
        <v>181</v>
      </c>
      <c r="B184" t="s">
        <v>200</v>
      </c>
      <c r="C184" t="s">
        <v>153</v>
      </c>
      <c r="D184">
        <v>10.233205314272222</v>
      </c>
      <c r="E184">
        <v>0</v>
      </c>
      <c r="F184">
        <v>10.233205314272222</v>
      </c>
      <c r="G184">
        <v>2785.5090375</v>
      </c>
      <c r="H184">
        <v>0.31304858628750004</v>
      </c>
      <c r="I184">
        <v>2.5652711250000003E-4</v>
      </c>
      <c r="J184">
        <v>0</v>
      </c>
      <c r="K184">
        <v>2.1377259375000004E-3</v>
      </c>
      <c r="L184">
        <v>2.5905234048750003E-8</v>
      </c>
      <c r="M184">
        <v>1.49640815625E-4</v>
      </c>
      <c r="N184">
        <v>2.7855090375000002</v>
      </c>
      <c r="O184">
        <v>9.2090800000000002</v>
      </c>
      <c r="P184">
        <v>0</v>
      </c>
      <c r="Q184">
        <v>9.2090800000000002</v>
      </c>
      <c r="R184">
        <v>2700</v>
      </c>
      <c r="S184">
        <v>0.52042500000000003</v>
      </c>
      <c r="T184">
        <v>1.1745000000000001E-4</v>
      </c>
      <c r="U184">
        <v>2.0250000000000001E-6</v>
      </c>
      <c r="V184">
        <v>2.0250000000000001E-2</v>
      </c>
      <c r="W184">
        <v>1.1073510000000001E-8</v>
      </c>
      <c r="X184">
        <v>1.4174999999999999E-3</v>
      </c>
      <c r="Y184">
        <v>2.7</v>
      </c>
      <c r="Z184">
        <v>9.2090800000000002</v>
      </c>
      <c r="AA184">
        <v>0</v>
      </c>
      <c r="AB184">
        <v>9.2090800000000002</v>
      </c>
      <c r="AC184">
        <v>2700</v>
      </c>
      <c r="AD184">
        <v>0.52042500000000003</v>
      </c>
      <c r="AE184">
        <v>1.1745000000000001E-4</v>
      </c>
      <c r="AF184">
        <v>2.0250000000000001E-6</v>
      </c>
      <c r="AG184">
        <v>2.0250000000000001E-2</v>
      </c>
      <c r="AH184">
        <v>2.2147020000000004E-9</v>
      </c>
      <c r="AI184">
        <v>1.4174999999999999E-3</v>
      </c>
      <c r="AJ184">
        <v>2.7</v>
      </c>
      <c r="AK184">
        <v>9.2090800000000002</v>
      </c>
      <c r="AL184">
        <v>0</v>
      </c>
      <c r="AM184">
        <v>9.2090800000000002</v>
      </c>
      <c r="AN184">
        <v>2700</v>
      </c>
      <c r="AO184">
        <v>0.52042500000000003</v>
      </c>
      <c r="AP184">
        <v>1.1745000000000001E-4</v>
      </c>
      <c r="AQ184">
        <v>2.0250000000000001E-6</v>
      </c>
      <c r="AR184">
        <v>2.0250000000000001E-2</v>
      </c>
      <c r="AS184">
        <v>2.2147020000000004E-9</v>
      </c>
      <c r="AT184">
        <v>1.4174999999999999E-3</v>
      </c>
      <c r="AU184">
        <v>2.7</v>
      </c>
      <c r="AV184" t="s">
        <v>351</v>
      </c>
    </row>
    <row r="185" spans="1:48" x14ac:dyDescent="0.3">
      <c r="A185">
        <v>182</v>
      </c>
      <c r="B185" t="s">
        <v>200</v>
      </c>
      <c r="C185" t="s">
        <v>153</v>
      </c>
      <c r="D185">
        <v>11.250481306848611</v>
      </c>
      <c r="E185">
        <v>0</v>
      </c>
      <c r="F185">
        <v>11.250481306848611</v>
      </c>
      <c r="G185">
        <v>2991.8430402777776</v>
      </c>
      <c r="H185">
        <v>0.33623737045694441</v>
      </c>
      <c r="I185">
        <v>2.755291208333333E-4</v>
      </c>
      <c r="J185">
        <v>0</v>
      </c>
      <c r="K185">
        <v>2.2960760069444443E-3</v>
      </c>
      <c r="L185">
        <v>2.7824140274583335E-8</v>
      </c>
      <c r="M185">
        <v>1.6072532048611111E-4</v>
      </c>
      <c r="N185">
        <v>2.9918430402777778</v>
      </c>
      <c r="O185">
        <v>10.07273</v>
      </c>
      <c r="P185">
        <v>0</v>
      </c>
      <c r="Q185">
        <v>10.07273</v>
      </c>
      <c r="R185">
        <v>2900</v>
      </c>
      <c r="S185">
        <v>0.558975</v>
      </c>
      <c r="T185">
        <v>1.2614999999999998E-4</v>
      </c>
      <c r="U185">
        <v>2.1749999999999999E-6</v>
      </c>
      <c r="V185">
        <v>2.1749999999999999E-2</v>
      </c>
      <c r="W185">
        <v>1.1893769999999998E-8</v>
      </c>
      <c r="X185">
        <v>1.5224999999999998E-3</v>
      </c>
      <c r="Y185">
        <v>2.9</v>
      </c>
      <c r="Z185">
        <v>10.07273</v>
      </c>
      <c r="AA185">
        <v>0</v>
      </c>
      <c r="AB185">
        <v>10.07273</v>
      </c>
      <c r="AC185">
        <v>2900</v>
      </c>
      <c r="AD185">
        <v>0.558975</v>
      </c>
      <c r="AE185">
        <v>1.2614999999999998E-4</v>
      </c>
      <c r="AF185">
        <v>2.1749999999999999E-6</v>
      </c>
      <c r="AG185">
        <v>2.1749999999999999E-2</v>
      </c>
      <c r="AH185">
        <v>2.3787540000000003E-9</v>
      </c>
      <c r="AI185">
        <v>1.5224999999999998E-3</v>
      </c>
      <c r="AJ185">
        <v>2.9</v>
      </c>
      <c r="AK185">
        <v>10.07273</v>
      </c>
      <c r="AL185">
        <v>0</v>
      </c>
      <c r="AM185">
        <v>10.07273</v>
      </c>
      <c r="AN185">
        <v>2900</v>
      </c>
      <c r="AO185">
        <v>0.558975</v>
      </c>
      <c r="AP185">
        <v>1.2614999999999998E-4</v>
      </c>
      <c r="AQ185">
        <v>2.1749999999999999E-6</v>
      </c>
      <c r="AR185">
        <v>2.1749999999999999E-2</v>
      </c>
      <c r="AS185">
        <v>2.3787540000000003E-9</v>
      </c>
      <c r="AT185">
        <v>1.5224999999999998E-3</v>
      </c>
      <c r="AU185">
        <v>2.9</v>
      </c>
      <c r="AV185" t="s">
        <v>352</v>
      </c>
    </row>
    <row r="186" spans="1:48" x14ac:dyDescent="0.3">
      <c r="A186">
        <v>183</v>
      </c>
      <c r="B186" t="s">
        <v>200</v>
      </c>
      <c r="C186" t="s">
        <v>153</v>
      </c>
      <c r="D186">
        <v>9.2072960759097224</v>
      </c>
      <c r="E186">
        <v>0</v>
      </c>
      <c r="F186">
        <v>9.2072960759097224</v>
      </c>
      <c r="G186">
        <v>2476.0080333333335</v>
      </c>
      <c r="H186">
        <v>0.27826541003333338</v>
      </c>
      <c r="I186">
        <v>2.2802409999999999E-4</v>
      </c>
      <c r="J186">
        <v>0</v>
      </c>
      <c r="K186">
        <v>1.9002008333333332E-3</v>
      </c>
      <c r="L186">
        <v>2.3026874710000001E-8</v>
      </c>
      <c r="M186">
        <v>1.3301405833333332E-4</v>
      </c>
      <c r="N186">
        <v>2.4760080333333332</v>
      </c>
      <c r="O186">
        <v>8.2636500000000002</v>
      </c>
      <c r="P186">
        <v>0</v>
      </c>
      <c r="Q186">
        <v>8.2636500000000002</v>
      </c>
      <c r="R186">
        <v>2400</v>
      </c>
      <c r="S186">
        <v>0.46260000000000001</v>
      </c>
      <c r="T186">
        <v>1.044E-4</v>
      </c>
      <c r="U186">
        <v>1.7999999999999999E-6</v>
      </c>
      <c r="V186">
        <v>1.7999999999999999E-2</v>
      </c>
      <c r="W186">
        <v>9.8431199999999994E-9</v>
      </c>
      <c r="X186">
        <v>1.2599999999999998E-3</v>
      </c>
      <c r="Y186">
        <v>2.4</v>
      </c>
      <c r="Z186">
        <v>8.2636500000000002</v>
      </c>
      <c r="AA186">
        <v>0</v>
      </c>
      <c r="AB186">
        <v>8.2636500000000002</v>
      </c>
      <c r="AC186">
        <v>2400</v>
      </c>
      <c r="AD186">
        <v>0.46260000000000001</v>
      </c>
      <c r="AE186">
        <v>1.044E-4</v>
      </c>
      <c r="AF186">
        <v>1.7999999999999999E-6</v>
      </c>
      <c r="AG186">
        <v>1.7999999999999999E-2</v>
      </c>
      <c r="AH186">
        <v>1.9686240000000002E-9</v>
      </c>
      <c r="AI186">
        <v>1.2599999999999998E-3</v>
      </c>
      <c r="AJ186">
        <v>2.4</v>
      </c>
      <c r="AK186">
        <v>8.2636500000000002</v>
      </c>
      <c r="AL186">
        <v>0</v>
      </c>
      <c r="AM186">
        <v>8.2636500000000002</v>
      </c>
      <c r="AN186">
        <v>2400</v>
      </c>
      <c r="AO186">
        <v>0.46260000000000001</v>
      </c>
      <c r="AP186">
        <v>1.044E-4</v>
      </c>
      <c r="AQ186">
        <v>1.7999999999999999E-6</v>
      </c>
      <c r="AR186">
        <v>1.7999999999999999E-2</v>
      </c>
      <c r="AS186">
        <v>1.9686240000000002E-9</v>
      </c>
      <c r="AT186">
        <v>1.2599999999999998E-3</v>
      </c>
      <c r="AU186">
        <v>2.4</v>
      </c>
      <c r="AV186" t="s">
        <v>352</v>
      </c>
    </row>
    <row r="187" spans="1:48" x14ac:dyDescent="0.3">
      <c r="A187">
        <v>184</v>
      </c>
      <c r="B187" t="s">
        <v>200</v>
      </c>
      <c r="C187" t="s">
        <v>153</v>
      </c>
      <c r="D187">
        <v>10.224568901484723</v>
      </c>
      <c r="E187">
        <v>0</v>
      </c>
      <c r="F187">
        <v>10.224568901484723</v>
      </c>
      <c r="G187">
        <v>2682.3420361111112</v>
      </c>
      <c r="H187">
        <v>0.3014541942027778</v>
      </c>
      <c r="I187">
        <v>2.4702610833333337E-4</v>
      </c>
      <c r="J187">
        <v>0</v>
      </c>
      <c r="K187">
        <v>2.058550902777778E-3</v>
      </c>
      <c r="L187">
        <v>2.4945780935833337E-8</v>
      </c>
      <c r="M187">
        <v>1.4409856319444445E-4</v>
      </c>
      <c r="N187">
        <v>2.6823420361111112</v>
      </c>
      <c r="O187">
        <v>9.1272699999999993</v>
      </c>
      <c r="P187">
        <v>0</v>
      </c>
      <c r="Q187">
        <v>9.1272699999999993</v>
      </c>
      <c r="R187">
        <v>2600</v>
      </c>
      <c r="S187">
        <v>0.5011500000000001</v>
      </c>
      <c r="T187">
        <v>1.131E-4</v>
      </c>
      <c r="U187">
        <v>1.95E-6</v>
      </c>
      <c r="V187">
        <v>1.95E-2</v>
      </c>
      <c r="W187">
        <v>1.0663380000000001E-8</v>
      </c>
      <c r="X187">
        <v>1.3650000000000001E-3</v>
      </c>
      <c r="Y187">
        <v>2.5999999999999996</v>
      </c>
      <c r="Z187">
        <v>9.1272699999999993</v>
      </c>
      <c r="AA187">
        <v>0</v>
      </c>
      <c r="AB187">
        <v>9.1272699999999993</v>
      </c>
      <c r="AC187">
        <v>2600</v>
      </c>
      <c r="AD187">
        <v>0.5011500000000001</v>
      </c>
      <c r="AE187">
        <v>1.131E-4</v>
      </c>
      <c r="AF187">
        <v>1.95E-6</v>
      </c>
      <c r="AG187">
        <v>1.95E-2</v>
      </c>
      <c r="AH187">
        <v>2.1326760000000005E-9</v>
      </c>
      <c r="AI187">
        <v>1.3650000000000001E-3</v>
      </c>
      <c r="AJ187">
        <v>2.5999999999999996</v>
      </c>
      <c r="AK187">
        <v>9.1272699999999993</v>
      </c>
      <c r="AL187">
        <v>0</v>
      </c>
      <c r="AM187">
        <v>9.1272699999999993</v>
      </c>
      <c r="AN187">
        <v>2600</v>
      </c>
      <c r="AO187">
        <v>0.5011500000000001</v>
      </c>
      <c r="AP187">
        <v>1.131E-4</v>
      </c>
      <c r="AQ187">
        <v>1.95E-6</v>
      </c>
      <c r="AR187">
        <v>1.95E-2</v>
      </c>
      <c r="AS187">
        <v>2.1326760000000005E-9</v>
      </c>
      <c r="AT187">
        <v>1.3650000000000001E-3</v>
      </c>
      <c r="AU187">
        <v>2.5999999999999996</v>
      </c>
      <c r="AV187" t="s">
        <v>349</v>
      </c>
    </row>
    <row r="188" spans="1:48" x14ac:dyDescent="0.3">
      <c r="A188">
        <v>185</v>
      </c>
      <c r="B188" t="s">
        <v>200</v>
      </c>
      <c r="C188" t="s">
        <v>153</v>
      </c>
      <c r="D188">
        <v>8.1900200833333336</v>
      </c>
      <c r="E188">
        <v>0</v>
      </c>
      <c r="F188">
        <v>8.1900200833333336</v>
      </c>
      <c r="G188">
        <v>2269.6740305555554</v>
      </c>
      <c r="H188">
        <v>0.25507662586388896</v>
      </c>
      <c r="I188">
        <v>2.0902209166666669E-4</v>
      </c>
      <c r="J188">
        <v>0</v>
      </c>
      <c r="K188">
        <v>1.7418507638888891E-3</v>
      </c>
      <c r="L188">
        <v>2.1107968484166669E-8</v>
      </c>
      <c r="M188">
        <v>1.2192955347222224E-4</v>
      </c>
      <c r="N188">
        <v>2.2696740305555556</v>
      </c>
      <c r="O188">
        <v>7.3999999999999995</v>
      </c>
      <c r="P188">
        <v>0</v>
      </c>
      <c r="Q188">
        <v>7.3999999999999995</v>
      </c>
      <c r="R188">
        <v>2200</v>
      </c>
      <c r="S188">
        <v>0.42405000000000004</v>
      </c>
      <c r="T188">
        <v>9.5699999999999995E-5</v>
      </c>
      <c r="U188">
        <v>1.6500000000000001E-6</v>
      </c>
      <c r="V188">
        <v>1.6500000000000001E-2</v>
      </c>
      <c r="W188">
        <v>9.0228599999999992E-9</v>
      </c>
      <c r="X188">
        <v>1.1550000000000002E-3</v>
      </c>
      <c r="Y188">
        <v>2.2000000000000002</v>
      </c>
      <c r="Z188">
        <v>7.3999999999999995</v>
      </c>
      <c r="AA188">
        <v>0</v>
      </c>
      <c r="AB188">
        <v>7.3999999999999995</v>
      </c>
      <c r="AC188">
        <v>2200</v>
      </c>
      <c r="AD188">
        <v>0.42405000000000004</v>
      </c>
      <c r="AE188">
        <v>9.5699999999999995E-5</v>
      </c>
      <c r="AF188">
        <v>1.6500000000000001E-6</v>
      </c>
      <c r="AG188">
        <v>1.6500000000000001E-2</v>
      </c>
      <c r="AH188">
        <v>1.8045720000000001E-9</v>
      </c>
      <c r="AI188">
        <v>1.1550000000000002E-3</v>
      </c>
      <c r="AJ188">
        <v>2.2000000000000002</v>
      </c>
      <c r="AK188">
        <v>7.3999999999999995</v>
      </c>
      <c r="AL188">
        <v>0</v>
      </c>
      <c r="AM188">
        <v>7.3999999999999995</v>
      </c>
      <c r="AN188">
        <v>2200</v>
      </c>
      <c r="AO188">
        <v>0.42405000000000004</v>
      </c>
      <c r="AP188">
        <v>9.5699999999999995E-5</v>
      </c>
      <c r="AQ188">
        <v>1.6500000000000001E-6</v>
      </c>
      <c r="AR188">
        <v>1.6500000000000001E-2</v>
      </c>
      <c r="AS188">
        <v>1.8045720000000001E-9</v>
      </c>
      <c r="AT188">
        <v>1.1550000000000002E-3</v>
      </c>
      <c r="AU188">
        <v>2.2000000000000002</v>
      </c>
      <c r="AV188" t="s">
        <v>353</v>
      </c>
    </row>
    <row r="189" spans="1:48" x14ac:dyDescent="0.3">
      <c r="A189">
        <v>186</v>
      </c>
      <c r="B189" t="s">
        <v>200</v>
      </c>
      <c r="C189" t="s">
        <v>153</v>
      </c>
      <c r="D189">
        <v>13.172744090756945</v>
      </c>
      <c r="E189">
        <v>0</v>
      </c>
      <c r="F189">
        <v>13.172744090756945</v>
      </c>
      <c r="G189">
        <v>2063.3400277777778</v>
      </c>
      <c r="H189">
        <v>0.23188784169444446</v>
      </c>
      <c r="I189">
        <v>1.9002008333333334E-4</v>
      </c>
      <c r="J189">
        <v>0</v>
      </c>
      <c r="K189">
        <v>1.5835006944444445E-3</v>
      </c>
      <c r="L189">
        <v>1.9189062258333333E-8</v>
      </c>
      <c r="M189">
        <v>1.1084504861111112E-4</v>
      </c>
      <c r="N189">
        <v>2.0633400277777776</v>
      </c>
      <c r="O189">
        <v>10.73635</v>
      </c>
      <c r="P189">
        <v>0</v>
      </c>
      <c r="Q189">
        <v>10.73635</v>
      </c>
      <c r="R189">
        <v>2000</v>
      </c>
      <c r="S189">
        <v>0.38550000000000001</v>
      </c>
      <c r="T189">
        <v>8.7000000000000001E-5</v>
      </c>
      <c r="U189">
        <v>1.5E-6</v>
      </c>
      <c r="V189">
        <v>1.4999999999999999E-2</v>
      </c>
      <c r="W189">
        <v>8.2026000000000006E-9</v>
      </c>
      <c r="X189">
        <v>1.0499999999999999E-3</v>
      </c>
      <c r="Y189">
        <v>2</v>
      </c>
      <c r="Z189">
        <v>10.73635</v>
      </c>
      <c r="AA189">
        <v>0</v>
      </c>
      <c r="AB189">
        <v>10.73635</v>
      </c>
      <c r="AC189">
        <v>2000</v>
      </c>
      <c r="AD189">
        <v>0.38550000000000001</v>
      </c>
      <c r="AE189">
        <v>8.7000000000000001E-5</v>
      </c>
      <c r="AF189">
        <v>1.5E-6</v>
      </c>
      <c r="AG189">
        <v>1.4999999999999999E-2</v>
      </c>
      <c r="AH189">
        <v>1.6405200000000002E-9</v>
      </c>
      <c r="AI189">
        <v>1.0499999999999999E-3</v>
      </c>
      <c r="AJ189">
        <v>2</v>
      </c>
      <c r="AK189">
        <v>10.73635</v>
      </c>
      <c r="AL189">
        <v>0</v>
      </c>
      <c r="AM189">
        <v>10.73635</v>
      </c>
      <c r="AN189">
        <v>2000</v>
      </c>
      <c r="AO189">
        <v>0.38550000000000001</v>
      </c>
      <c r="AP189">
        <v>8.7000000000000001E-5</v>
      </c>
      <c r="AQ189">
        <v>1.5E-6</v>
      </c>
      <c r="AR189">
        <v>1.4999999999999999E-2</v>
      </c>
      <c r="AS189">
        <v>1.6405200000000002E-9</v>
      </c>
      <c r="AT189">
        <v>1.0499999999999999E-3</v>
      </c>
      <c r="AU189">
        <v>2</v>
      </c>
      <c r="AV189" t="s">
        <v>353</v>
      </c>
    </row>
    <row r="190" spans="1:48" x14ac:dyDescent="0.3">
      <c r="A190">
        <v>187</v>
      </c>
      <c r="B190" t="s">
        <v>203</v>
      </c>
      <c r="C190" t="s">
        <v>153</v>
      </c>
      <c r="D190">
        <v>47</v>
      </c>
      <c r="E190">
        <v>0</v>
      </c>
      <c r="F190">
        <v>47</v>
      </c>
      <c r="G190">
        <v>14500</v>
      </c>
      <c r="H190">
        <v>0</v>
      </c>
      <c r="I190">
        <v>0</v>
      </c>
      <c r="J190">
        <v>0</v>
      </c>
      <c r="K190">
        <v>0</v>
      </c>
      <c r="L190">
        <v>1.3485000000000002E-7</v>
      </c>
      <c r="M190">
        <v>0</v>
      </c>
      <c r="N190">
        <v>14.5</v>
      </c>
      <c r="O190">
        <v>23.029999999999998</v>
      </c>
      <c r="P190">
        <v>0</v>
      </c>
      <c r="Q190">
        <v>23.029999999999998</v>
      </c>
      <c r="R190">
        <v>7105</v>
      </c>
      <c r="S190">
        <v>0</v>
      </c>
      <c r="T190">
        <v>0</v>
      </c>
      <c r="U190">
        <v>0</v>
      </c>
      <c r="V190">
        <v>0</v>
      </c>
      <c r="W190">
        <v>2.9139736499999999E-8</v>
      </c>
      <c r="X190">
        <v>0</v>
      </c>
      <c r="Y190">
        <v>7.1049999999999986</v>
      </c>
      <c r="Z190">
        <v>23.029999999999998</v>
      </c>
      <c r="AA190">
        <v>0</v>
      </c>
      <c r="AB190">
        <v>23.029999999999998</v>
      </c>
      <c r="AC190">
        <v>7105</v>
      </c>
      <c r="AD190">
        <v>0</v>
      </c>
      <c r="AE190">
        <v>0</v>
      </c>
      <c r="AF190">
        <v>0</v>
      </c>
      <c r="AG190">
        <v>0</v>
      </c>
      <c r="AH190">
        <v>5.8279472999999999E-9</v>
      </c>
      <c r="AI190">
        <v>0</v>
      </c>
      <c r="AJ190">
        <v>7.1049999999999986</v>
      </c>
      <c r="AK190">
        <v>23.029999999999998</v>
      </c>
      <c r="AL190">
        <v>0</v>
      </c>
      <c r="AM190">
        <v>23.029999999999998</v>
      </c>
      <c r="AN190">
        <v>7105</v>
      </c>
      <c r="AO190">
        <v>0</v>
      </c>
      <c r="AP190">
        <v>0</v>
      </c>
      <c r="AQ190">
        <v>0</v>
      </c>
      <c r="AR190">
        <v>0</v>
      </c>
      <c r="AS190">
        <v>5.8279472999999999E-9</v>
      </c>
      <c r="AT190">
        <v>0</v>
      </c>
      <c r="AU190">
        <v>7.1049999999999986</v>
      </c>
      <c r="AV190" t="s">
        <v>349</v>
      </c>
    </row>
    <row r="191" spans="1:48" x14ac:dyDescent="0.3">
      <c r="A191">
        <v>188</v>
      </c>
      <c r="B191" t="s">
        <v>203</v>
      </c>
      <c r="C191" t="s">
        <v>153</v>
      </c>
      <c r="D191">
        <v>54</v>
      </c>
      <c r="E191">
        <v>0</v>
      </c>
      <c r="F191">
        <v>54</v>
      </c>
      <c r="G191">
        <v>15000</v>
      </c>
      <c r="H191">
        <v>0</v>
      </c>
      <c r="I191">
        <v>0</v>
      </c>
      <c r="J191">
        <v>0</v>
      </c>
      <c r="K191">
        <v>0</v>
      </c>
      <c r="L191">
        <v>1.395E-7</v>
      </c>
      <c r="M191">
        <v>0</v>
      </c>
      <c r="N191">
        <v>15</v>
      </c>
      <c r="O191">
        <v>26.459999999999997</v>
      </c>
      <c r="P191">
        <v>0</v>
      </c>
      <c r="Q191">
        <v>26.459999999999997</v>
      </c>
      <c r="R191">
        <v>7349.9999999999991</v>
      </c>
      <c r="S191">
        <v>0</v>
      </c>
      <c r="T191">
        <v>0</v>
      </c>
      <c r="U191">
        <v>0</v>
      </c>
      <c r="V191">
        <v>0</v>
      </c>
      <c r="W191">
        <v>3.0144554999999997E-8</v>
      </c>
      <c r="X191">
        <v>0</v>
      </c>
      <c r="Y191">
        <v>7.35</v>
      </c>
      <c r="Z191">
        <v>26.459999999999997</v>
      </c>
      <c r="AA191">
        <v>0</v>
      </c>
      <c r="AB191">
        <v>26.459999999999997</v>
      </c>
      <c r="AC191">
        <v>7349.9999999999991</v>
      </c>
      <c r="AD191">
        <v>0</v>
      </c>
      <c r="AE191">
        <v>0</v>
      </c>
      <c r="AF191">
        <v>0</v>
      </c>
      <c r="AG191">
        <v>0</v>
      </c>
      <c r="AH191">
        <v>6.0289109999999987E-9</v>
      </c>
      <c r="AI191">
        <v>0</v>
      </c>
      <c r="AJ191">
        <v>7.35</v>
      </c>
      <c r="AK191">
        <v>26.459999999999997</v>
      </c>
      <c r="AL191">
        <v>0</v>
      </c>
      <c r="AM191">
        <v>26.459999999999997</v>
      </c>
      <c r="AN191">
        <v>7349.9999999999991</v>
      </c>
      <c r="AO191">
        <v>0</v>
      </c>
      <c r="AP191">
        <v>0</v>
      </c>
      <c r="AQ191">
        <v>0</v>
      </c>
      <c r="AR191">
        <v>0</v>
      </c>
      <c r="AS191">
        <v>6.0289109999999987E-9</v>
      </c>
      <c r="AT191">
        <v>0</v>
      </c>
      <c r="AU191">
        <v>7.35</v>
      </c>
      <c r="AV191" t="s">
        <v>349</v>
      </c>
    </row>
    <row r="192" spans="1:48" x14ac:dyDescent="0.3">
      <c r="A192">
        <v>189</v>
      </c>
      <c r="B192" t="s">
        <v>203</v>
      </c>
      <c r="C192" t="s">
        <v>153</v>
      </c>
      <c r="D192">
        <v>58</v>
      </c>
      <c r="E192">
        <v>0</v>
      </c>
      <c r="F192">
        <v>58</v>
      </c>
      <c r="G192">
        <v>14900</v>
      </c>
      <c r="H192">
        <v>0</v>
      </c>
      <c r="I192">
        <v>0</v>
      </c>
      <c r="J192">
        <v>0</v>
      </c>
      <c r="K192">
        <v>0</v>
      </c>
      <c r="L192">
        <v>1.3857000000000003E-7</v>
      </c>
      <c r="M192">
        <v>0</v>
      </c>
      <c r="N192">
        <v>14.9</v>
      </c>
      <c r="O192">
        <v>28.419999999999995</v>
      </c>
      <c r="P192">
        <v>0</v>
      </c>
      <c r="Q192">
        <v>28.419999999999995</v>
      </c>
      <c r="R192">
        <v>7300.9999999999991</v>
      </c>
      <c r="S192">
        <v>0</v>
      </c>
      <c r="T192">
        <v>0</v>
      </c>
      <c r="U192">
        <v>0</v>
      </c>
      <c r="V192">
        <v>0</v>
      </c>
      <c r="W192">
        <v>2.9943591299999997E-8</v>
      </c>
      <c r="X192">
        <v>0</v>
      </c>
      <c r="Y192">
        <v>7.3009999999999993</v>
      </c>
      <c r="Z192">
        <v>28.419999999999995</v>
      </c>
      <c r="AA192">
        <v>0</v>
      </c>
      <c r="AB192">
        <v>28.419999999999995</v>
      </c>
      <c r="AC192">
        <v>7300.9999999999991</v>
      </c>
      <c r="AD192">
        <v>0</v>
      </c>
      <c r="AE192">
        <v>0</v>
      </c>
      <c r="AF192">
        <v>0</v>
      </c>
      <c r="AG192">
        <v>0</v>
      </c>
      <c r="AH192">
        <v>5.9887182600000009E-9</v>
      </c>
      <c r="AI192">
        <v>0</v>
      </c>
      <c r="AJ192">
        <v>7.3009999999999993</v>
      </c>
      <c r="AK192">
        <v>28.419999999999995</v>
      </c>
      <c r="AL192">
        <v>0</v>
      </c>
      <c r="AM192">
        <v>28.419999999999995</v>
      </c>
      <c r="AN192">
        <v>7300.9999999999991</v>
      </c>
      <c r="AO192">
        <v>0</v>
      </c>
      <c r="AP192">
        <v>0</v>
      </c>
      <c r="AQ192">
        <v>0</v>
      </c>
      <c r="AR192">
        <v>0</v>
      </c>
      <c r="AS192">
        <v>5.9887182600000009E-9</v>
      </c>
      <c r="AT192">
        <v>0</v>
      </c>
      <c r="AU192">
        <v>7.3009999999999993</v>
      </c>
      <c r="AV192" t="s">
        <v>350</v>
      </c>
    </row>
    <row r="193" spans="1:48" x14ac:dyDescent="0.3">
      <c r="A193">
        <v>190</v>
      </c>
      <c r="B193" t="s">
        <v>203</v>
      </c>
      <c r="C193" t="s">
        <v>153</v>
      </c>
      <c r="D193">
        <v>50</v>
      </c>
      <c r="E193">
        <v>0</v>
      </c>
      <c r="F193">
        <v>50</v>
      </c>
      <c r="G193">
        <v>15200</v>
      </c>
      <c r="H193">
        <v>0</v>
      </c>
      <c r="I193">
        <v>0</v>
      </c>
      <c r="J193">
        <v>0</v>
      </c>
      <c r="K193">
        <v>0</v>
      </c>
      <c r="L193">
        <v>1.4136000000000002E-7</v>
      </c>
      <c r="M193">
        <v>0</v>
      </c>
      <c r="N193">
        <v>15.2</v>
      </c>
      <c r="O193">
        <v>24.5</v>
      </c>
      <c r="P193">
        <v>0</v>
      </c>
      <c r="Q193">
        <v>24.5</v>
      </c>
      <c r="R193">
        <v>7447.9999999999991</v>
      </c>
      <c r="S193">
        <v>0</v>
      </c>
      <c r="T193">
        <v>0</v>
      </c>
      <c r="U193">
        <v>0</v>
      </c>
      <c r="V193">
        <v>0</v>
      </c>
      <c r="W193">
        <v>3.0546482400000003E-8</v>
      </c>
      <c r="X193">
        <v>0</v>
      </c>
      <c r="Y193">
        <v>7.4479999999999986</v>
      </c>
      <c r="Z193">
        <v>24.5</v>
      </c>
      <c r="AA193">
        <v>0</v>
      </c>
      <c r="AB193">
        <v>24.5</v>
      </c>
      <c r="AC193">
        <v>7447.9999999999991</v>
      </c>
      <c r="AD193">
        <v>0</v>
      </c>
      <c r="AE193">
        <v>0</v>
      </c>
      <c r="AF193">
        <v>0</v>
      </c>
      <c r="AG193">
        <v>0</v>
      </c>
      <c r="AH193">
        <v>6.1092964800000008E-9</v>
      </c>
      <c r="AI193">
        <v>0</v>
      </c>
      <c r="AJ193">
        <v>7.4479999999999986</v>
      </c>
      <c r="AK193">
        <v>24.5</v>
      </c>
      <c r="AL193">
        <v>0</v>
      </c>
      <c r="AM193">
        <v>24.5</v>
      </c>
      <c r="AN193">
        <v>7447.9999999999991</v>
      </c>
      <c r="AO193">
        <v>0</v>
      </c>
      <c r="AP193">
        <v>0</v>
      </c>
      <c r="AQ193">
        <v>0</v>
      </c>
      <c r="AR193">
        <v>0</v>
      </c>
      <c r="AS193">
        <v>6.1092964800000008E-9</v>
      </c>
      <c r="AT193">
        <v>0</v>
      </c>
      <c r="AU193">
        <v>7.4479999999999986</v>
      </c>
      <c r="AV193" t="s">
        <v>350</v>
      </c>
    </row>
    <row r="194" spans="1:48" x14ac:dyDescent="0.3">
      <c r="A194">
        <v>191</v>
      </c>
      <c r="B194" t="s">
        <v>203</v>
      </c>
      <c r="C194" t="s">
        <v>153</v>
      </c>
      <c r="D194">
        <v>46.157396492576389</v>
      </c>
      <c r="E194">
        <v>0</v>
      </c>
      <c r="F194">
        <v>46.157396492576389</v>
      </c>
      <c r="G194">
        <v>13824.378186111111</v>
      </c>
      <c r="H194">
        <v>1.5536485393527779</v>
      </c>
      <c r="I194">
        <v>1.2731345583333333E-3</v>
      </c>
      <c r="J194">
        <v>0</v>
      </c>
      <c r="K194">
        <v>1.0609454652777779E-2</v>
      </c>
      <c r="L194">
        <v>1.2856671713083334E-7</v>
      </c>
      <c r="M194">
        <v>7.426618256944445E-4</v>
      </c>
      <c r="N194">
        <v>13.824378186111112</v>
      </c>
      <c r="O194">
        <v>42.463649999999994</v>
      </c>
      <c r="P194">
        <v>0</v>
      </c>
      <c r="Q194">
        <v>42.463649999999994</v>
      </c>
      <c r="R194">
        <v>13400</v>
      </c>
      <c r="S194">
        <v>2.5828500000000001</v>
      </c>
      <c r="T194">
        <v>5.8290000000000002E-4</v>
      </c>
      <c r="U194">
        <v>1.005E-5</v>
      </c>
      <c r="V194">
        <v>0.10050000000000001</v>
      </c>
      <c r="W194">
        <v>5.4957420000000009E-8</v>
      </c>
      <c r="X194">
        <v>7.0350000000000005E-3</v>
      </c>
      <c r="Y194">
        <v>13.399999999999999</v>
      </c>
      <c r="Z194">
        <v>42.463649999999994</v>
      </c>
      <c r="AA194">
        <v>0</v>
      </c>
      <c r="AB194">
        <v>42.463649999999994</v>
      </c>
      <c r="AC194">
        <v>13400</v>
      </c>
      <c r="AD194">
        <v>2.5828500000000001</v>
      </c>
      <c r="AE194">
        <v>5.8290000000000002E-4</v>
      </c>
      <c r="AF194">
        <v>1.005E-5</v>
      </c>
      <c r="AG194">
        <v>0.10050000000000001</v>
      </c>
      <c r="AH194">
        <v>1.0991484000000003E-8</v>
      </c>
      <c r="AI194">
        <v>7.0350000000000005E-3</v>
      </c>
      <c r="AJ194">
        <v>13.399999999999999</v>
      </c>
      <c r="AK194">
        <v>42.463649999999994</v>
      </c>
      <c r="AL194">
        <v>0</v>
      </c>
      <c r="AM194">
        <v>42.463649999999994</v>
      </c>
      <c r="AN194">
        <v>13400</v>
      </c>
      <c r="AO194">
        <v>2.5828500000000001</v>
      </c>
      <c r="AP194">
        <v>5.8290000000000002E-4</v>
      </c>
      <c r="AQ194">
        <v>1.005E-5</v>
      </c>
      <c r="AR194">
        <v>0.10050000000000001</v>
      </c>
      <c r="AS194">
        <v>1.0991484000000003E-8</v>
      </c>
      <c r="AT194">
        <v>7.0350000000000005E-3</v>
      </c>
      <c r="AU194">
        <v>13.399999999999999</v>
      </c>
      <c r="AV194" t="s">
        <v>406</v>
      </c>
    </row>
    <row r="195" spans="1:48" x14ac:dyDescent="0.3">
      <c r="A195">
        <v>192</v>
      </c>
      <c r="B195" t="s">
        <v>203</v>
      </c>
      <c r="C195" t="s">
        <v>153</v>
      </c>
      <c r="D195">
        <v>41.053746871120836</v>
      </c>
      <c r="E195">
        <v>0</v>
      </c>
      <c r="F195">
        <v>41.053746871120836</v>
      </c>
      <c r="G195">
        <v>12586.374169444445</v>
      </c>
      <c r="H195">
        <v>1.4145158343361113</v>
      </c>
      <c r="I195">
        <v>1.1591225083333334E-3</v>
      </c>
      <c r="J195">
        <v>0</v>
      </c>
      <c r="K195">
        <v>9.6593542361111118E-3</v>
      </c>
      <c r="L195">
        <v>1.1705327977583335E-7</v>
      </c>
      <c r="M195">
        <v>6.7615479652777786E-4</v>
      </c>
      <c r="N195">
        <v>12.586374169444444</v>
      </c>
      <c r="O195">
        <v>37.981809999999996</v>
      </c>
      <c r="P195">
        <v>0</v>
      </c>
      <c r="Q195">
        <v>37.981809999999996</v>
      </c>
      <c r="R195">
        <v>12200</v>
      </c>
      <c r="S195">
        <v>2.35155</v>
      </c>
      <c r="T195">
        <v>5.3069999999999994E-4</v>
      </c>
      <c r="U195">
        <v>9.1499999999999988E-6</v>
      </c>
      <c r="V195">
        <v>9.1499999999999998E-2</v>
      </c>
      <c r="W195">
        <v>5.0035859999999994E-8</v>
      </c>
      <c r="X195">
        <v>6.4050000000000001E-3</v>
      </c>
      <c r="Y195">
        <v>12.2</v>
      </c>
      <c r="Z195">
        <v>37.981809999999996</v>
      </c>
      <c r="AA195">
        <v>0</v>
      </c>
      <c r="AB195">
        <v>37.981809999999996</v>
      </c>
      <c r="AC195">
        <v>12200</v>
      </c>
      <c r="AD195">
        <v>2.35155</v>
      </c>
      <c r="AE195">
        <v>5.3069999999999994E-4</v>
      </c>
      <c r="AF195">
        <v>9.1499999999999988E-6</v>
      </c>
      <c r="AG195">
        <v>9.1499999999999998E-2</v>
      </c>
      <c r="AH195">
        <v>1.0007172E-8</v>
      </c>
      <c r="AI195">
        <v>6.4050000000000001E-3</v>
      </c>
      <c r="AJ195">
        <v>12.2</v>
      </c>
      <c r="AK195">
        <v>37.981809999999996</v>
      </c>
      <c r="AL195">
        <v>0</v>
      </c>
      <c r="AM195">
        <v>37.981809999999996</v>
      </c>
      <c r="AN195">
        <v>12200</v>
      </c>
      <c r="AO195">
        <v>2.35155</v>
      </c>
      <c r="AP195">
        <v>5.3069999999999994E-4</v>
      </c>
      <c r="AQ195">
        <v>9.1499999999999988E-6</v>
      </c>
      <c r="AR195">
        <v>9.1499999999999998E-2</v>
      </c>
      <c r="AS195">
        <v>1.0007172E-8</v>
      </c>
      <c r="AT195">
        <v>6.4050000000000001E-3</v>
      </c>
      <c r="AU195">
        <v>12.2</v>
      </c>
      <c r="AV195" t="s">
        <v>351</v>
      </c>
    </row>
    <row r="196" spans="1:48" x14ac:dyDescent="0.3">
      <c r="A196">
        <v>193</v>
      </c>
      <c r="B196" t="s">
        <v>203</v>
      </c>
      <c r="C196" t="s">
        <v>153</v>
      </c>
      <c r="D196">
        <v>50.243766954454166</v>
      </c>
      <c r="E196">
        <v>0</v>
      </c>
      <c r="F196">
        <v>50.243766954454166</v>
      </c>
      <c r="G196">
        <v>14856.048199999999</v>
      </c>
      <c r="H196">
        <v>1.6695924602000001</v>
      </c>
      <c r="I196">
        <v>1.3681446000000002E-3</v>
      </c>
      <c r="J196">
        <v>0</v>
      </c>
      <c r="K196">
        <v>1.1401205000000001E-2</v>
      </c>
      <c r="L196">
        <v>1.3816124826000001E-7</v>
      </c>
      <c r="M196">
        <v>7.9808435000000002E-4</v>
      </c>
      <c r="N196">
        <v>14.8560482</v>
      </c>
      <c r="O196">
        <v>46.081809999999997</v>
      </c>
      <c r="P196">
        <v>0</v>
      </c>
      <c r="Q196">
        <v>46.081809999999997</v>
      </c>
      <c r="R196">
        <v>14400</v>
      </c>
      <c r="S196">
        <v>2.7756000000000003</v>
      </c>
      <c r="T196">
        <v>6.2639999999999994E-4</v>
      </c>
      <c r="U196">
        <v>1.08E-5</v>
      </c>
      <c r="V196">
        <v>0.10800000000000001</v>
      </c>
      <c r="W196">
        <v>5.9058720000000003E-8</v>
      </c>
      <c r="X196">
        <v>7.5599999999999999E-3</v>
      </c>
      <c r="Y196">
        <v>14.4</v>
      </c>
      <c r="Z196">
        <v>46.081809999999997</v>
      </c>
      <c r="AA196">
        <v>0</v>
      </c>
      <c r="AB196">
        <v>46.081809999999997</v>
      </c>
      <c r="AC196">
        <v>14400</v>
      </c>
      <c r="AD196">
        <v>2.7756000000000003</v>
      </c>
      <c r="AE196">
        <v>6.2639999999999994E-4</v>
      </c>
      <c r="AF196">
        <v>1.08E-5</v>
      </c>
      <c r="AG196">
        <v>0.10800000000000001</v>
      </c>
      <c r="AH196">
        <v>1.1811744000000001E-8</v>
      </c>
      <c r="AI196">
        <v>7.5599999999999999E-3</v>
      </c>
      <c r="AJ196">
        <v>14.4</v>
      </c>
      <c r="AK196">
        <v>46.081809999999997</v>
      </c>
      <c r="AL196">
        <v>0</v>
      </c>
      <c r="AM196">
        <v>46.081809999999997</v>
      </c>
      <c r="AN196">
        <v>14400</v>
      </c>
      <c r="AO196">
        <v>2.7756000000000003</v>
      </c>
      <c r="AP196">
        <v>6.2639999999999994E-4</v>
      </c>
      <c r="AQ196">
        <v>1.08E-5</v>
      </c>
      <c r="AR196">
        <v>0.10800000000000001</v>
      </c>
      <c r="AS196">
        <v>1.1811744000000001E-8</v>
      </c>
      <c r="AT196">
        <v>7.5599999999999999E-3</v>
      </c>
      <c r="AU196">
        <v>14.4</v>
      </c>
      <c r="AV196" t="s">
        <v>407</v>
      </c>
    </row>
    <row r="197" spans="1:48" x14ac:dyDescent="0.3">
      <c r="A197">
        <v>194</v>
      </c>
      <c r="B197" t="s">
        <v>203</v>
      </c>
      <c r="C197" t="s">
        <v>153</v>
      </c>
      <c r="D197">
        <v>45.157396492576389</v>
      </c>
      <c r="E197">
        <v>0</v>
      </c>
      <c r="F197">
        <v>45.157396492576389</v>
      </c>
      <c r="G197">
        <v>13824.378186111111</v>
      </c>
      <c r="H197">
        <v>1.5536485393527779</v>
      </c>
      <c r="I197">
        <v>1.2731345583333333E-3</v>
      </c>
      <c r="J197">
        <v>0</v>
      </c>
      <c r="K197">
        <v>1.0609454652777779E-2</v>
      </c>
      <c r="L197">
        <v>1.2856671713083334E-7</v>
      </c>
      <c r="M197">
        <v>7.426618256944445E-4</v>
      </c>
      <c r="N197">
        <v>13.824378186111112</v>
      </c>
      <c r="O197">
        <v>41.763649999999998</v>
      </c>
      <c r="P197">
        <v>0</v>
      </c>
      <c r="Q197">
        <v>41.763649999999998</v>
      </c>
      <c r="R197">
        <v>13400</v>
      </c>
      <c r="S197">
        <v>2.5828500000000001</v>
      </c>
      <c r="T197">
        <v>5.8290000000000002E-4</v>
      </c>
      <c r="U197">
        <v>1.005E-5</v>
      </c>
      <c r="V197">
        <v>0.10050000000000001</v>
      </c>
      <c r="W197">
        <v>5.4957420000000009E-8</v>
      </c>
      <c r="X197">
        <v>7.0350000000000005E-3</v>
      </c>
      <c r="Y197">
        <v>13.399999999999999</v>
      </c>
      <c r="Z197">
        <v>41.763649999999998</v>
      </c>
      <c r="AA197">
        <v>0</v>
      </c>
      <c r="AB197">
        <v>41.763649999999998</v>
      </c>
      <c r="AC197">
        <v>13400</v>
      </c>
      <c r="AD197">
        <v>2.5828500000000001</v>
      </c>
      <c r="AE197">
        <v>5.8290000000000002E-4</v>
      </c>
      <c r="AF197">
        <v>1.005E-5</v>
      </c>
      <c r="AG197">
        <v>0.10050000000000001</v>
      </c>
      <c r="AH197">
        <v>1.0991484000000003E-8</v>
      </c>
      <c r="AI197">
        <v>7.0350000000000005E-3</v>
      </c>
      <c r="AJ197">
        <v>13.399999999999999</v>
      </c>
      <c r="AK197">
        <v>41.763649999999998</v>
      </c>
      <c r="AL197">
        <v>0</v>
      </c>
      <c r="AM197">
        <v>41.763649999999998</v>
      </c>
      <c r="AN197">
        <v>13400</v>
      </c>
      <c r="AO197">
        <v>2.5828500000000001</v>
      </c>
      <c r="AP197">
        <v>5.8290000000000002E-4</v>
      </c>
      <c r="AQ197">
        <v>1.005E-5</v>
      </c>
      <c r="AR197">
        <v>0.10050000000000001</v>
      </c>
      <c r="AS197">
        <v>1.0991484000000003E-8</v>
      </c>
      <c r="AT197">
        <v>7.0350000000000005E-3</v>
      </c>
      <c r="AU197">
        <v>13.399999999999999</v>
      </c>
      <c r="AV197" t="s">
        <v>352</v>
      </c>
    </row>
    <row r="198" spans="1:48" x14ac:dyDescent="0.3">
      <c r="A198">
        <v>195</v>
      </c>
      <c r="B198" t="s">
        <v>203</v>
      </c>
      <c r="C198" t="s">
        <v>153</v>
      </c>
      <c r="D198">
        <v>47.131484087212499</v>
      </c>
      <c r="E198">
        <v>0</v>
      </c>
      <c r="F198">
        <v>47.131484087212499</v>
      </c>
      <c r="G198">
        <v>13514.877181944445</v>
      </c>
      <c r="H198">
        <v>1.5188653630986111</v>
      </c>
      <c r="I198">
        <v>1.2446315458333333E-3</v>
      </c>
      <c r="J198">
        <v>0</v>
      </c>
      <c r="K198">
        <v>1.0371929548611112E-2</v>
      </c>
      <c r="L198">
        <v>1.2568835779208333E-7</v>
      </c>
      <c r="M198">
        <v>7.2603506840277778E-4</v>
      </c>
      <c r="N198">
        <v>13.514877181944444</v>
      </c>
      <c r="O198">
        <v>42.918189999999996</v>
      </c>
      <c r="P198">
        <v>0</v>
      </c>
      <c r="Q198">
        <v>42.918189999999996</v>
      </c>
      <c r="R198">
        <v>13100</v>
      </c>
      <c r="S198">
        <v>2.5250249999999999</v>
      </c>
      <c r="T198">
        <v>5.6985E-4</v>
      </c>
      <c r="U198">
        <v>9.825E-6</v>
      </c>
      <c r="V198">
        <v>9.8250000000000004E-2</v>
      </c>
      <c r="W198">
        <v>5.3727029999999992E-8</v>
      </c>
      <c r="X198">
        <v>6.8774999999999999E-3</v>
      </c>
      <c r="Y198">
        <v>13.1</v>
      </c>
      <c r="Z198">
        <v>42.918189999999996</v>
      </c>
      <c r="AA198">
        <v>0</v>
      </c>
      <c r="AB198">
        <v>42.918189999999996</v>
      </c>
      <c r="AC198">
        <v>13100</v>
      </c>
      <c r="AD198">
        <v>2.5250249999999999</v>
      </c>
      <c r="AE198">
        <v>5.6985E-4</v>
      </c>
      <c r="AF198">
        <v>9.825E-6</v>
      </c>
      <c r="AG198">
        <v>9.8250000000000004E-2</v>
      </c>
      <c r="AH198">
        <v>1.0745406E-8</v>
      </c>
      <c r="AI198">
        <v>6.8774999999999999E-3</v>
      </c>
      <c r="AJ198">
        <v>13.1</v>
      </c>
      <c r="AK198">
        <v>42.918189999999996</v>
      </c>
      <c r="AL198">
        <v>0</v>
      </c>
      <c r="AM198">
        <v>42.918189999999996</v>
      </c>
      <c r="AN198">
        <v>13100</v>
      </c>
      <c r="AO198">
        <v>2.5250249999999999</v>
      </c>
      <c r="AP198">
        <v>5.6985E-4</v>
      </c>
      <c r="AQ198">
        <v>9.825E-6</v>
      </c>
      <c r="AR198">
        <v>9.8250000000000004E-2</v>
      </c>
      <c r="AS198">
        <v>1.0745406E-8</v>
      </c>
      <c r="AT198">
        <v>6.8774999999999999E-3</v>
      </c>
      <c r="AU198">
        <v>13.1</v>
      </c>
      <c r="AV198" t="s">
        <v>405</v>
      </c>
    </row>
    <row r="199" spans="1:48" x14ac:dyDescent="0.3">
      <c r="A199">
        <v>196</v>
      </c>
      <c r="B199" t="s">
        <v>203</v>
      </c>
      <c r="C199" t="s">
        <v>153</v>
      </c>
      <c r="D199">
        <v>57.459699443151386</v>
      </c>
      <c r="E199">
        <v>0</v>
      </c>
      <c r="F199">
        <v>57.459699443151386</v>
      </c>
      <c r="G199">
        <v>17435.223234722223</v>
      </c>
      <c r="H199">
        <v>1.9594522623180552</v>
      </c>
      <c r="I199">
        <v>1.6056697041666665E-3</v>
      </c>
      <c r="J199">
        <v>0</v>
      </c>
      <c r="K199">
        <v>1.3380580868055556E-2</v>
      </c>
      <c r="L199">
        <v>1.6214757608291666E-7</v>
      </c>
      <c r="M199">
        <v>9.3664066076388879E-4</v>
      </c>
      <c r="N199">
        <v>17.435223234722219</v>
      </c>
      <c r="O199">
        <v>53.027269999999994</v>
      </c>
      <c r="P199">
        <v>0</v>
      </c>
      <c r="Q199">
        <v>53.027269999999994</v>
      </c>
      <c r="R199">
        <v>16900</v>
      </c>
      <c r="S199">
        <v>3.2574749999999999</v>
      </c>
      <c r="T199">
        <v>7.3514999999999995E-4</v>
      </c>
      <c r="U199">
        <v>1.2674999999999998E-5</v>
      </c>
      <c r="V199">
        <v>0.12675</v>
      </c>
      <c r="W199">
        <v>6.9311970000000003E-8</v>
      </c>
      <c r="X199">
        <v>8.8724999999999984E-3</v>
      </c>
      <c r="Y199">
        <v>16.899999999999999</v>
      </c>
      <c r="Z199">
        <v>53.027269999999994</v>
      </c>
      <c r="AA199">
        <v>0</v>
      </c>
      <c r="AB199">
        <v>53.027269999999994</v>
      </c>
      <c r="AC199">
        <v>16900</v>
      </c>
      <c r="AD199">
        <v>3.2574749999999999</v>
      </c>
      <c r="AE199">
        <v>7.3514999999999995E-4</v>
      </c>
      <c r="AF199">
        <v>1.2674999999999998E-5</v>
      </c>
      <c r="AG199">
        <v>0.12675</v>
      </c>
      <c r="AH199">
        <v>1.3862393999999999E-8</v>
      </c>
      <c r="AI199">
        <v>8.8724999999999984E-3</v>
      </c>
      <c r="AJ199">
        <v>16.899999999999999</v>
      </c>
      <c r="AK199">
        <v>53.027269999999994</v>
      </c>
      <c r="AL199">
        <v>0</v>
      </c>
      <c r="AM199">
        <v>53.027269999999994</v>
      </c>
      <c r="AN199">
        <v>16900</v>
      </c>
      <c r="AO199">
        <v>3.2574749999999999</v>
      </c>
      <c r="AP199">
        <v>7.3514999999999995E-4</v>
      </c>
      <c r="AQ199">
        <v>1.2674999999999998E-5</v>
      </c>
      <c r="AR199">
        <v>0.12675</v>
      </c>
      <c r="AS199">
        <v>1.3862393999999999E-8</v>
      </c>
      <c r="AT199">
        <v>8.8724999999999984E-3</v>
      </c>
      <c r="AU199">
        <v>16.899999999999999</v>
      </c>
      <c r="AV199" t="s">
        <v>405</v>
      </c>
    </row>
    <row r="200" spans="1:48" x14ac:dyDescent="0.3">
      <c r="A200">
        <v>197</v>
      </c>
      <c r="B200" t="s">
        <v>203</v>
      </c>
      <c r="C200" t="s">
        <v>153</v>
      </c>
      <c r="D200">
        <v>47.235130541666663</v>
      </c>
      <c r="E200">
        <v>0</v>
      </c>
      <c r="F200">
        <v>47.235130541666663</v>
      </c>
      <c r="G200">
        <v>14752.88119861111</v>
      </c>
      <c r="H200">
        <v>1.6579980681152777</v>
      </c>
      <c r="I200">
        <v>1.3586435958333335E-3</v>
      </c>
      <c r="J200">
        <v>0</v>
      </c>
      <c r="K200">
        <v>1.1322029965277779E-2</v>
      </c>
      <c r="L200">
        <v>1.3720179514708336E-7</v>
      </c>
      <c r="M200">
        <v>7.9254209756944452E-4</v>
      </c>
      <c r="N200">
        <v>14.752881198611112</v>
      </c>
      <c r="O200">
        <v>43.899999999999991</v>
      </c>
      <c r="P200">
        <v>0</v>
      </c>
      <c r="Q200">
        <v>43.899999999999991</v>
      </c>
      <c r="R200">
        <v>14300</v>
      </c>
      <c r="S200">
        <v>2.7563250000000004</v>
      </c>
      <c r="T200">
        <v>6.2205000000000008E-4</v>
      </c>
      <c r="U200">
        <v>1.0725E-5</v>
      </c>
      <c r="V200">
        <v>0.10725000000000001</v>
      </c>
      <c r="W200">
        <v>5.864859E-8</v>
      </c>
      <c r="X200">
        <v>7.5075000000000003E-3</v>
      </c>
      <c r="Y200">
        <v>14.3</v>
      </c>
      <c r="Z200">
        <v>43.899999999999991</v>
      </c>
      <c r="AA200">
        <v>0</v>
      </c>
      <c r="AB200">
        <v>43.899999999999991</v>
      </c>
      <c r="AC200">
        <v>14300</v>
      </c>
      <c r="AD200">
        <v>2.7563250000000004</v>
      </c>
      <c r="AE200">
        <v>6.2205000000000008E-4</v>
      </c>
      <c r="AF200">
        <v>1.0725E-5</v>
      </c>
      <c r="AG200">
        <v>0.10725000000000001</v>
      </c>
      <c r="AH200">
        <v>1.1729718000000003E-8</v>
      </c>
      <c r="AI200">
        <v>7.5075000000000003E-3</v>
      </c>
      <c r="AJ200">
        <v>14.3</v>
      </c>
      <c r="AK200">
        <v>43.899999999999991</v>
      </c>
      <c r="AL200">
        <v>0</v>
      </c>
      <c r="AM200">
        <v>43.899999999999991</v>
      </c>
      <c r="AN200">
        <v>14300</v>
      </c>
      <c r="AO200">
        <v>2.7563250000000004</v>
      </c>
      <c r="AP200">
        <v>6.2205000000000008E-4</v>
      </c>
      <c r="AQ200">
        <v>1.0725E-5</v>
      </c>
      <c r="AR200">
        <v>0.10725000000000001</v>
      </c>
      <c r="AS200">
        <v>1.1729718000000003E-8</v>
      </c>
      <c r="AT200">
        <v>7.5075000000000003E-3</v>
      </c>
      <c r="AU200">
        <v>14.3</v>
      </c>
      <c r="AV200" t="s">
        <v>407</v>
      </c>
    </row>
    <row r="201" spans="1:48" x14ac:dyDescent="0.3">
      <c r="A201">
        <v>198</v>
      </c>
      <c r="B201" t="s">
        <v>203</v>
      </c>
      <c r="C201" t="s">
        <v>153</v>
      </c>
      <c r="D201">
        <v>46.261042947030553</v>
      </c>
      <c r="E201">
        <v>0</v>
      </c>
      <c r="F201">
        <v>46.261042947030553</v>
      </c>
      <c r="G201">
        <v>15062.382202777779</v>
      </c>
      <c r="H201">
        <v>1.6927812443694445</v>
      </c>
      <c r="I201">
        <v>1.3871466083333333E-3</v>
      </c>
      <c r="J201">
        <v>0</v>
      </c>
      <c r="K201">
        <v>1.1559555069444444E-2</v>
      </c>
      <c r="L201">
        <v>1.4008015448583335E-7</v>
      </c>
      <c r="M201">
        <v>8.0916885486111113E-4</v>
      </c>
      <c r="N201">
        <v>15.062382202777778</v>
      </c>
      <c r="O201">
        <v>43.445459999999997</v>
      </c>
      <c r="P201">
        <v>0</v>
      </c>
      <c r="Q201">
        <v>43.445459999999997</v>
      </c>
      <c r="R201">
        <v>14600</v>
      </c>
      <c r="S201">
        <v>2.8141500000000002</v>
      </c>
      <c r="T201">
        <v>6.3509999999999999E-4</v>
      </c>
      <c r="U201">
        <v>1.095E-5</v>
      </c>
      <c r="V201">
        <v>0.1095</v>
      </c>
      <c r="W201">
        <v>5.9878979999999997E-8</v>
      </c>
      <c r="X201">
        <v>7.6649999999999999E-3</v>
      </c>
      <c r="Y201">
        <v>14.599999999999998</v>
      </c>
      <c r="Z201">
        <v>43.445459999999997</v>
      </c>
      <c r="AA201">
        <v>0</v>
      </c>
      <c r="AB201">
        <v>43.445459999999997</v>
      </c>
      <c r="AC201">
        <v>14600</v>
      </c>
      <c r="AD201">
        <v>2.8141500000000002</v>
      </c>
      <c r="AE201">
        <v>6.3509999999999999E-4</v>
      </c>
      <c r="AF201">
        <v>1.095E-5</v>
      </c>
      <c r="AG201">
        <v>0.1095</v>
      </c>
      <c r="AH201">
        <v>1.1975796000000002E-8</v>
      </c>
      <c r="AI201">
        <v>7.6649999999999999E-3</v>
      </c>
      <c r="AJ201">
        <v>14.599999999999998</v>
      </c>
      <c r="AK201">
        <v>43.445459999999997</v>
      </c>
      <c r="AL201">
        <v>0</v>
      </c>
      <c r="AM201">
        <v>43.445459999999997</v>
      </c>
      <c r="AN201">
        <v>14600</v>
      </c>
      <c r="AO201">
        <v>2.8141500000000002</v>
      </c>
      <c r="AP201">
        <v>6.3509999999999999E-4</v>
      </c>
      <c r="AQ201">
        <v>1.095E-5</v>
      </c>
      <c r="AR201">
        <v>0.1095</v>
      </c>
      <c r="AS201">
        <v>1.1975796000000002E-8</v>
      </c>
      <c r="AT201">
        <v>7.6649999999999999E-3</v>
      </c>
      <c r="AU201">
        <v>14.599999999999998</v>
      </c>
      <c r="AV201" t="s">
        <v>406</v>
      </c>
    </row>
    <row r="202" spans="1:48" x14ac:dyDescent="0.3">
      <c r="A202">
        <v>199</v>
      </c>
      <c r="B202" t="s">
        <v>203</v>
      </c>
      <c r="C202" t="s">
        <v>153</v>
      </c>
      <c r="D202">
        <v>56.278315772605552</v>
      </c>
      <c r="E202">
        <v>0</v>
      </c>
      <c r="F202">
        <v>56.278315772605552</v>
      </c>
      <c r="G202">
        <v>15268.716205555556</v>
      </c>
      <c r="H202">
        <v>1.715970028538889</v>
      </c>
      <c r="I202">
        <v>1.4061486166666668E-3</v>
      </c>
      <c r="J202">
        <v>0</v>
      </c>
      <c r="K202">
        <v>1.1717905138888891E-2</v>
      </c>
      <c r="L202">
        <v>1.4199906071166669E-7</v>
      </c>
      <c r="M202">
        <v>8.2025335972222234E-4</v>
      </c>
      <c r="N202">
        <v>15.268716205555556</v>
      </c>
      <c r="O202">
        <v>50.609079999999999</v>
      </c>
      <c r="P202">
        <v>0</v>
      </c>
      <c r="Q202">
        <v>50.609079999999999</v>
      </c>
      <c r="R202">
        <v>14800</v>
      </c>
      <c r="S202">
        <v>2.8527000000000005</v>
      </c>
      <c r="T202">
        <v>6.4379999999999993E-4</v>
      </c>
      <c r="U202">
        <v>1.11E-5</v>
      </c>
      <c r="V202">
        <v>0.11100000000000002</v>
      </c>
      <c r="W202">
        <v>6.0699240000000003E-8</v>
      </c>
      <c r="X202">
        <v>7.7700000000000009E-3</v>
      </c>
      <c r="Y202">
        <v>14.8</v>
      </c>
      <c r="Z202">
        <v>50.609079999999999</v>
      </c>
      <c r="AA202">
        <v>0</v>
      </c>
      <c r="AB202">
        <v>50.609079999999999</v>
      </c>
      <c r="AC202">
        <v>14800</v>
      </c>
      <c r="AD202">
        <v>2.8527000000000005</v>
      </c>
      <c r="AE202">
        <v>6.4379999999999993E-4</v>
      </c>
      <c r="AF202">
        <v>1.11E-5</v>
      </c>
      <c r="AG202">
        <v>0.11100000000000002</v>
      </c>
      <c r="AH202">
        <v>1.2139847999999999E-8</v>
      </c>
      <c r="AI202">
        <v>7.7700000000000009E-3</v>
      </c>
      <c r="AJ202">
        <v>14.8</v>
      </c>
      <c r="AK202">
        <v>50.609079999999999</v>
      </c>
      <c r="AL202">
        <v>0</v>
      </c>
      <c r="AM202">
        <v>50.609079999999999</v>
      </c>
      <c r="AN202">
        <v>14800</v>
      </c>
      <c r="AO202">
        <v>2.8527000000000005</v>
      </c>
      <c r="AP202">
        <v>6.4379999999999993E-4</v>
      </c>
      <c r="AQ202">
        <v>1.11E-5</v>
      </c>
      <c r="AR202">
        <v>0.11100000000000002</v>
      </c>
      <c r="AS202">
        <v>1.2139847999999999E-8</v>
      </c>
      <c r="AT202">
        <v>7.7700000000000009E-3</v>
      </c>
      <c r="AU202">
        <v>14.8</v>
      </c>
      <c r="AV202" t="s">
        <v>408</v>
      </c>
    </row>
  </sheetData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F669E-B8F3-4241-964A-DA34B644459F}">
  <sheetPr codeName="Tabelle14"/>
  <dimension ref="A1:H221"/>
  <sheetViews>
    <sheetView workbookViewId="0">
      <pane xSplit="3" ySplit="1" topLeftCell="D11" activePane="bottomRight" state="frozen"/>
      <selection pane="topRight" activeCell="D1" sqref="D1"/>
      <selection pane="bottomLeft" activeCell="A2" sqref="A2"/>
      <selection pane="bottomRight" activeCell="D170" sqref="D170:H170"/>
    </sheetView>
  </sheetViews>
  <sheetFormatPr baseColWidth="10" defaultColWidth="10.59765625" defaultRowHeight="15.6" x14ac:dyDescent="0.3"/>
  <cols>
    <col min="1" max="1" width="10.69921875" bestFit="1" customWidth="1"/>
    <col min="2" max="2" width="12.8984375" bestFit="1" customWidth="1"/>
    <col min="3" max="3" width="15.5" bestFit="1" customWidth="1"/>
    <col min="4" max="4" width="11.8984375" bestFit="1" customWidth="1"/>
    <col min="5" max="5" width="12.796875" bestFit="1" customWidth="1"/>
    <col min="6" max="10" width="11.8984375" bestFit="1" customWidth="1"/>
    <col min="11" max="11" width="15.5" bestFit="1" customWidth="1"/>
    <col min="12" max="14" width="11.8984375" bestFit="1" customWidth="1"/>
    <col min="15" max="21" width="12.69921875" bestFit="1" customWidth="1"/>
    <col min="22" max="22" width="15.5" bestFit="1" customWidth="1"/>
    <col min="23" max="25" width="12.69921875" bestFit="1" customWidth="1"/>
    <col min="26" max="32" width="11.8984375" bestFit="1" customWidth="1"/>
    <col min="33" max="33" width="15.5" bestFit="1" customWidth="1"/>
    <col min="34" max="43" width="11.8984375" bestFit="1" customWidth="1"/>
    <col min="44" max="44" width="15.5" bestFit="1" customWidth="1"/>
    <col min="45" max="50" width="11.8984375" bestFit="1" customWidth="1"/>
    <col min="51" max="51" width="15" bestFit="1" customWidth="1"/>
    <col min="52" max="52" width="11.8984375" bestFit="1" customWidth="1"/>
    <col min="53" max="53" width="6.3984375" bestFit="1" customWidth="1"/>
  </cols>
  <sheetData>
    <row r="1" spans="1:8" x14ac:dyDescent="0.3">
      <c r="A1" t="s">
        <v>415</v>
      </c>
      <c r="B1" t="s">
        <v>400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68</v>
      </c>
    </row>
    <row r="2" spans="1:8" x14ac:dyDescent="0.3">
      <c r="A2" t="s">
        <v>202</v>
      </c>
      <c r="B2" t="s">
        <v>69</v>
      </c>
      <c r="C2" t="s">
        <v>33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3">
      <c r="A3" t="s">
        <v>202</v>
      </c>
      <c r="B3" t="s">
        <v>69</v>
      </c>
      <c r="C3" t="s">
        <v>31</v>
      </c>
      <c r="D3">
        <v>376.34720744611832</v>
      </c>
      <c r="E3">
        <v>261.48079597071717</v>
      </c>
      <c r="F3">
        <v>234.73178349009072</v>
      </c>
      <c r="G3">
        <v>229.23130737000278</v>
      </c>
      <c r="H3">
        <v>229.23130737000278</v>
      </c>
    </row>
    <row r="4" spans="1:8" x14ac:dyDescent="0.3">
      <c r="A4" t="s">
        <v>202</v>
      </c>
      <c r="B4" t="s">
        <v>69</v>
      </c>
      <c r="C4" t="s">
        <v>180</v>
      </c>
      <c r="D4">
        <v>189.58916397676802</v>
      </c>
      <c r="E4">
        <v>220.21653679714481</v>
      </c>
      <c r="F4">
        <v>204.91723146161485</v>
      </c>
      <c r="G4">
        <v>204.91723146161485</v>
      </c>
      <c r="H4">
        <v>204.91723146161485</v>
      </c>
    </row>
    <row r="5" spans="1:8" x14ac:dyDescent="0.3">
      <c r="A5" t="s">
        <v>202</v>
      </c>
      <c r="B5" t="s">
        <v>69</v>
      </c>
      <c r="C5" t="s">
        <v>152</v>
      </c>
      <c r="D5">
        <v>59.443051028726366</v>
      </c>
      <c r="E5">
        <v>76.270133792480635</v>
      </c>
      <c r="F5">
        <v>73.803176556415423</v>
      </c>
      <c r="G5">
        <v>70.722585827037562</v>
      </c>
      <c r="H5">
        <v>70.722585827037562</v>
      </c>
    </row>
    <row r="6" spans="1:8" x14ac:dyDescent="0.3">
      <c r="A6" t="s">
        <v>202</v>
      </c>
      <c r="B6" t="s">
        <v>69</v>
      </c>
      <c r="C6" t="s">
        <v>181</v>
      </c>
      <c r="D6">
        <v>198446.65849419782</v>
      </c>
      <c r="E6">
        <v>230509.67716477945</v>
      </c>
      <c r="F6">
        <v>214500.19959449762</v>
      </c>
      <c r="G6">
        <v>214500.19959449762</v>
      </c>
      <c r="H6">
        <v>214500.19959449762</v>
      </c>
    </row>
    <row r="7" spans="1:8" x14ac:dyDescent="0.3">
      <c r="A7" t="s">
        <v>202</v>
      </c>
      <c r="B7" t="s">
        <v>69</v>
      </c>
      <c r="C7" t="s">
        <v>150</v>
      </c>
      <c r="D7">
        <v>67.346342385094871</v>
      </c>
      <c r="E7">
        <v>49.92115319659213</v>
      </c>
      <c r="F7">
        <v>44.735994747961925</v>
      </c>
      <c r="G7">
        <v>43.764174612481092</v>
      </c>
      <c r="H7">
        <v>43.764174612481092</v>
      </c>
    </row>
    <row r="8" spans="1:8" x14ac:dyDescent="0.3">
      <c r="A8" t="s">
        <v>202</v>
      </c>
      <c r="B8" t="s">
        <v>69</v>
      </c>
      <c r="C8" t="s">
        <v>30</v>
      </c>
      <c r="D8">
        <v>79.230991041288064</v>
      </c>
      <c r="E8">
        <v>58.638713970549858</v>
      </c>
      <c r="F8">
        <v>52.633869706148793</v>
      </c>
      <c r="G8">
        <v>51.406563208833582</v>
      </c>
      <c r="H8">
        <v>51.406563208833582</v>
      </c>
    </row>
    <row r="9" spans="1:8" x14ac:dyDescent="0.3">
      <c r="A9" t="s">
        <v>202</v>
      </c>
      <c r="B9" t="s">
        <v>69</v>
      </c>
      <c r="C9" t="s">
        <v>29</v>
      </c>
      <c r="D9">
        <v>27532.769386847605</v>
      </c>
      <c r="E9">
        <v>20376.953104766075</v>
      </c>
      <c r="F9">
        <v>18294.971573582778</v>
      </c>
      <c r="G9">
        <v>17863.780715069668</v>
      </c>
      <c r="H9">
        <v>17863.780715069668</v>
      </c>
    </row>
    <row r="10" spans="1:8" x14ac:dyDescent="0.3">
      <c r="A10" t="s">
        <v>202</v>
      </c>
      <c r="B10" t="s">
        <v>69</v>
      </c>
      <c r="C10" t="s">
        <v>178</v>
      </c>
      <c r="D10">
        <v>189.58916397676802</v>
      </c>
      <c r="E10">
        <v>220.21653679714481</v>
      </c>
      <c r="F10">
        <v>204.91723146161485</v>
      </c>
      <c r="G10">
        <v>204.91723146161485</v>
      </c>
      <c r="H10">
        <v>204.91723146161485</v>
      </c>
    </row>
    <row r="11" spans="1:8" x14ac:dyDescent="0.3">
      <c r="A11" t="s">
        <v>202</v>
      </c>
      <c r="B11" t="s">
        <v>69</v>
      </c>
      <c r="C11" t="s">
        <v>32</v>
      </c>
      <c r="D11">
        <v>4.4101281937896732E-7</v>
      </c>
      <c r="E11">
        <v>2.256167178760158E-7</v>
      </c>
      <c r="F11">
        <v>4.2016864547465671E-8</v>
      </c>
      <c r="G11">
        <v>4.2016864547465671E-8</v>
      </c>
      <c r="H11">
        <v>4.2016864547465671E-8</v>
      </c>
    </row>
    <row r="12" spans="1:8" x14ac:dyDescent="0.3">
      <c r="A12" t="s">
        <v>202</v>
      </c>
      <c r="B12" t="s">
        <v>69</v>
      </c>
      <c r="C12" t="s">
        <v>179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202</v>
      </c>
      <c r="B13" t="s">
        <v>416</v>
      </c>
      <c r="C13" t="s">
        <v>33</v>
      </c>
      <c r="H13">
        <v>0</v>
      </c>
    </row>
    <row r="14" spans="1:8" x14ac:dyDescent="0.3">
      <c r="A14" t="s">
        <v>202</v>
      </c>
      <c r="B14" t="s">
        <v>416</v>
      </c>
      <c r="C14" t="s">
        <v>31</v>
      </c>
      <c r="H14">
        <v>89.733582381556801</v>
      </c>
    </row>
    <row r="15" spans="1:8" x14ac:dyDescent="0.3">
      <c r="A15" t="s">
        <v>202</v>
      </c>
      <c r="B15" t="s">
        <v>416</v>
      </c>
      <c r="C15" t="s">
        <v>180</v>
      </c>
      <c r="H15">
        <v>175.51772821475819</v>
      </c>
    </row>
    <row r="16" spans="1:8" x14ac:dyDescent="0.3">
      <c r="A16" t="s">
        <v>202</v>
      </c>
      <c r="B16" t="s">
        <v>416</v>
      </c>
      <c r="C16" t="s">
        <v>152</v>
      </c>
      <c r="H16">
        <v>19.796586303548509</v>
      </c>
    </row>
    <row r="17" spans="1:8" x14ac:dyDescent="0.3">
      <c r="A17" t="s">
        <v>202</v>
      </c>
      <c r="B17" t="s">
        <v>416</v>
      </c>
      <c r="C17" t="s">
        <v>181</v>
      </c>
      <c r="H17">
        <v>240631.05696556024</v>
      </c>
    </row>
    <row r="18" spans="1:8" x14ac:dyDescent="0.3">
      <c r="A18" t="s">
        <v>202</v>
      </c>
      <c r="B18" t="s">
        <v>416</v>
      </c>
      <c r="C18" t="s">
        <v>150</v>
      </c>
      <c r="H18">
        <v>3.177827416343165</v>
      </c>
    </row>
    <row r="19" spans="1:8" x14ac:dyDescent="0.3">
      <c r="A19" t="s">
        <v>202</v>
      </c>
      <c r="B19" t="s">
        <v>416</v>
      </c>
      <c r="C19" t="s">
        <v>30</v>
      </c>
      <c r="H19">
        <v>0.2167097265032342</v>
      </c>
    </row>
    <row r="20" spans="1:8" x14ac:dyDescent="0.3">
      <c r="A20" t="s">
        <v>202</v>
      </c>
      <c r="B20" t="s">
        <v>416</v>
      </c>
      <c r="C20" t="s">
        <v>29</v>
      </c>
      <c r="H20">
        <v>2775.2607712307672</v>
      </c>
    </row>
    <row r="21" spans="1:8" x14ac:dyDescent="0.3">
      <c r="A21" t="s">
        <v>202</v>
      </c>
      <c r="B21" t="s">
        <v>416</v>
      </c>
      <c r="C21" t="s">
        <v>178</v>
      </c>
      <c r="H21">
        <v>184.82297182338505</v>
      </c>
    </row>
    <row r="22" spans="1:8" x14ac:dyDescent="0.3">
      <c r="A22" t="s">
        <v>202</v>
      </c>
      <c r="B22" t="s">
        <v>416</v>
      </c>
      <c r="C22" t="s">
        <v>32</v>
      </c>
      <c r="H22">
        <v>1.4531165792291534E-7</v>
      </c>
    </row>
    <row r="23" spans="1:8" x14ac:dyDescent="0.3">
      <c r="A23" t="s">
        <v>202</v>
      </c>
      <c r="B23" t="s">
        <v>416</v>
      </c>
      <c r="C23" t="s">
        <v>179</v>
      </c>
      <c r="H23">
        <v>9.3052436086268457</v>
      </c>
    </row>
    <row r="24" spans="1:8" x14ac:dyDescent="0.3">
      <c r="A24" t="s">
        <v>202</v>
      </c>
      <c r="B24" t="s">
        <v>417</v>
      </c>
      <c r="C24" t="s">
        <v>33</v>
      </c>
      <c r="H24">
        <v>0</v>
      </c>
    </row>
    <row r="25" spans="1:8" x14ac:dyDescent="0.3">
      <c r="A25" t="s">
        <v>202</v>
      </c>
      <c r="B25" t="s">
        <v>417</v>
      </c>
      <c r="C25" t="s">
        <v>31</v>
      </c>
      <c r="H25">
        <v>346.62026737077548</v>
      </c>
    </row>
    <row r="26" spans="1:8" x14ac:dyDescent="0.3">
      <c r="A26" t="s">
        <v>202</v>
      </c>
      <c r="B26" t="s">
        <v>417</v>
      </c>
      <c r="C26" t="s">
        <v>180</v>
      </c>
      <c r="H26">
        <v>170.75596490948902</v>
      </c>
    </row>
    <row r="27" spans="1:8" x14ac:dyDescent="0.3">
      <c r="A27" t="s">
        <v>202</v>
      </c>
      <c r="B27" t="s">
        <v>417</v>
      </c>
      <c r="C27" t="s">
        <v>152</v>
      </c>
      <c r="H27">
        <v>68.640629096193535</v>
      </c>
    </row>
    <row r="28" spans="1:8" x14ac:dyDescent="0.3">
      <c r="A28" t="s">
        <v>202</v>
      </c>
      <c r="B28" t="s">
        <v>417</v>
      </c>
      <c r="C28" t="s">
        <v>181</v>
      </c>
      <c r="H28">
        <v>240631.05696556024</v>
      </c>
    </row>
    <row r="29" spans="1:8" x14ac:dyDescent="0.3">
      <c r="A29" t="s">
        <v>202</v>
      </c>
      <c r="B29" t="s">
        <v>417</v>
      </c>
      <c r="C29" t="s">
        <v>150</v>
      </c>
      <c r="H29">
        <v>4.4409172333793467</v>
      </c>
    </row>
    <row r="30" spans="1:8" x14ac:dyDescent="0.3">
      <c r="A30" t="s">
        <v>202</v>
      </c>
      <c r="B30" t="s">
        <v>417</v>
      </c>
      <c r="C30" t="s">
        <v>30</v>
      </c>
      <c r="H30">
        <v>2.9551381809109594</v>
      </c>
    </row>
    <row r="31" spans="1:8" x14ac:dyDescent="0.3">
      <c r="A31" t="s">
        <v>202</v>
      </c>
      <c r="B31" t="s">
        <v>417</v>
      </c>
      <c r="C31" t="s">
        <v>29</v>
      </c>
      <c r="H31">
        <v>9567.8927108868302</v>
      </c>
    </row>
    <row r="32" spans="1:8" x14ac:dyDescent="0.3">
      <c r="A32" t="s">
        <v>202</v>
      </c>
      <c r="B32" t="s">
        <v>417</v>
      </c>
      <c r="C32" t="s">
        <v>178</v>
      </c>
      <c r="H32">
        <v>179.90826618216511</v>
      </c>
    </row>
    <row r="33" spans="1:8" x14ac:dyDescent="0.3">
      <c r="A33" t="s">
        <v>202</v>
      </c>
      <c r="B33" t="s">
        <v>417</v>
      </c>
      <c r="C33" t="s">
        <v>32</v>
      </c>
      <c r="H33">
        <v>1.4497857851388276E-7</v>
      </c>
    </row>
    <row r="34" spans="1:8" x14ac:dyDescent="0.3">
      <c r="A34" t="s">
        <v>202</v>
      </c>
      <c r="B34" t="s">
        <v>417</v>
      </c>
      <c r="C34" t="s">
        <v>179</v>
      </c>
      <c r="H34">
        <v>9.1523012726760857</v>
      </c>
    </row>
    <row r="35" spans="1:8" x14ac:dyDescent="0.3">
      <c r="A35" t="s">
        <v>202</v>
      </c>
      <c r="B35" t="s">
        <v>402</v>
      </c>
      <c r="C35" t="s">
        <v>33</v>
      </c>
      <c r="D35">
        <v>0</v>
      </c>
      <c r="E35">
        <v>0</v>
      </c>
      <c r="F35">
        <v>0</v>
      </c>
      <c r="G35">
        <v>0</v>
      </c>
    </row>
    <row r="36" spans="1:8" x14ac:dyDescent="0.3">
      <c r="A36" t="s">
        <v>202</v>
      </c>
      <c r="B36" t="s">
        <v>402</v>
      </c>
      <c r="C36" t="s">
        <v>31</v>
      </c>
      <c r="D36">
        <v>165.25605339603973</v>
      </c>
      <c r="E36">
        <v>126.31809796558878</v>
      </c>
      <c r="F36">
        <v>113.83019149911698</v>
      </c>
      <c r="G36">
        <v>113.83019149911698</v>
      </c>
    </row>
    <row r="37" spans="1:8" x14ac:dyDescent="0.3">
      <c r="A37" t="s">
        <v>202</v>
      </c>
      <c r="B37" t="s">
        <v>402</v>
      </c>
      <c r="C37" t="s">
        <v>180</v>
      </c>
      <c r="D37">
        <v>188.92384141864352</v>
      </c>
      <c r="E37">
        <v>192.45005719596548</v>
      </c>
      <c r="F37">
        <v>182.67852032992198</v>
      </c>
      <c r="G37">
        <v>182.67852032992198</v>
      </c>
    </row>
    <row r="38" spans="1:8" x14ac:dyDescent="0.3">
      <c r="A38" t="s">
        <v>202</v>
      </c>
      <c r="B38" t="s">
        <v>402</v>
      </c>
      <c r="C38" t="s">
        <v>152</v>
      </c>
      <c r="D38">
        <v>41.984319615605742</v>
      </c>
      <c r="E38">
        <v>42.566270884479195</v>
      </c>
      <c r="F38">
        <v>36.54655117635982</v>
      </c>
      <c r="G38">
        <v>36.526403914929055</v>
      </c>
    </row>
    <row r="39" spans="1:8" x14ac:dyDescent="0.3">
      <c r="A39" t="s">
        <v>202</v>
      </c>
      <c r="B39" t="s">
        <v>402</v>
      </c>
      <c r="C39" t="s">
        <v>181</v>
      </c>
      <c r="D39">
        <v>236166.55970953326</v>
      </c>
      <c r="E39">
        <v>238373.42913000309</v>
      </c>
      <c r="F39">
        <v>238373.42913000309</v>
      </c>
      <c r="G39">
        <v>238373.42913000309</v>
      </c>
    </row>
    <row r="40" spans="1:8" x14ac:dyDescent="0.3">
      <c r="A40" t="s">
        <v>202</v>
      </c>
      <c r="B40" t="s">
        <v>402</v>
      </c>
      <c r="C40" t="s">
        <v>150</v>
      </c>
      <c r="D40">
        <v>24.695747947575079</v>
      </c>
      <c r="E40">
        <v>3.3116901063851198</v>
      </c>
      <c r="F40">
        <v>3.0226204572720681</v>
      </c>
      <c r="G40">
        <v>3.0226204572720681</v>
      </c>
    </row>
    <row r="41" spans="1:8" x14ac:dyDescent="0.3">
      <c r="A41" t="s">
        <v>202</v>
      </c>
      <c r="B41" t="s">
        <v>402</v>
      </c>
      <c r="C41" t="s">
        <v>30</v>
      </c>
      <c r="D41">
        <v>0.66974274164506298</v>
      </c>
      <c r="E41">
        <v>3.0502655028327441E-2</v>
      </c>
      <c r="F41">
        <v>2.7752713382211705E-2</v>
      </c>
      <c r="G41">
        <v>2.7752713382211705E-2</v>
      </c>
    </row>
    <row r="42" spans="1:8" x14ac:dyDescent="0.3">
      <c r="A42" t="s">
        <v>202</v>
      </c>
      <c r="B42" t="s">
        <v>402</v>
      </c>
      <c r="C42" t="s">
        <v>29</v>
      </c>
      <c r="D42">
        <v>11795.246286965647</v>
      </c>
      <c r="E42">
        <v>3710.0765229399417</v>
      </c>
      <c r="F42">
        <v>3350.1864087127751</v>
      </c>
      <c r="G42">
        <v>3350.1864087127751</v>
      </c>
    </row>
    <row r="43" spans="1:8" x14ac:dyDescent="0.3">
      <c r="A43" t="s">
        <v>202</v>
      </c>
      <c r="B43" t="s">
        <v>402</v>
      </c>
      <c r="C43" t="s">
        <v>178</v>
      </c>
      <c r="D43">
        <v>251.40087858529563</v>
      </c>
      <c r="E43">
        <v>255.40141660489601</v>
      </c>
      <c r="F43">
        <v>244.95200770731753</v>
      </c>
      <c r="G43">
        <v>238.93405717541049</v>
      </c>
    </row>
    <row r="44" spans="1:8" x14ac:dyDescent="0.3">
      <c r="A44" t="s">
        <v>202</v>
      </c>
      <c r="B44" t="s">
        <v>402</v>
      </c>
      <c r="C44" t="s">
        <v>32</v>
      </c>
      <c r="D44">
        <v>1.7998067264995925E-7</v>
      </c>
      <c r="E44">
        <v>1.313150618379312E-7</v>
      </c>
      <c r="F44">
        <v>1.1728784884761127E-7</v>
      </c>
      <c r="G44">
        <v>1.1728784884761127E-7</v>
      </c>
    </row>
    <row r="45" spans="1:8" x14ac:dyDescent="0.3">
      <c r="A45" t="s">
        <v>202</v>
      </c>
      <c r="B45" t="s">
        <v>402</v>
      </c>
      <c r="C45" t="s">
        <v>179</v>
      </c>
      <c r="D45">
        <v>62.477037166652138</v>
      </c>
      <c r="E45">
        <v>62.951359408930514</v>
      </c>
      <c r="F45">
        <v>62.273487377395526</v>
      </c>
      <c r="G45">
        <v>56.255536845488493</v>
      </c>
    </row>
    <row r="46" spans="1:8" x14ac:dyDescent="0.3">
      <c r="A46" t="s">
        <v>204</v>
      </c>
      <c r="B46" t="s">
        <v>163</v>
      </c>
      <c r="C46" t="s">
        <v>33</v>
      </c>
      <c r="D46">
        <v>214.92918012440106</v>
      </c>
      <c r="E46">
        <v>225.1515542237147</v>
      </c>
      <c r="F46">
        <v>221.76287039757034</v>
      </c>
      <c r="G46">
        <v>239.84493558239143</v>
      </c>
      <c r="H46">
        <v>239.84493558239143</v>
      </c>
    </row>
    <row r="47" spans="1:8" x14ac:dyDescent="0.3">
      <c r="A47" t="s">
        <v>204</v>
      </c>
      <c r="B47" t="s">
        <v>163</v>
      </c>
      <c r="C47" t="s">
        <v>31</v>
      </c>
      <c r="D47">
        <v>728.19268623857772</v>
      </c>
      <c r="E47">
        <v>456.51058184907339</v>
      </c>
      <c r="F47">
        <v>450.53244646413395</v>
      </c>
      <c r="G47">
        <v>452.30397298095858</v>
      </c>
      <c r="H47">
        <v>452.30397298095858</v>
      </c>
    </row>
    <row r="48" spans="1:8" x14ac:dyDescent="0.3">
      <c r="A48" t="s">
        <v>204</v>
      </c>
      <c r="B48" t="s">
        <v>163</v>
      </c>
      <c r="C48" t="s">
        <v>180</v>
      </c>
      <c r="D48">
        <v>224.94162561958709</v>
      </c>
      <c r="E48">
        <v>229.00879325764237</v>
      </c>
      <c r="F48">
        <v>227.11149167144902</v>
      </c>
      <c r="G48">
        <v>228.57379097530105</v>
      </c>
      <c r="H48">
        <v>228.57379097530105</v>
      </c>
    </row>
    <row r="49" spans="1:8" x14ac:dyDescent="0.3">
      <c r="A49" t="s">
        <v>204</v>
      </c>
      <c r="B49" t="s">
        <v>163</v>
      </c>
      <c r="C49" t="s">
        <v>152</v>
      </c>
      <c r="D49">
        <v>95.132890123834017</v>
      </c>
      <c r="E49">
        <v>104.0414458498778</v>
      </c>
      <c r="F49">
        <v>66.701293892722944</v>
      </c>
      <c r="G49">
        <v>66.021017800270442</v>
      </c>
      <c r="H49">
        <v>66.021017800270442</v>
      </c>
    </row>
    <row r="50" spans="1:8" x14ac:dyDescent="0.3">
      <c r="A50" t="s">
        <v>204</v>
      </c>
      <c r="B50" t="s">
        <v>163</v>
      </c>
      <c r="C50" t="s">
        <v>181</v>
      </c>
      <c r="D50">
        <v>498822.49782973382</v>
      </c>
      <c r="E50">
        <v>508327.44436218881</v>
      </c>
      <c r="F50">
        <v>506329.2779394674</v>
      </c>
      <c r="G50">
        <v>509602.7402317613</v>
      </c>
      <c r="H50">
        <v>509602.7402317613</v>
      </c>
    </row>
    <row r="51" spans="1:8" x14ac:dyDescent="0.3">
      <c r="A51" t="s">
        <v>204</v>
      </c>
      <c r="B51" t="s">
        <v>163</v>
      </c>
      <c r="C51" t="s">
        <v>150</v>
      </c>
      <c r="D51">
        <v>235.44256055729838</v>
      </c>
      <c r="E51">
        <v>141.91983140729764</v>
      </c>
      <c r="F51">
        <v>141.21174322436337</v>
      </c>
      <c r="G51">
        <v>141.55196226835392</v>
      </c>
      <c r="H51">
        <v>141.55196226835392</v>
      </c>
    </row>
    <row r="52" spans="1:8" x14ac:dyDescent="0.3">
      <c r="A52" t="s">
        <v>204</v>
      </c>
      <c r="B52" t="s">
        <v>163</v>
      </c>
      <c r="C52" t="s">
        <v>30</v>
      </c>
      <c r="D52">
        <v>27.189181051319053</v>
      </c>
      <c r="E52">
        <v>17.912714026521002</v>
      </c>
      <c r="F52">
        <v>17.162660580431748</v>
      </c>
      <c r="G52">
        <v>17.560095482914903</v>
      </c>
      <c r="H52">
        <v>17.560095482914903</v>
      </c>
    </row>
    <row r="53" spans="1:8" x14ac:dyDescent="0.3">
      <c r="A53" t="s">
        <v>204</v>
      </c>
      <c r="B53" t="s">
        <v>163</v>
      </c>
      <c r="C53" t="s">
        <v>29</v>
      </c>
      <c r="D53">
        <v>92513.789262438964</v>
      </c>
      <c r="E53">
        <v>56532.902743157931</v>
      </c>
      <c r="F53">
        <v>56197.010325371077</v>
      </c>
      <c r="G53">
        <v>56334.998616939141</v>
      </c>
      <c r="H53">
        <v>56334.998616939141</v>
      </c>
    </row>
    <row r="54" spans="1:8" x14ac:dyDescent="0.3">
      <c r="A54" t="s">
        <v>204</v>
      </c>
      <c r="B54" t="s">
        <v>163</v>
      </c>
      <c r="C54" t="s">
        <v>178</v>
      </c>
      <c r="D54">
        <v>327.8833188965898</v>
      </c>
      <c r="E54">
        <v>333.01039537131004</v>
      </c>
      <c r="F54">
        <v>330.63433287285795</v>
      </c>
      <c r="G54">
        <v>331.72000803139355</v>
      </c>
      <c r="H54">
        <v>331.72000803139355</v>
      </c>
    </row>
    <row r="55" spans="1:8" x14ac:dyDescent="0.3">
      <c r="A55" t="s">
        <v>204</v>
      </c>
      <c r="B55" t="s">
        <v>163</v>
      </c>
      <c r="C55" t="s">
        <v>32</v>
      </c>
      <c r="D55">
        <v>2.4624230791231316E-7</v>
      </c>
      <c r="E55">
        <v>1.4563450052474713E-7</v>
      </c>
      <c r="F55">
        <v>1.0944000922136162E-7</v>
      </c>
      <c r="G55">
        <v>1.1023699524103637E-7</v>
      </c>
      <c r="H55">
        <v>1.1023699524103637E-7</v>
      </c>
    </row>
    <row r="56" spans="1:8" x14ac:dyDescent="0.3">
      <c r="A56" t="s">
        <v>204</v>
      </c>
      <c r="B56" t="s">
        <v>163</v>
      </c>
      <c r="C56" t="s">
        <v>179</v>
      </c>
      <c r="D56">
        <v>102.94169327700274</v>
      </c>
      <c r="E56">
        <v>104.00160211366764</v>
      </c>
      <c r="F56">
        <v>103.52284120140892</v>
      </c>
      <c r="G56">
        <v>103.1462170560925</v>
      </c>
      <c r="H56">
        <v>103.1462170560925</v>
      </c>
    </row>
    <row r="57" spans="1:8" x14ac:dyDescent="0.3">
      <c r="A57" t="s">
        <v>204</v>
      </c>
      <c r="B57" t="s">
        <v>69</v>
      </c>
      <c r="C57" t="s">
        <v>33</v>
      </c>
      <c r="D57">
        <v>0</v>
      </c>
      <c r="E57">
        <v>0</v>
      </c>
      <c r="F57">
        <v>0</v>
      </c>
      <c r="G57">
        <v>0</v>
      </c>
      <c r="H57">
        <v>0</v>
      </c>
    </row>
    <row r="58" spans="1:8" x14ac:dyDescent="0.3">
      <c r="A58" t="s">
        <v>204</v>
      </c>
      <c r="B58" t="s">
        <v>69</v>
      </c>
      <c r="C58" t="s">
        <v>31</v>
      </c>
      <c r="D58">
        <v>982.51048852639883</v>
      </c>
      <c r="E58">
        <v>684.14024739308593</v>
      </c>
      <c r="F58">
        <v>614.17414373476197</v>
      </c>
      <c r="G58">
        <v>599.8585106565024</v>
      </c>
      <c r="H58">
        <v>599.8585106565024</v>
      </c>
    </row>
    <row r="59" spans="1:8" x14ac:dyDescent="0.3">
      <c r="A59" t="s">
        <v>204</v>
      </c>
      <c r="B59" t="s">
        <v>69</v>
      </c>
      <c r="C59" t="s">
        <v>180</v>
      </c>
      <c r="D59">
        <v>413.34275219125885</v>
      </c>
      <c r="E59">
        <v>481.00650649754982</v>
      </c>
      <c r="F59">
        <v>447.59406864999812</v>
      </c>
      <c r="G59">
        <v>447.59406864999812</v>
      </c>
      <c r="H59">
        <v>447.59406864999812</v>
      </c>
    </row>
    <row r="60" spans="1:8" x14ac:dyDescent="0.3">
      <c r="A60" t="s">
        <v>204</v>
      </c>
      <c r="B60" t="s">
        <v>69</v>
      </c>
      <c r="C60" t="s">
        <v>152</v>
      </c>
      <c r="D60">
        <v>155.69739364852833</v>
      </c>
      <c r="E60">
        <v>199.82507687312426</v>
      </c>
      <c r="F60">
        <v>193.20315469548021</v>
      </c>
      <c r="G60">
        <v>185.18030133358099</v>
      </c>
      <c r="H60">
        <v>185.18030133358099</v>
      </c>
    </row>
    <row r="61" spans="1:8" x14ac:dyDescent="0.3">
      <c r="A61" t="s">
        <v>204</v>
      </c>
      <c r="B61" t="s">
        <v>69</v>
      </c>
      <c r="C61" t="s">
        <v>181</v>
      </c>
      <c r="D61">
        <v>520400.69927331695</v>
      </c>
      <c r="E61">
        <v>604807.68292442593</v>
      </c>
      <c r="F61">
        <v>563141.14321638341</v>
      </c>
      <c r="G61">
        <v>563141.14321638341</v>
      </c>
      <c r="H61">
        <v>563141.14321638341</v>
      </c>
    </row>
    <row r="62" spans="1:8" x14ac:dyDescent="0.3">
      <c r="A62" t="s">
        <v>204</v>
      </c>
      <c r="B62" t="s">
        <v>69</v>
      </c>
      <c r="C62" t="s">
        <v>150</v>
      </c>
      <c r="D62">
        <v>176.04104304783607</v>
      </c>
      <c r="E62">
        <v>130.15082619654996</v>
      </c>
      <c r="F62">
        <v>116.63666362729279</v>
      </c>
      <c r="G62">
        <v>114.10738794753838</v>
      </c>
      <c r="H62">
        <v>114.10738794753838</v>
      </c>
    </row>
    <row r="63" spans="1:8" x14ac:dyDescent="0.3">
      <c r="A63" t="s">
        <v>204</v>
      </c>
      <c r="B63" t="s">
        <v>69</v>
      </c>
      <c r="C63" t="s">
        <v>30</v>
      </c>
      <c r="D63">
        <v>205.86181930662141</v>
      </c>
      <c r="E63">
        <v>152.61589431467357</v>
      </c>
      <c r="F63">
        <v>136.98743032987861</v>
      </c>
      <c r="G63">
        <v>133.79322148203659</v>
      </c>
      <c r="H63">
        <v>133.79322148203659</v>
      </c>
    </row>
    <row r="64" spans="1:8" x14ac:dyDescent="0.3">
      <c r="A64" t="s">
        <v>204</v>
      </c>
      <c r="B64" t="s">
        <v>69</v>
      </c>
      <c r="C64" t="s">
        <v>29</v>
      </c>
      <c r="D64">
        <v>71870.707505951796</v>
      </c>
      <c r="E64">
        <v>53162.803021754822</v>
      </c>
      <c r="F64">
        <v>47732.156590230945</v>
      </c>
      <c r="G64">
        <v>46609.931898693743</v>
      </c>
      <c r="H64">
        <v>46609.931898693743</v>
      </c>
    </row>
    <row r="65" spans="1:8" x14ac:dyDescent="0.3">
      <c r="A65" t="s">
        <v>204</v>
      </c>
      <c r="B65" t="s">
        <v>69</v>
      </c>
      <c r="C65" t="s">
        <v>178</v>
      </c>
      <c r="D65">
        <v>413.34275219125885</v>
      </c>
      <c r="E65">
        <v>481.00650649754982</v>
      </c>
      <c r="F65">
        <v>447.59406864999812</v>
      </c>
      <c r="G65">
        <v>447.59406864999812</v>
      </c>
      <c r="H65">
        <v>447.59406864999812</v>
      </c>
    </row>
    <row r="66" spans="1:8" x14ac:dyDescent="0.3">
      <c r="A66" t="s">
        <v>204</v>
      </c>
      <c r="B66" t="s">
        <v>69</v>
      </c>
      <c r="C66" t="s">
        <v>32</v>
      </c>
      <c r="D66">
        <v>1.14215710448723E-6</v>
      </c>
      <c r="E66">
        <v>5.8683197976970445E-7</v>
      </c>
      <c r="F66">
        <v>1.1154888991773734E-7</v>
      </c>
      <c r="G66">
        <v>1.1154888991773734E-7</v>
      </c>
      <c r="H66">
        <v>1.1154888991773734E-7</v>
      </c>
    </row>
    <row r="67" spans="1:8" x14ac:dyDescent="0.3">
      <c r="A67" t="s">
        <v>204</v>
      </c>
      <c r="B67" t="s">
        <v>69</v>
      </c>
      <c r="C67" t="s">
        <v>179</v>
      </c>
      <c r="D67">
        <v>0</v>
      </c>
      <c r="E67">
        <v>0</v>
      </c>
      <c r="F67">
        <v>0</v>
      </c>
      <c r="G67">
        <v>0</v>
      </c>
      <c r="H67">
        <v>0</v>
      </c>
    </row>
    <row r="68" spans="1:8" x14ac:dyDescent="0.3">
      <c r="A68" t="s">
        <v>204</v>
      </c>
      <c r="B68" t="s">
        <v>416</v>
      </c>
      <c r="C68" t="s">
        <v>33</v>
      </c>
      <c r="H68">
        <v>0</v>
      </c>
    </row>
    <row r="69" spans="1:8" x14ac:dyDescent="0.3">
      <c r="A69" t="s">
        <v>204</v>
      </c>
      <c r="B69" t="s">
        <v>416</v>
      </c>
      <c r="C69" t="s">
        <v>31</v>
      </c>
      <c r="H69">
        <v>317.26938387482494</v>
      </c>
    </row>
    <row r="70" spans="1:8" x14ac:dyDescent="0.3">
      <c r="A70" t="s">
        <v>204</v>
      </c>
      <c r="B70" t="s">
        <v>416</v>
      </c>
      <c r="C70" t="s">
        <v>180</v>
      </c>
      <c r="H70">
        <v>248.87767476827736</v>
      </c>
    </row>
    <row r="71" spans="1:8" x14ac:dyDescent="0.3">
      <c r="A71" t="s">
        <v>204</v>
      </c>
      <c r="B71" t="s">
        <v>416</v>
      </c>
      <c r="C71" t="s">
        <v>152</v>
      </c>
      <c r="H71">
        <v>11140.555298949788</v>
      </c>
    </row>
    <row r="72" spans="1:8" x14ac:dyDescent="0.3">
      <c r="A72" t="s">
        <v>204</v>
      </c>
      <c r="B72" t="s">
        <v>416</v>
      </c>
      <c r="C72" t="s">
        <v>181</v>
      </c>
      <c r="H72">
        <v>547752.90531719488</v>
      </c>
    </row>
    <row r="73" spans="1:8" x14ac:dyDescent="0.3">
      <c r="A73" t="s">
        <v>204</v>
      </c>
      <c r="B73" t="s">
        <v>416</v>
      </c>
      <c r="C73" t="s">
        <v>150</v>
      </c>
      <c r="H73">
        <v>72.963921718346015</v>
      </c>
    </row>
    <row r="74" spans="1:8" x14ac:dyDescent="0.3">
      <c r="A74" t="s">
        <v>204</v>
      </c>
      <c r="B74" t="s">
        <v>416</v>
      </c>
      <c r="C74" t="s">
        <v>30</v>
      </c>
      <c r="H74">
        <v>5.6792823022516741</v>
      </c>
    </row>
    <row r="75" spans="1:8" x14ac:dyDescent="0.3">
      <c r="A75" t="s">
        <v>204</v>
      </c>
      <c r="B75" t="s">
        <v>416</v>
      </c>
      <c r="C75" t="s">
        <v>29</v>
      </c>
      <c r="H75">
        <v>30496.837417562052</v>
      </c>
    </row>
    <row r="76" spans="1:8" x14ac:dyDescent="0.3">
      <c r="A76" t="s">
        <v>204</v>
      </c>
      <c r="B76" t="s">
        <v>416</v>
      </c>
      <c r="C76" t="s">
        <v>178</v>
      </c>
      <c r="H76">
        <v>305.66855739533293</v>
      </c>
    </row>
    <row r="77" spans="1:8" x14ac:dyDescent="0.3">
      <c r="A77" t="s">
        <v>204</v>
      </c>
      <c r="B77" t="s">
        <v>416</v>
      </c>
      <c r="C77" t="s">
        <v>32</v>
      </c>
      <c r="H77">
        <v>2.3496122294883021E-7</v>
      </c>
    </row>
    <row r="78" spans="1:8" x14ac:dyDescent="0.3">
      <c r="A78" t="s">
        <v>204</v>
      </c>
      <c r="B78" t="s">
        <v>416</v>
      </c>
      <c r="C78" t="s">
        <v>179</v>
      </c>
      <c r="H78">
        <v>56.790882627055609</v>
      </c>
    </row>
    <row r="79" spans="1:8" x14ac:dyDescent="0.3">
      <c r="A79" t="s">
        <v>204</v>
      </c>
      <c r="B79" t="s">
        <v>417</v>
      </c>
      <c r="C79" t="s">
        <v>33</v>
      </c>
      <c r="H79">
        <v>0</v>
      </c>
    </row>
    <row r="80" spans="1:8" x14ac:dyDescent="0.3">
      <c r="A80" t="s">
        <v>204</v>
      </c>
      <c r="B80" t="s">
        <v>417</v>
      </c>
      <c r="C80" t="s">
        <v>31</v>
      </c>
      <c r="H80">
        <v>644.27271574321196</v>
      </c>
    </row>
    <row r="81" spans="1:8" x14ac:dyDescent="0.3">
      <c r="A81" t="s">
        <v>204</v>
      </c>
      <c r="B81" t="s">
        <v>417</v>
      </c>
      <c r="C81" t="s">
        <v>180</v>
      </c>
      <c r="H81">
        <v>244.63411248365014</v>
      </c>
    </row>
    <row r="82" spans="1:8" x14ac:dyDescent="0.3">
      <c r="A82" t="s">
        <v>204</v>
      </c>
      <c r="B82" t="s">
        <v>417</v>
      </c>
      <c r="C82" t="s">
        <v>152</v>
      </c>
      <c r="H82">
        <v>11200.78279741291</v>
      </c>
    </row>
    <row r="83" spans="1:8" x14ac:dyDescent="0.3">
      <c r="A83" t="s">
        <v>204</v>
      </c>
      <c r="B83" t="s">
        <v>417</v>
      </c>
      <c r="C83" t="s">
        <v>181</v>
      </c>
      <c r="H83">
        <v>547752.90531719488</v>
      </c>
    </row>
    <row r="84" spans="1:8" x14ac:dyDescent="0.3">
      <c r="A84" t="s">
        <v>204</v>
      </c>
      <c r="B84" t="s">
        <v>417</v>
      </c>
      <c r="C84" t="s">
        <v>150</v>
      </c>
      <c r="H84">
        <v>74.452489723952908</v>
      </c>
    </row>
    <row r="85" spans="1:8" x14ac:dyDescent="0.3">
      <c r="A85" t="s">
        <v>204</v>
      </c>
      <c r="B85" t="s">
        <v>417</v>
      </c>
      <c r="C85" t="s">
        <v>30</v>
      </c>
      <c r="H85">
        <v>10.591518121186333</v>
      </c>
    </row>
    <row r="86" spans="1:8" x14ac:dyDescent="0.3">
      <c r="A86" t="s">
        <v>204</v>
      </c>
      <c r="B86" t="s">
        <v>417</v>
      </c>
      <c r="C86" t="s">
        <v>29</v>
      </c>
      <c r="H86">
        <v>39243.743819455747</v>
      </c>
    </row>
    <row r="87" spans="1:8" x14ac:dyDescent="0.3">
      <c r="A87" t="s">
        <v>204</v>
      </c>
      <c r="B87" t="s">
        <v>417</v>
      </c>
      <c r="C87" t="s">
        <v>178</v>
      </c>
      <c r="H87">
        <v>300.2021412627127</v>
      </c>
    </row>
    <row r="88" spans="1:8" x14ac:dyDescent="0.3">
      <c r="A88" t="s">
        <v>204</v>
      </c>
      <c r="B88" t="s">
        <v>417</v>
      </c>
      <c r="C88" t="s">
        <v>32</v>
      </c>
      <c r="H88">
        <v>2.3436209700081672E-7</v>
      </c>
    </row>
    <row r="89" spans="1:8" x14ac:dyDescent="0.3">
      <c r="A89" t="s">
        <v>204</v>
      </c>
      <c r="B89" t="s">
        <v>417</v>
      </c>
      <c r="C89" t="s">
        <v>179</v>
      </c>
      <c r="H89">
        <v>55.568028779062601</v>
      </c>
    </row>
    <row r="90" spans="1:8" x14ac:dyDescent="0.3">
      <c r="A90" t="s">
        <v>204</v>
      </c>
      <c r="B90" t="s">
        <v>402</v>
      </c>
      <c r="C90" t="s">
        <v>33</v>
      </c>
      <c r="D90">
        <v>247.83488812651959</v>
      </c>
      <c r="E90">
        <v>252.89124700928011</v>
      </c>
      <c r="F90">
        <v>252.46028125765702</v>
      </c>
      <c r="G90">
        <v>254.55102531509976</v>
      </c>
    </row>
    <row r="91" spans="1:8" x14ac:dyDescent="0.3">
      <c r="A91" t="s">
        <v>204</v>
      </c>
      <c r="B91" t="s">
        <v>402</v>
      </c>
      <c r="C91" t="s">
        <v>31</v>
      </c>
      <c r="D91">
        <v>320.1077270569408</v>
      </c>
      <c r="E91">
        <v>244.80485181111479</v>
      </c>
      <c r="F91">
        <v>220.33685327120224</v>
      </c>
      <c r="G91">
        <v>220.75422447824067</v>
      </c>
    </row>
    <row r="92" spans="1:8" x14ac:dyDescent="0.3">
      <c r="A92" t="s">
        <v>204</v>
      </c>
      <c r="B92" t="s">
        <v>402</v>
      </c>
      <c r="C92" t="s">
        <v>180</v>
      </c>
      <c r="D92">
        <v>336.85299556005907</v>
      </c>
      <c r="E92">
        <v>341.57034353902361</v>
      </c>
      <c r="F92">
        <v>324.39043888012816</v>
      </c>
      <c r="G92">
        <v>325.0449992803828</v>
      </c>
    </row>
    <row r="93" spans="1:8" x14ac:dyDescent="0.3">
      <c r="A93" t="s">
        <v>204</v>
      </c>
      <c r="B93" t="s">
        <v>402</v>
      </c>
      <c r="C93" t="s">
        <v>152</v>
      </c>
      <c r="D93">
        <v>115.78798434113131</v>
      </c>
      <c r="E93">
        <v>119.2502009161847</v>
      </c>
      <c r="F93">
        <v>94.990748526294624</v>
      </c>
      <c r="G93">
        <v>94.790305196004454</v>
      </c>
    </row>
    <row r="94" spans="1:8" x14ac:dyDescent="0.3">
      <c r="A94" t="s">
        <v>204</v>
      </c>
      <c r="B94" t="s">
        <v>402</v>
      </c>
      <c r="C94" t="s">
        <v>181</v>
      </c>
      <c r="D94">
        <v>594409.30822851427</v>
      </c>
      <c r="E94">
        <v>602485.3461544984</v>
      </c>
      <c r="F94">
        <v>601861.52574877697</v>
      </c>
      <c r="G94">
        <v>602702.78222273488</v>
      </c>
    </row>
    <row r="95" spans="1:8" x14ac:dyDescent="0.3">
      <c r="A95" t="s">
        <v>204</v>
      </c>
      <c r="B95" t="s">
        <v>402</v>
      </c>
      <c r="C95" t="s">
        <v>150</v>
      </c>
      <c r="D95">
        <v>9.3184788925369002</v>
      </c>
      <c r="E95">
        <v>3.990788616587718</v>
      </c>
      <c r="F95">
        <v>3.5953527776972596</v>
      </c>
      <c r="G95">
        <v>3.6760907708578938</v>
      </c>
    </row>
    <row r="96" spans="1:8" x14ac:dyDescent="0.3">
      <c r="A96" t="s">
        <v>204</v>
      </c>
      <c r="B96" t="s">
        <v>402</v>
      </c>
      <c r="C96" t="s">
        <v>30</v>
      </c>
      <c r="D96">
        <v>5.3689583893874824</v>
      </c>
      <c r="E96">
        <v>2.3131049686156659</v>
      </c>
      <c r="F96">
        <v>2.0763808790965408</v>
      </c>
      <c r="G96">
        <v>2.1700626297529197</v>
      </c>
    </row>
    <row r="97" spans="1:8" x14ac:dyDescent="0.3">
      <c r="A97" t="s">
        <v>204</v>
      </c>
      <c r="B97" t="s">
        <v>402</v>
      </c>
      <c r="C97" t="s">
        <v>29</v>
      </c>
      <c r="D97">
        <v>23039.804914188844</v>
      </c>
      <c r="E97">
        <v>6946.7598345802835</v>
      </c>
      <c r="F97">
        <v>6253.2508946557173</v>
      </c>
      <c r="G97">
        <v>6285.7419813248598</v>
      </c>
    </row>
    <row r="98" spans="1:8" x14ac:dyDescent="0.3">
      <c r="A98" t="s">
        <v>204</v>
      </c>
      <c r="B98" t="s">
        <v>402</v>
      </c>
      <c r="C98" t="s">
        <v>178</v>
      </c>
      <c r="D98">
        <v>397.29368132508449</v>
      </c>
      <c r="E98">
        <v>402.34130546240198</v>
      </c>
      <c r="F98">
        <v>384.99483904800377</v>
      </c>
      <c r="G98">
        <v>379.84249051108969</v>
      </c>
    </row>
    <row r="99" spans="1:8" x14ac:dyDescent="0.3">
      <c r="A99" t="s">
        <v>204</v>
      </c>
      <c r="B99" t="s">
        <v>402</v>
      </c>
      <c r="C99" t="s">
        <v>32</v>
      </c>
      <c r="D99">
        <v>5.2603660932679023E-7</v>
      </c>
      <c r="E99">
        <v>4.0478741682217143E-7</v>
      </c>
      <c r="F99">
        <v>3.8190402980727523E-7</v>
      </c>
      <c r="G99">
        <v>3.8207070739909101E-7</v>
      </c>
    </row>
    <row r="100" spans="1:8" x14ac:dyDescent="0.3">
      <c r="A100" t="s">
        <v>204</v>
      </c>
      <c r="B100" t="s">
        <v>402</v>
      </c>
      <c r="C100" t="s">
        <v>179</v>
      </c>
      <c r="D100">
        <v>60.440685765025421</v>
      </c>
      <c r="E100">
        <v>60.770961923378387</v>
      </c>
      <c r="F100">
        <v>60.604400167875674</v>
      </c>
      <c r="G100">
        <v>54.797491230706989</v>
      </c>
    </row>
    <row r="101" spans="1:8" x14ac:dyDescent="0.3">
      <c r="A101" t="s">
        <v>200</v>
      </c>
      <c r="B101" t="s">
        <v>153</v>
      </c>
      <c r="C101" t="s">
        <v>33</v>
      </c>
      <c r="D101">
        <v>2.7572439335347823</v>
      </c>
      <c r="E101">
        <v>2.7010727932185992</v>
      </c>
      <c r="F101">
        <v>2.7010727932185992</v>
      </c>
      <c r="G101">
        <v>2.7010727932185992</v>
      </c>
      <c r="H101">
        <v>2.7010727932185992</v>
      </c>
    </row>
    <row r="102" spans="1:8" x14ac:dyDescent="0.3">
      <c r="A102" t="s">
        <v>200</v>
      </c>
      <c r="B102" t="s">
        <v>153</v>
      </c>
      <c r="C102" t="s">
        <v>31</v>
      </c>
      <c r="D102">
        <v>2.1160340151047995E-3</v>
      </c>
      <c r="E102">
        <v>2.0258045949139498E-2</v>
      </c>
      <c r="F102">
        <v>2.0258045949139498E-2</v>
      </c>
      <c r="G102">
        <v>2.0258045949139498E-2</v>
      </c>
      <c r="H102">
        <v>2.0258045949139498E-2</v>
      </c>
    </row>
    <row r="103" spans="1:8" x14ac:dyDescent="0.3">
      <c r="A103" t="s">
        <v>200</v>
      </c>
      <c r="B103" t="s">
        <v>153</v>
      </c>
      <c r="C103" t="s">
        <v>180</v>
      </c>
      <c r="D103">
        <v>9.4975133170409638</v>
      </c>
      <c r="E103">
        <v>8.7585118355337102</v>
      </c>
      <c r="F103">
        <v>8.7585118355337102</v>
      </c>
      <c r="G103">
        <v>8.7585118355337102</v>
      </c>
      <c r="H103">
        <v>8.7585118355337102</v>
      </c>
    </row>
    <row r="104" spans="1:8" x14ac:dyDescent="0.3">
      <c r="A104" t="s">
        <v>200</v>
      </c>
      <c r="B104" t="s">
        <v>153</v>
      </c>
      <c r="C104" t="s">
        <v>152</v>
      </c>
      <c r="D104">
        <v>1.4812238105733596E-4</v>
      </c>
      <c r="E104">
        <v>1.4180632164397646E-3</v>
      </c>
      <c r="F104">
        <v>1.4180632164397646E-3</v>
      </c>
      <c r="G104">
        <v>1.4180632164397646E-3</v>
      </c>
      <c r="H104">
        <v>1.4180632164397646E-3</v>
      </c>
    </row>
    <row r="105" spans="1:8" x14ac:dyDescent="0.3">
      <c r="A105" t="s">
        <v>200</v>
      </c>
      <c r="B105" t="s">
        <v>153</v>
      </c>
      <c r="C105" t="s">
        <v>181</v>
      </c>
      <c r="D105">
        <v>2757.2439335347817</v>
      </c>
      <c r="E105">
        <v>2701.0727932185991</v>
      </c>
      <c r="F105">
        <v>2701.0727932185991</v>
      </c>
      <c r="G105">
        <v>2701.0727932185991</v>
      </c>
      <c r="H105">
        <v>2701.0727932185991</v>
      </c>
    </row>
    <row r="106" spans="1:8" x14ac:dyDescent="0.3">
      <c r="A106" t="s">
        <v>200</v>
      </c>
      <c r="B106" t="s">
        <v>153</v>
      </c>
      <c r="C106" t="s">
        <v>150</v>
      </c>
      <c r="D106">
        <v>2.5392408181257591E-4</v>
      </c>
      <c r="E106">
        <v>1.1749666650500908E-4</v>
      </c>
      <c r="F106">
        <v>1.1749666650500908E-4</v>
      </c>
      <c r="G106">
        <v>1.1749666650500908E-4</v>
      </c>
      <c r="H106">
        <v>1.1749666650500908E-4</v>
      </c>
    </row>
    <row r="107" spans="1:8" x14ac:dyDescent="0.3">
      <c r="A107" t="s">
        <v>200</v>
      </c>
      <c r="B107" t="s">
        <v>153</v>
      </c>
      <c r="C107" t="s">
        <v>30</v>
      </c>
      <c r="D107">
        <v>0</v>
      </c>
      <c r="E107">
        <v>2.0258045949139499E-6</v>
      </c>
      <c r="F107">
        <v>2.0258045949139499E-6</v>
      </c>
      <c r="G107">
        <v>2.0258045949139499E-6</v>
      </c>
      <c r="H107">
        <v>2.0258045949139499E-6</v>
      </c>
    </row>
    <row r="108" spans="1:8" x14ac:dyDescent="0.3">
      <c r="A108" t="s">
        <v>200</v>
      </c>
      <c r="B108" t="s">
        <v>153</v>
      </c>
      <c r="C108" t="s">
        <v>29</v>
      </c>
      <c r="D108">
        <v>0.30987202117194684</v>
      </c>
      <c r="E108">
        <v>0.52063178089288509</v>
      </c>
      <c r="F108">
        <v>0.52063178089288509</v>
      </c>
      <c r="G108">
        <v>0.52063178089288509</v>
      </c>
      <c r="H108">
        <v>0.52063178089288509</v>
      </c>
    </row>
    <row r="109" spans="1:8" x14ac:dyDescent="0.3">
      <c r="A109" t="s">
        <v>200</v>
      </c>
      <c r="B109" t="s">
        <v>153</v>
      </c>
      <c r="C109" t="s">
        <v>178</v>
      </c>
      <c r="D109">
        <v>9.4975133170409638</v>
      </c>
      <c r="E109">
        <v>8.7585118355337102</v>
      </c>
      <c r="F109">
        <v>8.7585118355337102</v>
      </c>
      <c r="G109">
        <v>8.7585118355337102</v>
      </c>
      <c r="H109">
        <v>8.7585118355337102</v>
      </c>
    </row>
    <row r="110" spans="1:8" x14ac:dyDescent="0.3">
      <c r="A110" t="s">
        <v>200</v>
      </c>
      <c r="B110" t="s">
        <v>153</v>
      </c>
      <c r="C110" t="s">
        <v>32</v>
      </c>
      <c r="D110">
        <v>2.5642368581873476E-8</v>
      </c>
      <c r="E110">
        <v>1.1077909846827442E-8</v>
      </c>
      <c r="F110">
        <v>2.2155819693654882E-9</v>
      </c>
      <c r="G110">
        <v>2.2155819693654882E-9</v>
      </c>
      <c r="H110">
        <v>2.2155819693654882E-9</v>
      </c>
    </row>
    <row r="111" spans="1:8" x14ac:dyDescent="0.3">
      <c r="A111" t="s">
        <v>200</v>
      </c>
      <c r="B111" t="s">
        <v>153</v>
      </c>
      <c r="C111" t="s">
        <v>179</v>
      </c>
      <c r="D111">
        <v>0</v>
      </c>
      <c r="E111">
        <v>0</v>
      </c>
      <c r="F111">
        <v>0</v>
      </c>
      <c r="G111">
        <v>0</v>
      </c>
      <c r="H111">
        <v>0</v>
      </c>
    </row>
    <row r="112" spans="1:8" x14ac:dyDescent="0.3">
      <c r="A112" t="s">
        <v>200</v>
      </c>
      <c r="B112" t="s">
        <v>69</v>
      </c>
      <c r="C112" t="s">
        <v>33</v>
      </c>
      <c r="D112">
        <v>0</v>
      </c>
      <c r="E112">
        <v>0</v>
      </c>
      <c r="F112">
        <v>0</v>
      </c>
      <c r="G112">
        <v>0</v>
      </c>
      <c r="H112">
        <v>0</v>
      </c>
    </row>
    <row r="113" spans="1:8" x14ac:dyDescent="0.3">
      <c r="A113" t="s">
        <v>200</v>
      </c>
      <c r="B113" t="s">
        <v>69</v>
      </c>
      <c r="C113" t="s">
        <v>31</v>
      </c>
      <c r="D113">
        <v>6.1370631739938322</v>
      </c>
      <c r="E113">
        <v>4.2679413528238399</v>
      </c>
      <c r="F113">
        <v>3.8313386719674929</v>
      </c>
      <c r="G113">
        <v>3.7415588110565139</v>
      </c>
      <c r="H113">
        <v>3.7415588110565139</v>
      </c>
    </row>
    <row r="114" spans="1:8" x14ac:dyDescent="0.3">
      <c r="A114" t="s">
        <v>200</v>
      </c>
      <c r="B114" t="s">
        <v>69</v>
      </c>
      <c r="C114" t="s">
        <v>180</v>
      </c>
      <c r="D114">
        <v>10.280555779556842</v>
      </c>
      <c r="E114">
        <v>11.90611313791276</v>
      </c>
      <c r="F114">
        <v>11.11388906292748</v>
      </c>
      <c r="G114">
        <v>11.11388906292748</v>
      </c>
      <c r="H114">
        <v>11.11388906292748</v>
      </c>
    </row>
    <row r="115" spans="1:8" x14ac:dyDescent="0.3">
      <c r="A115" t="s">
        <v>200</v>
      </c>
      <c r="B115" t="s">
        <v>69</v>
      </c>
      <c r="C115" t="s">
        <v>152</v>
      </c>
      <c r="D115">
        <v>0.96933297816607844</v>
      </c>
      <c r="E115">
        <v>1.2447873659960915</v>
      </c>
      <c r="F115">
        <v>1.2046300686271407</v>
      </c>
      <c r="G115">
        <v>1.1543480564578417</v>
      </c>
      <c r="H115">
        <v>1.1543480564578417</v>
      </c>
    </row>
    <row r="116" spans="1:8" x14ac:dyDescent="0.3">
      <c r="A116" t="s">
        <v>200</v>
      </c>
      <c r="B116" t="s">
        <v>69</v>
      </c>
      <c r="C116" t="s">
        <v>181</v>
      </c>
      <c r="D116">
        <v>3408.8971870531022</v>
      </c>
      <c r="E116">
        <v>3938.0595595406767</v>
      </c>
      <c r="F116">
        <v>3676.7496950603663</v>
      </c>
      <c r="G116">
        <v>3676.7496950603663</v>
      </c>
      <c r="H116">
        <v>3676.7496950603663</v>
      </c>
    </row>
    <row r="117" spans="1:8" x14ac:dyDescent="0.3">
      <c r="A117" t="s">
        <v>200</v>
      </c>
      <c r="B117" t="s">
        <v>69</v>
      </c>
      <c r="C117" t="s">
        <v>150</v>
      </c>
      <c r="D117">
        <v>1.0982113048199489</v>
      </c>
      <c r="E117">
        <v>0.81482295216911438</v>
      </c>
      <c r="F117">
        <v>0.73018976875808062</v>
      </c>
      <c r="G117">
        <v>0.71432752798308319</v>
      </c>
      <c r="H117">
        <v>0.71432752798308319</v>
      </c>
    </row>
    <row r="118" spans="1:8" x14ac:dyDescent="0.3">
      <c r="A118" t="s">
        <v>200</v>
      </c>
      <c r="B118" t="s">
        <v>69</v>
      </c>
      <c r="C118" t="s">
        <v>30</v>
      </c>
      <c r="D118">
        <v>1.2920132997881753</v>
      </c>
      <c r="E118">
        <v>0.95711270612525512</v>
      </c>
      <c r="F118">
        <v>0.85910044844429545</v>
      </c>
      <c r="G118">
        <v>0.83906810865798254</v>
      </c>
      <c r="H118">
        <v>0.83906810865798254</v>
      </c>
    </row>
    <row r="119" spans="1:8" x14ac:dyDescent="0.3">
      <c r="A119" t="s">
        <v>200</v>
      </c>
      <c r="B119" t="s">
        <v>69</v>
      </c>
      <c r="C119" t="s">
        <v>29</v>
      </c>
      <c r="D119">
        <v>448.97462167639094</v>
      </c>
      <c r="E119">
        <v>332.59666537852615</v>
      </c>
      <c r="F119">
        <v>298.61415037292011</v>
      </c>
      <c r="G119">
        <v>291.57616775864892</v>
      </c>
      <c r="H119">
        <v>291.57616775864892</v>
      </c>
    </row>
    <row r="120" spans="1:8" x14ac:dyDescent="0.3">
      <c r="A120" t="s">
        <v>200</v>
      </c>
      <c r="B120" t="s">
        <v>69</v>
      </c>
      <c r="C120" t="s">
        <v>178</v>
      </c>
      <c r="D120">
        <v>10.280555779556842</v>
      </c>
      <c r="E120">
        <v>11.90611313791276</v>
      </c>
      <c r="F120">
        <v>11.11388906292748</v>
      </c>
      <c r="G120">
        <v>11.11388906292748</v>
      </c>
      <c r="H120">
        <v>11.11388906292748</v>
      </c>
    </row>
    <row r="121" spans="1:8" x14ac:dyDescent="0.3">
      <c r="A121" t="s">
        <v>200</v>
      </c>
      <c r="B121" t="s">
        <v>69</v>
      </c>
      <c r="C121" t="s">
        <v>32</v>
      </c>
      <c r="D121">
        <v>9.6459410625087934E-9</v>
      </c>
      <c r="E121">
        <v>4.7824219080772531E-9</v>
      </c>
      <c r="F121">
        <v>9.0577981551169119E-10</v>
      </c>
      <c r="G121">
        <v>9.0577981551169119E-10</v>
      </c>
      <c r="H121">
        <v>9.0577981551169119E-10</v>
      </c>
    </row>
    <row r="122" spans="1:8" x14ac:dyDescent="0.3">
      <c r="A122" t="s">
        <v>200</v>
      </c>
      <c r="B122" t="s">
        <v>69</v>
      </c>
      <c r="C122" t="s">
        <v>179</v>
      </c>
      <c r="D122">
        <v>0</v>
      </c>
      <c r="E122">
        <v>0</v>
      </c>
      <c r="F122">
        <v>0</v>
      </c>
      <c r="G122">
        <v>0</v>
      </c>
      <c r="H122">
        <v>0</v>
      </c>
    </row>
    <row r="123" spans="1:8" x14ac:dyDescent="0.3">
      <c r="A123" t="s">
        <v>200</v>
      </c>
      <c r="B123" t="s">
        <v>416</v>
      </c>
      <c r="C123" t="s">
        <v>33</v>
      </c>
      <c r="H123">
        <v>0</v>
      </c>
    </row>
    <row r="124" spans="1:8" x14ac:dyDescent="0.3">
      <c r="A124" t="s">
        <v>200</v>
      </c>
      <c r="B124" t="s">
        <v>416</v>
      </c>
      <c r="C124" t="s">
        <v>31</v>
      </c>
      <c r="H124">
        <v>1.5556836378069063</v>
      </c>
    </row>
    <row r="125" spans="1:8" x14ac:dyDescent="0.3">
      <c r="A125" t="s">
        <v>200</v>
      </c>
      <c r="B125" t="s">
        <v>416</v>
      </c>
      <c r="C125" t="s">
        <v>180</v>
      </c>
      <c r="H125">
        <v>16.957689453308063</v>
      </c>
    </row>
    <row r="126" spans="1:8" x14ac:dyDescent="0.3">
      <c r="A126" t="s">
        <v>200</v>
      </c>
      <c r="B126" t="s">
        <v>416</v>
      </c>
      <c r="C126" t="s">
        <v>152</v>
      </c>
      <c r="H126">
        <v>0.59335466624244371</v>
      </c>
    </row>
    <row r="127" spans="1:8" x14ac:dyDescent="0.3">
      <c r="A127" t="s">
        <v>200</v>
      </c>
      <c r="B127" t="s">
        <v>416</v>
      </c>
      <c r="C127" t="s">
        <v>181</v>
      </c>
      <c r="H127">
        <v>3761.2799205148749</v>
      </c>
    </row>
    <row r="128" spans="1:8" x14ac:dyDescent="0.3">
      <c r="A128" t="s">
        <v>200</v>
      </c>
      <c r="B128" t="s">
        <v>416</v>
      </c>
      <c r="C128" t="s">
        <v>150</v>
      </c>
      <c r="H128">
        <v>0.34983266219563625</v>
      </c>
    </row>
    <row r="129" spans="1:8" x14ac:dyDescent="0.3">
      <c r="A129" t="s">
        <v>200</v>
      </c>
      <c r="B129" t="s">
        <v>416</v>
      </c>
      <c r="C129" t="s">
        <v>30</v>
      </c>
      <c r="H129">
        <v>2.6797887065262871E-2</v>
      </c>
    </row>
    <row r="130" spans="1:8" x14ac:dyDescent="0.3">
      <c r="A130" t="s">
        <v>200</v>
      </c>
      <c r="B130" t="s">
        <v>416</v>
      </c>
      <c r="C130" t="s">
        <v>29</v>
      </c>
      <c r="H130">
        <v>100.14442490372474</v>
      </c>
    </row>
    <row r="131" spans="1:8" x14ac:dyDescent="0.3">
      <c r="A131" t="s">
        <v>200</v>
      </c>
      <c r="B131" t="s">
        <v>416</v>
      </c>
      <c r="C131" t="s">
        <v>178</v>
      </c>
      <c r="H131">
        <v>19.846597720805505</v>
      </c>
    </row>
    <row r="132" spans="1:8" x14ac:dyDescent="0.3">
      <c r="A132" t="s">
        <v>200</v>
      </c>
      <c r="B132" t="s">
        <v>416</v>
      </c>
      <c r="C132" t="s">
        <v>32</v>
      </c>
      <c r="H132">
        <v>1.5104851035271042E-9</v>
      </c>
    </row>
    <row r="133" spans="1:8" x14ac:dyDescent="0.3">
      <c r="A133" t="s">
        <v>200</v>
      </c>
      <c r="B133" t="s">
        <v>416</v>
      </c>
      <c r="C133" t="s">
        <v>179</v>
      </c>
      <c r="H133">
        <v>2.888908267497444</v>
      </c>
    </row>
    <row r="134" spans="1:8" x14ac:dyDescent="0.3">
      <c r="A134" t="s">
        <v>200</v>
      </c>
      <c r="B134" t="s">
        <v>417</v>
      </c>
      <c r="C134" t="s">
        <v>33</v>
      </c>
      <c r="H134">
        <v>0</v>
      </c>
    </row>
    <row r="135" spans="1:8" x14ac:dyDescent="0.3">
      <c r="A135" t="s">
        <v>200</v>
      </c>
      <c r="B135" t="s">
        <v>417</v>
      </c>
      <c r="C135" t="s">
        <v>31</v>
      </c>
      <c r="H135">
        <v>2.9846643668982029</v>
      </c>
    </row>
    <row r="136" spans="1:8" x14ac:dyDescent="0.3">
      <c r="A136" t="s">
        <v>200</v>
      </c>
      <c r="B136" t="s">
        <v>417</v>
      </c>
      <c r="C136" t="s">
        <v>180</v>
      </c>
      <c r="H136">
        <v>13.925206627128697</v>
      </c>
    </row>
    <row r="137" spans="1:8" x14ac:dyDescent="0.3">
      <c r="A137" t="s">
        <v>200</v>
      </c>
      <c r="B137" t="s">
        <v>417</v>
      </c>
      <c r="C137" t="s">
        <v>152</v>
      </c>
      <c r="H137">
        <v>1.0078218019270986</v>
      </c>
    </row>
    <row r="138" spans="1:8" x14ac:dyDescent="0.3">
      <c r="A138" t="s">
        <v>200</v>
      </c>
      <c r="B138" t="s">
        <v>417</v>
      </c>
      <c r="C138" t="s">
        <v>181</v>
      </c>
      <c r="H138">
        <v>3761.2799205148749</v>
      </c>
    </row>
    <row r="139" spans="1:8" x14ac:dyDescent="0.3">
      <c r="A139" t="s">
        <v>200</v>
      </c>
      <c r="B139" t="s">
        <v>417</v>
      </c>
      <c r="C139" t="s">
        <v>150</v>
      </c>
      <c r="H139">
        <v>0.32902671744414558</v>
      </c>
    </row>
    <row r="140" spans="1:8" x14ac:dyDescent="0.3">
      <c r="A140" t="s">
        <v>200</v>
      </c>
      <c r="B140" t="s">
        <v>417</v>
      </c>
      <c r="C140" t="s">
        <v>30</v>
      </c>
      <c r="H140">
        <v>0.37485135339336206</v>
      </c>
    </row>
    <row r="141" spans="1:8" x14ac:dyDescent="0.3">
      <c r="A141" t="s">
        <v>200</v>
      </c>
      <c r="B141" t="s">
        <v>417</v>
      </c>
      <c r="C141" t="s">
        <v>29</v>
      </c>
      <c r="H141">
        <v>161.31945882944015</v>
      </c>
    </row>
    <row r="142" spans="1:8" x14ac:dyDescent="0.3">
      <c r="A142" t="s">
        <v>200</v>
      </c>
      <c r="B142" t="s">
        <v>417</v>
      </c>
      <c r="C142" t="s">
        <v>178</v>
      </c>
      <c r="H142">
        <v>16.451026117086087</v>
      </c>
    </row>
    <row r="143" spans="1:8" x14ac:dyDescent="0.3">
      <c r="A143" t="s">
        <v>200</v>
      </c>
      <c r="B143" t="s">
        <v>417</v>
      </c>
      <c r="C143" t="s">
        <v>32</v>
      </c>
      <c r="H143">
        <v>1.4677674617272595E-9</v>
      </c>
    </row>
    <row r="144" spans="1:8" x14ac:dyDescent="0.3">
      <c r="A144" t="s">
        <v>200</v>
      </c>
      <c r="B144" t="s">
        <v>417</v>
      </c>
      <c r="C144" t="s">
        <v>179</v>
      </c>
      <c r="H144">
        <v>2.5258194899573914</v>
      </c>
    </row>
    <row r="145" spans="1:8" x14ac:dyDescent="0.3">
      <c r="A145" t="s">
        <v>200</v>
      </c>
      <c r="B145" t="s">
        <v>149</v>
      </c>
      <c r="C145" t="s">
        <v>33</v>
      </c>
      <c r="D145">
        <v>0</v>
      </c>
      <c r="E145">
        <v>0</v>
      </c>
      <c r="F145">
        <v>0</v>
      </c>
      <c r="G145">
        <v>0</v>
      </c>
      <c r="H145">
        <v>0</v>
      </c>
    </row>
    <row r="146" spans="1:8" x14ac:dyDescent="0.3">
      <c r="A146" t="s">
        <v>200</v>
      </c>
      <c r="B146" t="s">
        <v>149</v>
      </c>
      <c r="C146" t="s">
        <v>31</v>
      </c>
      <c r="D146">
        <v>0</v>
      </c>
      <c r="E146">
        <v>0</v>
      </c>
      <c r="F146">
        <v>0</v>
      </c>
      <c r="G146">
        <v>0</v>
      </c>
      <c r="H146">
        <v>0</v>
      </c>
    </row>
    <row r="147" spans="1:8" x14ac:dyDescent="0.3">
      <c r="A147" t="s">
        <v>200</v>
      </c>
      <c r="B147" t="s">
        <v>149</v>
      </c>
      <c r="C147" t="s">
        <v>180</v>
      </c>
      <c r="D147">
        <v>31.460886999584382</v>
      </c>
      <c r="E147">
        <v>31.788590252563644</v>
      </c>
      <c r="F147">
        <v>31.788590252563644</v>
      </c>
      <c r="G147">
        <v>31.788590252563644</v>
      </c>
      <c r="H147">
        <v>31.788590252563644</v>
      </c>
    </row>
    <row r="148" spans="1:8" x14ac:dyDescent="0.3">
      <c r="A148" t="s">
        <v>200</v>
      </c>
      <c r="B148" t="s">
        <v>149</v>
      </c>
      <c r="C148" t="s">
        <v>152</v>
      </c>
      <c r="D148">
        <v>0</v>
      </c>
      <c r="E148">
        <v>0</v>
      </c>
      <c r="F148">
        <v>0</v>
      </c>
      <c r="G148">
        <v>0</v>
      </c>
      <c r="H148">
        <v>0</v>
      </c>
    </row>
    <row r="149" spans="1:8" x14ac:dyDescent="0.3">
      <c r="A149" t="s">
        <v>200</v>
      </c>
      <c r="B149" t="s">
        <v>149</v>
      </c>
      <c r="C149" t="s">
        <v>181</v>
      </c>
      <c r="D149">
        <v>2553.1615969094755</v>
      </c>
      <c r="E149">
        <v>2579.7277400360563</v>
      </c>
      <c r="F149">
        <v>2579.7277400360563</v>
      </c>
      <c r="G149">
        <v>2579.7277400360563</v>
      </c>
      <c r="H149">
        <v>2579.7277400360563</v>
      </c>
    </row>
    <row r="150" spans="1:8" x14ac:dyDescent="0.3">
      <c r="A150" t="s">
        <v>200</v>
      </c>
      <c r="B150" t="s">
        <v>149</v>
      </c>
      <c r="C150" t="s">
        <v>150</v>
      </c>
      <c r="D150">
        <v>0</v>
      </c>
      <c r="E150">
        <v>0</v>
      </c>
      <c r="F150">
        <v>0</v>
      </c>
      <c r="G150">
        <v>0</v>
      </c>
      <c r="H150">
        <v>0</v>
      </c>
    </row>
    <row r="151" spans="1:8" x14ac:dyDescent="0.3">
      <c r="A151" t="s">
        <v>200</v>
      </c>
      <c r="B151" t="s">
        <v>149</v>
      </c>
      <c r="C151" t="s">
        <v>30</v>
      </c>
      <c r="D151">
        <v>0</v>
      </c>
      <c r="E151">
        <v>0</v>
      </c>
      <c r="F151">
        <v>0</v>
      </c>
      <c r="G151">
        <v>0</v>
      </c>
      <c r="H151">
        <v>0</v>
      </c>
    </row>
    <row r="152" spans="1:8" x14ac:dyDescent="0.3">
      <c r="A152" t="s">
        <v>200</v>
      </c>
      <c r="B152" t="s">
        <v>149</v>
      </c>
      <c r="C152" t="s">
        <v>29</v>
      </c>
      <c r="D152">
        <v>0</v>
      </c>
      <c r="E152">
        <v>0</v>
      </c>
      <c r="F152">
        <v>0</v>
      </c>
      <c r="G152">
        <v>0</v>
      </c>
      <c r="H152">
        <v>0</v>
      </c>
    </row>
    <row r="153" spans="1:8" x14ac:dyDescent="0.3">
      <c r="A153" t="s">
        <v>200</v>
      </c>
      <c r="B153" t="s">
        <v>149</v>
      </c>
      <c r="C153" t="s">
        <v>178</v>
      </c>
      <c r="D153">
        <v>31.460886999584382</v>
      </c>
      <c r="E153">
        <v>31.788590252563644</v>
      </c>
      <c r="F153">
        <v>31.788590252563644</v>
      </c>
      <c r="G153">
        <v>31.788590252563644</v>
      </c>
      <c r="H153">
        <v>31.788590252563644</v>
      </c>
    </row>
    <row r="154" spans="1:8" x14ac:dyDescent="0.3">
      <c r="A154" t="s">
        <v>200</v>
      </c>
      <c r="B154" t="s">
        <v>149</v>
      </c>
      <c r="C154" t="s">
        <v>32</v>
      </c>
      <c r="D154">
        <v>3.6254894676114545E-8</v>
      </c>
      <c r="E154">
        <v>1.6154771053653791E-8</v>
      </c>
      <c r="F154">
        <v>3.2309542107307589E-9</v>
      </c>
      <c r="G154">
        <v>3.2309542107307589E-9</v>
      </c>
      <c r="H154">
        <v>3.2309542107307589E-9</v>
      </c>
    </row>
    <row r="155" spans="1:8" x14ac:dyDescent="0.3">
      <c r="A155" t="s">
        <v>200</v>
      </c>
      <c r="B155" t="s">
        <v>149</v>
      </c>
      <c r="C155" t="s">
        <v>179</v>
      </c>
      <c r="D155">
        <v>0</v>
      </c>
      <c r="E155">
        <v>0</v>
      </c>
      <c r="F155">
        <v>0</v>
      </c>
      <c r="G155">
        <v>0</v>
      </c>
      <c r="H155">
        <v>0</v>
      </c>
    </row>
    <row r="156" spans="1:8" x14ac:dyDescent="0.3">
      <c r="A156" t="s">
        <v>200</v>
      </c>
      <c r="B156" t="s">
        <v>402</v>
      </c>
      <c r="C156" t="s">
        <v>33</v>
      </c>
      <c r="D156">
        <v>0</v>
      </c>
      <c r="E156">
        <v>0</v>
      </c>
      <c r="F156">
        <v>0</v>
      </c>
      <c r="G156">
        <v>0</v>
      </c>
    </row>
    <row r="157" spans="1:8" x14ac:dyDescent="0.3">
      <c r="A157" t="s">
        <v>200</v>
      </c>
      <c r="B157" t="s">
        <v>402</v>
      </c>
      <c r="C157" t="s">
        <v>31</v>
      </c>
      <c r="D157">
        <v>1.5068257796662017</v>
      </c>
      <c r="E157">
        <v>1.1464812791441419</v>
      </c>
      <c r="F157">
        <v>1.0585235098075561</v>
      </c>
      <c r="G157">
        <v>1.0585235098075561</v>
      </c>
    </row>
    <row r="158" spans="1:8" x14ac:dyDescent="0.3">
      <c r="A158" t="s">
        <v>200</v>
      </c>
      <c r="B158" t="s">
        <v>402</v>
      </c>
      <c r="C158" t="s">
        <v>180</v>
      </c>
      <c r="D158">
        <v>19.259209583245188</v>
      </c>
      <c r="E158">
        <v>20.127803378644018</v>
      </c>
      <c r="F158">
        <v>19.455781060534964</v>
      </c>
      <c r="G158">
        <v>19.455781060534964</v>
      </c>
    </row>
    <row r="159" spans="1:8" x14ac:dyDescent="0.3">
      <c r="A159" t="s">
        <v>200</v>
      </c>
      <c r="B159" t="s">
        <v>402</v>
      </c>
      <c r="C159" t="s">
        <v>152</v>
      </c>
      <c r="D159">
        <v>1.3645733784590592</v>
      </c>
      <c r="E159">
        <v>1.4667273368508065</v>
      </c>
      <c r="F159">
        <v>1.2338978784673527</v>
      </c>
      <c r="G159">
        <v>1.2247353347259056</v>
      </c>
    </row>
    <row r="160" spans="1:8" x14ac:dyDescent="0.3">
      <c r="A160" t="s">
        <v>200</v>
      </c>
      <c r="B160" t="s">
        <v>402</v>
      </c>
      <c r="C160" t="s">
        <v>181</v>
      </c>
      <c r="D160">
        <v>2871.5194142206719</v>
      </c>
      <c r="E160">
        <v>2908.408024794624</v>
      </c>
      <c r="F160">
        <v>2908.408024794624</v>
      </c>
      <c r="G160">
        <v>2908.408024794624</v>
      </c>
    </row>
    <row r="161" spans="1:8" x14ac:dyDescent="0.3">
      <c r="A161" t="s">
        <v>200</v>
      </c>
      <c r="B161" t="s">
        <v>402</v>
      </c>
      <c r="C161" t="s">
        <v>150</v>
      </c>
      <c r="D161">
        <v>0.29859952724135991</v>
      </c>
      <c r="E161">
        <v>0.11903099573763432</v>
      </c>
      <c r="F161">
        <v>0.10908080271271987</v>
      </c>
      <c r="G161">
        <v>0.10908080271271987</v>
      </c>
    </row>
    <row r="162" spans="1:8" x14ac:dyDescent="0.3">
      <c r="A162" t="s">
        <v>200</v>
      </c>
      <c r="B162" t="s">
        <v>402</v>
      </c>
      <c r="C162" t="s">
        <v>30</v>
      </c>
      <c r="D162">
        <v>2.402694062003362E-3</v>
      </c>
      <c r="E162">
        <v>8.9336683034087943E-4</v>
      </c>
      <c r="F162">
        <v>8.1915868240339785E-4</v>
      </c>
      <c r="G162">
        <v>8.1915868240339785E-4</v>
      </c>
    </row>
    <row r="163" spans="1:8" x14ac:dyDescent="0.3">
      <c r="A163" t="s">
        <v>200</v>
      </c>
      <c r="B163" t="s">
        <v>402</v>
      </c>
      <c r="C163" t="s">
        <v>29</v>
      </c>
      <c r="D163">
        <v>109.02448801700672</v>
      </c>
      <c r="E163">
        <v>49.670269942227989</v>
      </c>
      <c r="F163">
        <v>45.71247638054696</v>
      </c>
      <c r="G163">
        <v>45.71247638054696</v>
      </c>
    </row>
    <row r="164" spans="1:8" x14ac:dyDescent="0.3">
      <c r="A164" t="s">
        <v>200</v>
      </c>
      <c r="B164" t="s">
        <v>402</v>
      </c>
      <c r="C164" t="s">
        <v>178</v>
      </c>
      <c r="D164">
        <v>24.6605372543609</v>
      </c>
      <c r="E164">
        <v>25.56279280289904</v>
      </c>
      <c r="F164">
        <v>24.669351643775297</v>
      </c>
      <c r="G164">
        <v>24.477446135981406</v>
      </c>
    </row>
    <row r="165" spans="1:8" x14ac:dyDescent="0.3">
      <c r="A165" t="s">
        <v>200</v>
      </c>
      <c r="B165" t="s">
        <v>402</v>
      </c>
      <c r="C165" t="s">
        <v>32</v>
      </c>
      <c r="D165">
        <v>1.8795850450221699E-8</v>
      </c>
      <c r="E165">
        <v>8.8025275296754993E-9</v>
      </c>
      <c r="F165">
        <v>2.4324792641602742E-9</v>
      </c>
      <c r="G165">
        <v>2.4324792641602742E-9</v>
      </c>
    </row>
    <row r="166" spans="1:8" x14ac:dyDescent="0.3">
      <c r="A166" t="s">
        <v>200</v>
      </c>
      <c r="B166" t="s">
        <v>402</v>
      </c>
      <c r="C166" t="s">
        <v>179</v>
      </c>
      <c r="D166">
        <v>5.4013276711157161</v>
      </c>
      <c r="E166">
        <v>5.4349894242550221</v>
      </c>
      <c r="F166">
        <v>5.2135705832403332</v>
      </c>
      <c r="G166">
        <v>5.0216650754464434</v>
      </c>
    </row>
    <row r="167" spans="1:8" x14ac:dyDescent="0.3">
      <c r="A167" t="s">
        <v>203</v>
      </c>
      <c r="B167" t="s">
        <v>153</v>
      </c>
      <c r="C167" t="s">
        <v>33</v>
      </c>
      <c r="D167">
        <v>17.650647800983691</v>
      </c>
      <c r="E167">
        <v>15.742667292822965</v>
      </c>
      <c r="F167">
        <v>15.742667292822965</v>
      </c>
      <c r="G167">
        <v>15.742667292822965</v>
      </c>
      <c r="H167">
        <v>15.742667292822965</v>
      </c>
    </row>
    <row r="168" spans="1:8" x14ac:dyDescent="0.3">
      <c r="A168" t="s">
        <v>203</v>
      </c>
      <c r="B168" t="s">
        <v>153</v>
      </c>
      <c r="C168" t="s">
        <v>31</v>
      </c>
      <c r="D168">
        <v>1.1045320025575942E-2</v>
      </c>
      <c r="E168">
        <v>0.10579629642689897</v>
      </c>
      <c r="F168">
        <v>0.10579629642689897</v>
      </c>
      <c r="G168">
        <v>0.10579629642689897</v>
      </c>
      <c r="H168">
        <v>0.10579629642689897</v>
      </c>
    </row>
    <row r="169" spans="1:8" x14ac:dyDescent="0.3">
      <c r="A169" t="s">
        <v>203</v>
      </c>
      <c r="B169" t="s">
        <v>153</v>
      </c>
      <c r="C169" t="s">
        <v>180</v>
      </c>
      <c r="D169">
        <v>59.968608197579748</v>
      </c>
      <c r="E169">
        <v>50.77979585730526</v>
      </c>
      <c r="F169">
        <v>50.77979585730526</v>
      </c>
      <c r="G169">
        <v>50.77979585730526</v>
      </c>
      <c r="H169">
        <v>50.77979585730526</v>
      </c>
    </row>
    <row r="170" spans="1:8" x14ac:dyDescent="0.3">
      <c r="A170" t="s">
        <v>203</v>
      </c>
      <c r="B170" t="s">
        <v>153</v>
      </c>
      <c r="C170" t="s">
        <v>152</v>
      </c>
      <c r="D170">
        <v>7.7317240179031578E-4</v>
      </c>
      <c r="E170">
        <v>7.4057407498829267E-3</v>
      </c>
      <c r="F170">
        <v>7.4057407498829267E-3</v>
      </c>
      <c r="G170">
        <v>7.4057407498829267E-3</v>
      </c>
      <c r="H170">
        <v>7.4057407498829267E-3</v>
      </c>
    </row>
    <row r="171" spans="1:8" x14ac:dyDescent="0.3">
      <c r="A171" t="s">
        <v>203</v>
      </c>
      <c r="B171" t="s">
        <v>153</v>
      </c>
      <c r="C171" t="s">
        <v>181</v>
      </c>
      <c r="D171">
        <v>17650.64780098369</v>
      </c>
      <c r="E171">
        <v>15742.667292822964</v>
      </c>
      <c r="F171">
        <v>15742.667292822964</v>
      </c>
      <c r="G171">
        <v>15742.667292822964</v>
      </c>
      <c r="H171">
        <v>15742.667292822964</v>
      </c>
    </row>
    <row r="172" spans="1:8" x14ac:dyDescent="0.3">
      <c r="A172" t="s">
        <v>203</v>
      </c>
      <c r="B172" t="s">
        <v>153</v>
      </c>
      <c r="C172" t="s">
        <v>150</v>
      </c>
      <c r="D172">
        <v>1.3254384030691128E-3</v>
      </c>
      <c r="E172">
        <v>6.1361851927601392E-4</v>
      </c>
      <c r="F172">
        <v>6.1361851927601392E-4</v>
      </c>
      <c r="G172">
        <v>6.1361851927601392E-4</v>
      </c>
      <c r="H172">
        <v>6.1361851927601392E-4</v>
      </c>
    </row>
    <row r="173" spans="1:8" x14ac:dyDescent="0.3">
      <c r="A173" t="s">
        <v>203</v>
      </c>
      <c r="B173" t="s">
        <v>153</v>
      </c>
      <c r="C173" t="s">
        <v>30</v>
      </c>
      <c r="D173">
        <v>0</v>
      </c>
      <c r="E173">
        <v>1.0579629642689895E-5</v>
      </c>
      <c r="F173">
        <v>1.0579629642689895E-5</v>
      </c>
      <c r="G173">
        <v>1.0579629642689895E-5</v>
      </c>
      <c r="H173">
        <v>1.0579629642689895E-5</v>
      </c>
    </row>
    <row r="174" spans="1:8" x14ac:dyDescent="0.3">
      <c r="A174" t="s">
        <v>203</v>
      </c>
      <c r="B174" t="s">
        <v>153</v>
      </c>
      <c r="C174" t="s">
        <v>29</v>
      </c>
      <c r="D174">
        <v>1.6174766645453404</v>
      </c>
      <c r="E174">
        <v>2.7189648181713038</v>
      </c>
      <c r="F174">
        <v>2.7189648181713038</v>
      </c>
      <c r="G174">
        <v>2.7189648181713038</v>
      </c>
      <c r="H174">
        <v>2.7189648181713038</v>
      </c>
    </row>
    <row r="175" spans="1:8" x14ac:dyDescent="0.3">
      <c r="A175" t="s">
        <v>203</v>
      </c>
      <c r="B175" t="s">
        <v>153</v>
      </c>
      <c r="C175" t="s">
        <v>178</v>
      </c>
      <c r="D175">
        <v>59.968608197579748</v>
      </c>
      <c r="E175">
        <v>50.77979585730526</v>
      </c>
      <c r="F175">
        <v>50.77979585730526</v>
      </c>
      <c r="G175">
        <v>50.77979585730526</v>
      </c>
      <c r="H175">
        <v>50.77979585730526</v>
      </c>
    </row>
    <row r="176" spans="1:8" x14ac:dyDescent="0.3">
      <c r="A176" t="s">
        <v>203</v>
      </c>
      <c r="B176" t="s">
        <v>153</v>
      </c>
      <c r="C176" t="s">
        <v>32</v>
      </c>
      <c r="D176">
        <v>1.6415102454914835E-7</v>
      </c>
      <c r="E176">
        <v>6.4565401368054829E-8</v>
      </c>
      <c r="F176">
        <v>1.2913080273610965E-8</v>
      </c>
      <c r="G176">
        <v>1.2913080273610965E-8</v>
      </c>
      <c r="H176">
        <v>1.2913080273610965E-8</v>
      </c>
    </row>
    <row r="177" spans="1:8" x14ac:dyDescent="0.3">
      <c r="A177" t="s">
        <v>203</v>
      </c>
      <c r="B177" t="s">
        <v>153</v>
      </c>
      <c r="C177" t="s">
        <v>179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 t="s">
        <v>203</v>
      </c>
      <c r="B178" t="s">
        <v>69</v>
      </c>
      <c r="C178" t="s">
        <v>33</v>
      </c>
      <c r="D178">
        <v>0</v>
      </c>
      <c r="E178">
        <v>0</v>
      </c>
      <c r="F178">
        <v>0</v>
      </c>
      <c r="G178">
        <v>0</v>
      </c>
      <c r="H178">
        <v>0</v>
      </c>
    </row>
    <row r="179" spans="1:8" x14ac:dyDescent="0.3">
      <c r="A179" t="s">
        <v>203</v>
      </c>
      <c r="B179" t="s">
        <v>69</v>
      </c>
      <c r="C179" t="s">
        <v>31</v>
      </c>
      <c r="D179">
        <v>37.286216041585391</v>
      </c>
      <c r="E179">
        <v>26.006899167521848</v>
      </c>
      <c r="F179">
        <v>23.346440422045404</v>
      </c>
      <c r="G179">
        <v>22.799362663246981</v>
      </c>
      <c r="H179">
        <v>22.799362663246981</v>
      </c>
    </row>
    <row r="180" spans="1:8" x14ac:dyDescent="0.3">
      <c r="A180" t="s">
        <v>203</v>
      </c>
      <c r="B180" t="s">
        <v>69</v>
      </c>
      <c r="C180" t="s">
        <v>180</v>
      </c>
      <c r="D180">
        <v>36.784329803598965</v>
      </c>
      <c r="E180">
        <v>42.859470563853172</v>
      </c>
      <c r="F180">
        <v>39.912083945356514</v>
      </c>
      <c r="G180">
        <v>39.912083945356514</v>
      </c>
      <c r="H180">
        <v>39.912083945356514</v>
      </c>
    </row>
    <row r="181" spans="1:8" x14ac:dyDescent="0.3">
      <c r="A181" t="s">
        <v>203</v>
      </c>
      <c r="B181" t="s">
        <v>69</v>
      </c>
      <c r="C181" t="s">
        <v>152</v>
      </c>
      <c r="D181">
        <v>5.8892597021472497</v>
      </c>
      <c r="E181">
        <v>7.5856598842592078</v>
      </c>
      <c r="F181">
        <v>7.3404693595947981</v>
      </c>
      <c r="G181">
        <v>7.0340735794461668</v>
      </c>
      <c r="H181">
        <v>7.0340735794461668</v>
      </c>
    </row>
    <row r="182" spans="1:8" x14ac:dyDescent="0.3">
      <c r="A182" t="s">
        <v>203</v>
      </c>
      <c r="B182" t="s">
        <v>69</v>
      </c>
      <c r="C182" t="s">
        <v>181</v>
      </c>
      <c r="D182">
        <v>19936.83730102616</v>
      </c>
      <c r="E182">
        <v>23206.769641005369</v>
      </c>
      <c r="F182">
        <v>21614.46582630515</v>
      </c>
      <c r="G182">
        <v>21614.46582630515</v>
      </c>
      <c r="H182">
        <v>21614.46582630515</v>
      </c>
    </row>
    <row r="183" spans="1:8" x14ac:dyDescent="0.3">
      <c r="A183" t="s">
        <v>203</v>
      </c>
      <c r="B183" t="s">
        <v>69</v>
      </c>
      <c r="C183" t="s">
        <v>150</v>
      </c>
      <c r="D183">
        <v>6.6722702390205439</v>
      </c>
      <c r="E183">
        <v>4.9651615625935932</v>
      </c>
      <c r="F183">
        <v>4.4494453225518136</v>
      </c>
      <c r="G183">
        <v>4.3527880205171066</v>
      </c>
      <c r="H183">
        <v>4.3527880205171066</v>
      </c>
    </row>
    <row r="184" spans="1:8" x14ac:dyDescent="0.3">
      <c r="A184" t="s">
        <v>203</v>
      </c>
      <c r="B184" t="s">
        <v>69</v>
      </c>
      <c r="C184" t="s">
        <v>30</v>
      </c>
      <c r="D184">
        <v>7.8497296929653455</v>
      </c>
      <c r="E184">
        <v>5.8322107972932304</v>
      </c>
      <c r="F184">
        <v>5.2349685458261686</v>
      </c>
      <c r="G184">
        <v>5.112900551483305</v>
      </c>
      <c r="H184">
        <v>5.112900551483305</v>
      </c>
    </row>
    <row r="185" spans="1:8" x14ac:dyDescent="0.3">
      <c r="A185" t="s">
        <v>203</v>
      </c>
      <c r="B185" t="s">
        <v>69</v>
      </c>
      <c r="C185" t="s">
        <v>29</v>
      </c>
      <c r="D185">
        <v>2727.7810683054577</v>
      </c>
      <c r="E185">
        <v>2026.6932520593975</v>
      </c>
      <c r="F185">
        <v>1819.6192160900771</v>
      </c>
      <c r="G185">
        <v>1776.7329416404484</v>
      </c>
      <c r="H185">
        <v>1776.7329416404484</v>
      </c>
    </row>
    <row r="186" spans="1:8" x14ac:dyDescent="0.3">
      <c r="A186" t="s">
        <v>203</v>
      </c>
      <c r="B186" t="s">
        <v>69</v>
      </c>
      <c r="C186" t="s">
        <v>178</v>
      </c>
      <c r="D186">
        <v>36.784329803598965</v>
      </c>
      <c r="E186">
        <v>42.859470563853172</v>
      </c>
      <c r="F186">
        <v>39.912083945356514</v>
      </c>
      <c r="G186">
        <v>39.912083945356514</v>
      </c>
      <c r="H186">
        <v>39.912083945356514</v>
      </c>
    </row>
    <row r="187" spans="1:8" x14ac:dyDescent="0.3">
      <c r="A187" t="s">
        <v>203</v>
      </c>
      <c r="B187" t="s">
        <v>69</v>
      </c>
      <c r="C187" t="s">
        <v>32</v>
      </c>
      <c r="D187">
        <v>4.7611198885611108E-8</v>
      </c>
      <c r="E187">
        <v>2.4194900902121357E-8</v>
      </c>
      <c r="F187">
        <v>4.5300095482198416E-9</v>
      </c>
      <c r="G187">
        <v>4.5300095482198416E-9</v>
      </c>
      <c r="H187">
        <v>4.5300095482198416E-9</v>
      </c>
    </row>
    <row r="188" spans="1:8" x14ac:dyDescent="0.3">
      <c r="A188" t="s">
        <v>203</v>
      </c>
      <c r="B188" t="s">
        <v>69</v>
      </c>
      <c r="C188" t="s">
        <v>179</v>
      </c>
      <c r="D188">
        <v>0</v>
      </c>
      <c r="E188">
        <v>0</v>
      </c>
      <c r="F188">
        <v>0</v>
      </c>
      <c r="G188">
        <v>0</v>
      </c>
      <c r="H188">
        <v>0</v>
      </c>
    </row>
    <row r="189" spans="1:8" x14ac:dyDescent="0.3">
      <c r="A189" t="s">
        <v>203</v>
      </c>
      <c r="B189" t="s">
        <v>416</v>
      </c>
      <c r="C189" t="s">
        <v>33</v>
      </c>
      <c r="H189">
        <v>0</v>
      </c>
    </row>
    <row r="190" spans="1:8" x14ac:dyDescent="0.3">
      <c r="A190" t="s">
        <v>203</v>
      </c>
      <c r="B190" t="s">
        <v>416</v>
      </c>
      <c r="C190" t="s">
        <v>31</v>
      </c>
      <c r="H190">
        <v>10.221006019902795</v>
      </c>
    </row>
    <row r="191" spans="1:8" x14ac:dyDescent="0.3">
      <c r="A191" t="s">
        <v>203</v>
      </c>
      <c r="B191" t="s">
        <v>416</v>
      </c>
      <c r="C191" t="s">
        <v>180</v>
      </c>
      <c r="H191">
        <v>46.362039386200443</v>
      </c>
    </row>
    <row r="192" spans="1:8" x14ac:dyDescent="0.3">
      <c r="A192" t="s">
        <v>203</v>
      </c>
      <c r="B192" t="s">
        <v>416</v>
      </c>
      <c r="C192" t="s">
        <v>152</v>
      </c>
      <c r="H192">
        <v>3.0421879529772076</v>
      </c>
    </row>
    <row r="193" spans="1:8" x14ac:dyDescent="0.3">
      <c r="A193" t="s">
        <v>203</v>
      </c>
      <c r="B193" t="s">
        <v>416</v>
      </c>
      <c r="C193" t="s">
        <v>181</v>
      </c>
      <c r="H193">
        <v>22209.412764836037</v>
      </c>
    </row>
    <row r="194" spans="1:8" x14ac:dyDescent="0.3">
      <c r="A194" t="s">
        <v>203</v>
      </c>
      <c r="B194" t="s">
        <v>416</v>
      </c>
      <c r="C194" t="s">
        <v>150</v>
      </c>
      <c r="H194">
        <v>0.99900312329013485</v>
      </c>
    </row>
    <row r="195" spans="1:8" x14ac:dyDescent="0.3">
      <c r="A195" t="s">
        <v>203</v>
      </c>
      <c r="B195" t="s">
        <v>416</v>
      </c>
      <c r="C195" t="s">
        <v>30</v>
      </c>
      <c r="H195">
        <v>7.4483490547029629E-2</v>
      </c>
    </row>
    <row r="196" spans="1:8" x14ac:dyDescent="0.3">
      <c r="A196" t="s">
        <v>203</v>
      </c>
      <c r="B196" t="s">
        <v>416</v>
      </c>
      <c r="C196" t="s">
        <v>29</v>
      </c>
      <c r="H196">
        <v>428.56945921065739</v>
      </c>
    </row>
    <row r="197" spans="1:8" x14ac:dyDescent="0.3">
      <c r="A197" t="s">
        <v>203</v>
      </c>
      <c r="B197" t="s">
        <v>416</v>
      </c>
      <c r="C197" t="s">
        <v>178</v>
      </c>
      <c r="H197">
        <v>52.882424373539926</v>
      </c>
    </row>
    <row r="198" spans="1:8" x14ac:dyDescent="0.3">
      <c r="A198" t="s">
        <v>203</v>
      </c>
      <c r="B198" t="s">
        <v>416</v>
      </c>
      <c r="C198" t="s">
        <v>32</v>
      </c>
      <c r="H198">
        <v>1.1266519785407816E-8</v>
      </c>
    </row>
    <row r="199" spans="1:8" x14ac:dyDescent="0.3">
      <c r="A199" t="s">
        <v>203</v>
      </c>
      <c r="B199" t="s">
        <v>416</v>
      </c>
      <c r="C199" t="s">
        <v>179</v>
      </c>
      <c r="H199">
        <v>6.5203849873394795</v>
      </c>
    </row>
    <row r="200" spans="1:8" x14ac:dyDescent="0.3">
      <c r="A200" t="s">
        <v>203</v>
      </c>
      <c r="B200" t="s">
        <v>417</v>
      </c>
      <c r="C200" t="s">
        <v>33</v>
      </c>
      <c r="H200">
        <v>0</v>
      </c>
    </row>
    <row r="201" spans="1:8" x14ac:dyDescent="0.3">
      <c r="A201" t="s">
        <v>203</v>
      </c>
      <c r="B201" t="s">
        <v>417</v>
      </c>
      <c r="C201" t="s">
        <v>31</v>
      </c>
      <c r="H201">
        <v>32.944210884798444</v>
      </c>
    </row>
    <row r="202" spans="1:8" x14ac:dyDescent="0.3">
      <c r="A202" t="s">
        <v>203</v>
      </c>
      <c r="B202" t="s">
        <v>417</v>
      </c>
      <c r="C202" t="s">
        <v>180</v>
      </c>
      <c r="H202">
        <v>41.552600536247517</v>
      </c>
    </row>
    <row r="203" spans="1:8" x14ac:dyDescent="0.3">
      <c r="A203" t="s">
        <v>203</v>
      </c>
      <c r="B203" t="s">
        <v>417</v>
      </c>
      <c r="C203" t="s">
        <v>152</v>
      </c>
      <c r="H203">
        <v>8.384152060841215</v>
      </c>
    </row>
    <row r="204" spans="1:8" x14ac:dyDescent="0.3">
      <c r="A204" t="s">
        <v>203</v>
      </c>
      <c r="B204" t="s">
        <v>417</v>
      </c>
      <c r="C204" t="s">
        <v>181</v>
      </c>
      <c r="H204">
        <v>22209.412764836037</v>
      </c>
    </row>
    <row r="205" spans="1:8" x14ac:dyDescent="0.3">
      <c r="A205" t="s">
        <v>203</v>
      </c>
      <c r="B205" t="s">
        <v>417</v>
      </c>
      <c r="C205" t="s">
        <v>150</v>
      </c>
      <c r="H205">
        <v>1.0505761615062705</v>
      </c>
    </row>
    <row r="206" spans="1:8" x14ac:dyDescent="0.3">
      <c r="A206" t="s">
        <v>203</v>
      </c>
      <c r="B206" t="s">
        <v>417</v>
      </c>
      <c r="C206" t="s">
        <v>30</v>
      </c>
      <c r="H206">
        <v>1.0360564712712068</v>
      </c>
    </row>
    <row r="207" spans="1:8" x14ac:dyDescent="0.3">
      <c r="A207" t="s">
        <v>203</v>
      </c>
      <c r="B207" t="s">
        <v>417</v>
      </c>
      <c r="C207" t="s">
        <v>29</v>
      </c>
      <c r="H207">
        <v>1079.9729226057589</v>
      </c>
    </row>
    <row r="208" spans="1:8" x14ac:dyDescent="0.3">
      <c r="A208" t="s">
        <v>203</v>
      </c>
      <c r="B208" t="s">
        <v>417</v>
      </c>
      <c r="C208" t="s">
        <v>178</v>
      </c>
      <c r="H208">
        <v>47.63427714734263</v>
      </c>
    </row>
    <row r="209" spans="1:8" x14ac:dyDescent="0.3">
      <c r="A209" t="s">
        <v>203</v>
      </c>
      <c r="B209" t="s">
        <v>417</v>
      </c>
      <c r="C209" t="s">
        <v>32</v>
      </c>
      <c r="H209">
        <v>1.1148733590559231E-8</v>
      </c>
    </row>
    <row r="210" spans="1:8" x14ac:dyDescent="0.3">
      <c r="A210" t="s">
        <v>203</v>
      </c>
      <c r="B210" t="s">
        <v>417</v>
      </c>
      <c r="C210" t="s">
        <v>179</v>
      </c>
      <c r="H210">
        <v>6.0816766110951184</v>
      </c>
    </row>
    <row r="211" spans="1:8" x14ac:dyDescent="0.3">
      <c r="A211" t="s">
        <v>203</v>
      </c>
      <c r="B211" t="s">
        <v>402</v>
      </c>
      <c r="C211" t="s">
        <v>33</v>
      </c>
      <c r="D211">
        <v>0</v>
      </c>
      <c r="E211">
        <v>0</v>
      </c>
      <c r="F211">
        <v>0</v>
      </c>
      <c r="G211">
        <v>0</v>
      </c>
    </row>
    <row r="212" spans="1:8" x14ac:dyDescent="0.3">
      <c r="A212" t="s">
        <v>203</v>
      </c>
      <c r="B212" t="s">
        <v>402</v>
      </c>
      <c r="C212" t="s">
        <v>31</v>
      </c>
      <c r="D212">
        <v>15.673058030079792</v>
      </c>
      <c r="E212">
        <v>11.988189401243812</v>
      </c>
      <c r="F212">
        <v>10.894033583430897</v>
      </c>
      <c r="G212">
        <v>10.894033583430897</v>
      </c>
    </row>
    <row r="213" spans="1:8" x14ac:dyDescent="0.3">
      <c r="A213" t="s">
        <v>203</v>
      </c>
      <c r="B213" t="s">
        <v>402</v>
      </c>
      <c r="C213" t="s">
        <v>180</v>
      </c>
      <c r="D213">
        <v>62.249688914027594</v>
      </c>
      <c r="E213">
        <v>65.304302979034205</v>
      </c>
      <c r="F213">
        <v>62.000349514300936</v>
      </c>
      <c r="G213">
        <v>62.000349514300936</v>
      </c>
    </row>
    <row r="214" spans="1:8" x14ac:dyDescent="0.3">
      <c r="A214" t="s">
        <v>203</v>
      </c>
      <c r="B214" t="s">
        <v>402</v>
      </c>
      <c r="C214" t="s">
        <v>152</v>
      </c>
      <c r="D214">
        <v>4.7394790119550576</v>
      </c>
      <c r="E214">
        <v>4.9977841444308622</v>
      </c>
      <c r="F214">
        <v>4.2387033664711851</v>
      </c>
      <c r="G214">
        <v>4.2189063672247338</v>
      </c>
    </row>
    <row r="215" spans="1:8" x14ac:dyDescent="0.3">
      <c r="A215" t="s">
        <v>203</v>
      </c>
      <c r="B215" t="s">
        <v>402</v>
      </c>
      <c r="C215" t="s">
        <v>181</v>
      </c>
      <c r="D215">
        <v>19070.352475115462</v>
      </c>
      <c r="E215">
        <v>19369.556325345486</v>
      </c>
      <c r="F215">
        <v>19369.556325345486</v>
      </c>
      <c r="G215">
        <v>19369.556325345486</v>
      </c>
    </row>
    <row r="216" spans="1:8" x14ac:dyDescent="0.3">
      <c r="A216" t="s">
        <v>203</v>
      </c>
      <c r="B216" t="s">
        <v>402</v>
      </c>
      <c r="C216" t="s">
        <v>150</v>
      </c>
      <c r="D216">
        <v>3.1634155308289276</v>
      </c>
      <c r="E216">
        <v>0.89086728099376222</v>
      </c>
      <c r="F216">
        <v>0.81552897152325732</v>
      </c>
      <c r="G216">
        <v>0.81552897152325732</v>
      </c>
    </row>
    <row r="217" spans="1:8" x14ac:dyDescent="0.3">
      <c r="A217" t="s">
        <v>203</v>
      </c>
      <c r="B217" t="s">
        <v>402</v>
      </c>
      <c r="C217" t="s">
        <v>30</v>
      </c>
      <c r="D217">
        <v>2.8478116531606937E-2</v>
      </c>
      <c r="E217">
        <v>6.8900588623944086E-3</v>
      </c>
      <c r="F217">
        <v>6.3025791271424355E-3</v>
      </c>
      <c r="G217">
        <v>6.3025791271424355E-3</v>
      </c>
    </row>
    <row r="218" spans="1:8" x14ac:dyDescent="0.3">
      <c r="A218" t="s">
        <v>203</v>
      </c>
      <c r="B218" t="s">
        <v>402</v>
      </c>
      <c r="C218" t="s">
        <v>29</v>
      </c>
      <c r="D218">
        <v>1125.6487236080404</v>
      </c>
      <c r="E218">
        <v>455.76916664770931</v>
      </c>
      <c r="F218">
        <v>415.24485541091497</v>
      </c>
      <c r="G218">
        <v>415.24485541091497</v>
      </c>
    </row>
    <row r="219" spans="1:8" x14ac:dyDescent="0.3">
      <c r="A219" t="s">
        <v>203</v>
      </c>
      <c r="B219" t="s">
        <v>402</v>
      </c>
      <c r="C219" t="s">
        <v>178</v>
      </c>
      <c r="D219">
        <v>85.233063708721403</v>
      </c>
      <c r="E219">
        <v>88.542273759104589</v>
      </c>
      <c r="F219">
        <v>84.609234802710418</v>
      </c>
      <c r="G219">
        <v>82.74194967902018</v>
      </c>
    </row>
    <row r="220" spans="1:8" x14ac:dyDescent="0.3">
      <c r="A220" t="s">
        <v>203</v>
      </c>
      <c r="B220" t="s">
        <v>402</v>
      </c>
      <c r="C220" t="s">
        <v>32</v>
      </c>
      <c r="D220">
        <v>3.3702548918964999E-8</v>
      </c>
      <c r="E220">
        <v>1.9128336208950308E-8</v>
      </c>
      <c r="F220">
        <v>1.0689302749128865E-8</v>
      </c>
      <c r="G220">
        <v>1.0689302749128865E-8</v>
      </c>
    </row>
    <row r="221" spans="1:8" x14ac:dyDescent="0.3">
      <c r="A221" t="s">
        <v>203</v>
      </c>
      <c r="B221" t="s">
        <v>402</v>
      </c>
      <c r="C221" t="s">
        <v>179</v>
      </c>
      <c r="D221">
        <v>22.983374794693809</v>
      </c>
      <c r="E221">
        <v>23.237970780070391</v>
      </c>
      <c r="F221">
        <v>22.608885288409482</v>
      </c>
      <c r="G221">
        <v>20.741600164719237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0610F-FCD2-486B-9468-2AFE498453AA}">
  <dimension ref="A1:F10"/>
  <sheetViews>
    <sheetView workbookViewId="0">
      <selection activeCell="D42" sqref="D42"/>
    </sheetView>
  </sheetViews>
  <sheetFormatPr baseColWidth="10" defaultRowHeight="15.6" x14ac:dyDescent="0.3"/>
  <cols>
    <col min="1" max="1" width="20.59765625" bestFit="1" customWidth="1"/>
    <col min="2" max="2" width="18.69921875" bestFit="1" customWidth="1"/>
    <col min="3" max="3" width="23.296875" bestFit="1" customWidth="1"/>
    <col min="4" max="4" width="19.19921875" bestFit="1" customWidth="1"/>
    <col min="5" max="5" width="19.5" bestFit="1" customWidth="1"/>
    <col min="6" max="6" width="14.5" bestFit="1" customWidth="1"/>
    <col min="7" max="12" width="11.8984375" bestFit="1" customWidth="1"/>
    <col min="13" max="13" width="14.3984375" bestFit="1" customWidth="1"/>
  </cols>
  <sheetData>
    <row r="1" spans="1:6" x14ac:dyDescent="0.3">
      <c r="A1" s="114" t="s">
        <v>144</v>
      </c>
      <c r="B1" t="s">
        <v>31</v>
      </c>
    </row>
    <row r="3" spans="1:6" x14ac:dyDescent="0.3">
      <c r="A3" s="114" t="s">
        <v>418</v>
      </c>
      <c r="B3" t="s">
        <v>420</v>
      </c>
      <c r="C3" t="s">
        <v>421</v>
      </c>
      <c r="D3" t="s">
        <v>422</v>
      </c>
      <c r="E3" t="s">
        <v>423</v>
      </c>
      <c r="F3" t="s">
        <v>424</v>
      </c>
    </row>
    <row r="4" spans="1:6" x14ac:dyDescent="0.3">
      <c r="A4" s="66" t="s">
        <v>203</v>
      </c>
      <c r="B4" s="116">
        <v>52.970319391690758</v>
      </c>
      <c r="C4" s="116">
        <v>38.100884865192555</v>
      </c>
      <c r="D4" s="116">
        <v>34.346270301903203</v>
      </c>
      <c r="E4" s="116">
        <v>33.79919254310478</v>
      </c>
      <c r="F4" s="116">
        <v>66.070375864375109</v>
      </c>
    </row>
    <row r="5" spans="1:6" x14ac:dyDescent="0.3">
      <c r="A5" s="115" t="s">
        <v>153</v>
      </c>
      <c r="B5" s="116">
        <v>1.1045320025575942E-2</v>
      </c>
      <c r="C5" s="116">
        <v>0.10579629642689897</v>
      </c>
      <c r="D5" s="116">
        <v>0.10579629642689897</v>
      </c>
      <c r="E5" s="116">
        <v>0.10579629642689897</v>
      </c>
      <c r="F5" s="116">
        <v>0.10579629642689897</v>
      </c>
    </row>
    <row r="6" spans="1:6" x14ac:dyDescent="0.3">
      <c r="A6" s="115" t="s">
        <v>69</v>
      </c>
      <c r="B6" s="116">
        <v>37.286216041585391</v>
      </c>
      <c r="C6" s="116">
        <v>26.006899167521848</v>
      </c>
      <c r="D6" s="116">
        <v>23.346440422045404</v>
      </c>
      <c r="E6" s="116">
        <v>22.799362663246981</v>
      </c>
      <c r="F6" s="116">
        <v>22.799362663246981</v>
      </c>
    </row>
    <row r="7" spans="1:6" x14ac:dyDescent="0.3">
      <c r="A7" s="115" t="s">
        <v>402</v>
      </c>
      <c r="B7" s="116">
        <v>15.673058030079792</v>
      </c>
      <c r="C7" s="116">
        <v>11.988189401243812</v>
      </c>
      <c r="D7" s="116">
        <v>10.894033583430897</v>
      </c>
      <c r="E7" s="116">
        <v>10.894033583430897</v>
      </c>
      <c r="F7" s="116"/>
    </row>
    <row r="8" spans="1:6" x14ac:dyDescent="0.3">
      <c r="A8" s="115" t="s">
        <v>416</v>
      </c>
      <c r="B8" s="116"/>
      <c r="C8" s="116"/>
      <c r="D8" s="116"/>
      <c r="E8" s="116"/>
      <c r="F8" s="116">
        <v>10.221006019902795</v>
      </c>
    </row>
    <row r="9" spans="1:6" x14ac:dyDescent="0.3">
      <c r="A9" s="115" t="s">
        <v>417</v>
      </c>
      <c r="B9" s="116"/>
      <c r="C9" s="116"/>
      <c r="D9" s="116"/>
      <c r="E9" s="116"/>
      <c r="F9" s="116">
        <v>32.944210884798444</v>
      </c>
    </row>
    <row r="10" spans="1:6" x14ac:dyDescent="0.3">
      <c r="A10" s="66" t="s">
        <v>419</v>
      </c>
      <c r="B10" s="116">
        <v>52.970319391690758</v>
      </c>
      <c r="C10" s="116">
        <v>38.100884865192555</v>
      </c>
      <c r="D10" s="116">
        <v>34.346270301903203</v>
      </c>
      <c r="E10" s="116">
        <v>33.79919254310478</v>
      </c>
      <c r="F10" s="116">
        <v>66.070375864375109</v>
      </c>
    </row>
  </sheetData>
  <pageMargins left="0.7" right="0.7" top="0.78740157499999996" bottom="0.78740157499999996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45D2F-2A93-4572-8DB2-E6A577B585E1}">
  <sheetPr codeName="Tabelle3"/>
  <dimension ref="A1:Y8"/>
  <sheetViews>
    <sheetView workbookViewId="0"/>
  </sheetViews>
  <sheetFormatPr baseColWidth="10" defaultColWidth="10.59765625" defaultRowHeight="14.4" x14ac:dyDescent="0.3"/>
  <cols>
    <col min="1" max="1" width="4.8984375" style="33" bestFit="1" customWidth="1"/>
    <col min="2" max="2" width="10.8984375" style="33" bestFit="1" customWidth="1"/>
    <col min="3" max="3" width="15" style="33" bestFit="1" customWidth="1"/>
    <col min="4" max="4" width="9.8984375" style="33" bestFit="1" customWidth="1"/>
    <col min="5" max="5" width="7.3984375" style="33" bestFit="1" customWidth="1"/>
    <col min="6" max="6" width="8.19921875" style="33" bestFit="1" customWidth="1"/>
    <col min="7" max="7" width="7.3984375" style="33" bestFit="1" customWidth="1"/>
    <col min="8" max="8" width="12.296875" style="33" bestFit="1" customWidth="1"/>
    <col min="9" max="9" width="12.69921875" style="33" bestFit="1" customWidth="1"/>
    <col min="10" max="10" width="11.796875" style="33" bestFit="1" customWidth="1"/>
    <col min="11" max="11" width="7.69921875" style="33" bestFit="1" customWidth="1"/>
    <col min="12" max="12" width="12.69921875" style="33" bestFit="1" customWidth="1"/>
    <col min="13" max="13" width="11.796875" style="33" bestFit="1" customWidth="1"/>
    <col min="14" max="14" width="12.296875" style="33" bestFit="1" customWidth="1"/>
    <col min="15" max="15" width="12.69921875" style="33" bestFit="1" customWidth="1"/>
    <col min="16" max="16" width="11.796875" style="33" bestFit="1" customWidth="1"/>
    <col min="17" max="17" width="12.296875" style="33" bestFit="1" customWidth="1"/>
    <col min="18" max="18" width="12.69921875" style="33" bestFit="1" customWidth="1"/>
    <col min="19" max="19" width="11.796875" style="33" bestFit="1" customWidth="1"/>
    <col min="20" max="20" width="7.3984375" style="33" bestFit="1" customWidth="1"/>
    <col min="21" max="21" width="12.69921875" style="33" bestFit="1" customWidth="1"/>
    <col min="22" max="22" width="11.796875" style="33" bestFit="1" customWidth="1"/>
    <col min="23" max="23" width="7.3984375" style="33" bestFit="1" customWidth="1"/>
    <col min="24" max="24" width="12.69921875" style="33" bestFit="1" customWidth="1"/>
    <col min="25" max="25" width="11.796875" style="33" bestFit="1" customWidth="1"/>
    <col min="26" max="16384" width="10.59765625" style="33"/>
  </cols>
  <sheetData>
    <row r="1" spans="1:25" x14ac:dyDescent="0.3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</row>
    <row r="2" spans="1:25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3" t="s">
        <v>179</v>
      </c>
      <c r="G2" s="123" t="s">
        <v>181</v>
      </c>
      <c r="H2" s="36" t="s">
        <v>182</v>
      </c>
      <c r="I2" s="33" t="s">
        <v>183</v>
      </c>
      <c r="J2" s="33" t="s">
        <v>184</v>
      </c>
      <c r="K2" s="36" t="s">
        <v>185</v>
      </c>
      <c r="L2" s="33" t="s">
        <v>186</v>
      </c>
      <c r="M2" s="33" t="s">
        <v>187</v>
      </c>
      <c r="N2" s="36" t="s">
        <v>188</v>
      </c>
      <c r="O2" s="33" t="s">
        <v>189</v>
      </c>
      <c r="P2" s="33" t="s">
        <v>190</v>
      </c>
      <c r="Q2" s="36" t="s">
        <v>191</v>
      </c>
      <c r="R2" s="33" t="s">
        <v>192</v>
      </c>
      <c r="S2" s="33" t="s">
        <v>193</v>
      </c>
      <c r="T2" s="36" t="s">
        <v>194</v>
      </c>
      <c r="U2" s="33" t="s">
        <v>195</v>
      </c>
      <c r="V2" s="33" t="s">
        <v>196</v>
      </c>
      <c r="W2" s="36" t="s">
        <v>197</v>
      </c>
      <c r="X2" s="33" t="s">
        <v>198</v>
      </c>
      <c r="Y2" s="33" t="s">
        <v>199</v>
      </c>
    </row>
    <row r="3" spans="1:25" x14ac:dyDescent="0.3">
      <c r="A3" s="33">
        <v>1</v>
      </c>
      <c r="B3" s="33" t="s">
        <v>335</v>
      </c>
      <c r="C3" s="33">
        <v>1</v>
      </c>
      <c r="D3" s="33">
        <v>137</v>
      </c>
      <c r="E3" s="33">
        <v>137</v>
      </c>
      <c r="F3" s="33">
        <v>0</v>
      </c>
      <c r="G3" s="33">
        <v>107100</v>
      </c>
      <c r="H3" s="34" t="s">
        <v>164</v>
      </c>
      <c r="I3" s="33">
        <v>14600</v>
      </c>
      <c r="K3" s="33" t="s">
        <v>165</v>
      </c>
      <c r="L3" s="33">
        <v>76400</v>
      </c>
      <c r="N3" s="34" t="s">
        <v>164</v>
      </c>
      <c r="O3" s="33">
        <v>16100</v>
      </c>
    </row>
    <row r="4" spans="1:25" x14ac:dyDescent="0.3">
      <c r="A4" s="33">
        <v>2</v>
      </c>
      <c r="B4" s="33" t="s">
        <v>335</v>
      </c>
      <c r="C4" s="33">
        <v>1</v>
      </c>
      <c r="D4" s="33">
        <v>171</v>
      </c>
      <c r="E4" s="33">
        <v>171</v>
      </c>
      <c r="F4" s="33">
        <v>0</v>
      </c>
      <c r="G4" s="33">
        <v>124400</v>
      </c>
      <c r="H4" s="34" t="s">
        <v>164</v>
      </c>
      <c r="I4" s="33">
        <v>14600</v>
      </c>
      <c r="K4" s="34" t="s">
        <v>166</v>
      </c>
      <c r="L4" s="33">
        <v>85000</v>
      </c>
      <c r="N4" s="33" t="s">
        <v>165</v>
      </c>
      <c r="O4" s="33">
        <v>8700</v>
      </c>
      <c r="Q4" s="34" t="s">
        <v>164</v>
      </c>
      <c r="R4" s="33">
        <v>16100</v>
      </c>
    </row>
    <row r="5" spans="1:25" x14ac:dyDescent="0.3">
      <c r="A5" s="33">
        <v>3</v>
      </c>
      <c r="B5" s="123" t="s">
        <v>335</v>
      </c>
      <c r="C5" s="33">
        <v>1</v>
      </c>
      <c r="D5" s="33">
        <v>82</v>
      </c>
      <c r="E5" s="33">
        <v>82</v>
      </c>
      <c r="F5" s="33">
        <v>0</v>
      </c>
      <c r="G5" s="33">
        <v>84400</v>
      </c>
      <c r="H5" s="124" t="s">
        <v>165</v>
      </c>
      <c r="I5" s="33">
        <v>84400</v>
      </c>
      <c r="K5" s="34"/>
      <c r="Q5" s="34"/>
    </row>
    <row r="6" spans="1:25" x14ac:dyDescent="0.3">
      <c r="A6" s="33">
        <v>4</v>
      </c>
      <c r="B6" s="33" t="s">
        <v>336</v>
      </c>
      <c r="C6" s="33">
        <v>2</v>
      </c>
      <c r="D6" s="33">
        <v>626</v>
      </c>
      <c r="E6" s="33">
        <v>626</v>
      </c>
      <c r="F6" s="33">
        <v>0</v>
      </c>
      <c r="G6" s="33">
        <v>809700</v>
      </c>
      <c r="H6" s="34" t="s">
        <v>164</v>
      </c>
      <c r="I6" s="33">
        <v>20700</v>
      </c>
      <c r="K6" s="33" t="s">
        <v>165</v>
      </c>
      <c r="L6" s="33">
        <v>675000</v>
      </c>
      <c r="N6" s="34" t="s">
        <v>164</v>
      </c>
      <c r="O6" s="33">
        <v>114000</v>
      </c>
    </row>
    <row r="7" spans="1:25" x14ac:dyDescent="0.3">
      <c r="A7" s="33">
        <v>5</v>
      </c>
      <c r="B7" s="33" t="s">
        <v>336</v>
      </c>
      <c r="C7" s="33">
        <v>2</v>
      </c>
      <c r="D7" s="33">
        <v>823</v>
      </c>
      <c r="E7" s="33">
        <v>823</v>
      </c>
      <c r="F7" s="33">
        <v>0</v>
      </c>
      <c r="G7" s="33">
        <v>811700</v>
      </c>
      <c r="H7" s="34" t="s">
        <v>164</v>
      </c>
      <c r="I7" s="33">
        <v>20700</v>
      </c>
      <c r="K7" s="33" t="s">
        <v>165</v>
      </c>
      <c r="L7" s="33">
        <v>16000</v>
      </c>
      <c r="N7" s="34" t="s">
        <v>166</v>
      </c>
      <c r="O7" s="33">
        <v>661000</v>
      </c>
      <c r="Q7" s="34" t="s">
        <v>164</v>
      </c>
      <c r="R7" s="33">
        <v>114000</v>
      </c>
    </row>
    <row r="8" spans="1:25" x14ac:dyDescent="0.3">
      <c r="A8" s="33">
        <v>6</v>
      </c>
      <c r="B8" s="123" t="s">
        <v>336</v>
      </c>
      <c r="C8" s="33">
        <v>2</v>
      </c>
      <c r="D8" s="33">
        <v>587</v>
      </c>
      <c r="E8" s="33">
        <v>587</v>
      </c>
      <c r="F8" s="33">
        <v>0</v>
      </c>
      <c r="G8" s="33">
        <v>796000</v>
      </c>
      <c r="H8" s="124" t="s">
        <v>165</v>
      </c>
      <c r="I8" s="33">
        <v>796000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A5655-F635-499A-AD76-2B3B520BEB6A}">
  <dimension ref="A1:Z8"/>
  <sheetViews>
    <sheetView workbookViewId="0"/>
  </sheetViews>
  <sheetFormatPr baseColWidth="10" defaultColWidth="10.59765625" defaultRowHeight="14.4" x14ac:dyDescent="0.3"/>
  <cols>
    <col min="1" max="1" width="4.8984375" style="33" bestFit="1" customWidth="1"/>
    <col min="2" max="2" width="10.8984375" style="33" bestFit="1" customWidth="1"/>
    <col min="3" max="3" width="15" style="33" bestFit="1" customWidth="1"/>
    <col min="4" max="4" width="9.8984375" style="33" bestFit="1" customWidth="1"/>
    <col min="5" max="5" width="7.3984375" style="33" bestFit="1" customWidth="1"/>
    <col min="6" max="6" width="8.19921875" style="33" bestFit="1" customWidth="1"/>
    <col min="7" max="7" width="7.3984375" style="33" bestFit="1" customWidth="1"/>
    <col min="8" max="8" width="12.296875" style="33" bestFit="1" customWidth="1"/>
    <col min="9" max="9" width="12.69921875" style="33" bestFit="1" customWidth="1"/>
    <col min="10" max="10" width="11.796875" style="33" bestFit="1" customWidth="1"/>
    <col min="11" max="11" width="7.69921875" style="33" bestFit="1" customWidth="1"/>
    <col min="12" max="12" width="12.69921875" style="33" bestFit="1" customWidth="1"/>
    <col min="13" max="13" width="11.796875" style="33" bestFit="1" customWidth="1"/>
    <col min="14" max="14" width="12.296875" style="33" bestFit="1" customWidth="1"/>
    <col min="15" max="15" width="12.69921875" style="33" bestFit="1" customWidth="1"/>
    <col min="16" max="16" width="11.796875" style="33" bestFit="1" customWidth="1"/>
    <col min="17" max="17" width="12.296875" style="33" bestFit="1" customWidth="1"/>
    <col min="18" max="18" width="12.69921875" style="33" bestFit="1" customWidth="1"/>
    <col min="19" max="19" width="11.796875" style="33" bestFit="1" customWidth="1"/>
    <col min="20" max="20" width="7.3984375" style="33" bestFit="1" customWidth="1"/>
    <col min="21" max="21" width="12.69921875" style="33" bestFit="1" customWidth="1"/>
    <col min="22" max="22" width="11.796875" style="33" bestFit="1" customWidth="1"/>
    <col min="23" max="23" width="7.3984375" style="33" bestFit="1" customWidth="1"/>
    <col min="24" max="24" width="12.69921875" style="33" bestFit="1" customWidth="1"/>
    <col min="25" max="25" width="11.796875" style="33" bestFit="1" customWidth="1"/>
    <col min="26" max="26" width="7.3984375" style="33" bestFit="1" customWidth="1"/>
    <col min="27" max="16384" width="10.59765625" style="33"/>
  </cols>
  <sheetData>
    <row r="1" spans="1:26" x14ac:dyDescent="0.3">
      <c r="B1" s="33" t="s">
        <v>174</v>
      </c>
      <c r="C1" s="33" t="s">
        <v>174</v>
      </c>
      <c r="D1" s="33" t="s">
        <v>145</v>
      </c>
      <c r="E1" s="33" t="s">
        <v>145</v>
      </c>
      <c r="F1" s="33" t="s">
        <v>145</v>
      </c>
      <c r="G1" s="33" t="s">
        <v>145</v>
      </c>
      <c r="H1" s="33" t="s">
        <v>145</v>
      </c>
      <c r="I1" s="33" t="s">
        <v>145</v>
      </c>
      <c r="J1" s="33" t="s">
        <v>145</v>
      </c>
      <c r="K1" s="33" t="s">
        <v>145</v>
      </c>
      <c r="L1" s="33" t="s">
        <v>145</v>
      </c>
      <c r="M1" s="33" t="s">
        <v>145</v>
      </c>
      <c r="N1" s="33" t="s">
        <v>145</v>
      </c>
      <c r="O1" s="33" t="s">
        <v>145</v>
      </c>
      <c r="P1" s="33" t="s">
        <v>145</v>
      </c>
      <c r="Q1" s="33" t="s">
        <v>145</v>
      </c>
      <c r="R1" s="33" t="s">
        <v>145</v>
      </c>
      <c r="S1" s="33" t="s">
        <v>145</v>
      </c>
      <c r="T1" s="33" t="s">
        <v>145</v>
      </c>
      <c r="U1" s="33" t="s">
        <v>145</v>
      </c>
      <c r="V1" s="33" t="s">
        <v>145</v>
      </c>
      <c r="W1" s="33" t="s">
        <v>145</v>
      </c>
      <c r="X1" s="33" t="s">
        <v>145</v>
      </c>
      <c r="Y1" s="33" t="s">
        <v>145</v>
      </c>
      <c r="Z1" s="33" t="s">
        <v>145</v>
      </c>
    </row>
    <row r="2" spans="1:26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3">
      <c r="A3" s="33">
        <v>1</v>
      </c>
      <c r="B3" s="33" t="s">
        <v>335</v>
      </c>
      <c r="C3" s="33">
        <v>1</v>
      </c>
      <c r="D3" s="33">
        <v>137</v>
      </c>
      <c r="E3" s="33">
        <v>137</v>
      </c>
      <c r="F3" s="33">
        <v>0</v>
      </c>
      <c r="G3" s="33">
        <v>107100</v>
      </c>
      <c r="H3" s="33" t="s">
        <v>164</v>
      </c>
      <c r="I3" s="33">
        <v>14600</v>
      </c>
      <c r="J3" s="33">
        <v>12.0596</v>
      </c>
      <c r="K3" s="33" t="s">
        <v>165</v>
      </c>
      <c r="L3" s="33">
        <v>76400</v>
      </c>
      <c r="M3" s="33">
        <v>9.168000000000001</v>
      </c>
      <c r="N3" s="33" t="s">
        <v>164</v>
      </c>
      <c r="O3" s="33">
        <v>16100</v>
      </c>
      <c r="P3" s="33">
        <v>13.2986</v>
      </c>
      <c r="Z3" s="33">
        <v>107100</v>
      </c>
    </row>
    <row r="4" spans="1:26" x14ac:dyDescent="0.3">
      <c r="A4" s="33">
        <v>2</v>
      </c>
      <c r="B4" s="33" t="s">
        <v>335</v>
      </c>
      <c r="C4" s="33">
        <v>1</v>
      </c>
      <c r="D4" s="33">
        <v>171</v>
      </c>
      <c r="E4" s="33">
        <v>171</v>
      </c>
      <c r="F4" s="33">
        <v>0</v>
      </c>
      <c r="G4" s="33">
        <v>124400</v>
      </c>
      <c r="H4" s="33" t="s">
        <v>164</v>
      </c>
      <c r="I4" s="33">
        <v>14600</v>
      </c>
      <c r="J4" s="33">
        <v>12.0596</v>
      </c>
      <c r="K4" s="33" t="s">
        <v>166</v>
      </c>
      <c r="L4" s="33">
        <v>85000</v>
      </c>
      <c r="M4" s="33">
        <v>5.0999999999999996</v>
      </c>
      <c r="N4" s="33" t="s">
        <v>165</v>
      </c>
      <c r="O4" s="33">
        <v>8700</v>
      </c>
      <c r="P4" s="33">
        <v>1.0439999999999998</v>
      </c>
      <c r="Q4" s="33" t="s">
        <v>164</v>
      </c>
      <c r="R4" s="33">
        <v>16100</v>
      </c>
      <c r="S4" s="33">
        <v>13.2986</v>
      </c>
      <c r="Z4" s="33">
        <v>124400</v>
      </c>
    </row>
    <row r="5" spans="1:26" x14ac:dyDescent="0.3">
      <c r="A5" s="33">
        <v>3</v>
      </c>
      <c r="B5" s="33" t="s">
        <v>335</v>
      </c>
      <c r="C5" s="33">
        <v>1</v>
      </c>
      <c r="D5" s="33">
        <v>82</v>
      </c>
      <c r="E5" s="33">
        <v>82</v>
      </c>
      <c r="F5" s="33">
        <v>0</v>
      </c>
      <c r="G5" s="33">
        <v>84400</v>
      </c>
      <c r="H5" s="33" t="s">
        <v>165</v>
      </c>
      <c r="I5" s="33">
        <v>84400</v>
      </c>
      <c r="J5" s="33">
        <v>10.128</v>
      </c>
      <c r="Z5" s="33">
        <v>809700</v>
      </c>
    </row>
    <row r="6" spans="1:26" x14ac:dyDescent="0.3">
      <c r="A6" s="33">
        <v>4</v>
      </c>
      <c r="B6" s="33" t="s">
        <v>336</v>
      </c>
      <c r="C6" s="33">
        <v>2</v>
      </c>
      <c r="D6" s="33">
        <v>625.99999999999989</v>
      </c>
      <c r="E6" s="33">
        <v>625.99999999999989</v>
      </c>
      <c r="F6" s="33">
        <v>0</v>
      </c>
      <c r="G6" s="33">
        <v>809700</v>
      </c>
      <c r="H6" s="33" t="s">
        <v>164</v>
      </c>
      <c r="I6" s="33">
        <v>20700</v>
      </c>
      <c r="J6" s="33">
        <v>17.098199999999999</v>
      </c>
      <c r="K6" s="33" t="s">
        <v>165</v>
      </c>
      <c r="L6" s="33">
        <v>675000</v>
      </c>
      <c r="M6" s="33">
        <v>81</v>
      </c>
      <c r="N6" s="33" t="s">
        <v>164</v>
      </c>
      <c r="O6" s="33">
        <v>114000</v>
      </c>
      <c r="P6" s="33">
        <v>94.164000000000001</v>
      </c>
      <c r="Z6" s="33">
        <v>811700</v>
      </c>
    </row>
    <row r="7" spans="1:26" x14ac:dyDescent="0.3">
      <c r="A7" s="33">
        <v>5</v>
      </c>
      <c r="B7" s="33" t="s">
        <v>336</v>
      </c>
      <c r="C7" s="33">
        <v>2</v>
      </c>
      <c r="D7" s="33">
        <v>822.99999999999989</v>
      </c>
      <c r="E7" s="33">
        <v>822.99999999999989</v>
      </c>
      <c r="F7" s="33">
        <v>0</v>
      </c>
      <c r="G7" s="33">
        <v>811700</v>
      </c>
      <c r="H7" s="33" t="s">
        <v>164</v>
      </c>
      <c r="I7" s="33">
        <v>20700</v>
      </c>
      <c r="J7" s="33">
        <v>17.098199999999999</v>
      </c>
      <c r="K7" s="33" t="s">
        <v>165</v>
      </c>
      <c r="L7" s="33">
        <v>16000</v>
      </c>
      <c r="M7" s="33">
        <v>1.92</v>
      </c>
      <c r="N7" s="33" t="s">
        <v>166</v>
      </c>
      <c r="O7" s="33">
        <v>661000</v>
      </c>
      <c r="P7" s="33">
        <v>39.659999999999997</v>
      </c>
      <c r="Q7" s="33" t="s">
        <v>164</v>
      </c>
      <c r="R7" s="33">
        <v>114000</v>
      </c>
      <c r="S7" s="33">
        <v>94.164000000000001</v>
      </c>
    </row>
    <row r="8" spans="1:26" x14ac:dyDescent="0.3">
      <c r="A8" s="33">
        <v>6</v>
      </c>
      <c r="B8" s="33" t="s">
        <v>336</v>
      </c>
      <c r="C8" s="33">
        <v>2</v>
      </c>
      <c r="D8" s="33">
        <v>587</v>
      </c>
      <c r="E8" s="33">
        <v>587</v>
      </c>
      <c r="F8" s="33">
        <v>0</v>
      </c>
      <c r="G8" s="33">
        <v>796000</v>
      </c>
      <c r="H8" s="33" t="s">
        <v>165</v>
      </c>
      <c r="I8" s="33">
        <v>796000</v>
      </c>
      <c r="J8" s="33">
        <v>95.52</v>
      </c>
    </row>
  </sheetData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3D7-9D1F-40B1-950D-164893F0A57A}">
  <dimension ref="A1:Z8"/>
  <sheetViews>
    <sheetView workbookViewId="0"/>
  </sheetViews>
  <sheetFormatPr baseColWidth="10" defaultColWidth="10.59765625" defaultRowHeight="14.4" x14ac:dyDescent="0.3"/>
  <cols>
    <col min="1" max="1" width="4.8984375" style="33" bestFit="1" customWidth="1"/>
    <col min="2" max="2" width="10.8984375" style="33" bestFit="1" customWidth="1"/>
    <col min="3" max="3" width="15" style="33" bestFit="1" customWidth="1"/>
    <col min="4" max="7" width="11.69921875" style="33" bestFit="1" customWidth="1"/>
    <col min="8" max="8" width="12.296875" style="33" bestFit="1" customWidth="1"/>
    <col min="9" max="9" width="12.69921875" style="33" bestFit="1" customWidth="1"/>
    <col min="10" max="10" width="11.796875" style="33" bestFit="1" customWidth="1"/>
    <col min="11" max="11" width="11.69921875" style="33" bestFit="1" customWidth="1"/>
    <col min="12" max="12" width="12.69921875" style="33" bestFit="1" customWidth="1"/>
    <col min="13" max="13" width="11.796875" style="33" bestFit="1" customWidth="1"/>
    <col min="14" max="14" width="12.296875" style="33" bestFit="1" customWidth="1"/>
    <col min="15" max="15" width="12.69921875" style="33" bestFit="1" customWidth="1"/>
    <col min="16" max="16" width="11.796875" style="33" bestFit="1" customWidth="1"/>
    <col min="17" max="17" width="12.296875" style="33" bestFit="1" customWidth="1"/>
    <col min="18" max="18" width="12.69921875" style="33" bestFit="1" customWidth="1"/>
    <col min="19" max="19" width="11.796875" style="33" bestFit="1" customWidth="1"/>
    <col min="20" max="20" width="11.69921875" style="33" bestFit="1" customWidth="1"/>
    <col min="21" max="21" width="12.69921875" style="33" bestFit="1" customWidth="1"/>
    <col min="22" max="22" width="11.796875" style="33" bestFit="1" customWidth="1"/>
    <col min="23" max="23" width="11.69921875" style="33" bestFit="1" customWidth="1"/>
    <col min="24" max="24" width="12.69921875" style="33" bestFit="1" customWidth="1"/>
    <col min="25" max="25" width="11.796875" style="33" bestFit="1" customWidth="1"/>
    <col min="26" max="26" width="11.69921875" style="33" bestFit="1" customWidth="1"/>
    <col min="27" max="16384" width="10.59765625" style="33"/>
  </cols>
  <sheetData>
    <row r="1" spans="1:26" x14ac:dyDescent="0.3">
      <c r="B1" s="33" t="s">
        <v>174</v>
      </c>
      <c r="C1" s="33" t="s">
        <v>174</v>
      </c>
      <c r="D1" s="33" t="s">
        <v>146</v>
      </c>
      <c r="E1" s="33" t="s">
        <v>146</v>
      </c>
      <c r="F1" s="33" t="s">
        <v>146</v>
      </c>
      <c r="G1" s="33" t="s">
        <v>146</v>
      </c>
      <c r="H1" s="33" t="s">
        <v>146</v>
      </c>
      <c r="I1" s="33" t="s">
        <v>146</v>
      </c>
      <c r="J1" s="33" t="s">
        <v>146</v>
      </c>
      <c r="K1" s="33" t="s">
        <v>146</v>
      </c>
      <c r="L1" s="33" t="s">
        <v>146</v>
      </c>
      <c r="M1" s="33" t="s">
        <v>146</v>
      </c>
      <c r="N1" s="33" t="s">
        <v>146</v>
      </c>
      <c r="O1" s="33" t="s">
        <v>146</v>
      </c>
      <c r="P1" s="33" t="s">
        <v>146</v>
      </c>
      <c r="Q1" s="33" t="s">
        <v>146</v>
      </c>
      <c r="R1" s="33" t="s">
        <v>146</v>
      </c>
      <c r="S1" s="33" t="s">
        <v>146</v>
      </c>
      <c r="T1" s="33" t="s">
        <v>146</v>
      </c>
      <c r="U1" s="33" t="s">
        <v>146</v>
      </c>
      <c r="V1" s="33" t="s">
        <v>146</v>
      </c>
      <c r="W1" s="33" t="s">
        <v>146</v>
      </c>
      <c r="X1" s="33" t="s">
        <v>146</v>
      </c>
      <c r="Y1" s="33" t="s">
        <v>146</v>
      </c>
      <c r="Z1" s="33" t="s">
        <v>146</v>
      </c>
    </row>
    <row r="2" spans="1:26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3">
      <c r="A3" s="33">
        <v>1</v>
      </c>
      <c r="B3" s="33" t="s">
        <v>335</v>
      </c>
      <c r="C3" s="33">
        <v>1</v>
      </c>
      <c r="D3" s="33">
        <v>157.54999999999998</v>
      </c>
      <c r="E3" s="33">
        <v>157.54999999999998</v>
      </c>
      <c r="F3" s="33">
        <v>0</v>
      </c>
      <c r="G3" s="33">
        <v>123165</v>
      </c>
      <c r="H3" s="33" t="s">
        <v>164</v>
      </c>
      <c r="I3" s="33">
        <v>16790</v>
      </c>
      <c r="J3" s="33">
        <v>14.561966999999999</v>
      </c>
      <c r="K3" s="33" t="s">
        <v>165</v>
      </c>
      <c r="L3" s="33">
        <v>87860</v>
      </c>
      <c r="M3" s="33">
        <v>13.179</v>
      </c>
      <c r="N3" s="33" t="s">
        <v>164</v>
      </c>
      <c r="O3" s="33">
        <v>18515</v>
      </c>
      <c r="P3" s="33">
        <v>16.058059499999999</v>
      </c>
      <c r="Z3" s="33">
        <v>123165</v>
      </c>
    </row>
    <row r="4" spans="1:26" x14ac:dyDescent="0.3">
      <c r="A4" s="33">
        <v>2</v>
      </c>
      <c r="B4" s="33" t="s">
        <v>335</v>
      </c>
      <c r="C4" s="33">
        <v>1</v>
      </c>
      <c r="D4" s="33">
        <v>179.9187437648684</v>
      </c>
      <c r="E4" s="33">
        <v>179.9187437648684</v>
      </c>
      <c r="F4" s="33">
        <v>0</v>
      </c>
      <c r="G4" s="33">
        <v>130310</v>
      </c>
      <c r="H4" s="33" t="s">
        <v>164</v>
      </c>
      <c r="I4" s="33">
        <v>16790</v>
      </c>
      <c r="J4" s="33">
        <v>14.561966999999999</v>
      </c>
      <c r="K4" s="33" t="s">
        <v>166</v>
      </c>
      <c r="L4" s="33">
        <v>85000</v>
      </c>
      <c r="M4" s="33">
        <v>5.0999999999999996</v>
      </c>
      <c r="N4" s="33" t="s">
        <v>165</v>
      </c>
      <c r="O4" s="33">
        <v>10005</v>
      </c>
      <c r="P4" s="33">
        <v>1.50075</v>
      </c>
      <c r="Q4" s="33" t="s">
        <v>164</v>
      </c>
      <c r="R4" s="33">
        <v>18515</v>
      </c>
      <c r="S4" s="33">
        <v>16.058059499999999</v>
      </c>
      <c r="Z4" s="33">
        <v>130310</v>
      </c>
    </row>
    <row r="5" spans="1:26" x14ac:dyDescent="0.3">
      <c r="A5" s="33">
        <v>3</v>
      </c>
      <c r="B5" s="33" t="s">
        <v>335</v>
      </c>
      <c r="C5" s="33">
        <v>1</v>
      </c>
      <c r="D5" s="33">
        <v>94.3</v>
      </c>
      <c r="E5" s="33">
        <v>94.3</v>
      </c>
      <c r="F5" s="33">
        <v>0</v>
      </c>
      <c r="G5" s="33">
        <v>97059.999999999985</v>
      </c>
      <c r="H5" s="33" t="s">
        <v>165</v>
      </c>
      <c r="I5" s="33">
        <v>97059.999999999985</v>
      </c>
      <c r="J5" s="33">
        <v>14.55885</v>
      </c>
      <c r="Z5" s="33">
        <v>931154.99999999988</v>
      </c>
    </row>
    <row r="6" spans="1:26" x14ac:dyDescent="0.3">
      <c r="A6" s="33">
        <v>4</v>
      </c>
      <c r="B6" s="33" t="s">
        <v>336</v>
      </c>
      <c r="C6" s="33">
        <v>2</v>
      </c>
      <c r="D6" s="33">
        <v>719.9</v>
      </c>
      <c r="E6" s="33">
        <v>719.9</v>
      </c>
      <c r="F6" s="33">
        <v>0</v>
      </c>
      <c r="G6" s="33">
        <v>931154.99999999988</v>
      </c>
      <c r="H6" s="33" t="s">
        <v>164</v>
      </c>
      <c r="I6" s="33">
        <v>23804.999999999996</v>
      </c>
      <c r="J6" s="33">
        <v>20.645209199999996</v>
      </c>
      <c r="K6" s="33" t="s">
        <v>165</v>
      </c>
      <c r="L6" s="33">
        <v>776249.99999999988</v>
      </c>
      <c r="M6" s="33">
        <v>116.43735</v>
      </c>
      <c r="N6" s="33" t="s">
        <v>164</v>
      </c>
      <c r="O6" s="33">
        <v>131100</v>
      </c>
      <c r="P6" s="33">
        <v>113.70302999999998</v>
      </c>
      <c r="Z6" s="33">
        <v>834305</v>
      </c>
    </row>
    <row r="7" spans="1:26" x14ac:dyDescent="0.3">
      <c r="A7" s="33">
        <v>5</v>
      </c>
      <c r="B7" s="33" t="s">
        <v>336</v>
      </c>
      <c r="C7" s="33">
        <v>2</v>
      </c>
      <c r="D7" s="33">
        <v>848.64350237622932</v>
      </c>
      <c r="E7" s="33">
        <v>848.64350237622932</v>
      </c>
      <c r="F7" s="33">
        <v>0</v>
      </c>
      <c r="G7" s="33">
        <v>834305</v>
      </c>
      <c r="H7" s="33" t="s">
        <v>164</v>
      </c>
      <c r="I7" s="33">
        <v>23804.999999999996</v>
      </c>
      <c r="J7" s="33">
        <v>20.645209199999996</v>
      </c>
      <c r="K7" s="33" t="s">
        <v>165</v>
      </c>
      <c r="L7" s="33">
        <v>18400</v>
      </c>
      <c r="M7" s="33">
        <v>2.76</v>
      </c>
      <c r="N7" s="33" t="s">
        <v>166</v>
      </c>
      <c r="O7" s="33">
        <v>661000</v>
      </c>
      <c r="P7" s="33">
        <v>39.659999999999997</v>
      </c>
      <c r="Q7" s="33" t="s">
        <v>164</v>
      </c>
      <c r="R7" s="33">
        <v>131100</v>
      </c>
      <c r="S7" s="33">
        <v>113.70302999999998</v>
      </c>
    </row>
    <row r="8" spans="1:26" x14ac:dyDescent="0.3">
      <c r="A8" s="33">
        <v>6</v>
      </c>
      <c r="B8" s="33" t="s">
        <v>336</v>
      </c>
      <c r="C8" s="33">
        <v>2</v>
      </c>
      <c r="D8" s="33">
        <v>675.05</v>
      </c>
      <c r="E8" s="33">
        <v>675.05</v>
      </c>
      <c r="F8" s="33">
        <v>0</v>
      </c>
      <c r="G8" s="33">
        <v>915399.99999999988</v>
      </c>
      <c r="H8" s="33" t="s">
        <v>165</v>
      </c>
      <c r="I8" s="33">
        <v>915399.99999999988</v>
      </c>
      <c r="J8" s="33">
        <v>137.30984999999998</v>
      </c>
    </row>
  </sheetData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E2B53-D7AF-4B4B-ABED-E8AEB6EBE1E1}">
  <dimension ref="A1:Z8"/>
  <sheetViews>
    <sheetView workbookViewId="0"/>
  </sheetViews>
  <sheetFormatPr baseColWidth="10" defaultRowHeight="15.6" x14ac:dyDescent="0.3"/>
  <cols>
    <col min="1" max="1" width="4.8984375" bestFit="1" customWidth="1"/>
    <col min="2" max="2" width="10.8984375" bestFit="1" customWidth="1"/>
    <col min="3" max="3" width="15" bestFit="1" customWidth="1"/>
    <col min="4" max="5" width="11.8984375" bestFit="1" customWidth="1"/>
    <col min="6" max="6" width="8.19921875" bestFit="1" customWidth="1"/>
    <col min="7" max="7" width="7.8984375" bestFit="1" customWidth="1"/>
    <col min="8" max="8" width="13.5" bestFit="1" customWidth="1"/>
    <col min="9" max="9" width="12.69921875" bestFit="1" customWidth="1"/>
    <col min="10" max="10" width="11.8984375" bestFit="1" customWidth="1"/>
    <col min="11" max="11" width="8.5" bestFit="1" customWidth="1"/>
    <col min="12" max="12" width="12.69921875" bestFit="1" customWidth="1"/>
    <col min="13" max="13" width="11.796875" bestFit="1" customWidth="1"/>
    <col min="14" max="14" width="13.5" bestFit="1" customWidth="1"/>
    <col min="15" max="15" width="12.69921875" bestFit="1" customWidth="1"/>
    <col min="16" max="16" width="11.8984375" bestFit="1" customWidth="1"/>
    <col min="17" max="17" width="13.5" bestFit="1" customWidth="1"/>
    <col min="18" max="18" width="12.69921875" bestFit="1" customWidth="1"/>
    <col min="19" max="19" width="11.8984375" bestFit="1" customWidth="1"/>
    <col min="20" max="20" width="7.8984375" bestFit="1" customWidth="1"/>
    <col min="21" max="21" width="12.69921875" bestFit="1" customWidth="1"/>
    <col min="22" max="22" width="11.796875" bestFit="1" customWidth="1"/>
    <col min="23" max="23" width="7.8984375" bestFit="1" customWidth="1"/>
    <col min="24" max="24" width="12.69921875" bestFit="1" customWidth="1"/>
    <col min="25" max="25" width="11.796875" bestFit="1" customWidth="1"/>
    <col min="26" max="26" width="7.8984375" bestFit="1" customWidth="1"/>
  </cols>
  <sheetData>
    <row r="1" spans="1:26" s="33" customFormat="1" ht="14.4" x14ac:dyDescent="0.3">
      <c r="B1" s="33" t="s">
        <v>174</v>
      </c>
      <c r="C1" s="33" t="s">
        <v>174</v>
      </c>
      <c r="D1" s="33" t="s">
        <v>147</v>
      </c>
      <c r="E1" s="33" t="s">
        <v>147</v>
      </c>
      <c r="F1" s="33" t="s">
        <v>147</v>
      </c>
      <c r="G1" s="33" t="s">
        <v>147</v>
      </c>
      <c r="H1" s="33" t="s">
        <v>147</v>
      </c>
      <c r="I1" s="33" t="s">
        <v>147</v>
      </c>
      <c r="J1" s="33" t="s">
        <v>147</v>
      </c>
      <c r="K1" s="33" t="s">
        <v>147</v>
      </c>
      <c r="L1" s="33" t="s">
        <v>147</v>
      </c>
      <c r="M1" s="33" t="s">
        <v>147</v>
      </c>
      <c r="N1" s="33" t="s">
        <v>147</v>
      </c>
      <c r="O1" s="33" t="s">
        <v>147</v>
      </c>
      <c r="P1" s="33" t="s">
        <v>147</v>
      </c>
      <c r="Q1" s="33" t="s">
        <v>147</v>
      </c>
      <c r="R1" s="33" t="s">
        <v>147</v>
      </c>
      <c r="S1" s="33" t="s">
        <v>147</v>
      </c>
      <c r="T1" s="33" t="s">
        <v>147</v>
      </c>
      <c r="U1" s="33" t="s">
        <v>147</v>
      </c>
      <c r="V1" s="33" t="s">
        <v>147</v>
      </c>
      <c r="W1" s="33" t="s">
        <v>147</v>
      </c>
      <c r="X1" s="33" t="s">
        <v>147</v>
      </c>
      <c r="Y1" s="33" t="s">
        <v>147</v>
      </c>
      <c r="Z1" s="33" t="s">
        <v>147</v>
      </c>
    </row>
    <row r="2" spans="1:26" s="33" customFormat="1" ht="14.4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3">
      <c r="A3">
        <v>1</v>
      </c>
      <c r="B3" t="s">
        <v>335</v>
      </c>
      <c r="C3">
        <v>1</v>
      </c>
      <c r="D3">
        <v>146.59</v>
      </c>
      <c r="E3">
        <v>146.59</v>
      </c>
      <c r="F3">
        <v>0</v>
      </c>
      <c r="G3">
        <v>114597</v>
      </c>
      <c r="H3" t="s">
        <v>164</v>
      </c>
      <c r="I3">
        <v>15622</v>
      </c>
      <c r="J3">
        <v>10.432699661999999</v>
      </c>
      <c r="K3" t="s">
        <v>165</v>
      </c>
      <c r="L3">
        <v>81748</v>
      </c>
      <c r="M3">
        <v>10.116315</v>
      </c>
      <c r="N3" t="s">
        <v>164</v>
      </c>
      <c r="O3">
        <v>17227</v>
      </c>
      <c r="P3">
        <v>11.504552367000001</v>
      </c>
      <c r="Z3">
        <v>114597</v>
      </c>
    </row>
    <row r="4" spans="1:26" x14ac:dyDescent="0.3">
      <c r="A4">
        <v>2</v>
      </c>
      <c r="B4" t="s">
        <v>335</v>
      </c>
      <c r="C4">
        <v>1</v>
      </c>
      <c r="D4">
        <v>157.82254565186616</v>
      </c>
      <c r="E4">
        <v>157.82254565186616</v>
      </c>
      <c r="F4">
        <v>0</v>
      </c>
      <c r="G4">
        <v>127158</v>
      </c>
      <c r="H4" t="s">
        <v>164</v>
      </c>
      <c r="I4">
        <v>15622</v>
      </c>
      <c r="J4">
        <v>10.432699661999999</v>
      </c>
      <c r="K4" t="s">
        <v>166</v>
      </c>
      <c r="L4">
        <v>85000</v>
      </c>
      <c r="M4">
        <v>4.3860000000000001</v>
      </c>
      <c r="N4" t="s">
        <v>165</v>
      </c>
      <c r="O4">
        <v>9309</v>
      </c>
      <c r="P4">
        <v>1.1519887499999997</v>
      </c>
      <c r="Q4" t="s">
        <v>164</v>
      </c>
      <c r="R4">
        <v>17227</v>
      </c>
      <c r="S4">
        <v>11.504552367000001</v>
      </c>
      <c r="Z4">
        <v>127158</v>
      </c>
    </row>
    <row r="5" spans="1:26" x14ac:dyDescent="0.3">
      <c r="A5">
        <v>3</v>
      </c>
      <c r="B5" t="s">
        <v>335</v>
      </c>
      <c r="C5">
        <v>1</v>
      </c>
      <c r="D5">
        <v>87.740000000000009</v>
      </c>
      <c r="E5">
        <v>87.740000000000009</v>
      </c>
      <c r="F5">
        <v>0</v>
      </c>
      <c r="G5">
        <v>90308</v>
      </c>
      <c r="H5" t="s">
        <v>165</v>
      </c>
      <c r="I5">
        <v>90308</v>
      </c>
      <c r="J5">
        <v>11.175614999999999</v>
      </c>
      <c r="Z5">
        <v>866379</v>
      </c>
    </row>
    <row r="6" spans="1:26" x14ac:dyDescent="0.3">
      <c r="A6">
        <v>4</v>
      </c>
      <c r="B6" t="s">
        <v>336</v>
      </c>
      <c r="C6">
        <v>2</v>
      </c>
      <c r="D6">
        <v>669.82</v>
      </c>
      <c r="E6">
        <v>669.82</v>
      </c>
      <c r="F6">
        <v>0</v>
      </c>
      <c r="G6">
        <v>866379</v>
      </c>
      <c r="H6" t="s">
        <v>164</v>
      </c>
      <c r="I6">
        <v>22149</v>
      </c>
      <c r="J6">
        <v>14.791567329000001</v>
      </c>
      <c r="K6" t="s">
        <v>165</v>
      </c>
      <c r="L6">
        <v>722250</v>
      </c>
      <c r="M6">
        <v>89.37843749999999</v>
      </c>
      <c r="N6" t="s">
        <v>164</v>
      </c>
      <c r="O6">
        <v>121980</v>
      </c>
      <c r="P6">
        <v>81.460805579999999</v>
      </c>
      <c r="Z6">
        <v>822249</v>
      </c>
    </row>
    <row r="7" spans="1:26" x14ac:dyDescent="0.3">
      <c r="A7">
        <v>5</v>
      </c>
      <c r="B7" t="s">
        <v>336</v>
      </c>
      <c r="C7">
        <v>2</v>
      </c>
      <c r="D7">
        <v>735.05718084181308</v>
      </c>
      <c r="E7">
        <v>735.05718084181308</v>
      </c>
      <c r="F7">
        <v>0</v>
      </c>
      <c r="G7">
        <v>822249</v>
      </c>
      <c r="H7" t="s">
        <v>164</v>
      </c>
      <c r="I7">
        <v>22149</v>
      </c>
      <c r="J7">
        <v>14.791567329000001</v>
      </c>
      <c r="K7" t="s">
        <v>165</v>
      </c>
      <c r="L7">
        <v>17120</v>
      </c>
      <c r="M7">
        <v>2.1185999999999998</v>
      </c>
      <c r="N7" t="s">
        <v>166</v>
      </c>
      <c r="O7">
        <v>661000</v>
      </c>
      <c r="P7">
        <v>34.107599999999998</v>
      </c>
      <c r="Q7" t="s">
        <v>164</v>
      </c>
      <c r="R7">
        <v>121980</v>
      </c>
      <c r="S7">
        <v>81.460805579999999</v>
      </c>
    </row>
    <row r="8" spans="1:26" x14ac:dyDescent="0.3">
      <c r="A8">
        <v>6</v>
      </c>
      <c r="B8" t="s">
        <v>336</v>
      </c>
      <c r="C8">
        <v>2</v>
      </c>
      <c r="D8">
        <v>628.09</v>
      </c>
      <c r="E8">
        <v>628.09</v>
      </c>
      <c r="F8">
        <v>0</v>
      </c>
      <c r="G8">
        <v>851720</v>
      </c>
      <c r="H8" t="s">
        <v>165</v>
      </c>
      <c r="I8">
        <v>851720</v>
      </c>
      <c r="J8">
        <v>105.40034999999999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7A3EE-BB7D-4822-A01A-D2C471B99D50}">
  <dimension ref="A1:Z8"/>
  <sheetViews>
    <sheetView workbookViewId="0"/>
  </sheetViews>
  <sheetFormatPr baseColWidth="10" defaultColWidth="10.59765625" defaultRowHeight="14.4" x14ac:dyDescent="0.3"/>
  <cols>
    <col min="1" max="1" width="4.8984375" style="33" bestFit="1" customWidth="1"/>
    <col min="2" max="2" width="10.8984375" style="33" bestFit="1" customWidth="1"/>
    <col min="3" max="3" width="15" style="33" bestFit="1" customWidth="1"/>
    <col min="4" max="5" width="10.8984375" style="33" bestFit="1" customWidth="1"/>
    <col min="6" max="6" width="8.19921875" style="33" bestFit="1" customWidth="1"/>
    <col min="7" max="7" width="8.09765625" style="33" bestFit="1" customWidth="1"/>
    <col min="8" max="8" width="12.296875" style="33" bestFit="1" customWidth="1"/>
    <col min="9" max="9" width="12.69921875" style="33" bestFit="1" customWidth="1"/>
    <col min="10" max="10" width="11.796875" style="33" bestFit="1" customWidth="1"/>
    <col min="11" max="11" width="8.09765625" style="33" bestFit="1" customWidth="1"/>
    <col min="12" max="12" width="12.69921875" style="33" bestFit="1" customWidth="1"/>
    <col min="13" max="13" width="11.796875" style="33" bestFit="1" customWidth="1"/>
    <col min="14" max="14" width="12.296875" style="33" bestFit="1" customWidth="1"/>
    <col min="15" max="15" width="12.69921875" style="33" bestFit="1" customWidth="1"/>
    <col min="16" max="16" width="11.796875" style="33" bestFit="1" customWidth="1"/>
    <col min="17" max="17" width="12.296875" style="33" bestFit="1" customWidth="1"/>
    <col min="18" max="18" width="12.69921875" style="33" bestFit="1" customWidth="1"/>
    <col min="19" max="19" width="11.796875" style="33" bestFit="1" customWidth="1"/>
    <col min="20" max="20" width="8.09765625" style="33" bestFit="1" customWidth="1"/>
    <col min="21" max="21" width="12.69921875" style="33" bestFit="1" customWidth="1"/>
    <col min="22" max="22" width="11.796875" style="33" bestFit="1" customWidth="1"/>
    <col min="23" max="23" width="8.09765625" style="33" bestFit="1" customWidth="1"/>
    <col min="24" max="24" width="12.69921875" style="33" bestFit="1" customWidth="1"/>
    <col min="25" max="25" width="11.796875" style="33" bestFit="1" customWidth="1"/>
    <col min="26" max="26" width="8.09765625" style="33" bestFit="1" customWidth="1"/>
    <col min="27" max="16384" width="10.59765625" style="33"/>
  </cols>
  <sheetData>
    <row r="1" spans="1:26" x14ac:dyDescent="0.3">
      <c r="B1" s="33" t="s">
        <v>174</v>
      </c>
      <c r="C1" s="33" t="s">
        <v>174</v>
      </c>
      <c r="D1" s="33" t="s">
        <v>148</v>
      </c>
      <c r="E1" s="33" t="s">
        <v>148</v>
      </c>
      <c r="F1" s="33" t="s">
        <v>148</v>
      </c>
      <c r="G1" s="33" t="s">
        <v>148</v>
      </c>
      <c r="H1" s="33" t="s">
        <v>148</v>
      </c>
      <c r="I1" s="33" t="s">
        <v>148</v>
      </c>
      <c r="J1" s="33" t="s">
        <v>148</v>
      </c>
      <c r="K1" s="33" t="s">
        <v>148</v>
      </c>
      <c r="L1" s="33" t="s">
        <v>148</v>
      </c>
      <c r="M1" s="33" t="s">
        <v>148</v>
      </c>
      <c r="N1" s="33" t="s">
        <v>148</v>
      </c>
      <c r="O1" s="33" t="s">
        <v>148</v>
      </c>
      <c r="P1" s="33" t="s">
        <v>148</v>
      </c>
      <c r="Q1" s="33" t="s">
        <v>148</v>
      </c>
      <c r="R1" s="33" t="s">
        <v>148</v>
      </c>
      <c r="S1" s="33" t="s">
        <v>148</v>
      </c>
      <c r="T1" s="33" t="s">
        <v>148</v>
      </c>
      <c r="U1" s="33" t="s">
        <v>148</v>
      </c>
      <c r="V1" s="33" t="s">
        <v>148</v>
      </c>
      <c r="W1" s="33" t="s">
        <v>148</v>
      </c>
      <c r="X1" s="33" t="s">
        <v>148</v>
      </c>
      <c r="Y1" s="33" t="s">
        <v>148</v>
      </c>
      <c r="Z1" s="33" t="s">
        <v>148</v>
      </c>
    </row>
    <row r="2" spans="1:26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3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  <c r="Z2" s="33" t="s">
        <v>181</v>
      </c>
    </row>
    <row r="3" spans="1:26" x14ac:dyDescent="0.3">
      <c r="A3" s="33">
        <v>1</v>
      </c>
      <c r="B3" s="33" t="s">
        <v>335</v>
      </c>
      <c r="C3" s="33">
        <v>1</v>
      </c>
      <c r="D3" s="33">
        <v>146.59</v>
      </c>
      <c r="E3" s="33">
        <v>146.59</v>
      </c>
      <c r="F3" s="33">
        <v>0</v>
      </c>
      <c r="G3" s="33">
        <v>114597</v>
      </c>
      <c r="H3" s="33" t="s">
        <v>164</v>
      </c>
      <c r="I3" s="33">
        <v>15622</v>
      </c>
      <c r="J3" s="33">
        <v>11.110147691999998</v>
      </c>
      <c r="K3" s="33" t="s">
        <v>165</v>
      </c>
      <c r="L3" s="33">
        <v>81748</v>
      </c>
      <c r="M3" s="33">
        <v>10.055003999999998</v>
      </c>
      <c r="N3" s="33" t="s">
        <v>164</v>
      </c>
      <c r="O3" s="33">
        <v>17227</v>
      </c>
      <c r="P3" s="33">
        <v>12.251601221999998</v>
      </c>
      <c r="Z3" s="33">
        <v>114597</v>
      </c>
    </row>
    <row r="4" spans="1:26" x14ac:dyDescent="0.3">
      <c r="A4" s="33">
        <v>2</v>
      </c>
      <c r="B4" s="33" t="s">
        <v>335</v>
      </c>
      <c r="C4" s="33">
        <v>1</v>
      </c>
      <c r="D4" s="33">
        <v>157.82254565186616</v>
      </c>
      <c r="E4" s="33">
        <v>157.82254565186616</v>
      </c>
      <c r="F4" s="33">
        <v>0</v>
      </c>
      <c r="G4" s="33">
        <v>127158</v>
      </c>
      <c r="H4" s="33" t="s">
        <v>164</v>
      </c>
      <c r="I4" s="33">
        <v>15622</v>
      </c>
      <c r="J4" s="33">
        <v>11.110147691999998</v>
      </c>
      <c r="K4" s="33" t="s">
        <v>166</v>
      </c>
      <c r="L4" s="33">
        <v>85000</v>
      </c>
      <c r="M4" s="33">
        <v>4.3860000000000001</v>
      </c>
      <c r="N4" s="33" t="s">
        <v>165</v>
      </c>
      <c r="O4" s="33">
        <v>9309</v>
      </c>
      <c r="P4" s="33">
        <v>1.1450069999999997</v>
      </c>
      <c r="Q4" s="33" t="s">
        <v>164</v>
      </c>
      <c r="R4" s="33">
        <v>17227</v>
      </c>
      <c r="S4" s="33">
        <v>12.251601221999998</v>
      </c>
      <c r="Z4" s="33">
        <v>127158</v>
      </c>
    </row>
    <row r="5" spans="1:26" x14ac:dyDescent="0.3">
      <c r="A5" s="33">
        <v>3</v>
      </c>
      <c r="B5" s="33" t="s">
        <v>335</v>
      </c>
      <c r="C5" s="33">
        <v>1</v>
      </c>
      <c r="D5" s="33">
        <v>87.740000000000009</v>
      </c>
      <c r="E5" s="33">
        <v>87.740000000000009</v>
      </c>
      <c r="F5" s="33">
        <v>0</v>
      </c>
      <c r="G5" s="33">
        <v>90308</v>
      </c>
      <c r="H5" s="33" t="s">
        <v>165</v>
      </c>
      <c r="I5" s="33">
        <v>90308</v>
      </c>
      <c r="J5" s="33">
        <v>11.107884</v>
      </c>
      <c r="Z5" s="33">
        <v>866379</v>
      </c>
    </row>
    <row r="6" spans="1:26" x14ac:dyDescent="0.3">
      <c r="A6" s="33">
        <v>4</v>
      </c>
      <c r="B6" s="33" t="s">
        <v>336</v>
      </c>
      <c r="C6" s="33">
        <v>2</v>
      </c>
      <c r="D6" s="33">
        <v>669.82</v>
      </c>
      <c r="E6" s="33">
        <v>669.82</v>
      </c>
      <c r="F6" s="33">
        <v>0</v>
      </c>
      <c r="G6" s="33">
        <v>866379</v>
      </c>
      <c r="H6" s="33" t="s">
        <v>164</v>
      </c>
      <c r="I6" s="33">
        <v>22149</v>
      </c>
      <c r="J6" s="33">
        <v>15.752058713999999</v>
      </c>
      <c r="K6" s="33" t="s">
        <v>165</v>
      </c>
      <c r="L6" s="33">
        <v>722250</v>
      </c>
      <c r="M6" s="33">
        <v>88.836749999999995</v>
      </c>
      <c r="N6" s="33" t="s">
        <v>164</v>
      </c>
      <c r="O6" s="33">
        <v>121980</v>
      </c>
      <c r="P6" s="33">
        <v>86.750468279999993</v>
      </c>
      <c r="Z6" s="33">
        <v>822249</v>
      </c>
    </row>
    <row r="7" spans="1:26" x14ac:dyDescent="0.3">
      <c r="A7" s="33">
        <v>5</v>
      </c>
      <c r="B7" s="33" t="s">
        <v>336</v>
      </c>
      <c r="C7" s="33">
        <v>2</v>
      </c>
      <c r="D7" s="33">
        <v>735.05718084181308</v>
      </c>
      <c r="E7" s="33">
        <v>735.05718084181308</v>
      </c>
      <c r="F7" s="33">
        <v>0</v>
      </c>
      <c r="G7" s="33">
        <v>822249</v>
      </c>
      <c r="H7" s="33" t="s">
        <v>164</v>
      </c>
      <c r="I7" s="33">
        <v>22149</v>
      </c>
      <c r="J7" s="33">
        <v>15.752058713999999</v>
      </c>
      <c r="K7" s="33" t="s">
        <v>165</v>
      </c>
      <c r="L7" s="33">
        <v>17120</v>
      </c>
      <c r="M7" s="33">
        <v>2.1057600000000001</v>
      </c>
      <c r="N7" s="33" t="s">
        <v>166</v>
      </c>
      <c r="O7" s="33">
        <v>661000</v>
      </c>
      <c r="P7" s="33">
        <v>34.107599999999998</v>
      </c>
      <c r="Q7" s="33" t="s">
        <v>164</v>
      </c>
      <c r="R7" s="33">
        <v>121980</v>
      </c>
      <c r="S7" s="33">
        <v>86.750468279999993</v>
      </c>
    </row>
    <row r="8" spans="1:26" x14ac:dyDescent="0.3">
      <c r="A8" s="33">
        <v>6</v>
      </c>
      <c r="B8" s="33" t="s">
        <v>336</v>
      </c>
      <c r="C8" s="33">
        <v>2</v>
      </c>
      <c r="D8" s="33">
        <v>628.09</v>
      </c>
      <c r="E8" s="33">
        <v>628.09</v>
      </c>
      <c r="F8" s="33">
        <v>0</v>
      </c>
      <c r="G8" s="33">
        <v>851720</v>
      </c>
      <c r="H8" s="33" t="s">
        <v>165</v>
      </c>
      <c r="I8" s="33">
        <v>851720</v>
      </c>
      <c r="J8" s="33">
        <v>104.76155999999999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3309E-542F-474D-904D-1794C13D9E65}">
  <dimension ref="A1:Y7"/>
  <sheetViews>
    <sheetView tabSelected="1" topLeftCell="C1" workbookViewId="0">
      <selection activeCell="L6" sqref="L6"/>
    </sheetView>
  </sheetViews>
  <sheetFormatPr baseColWidth="10" defaultColWidth="10.59765625" defaultRowHeight="14.4" x14ac:dyDescent="0.3"/>
  <cols>
    <col min="1" max="1" width="4.8984375" style="33" bestFit="1" customWidth="1"/>
    <col min="2" max="2" width="10.8984375" style="33" bestFit="1" customWidth="1"/>
    <col min="3" max="3" width="15" style="33" bestFit="1" customWidth="1"/>
    <col min="4" max="4" width="9.8984375" style="33" bestFit="1" customWidth="1"/>
    <col min="5" max="5" width="7.3984375" style="33" bestFit="1" customWidth="1"/>
    <col min="6" max="6" width="8.19921875" style="33" bestFit="1" customWidth="1"/>
    <col min="7" max="7" width="6.296875" style="33" bestFit="1" customWidth="1"/>
    <col min="8" max="8" width="24.8984375" style="33" bestFit="1" customWidth="1"/>
    <col min="9" max="9" width="12.69921875" style="33" bestFit="1" customWidth="1"/>
    <col min="10" max="10" width="11.796875" style="33" bestFit="1" customWidth="1"/>
    <col min="11" max="11" width="24.8984375" style="33" bestFit="1" customWidth="1"/>
    <col min="12" max="12" width="12.69921875" style="33" bestFit="1" customWidth="1"/>
    <col min="13" max="13" width="11.796875" style="33" bestFit="1" customWidth="1"/>
    <col min="14" max="14" width="23.3984375" style="33" bestFit="1" customWidth="1"/>
    <col min="15" max="15" width="12.69921875" style="33" bestFit="1" customWidth="1"/>
    <col min="16" max="16" width="11.796875" style="33" bestFit="1" customWidth="1"/>
    <col min="17" max="17" width="25.296875" style="33" bestFit="1" customWidth="1"/>
    <col min="18" max="18" width="12.69921875" style="33" bestFit="1" customWidth="1"/>
    <col min="19" max="19" width="11.796875" style="33" bestFit="1" customWidth="1"/>
    <col min="20" max="20" width="19.8984375" style="33" bestFit="1" customWidth="1"/>
    <col min="21" max="21" width="12.69921875" style="33" bestFit="1" customWidth="1"/>
    <col min="22" max="22" width="11.796875" style="33" bestFit="1" customWidth="1"/>
    <col min="23" max="23" width="7" style="33" bestFit="1" customWidth="1"/>
    <col min="24" max="24" width="12.69921875" style="33" bestFit="1" customWidth="1"/>
    <col min="25" max="25" width="11.796875" style="33" bestFit="1" customWidth="1"/>
    <col min="26" max="26" width="6.296875" style="33" bestFit="1" customWidth="1"/>
    <col min="27" max="16384" width="10.59765625" style="33"/>
  </cols>
  <sheetData>
    <row r="1" spans="1:25" x14ac:dyDescent="0.3">
      <c r="B1" s="33" t="s">
        <v>174</v>
      </c>
      <c r="C1" s="33" t="s">
        <v>174</v>
      </c>
      <c r="D1" s="33" t="s">
        <v>68</v>
      </c>
      <c r="E1" s="33" t="s">
        <v>68</v>
      </c>
      <c r="F1" s="33" t="s">
        <v>68</v>
      </c>
      <c r="G1" s="33" t="s">
        <v>68</v>
      </c>
      <c r="H1" s="33" t="s">
        <v>68</v>
      </c>
      <c r="I1" s="33" t="s">
        <v>68</v>
      </c>
      <c r="J1" s="33" t="s">
        <v>68</v>
      </c>
      <c r="K1" s="33" t="s">
        <v>68</v>
      </c>
      <c r="L1" s="33" t="s">
        <v>68</v>
      </c>
      <c r="M1" s="33" t="s">
        <v>68</v>
      </c>
      <c r="N1" s="33" t="s">
        <v>68</v>
      </c>
      <c r="O1" s="33" t="s">
        <v>68</v>
      </c>
      <c r="P1" s="33" t="s">
        <v>68</v>
      </c>
      <c r="Q1" s="33" t="s">
        <v>68</v>
      </c>
      <c r="R1" s="33" t="s">
        <v>68</v>
      </c>
      <c r="S1" s="33" t="s">
        <v>68</v>
      </c>
      <c r="T1" s="33" t="s">
        <v>68</v>
      </c>
      <c r="U1" s="33" t="s">
        <v>68</v>
      </c>
      <c r="V1" s="33" t="s">
        <v>68</v>
      </c>
      <c r="W1" s="33" t="s">
        <v>68</v>
      </c>
      <c r="X1" s="33" t="s">
        <v>68</v>
      </c>
      <c r="Y1" s="33" t="s">
        <v>68</v>
      </c>
    </row>
    <row r="2" spans="1:25" x14ac:dyDescent="0.3">
      <c r="A2" s="33" t="s">
        <v>175</v>
      </c>
      <c r="B2" s="33" t="s">
        <v>176</v>
      </c>
      <c r="C2" s="33" t="s">
        <v>177</v>
      </c>
      <c r="D2" s="33" t="s">
        <v>178</v>
      </c>
      <c r="E2" s="33" t="s">
        <v>180</v>
      </c>
      <c r="F2" s="36" t="s">
        <v>179</v>
      </c>
      <c r="G2" s="123" t="s">
        <v>181</v>
      </c>
      <c r="H2" s="33" t="s">
        <v>182</v>
      </c>
      <c r="I2" s="36" t="s">
        <v>183</v>
      </c>
      <c r="J2" s="33" t="s">
        <v>184</v>
      </c>
      <c r="K2" s="33" t="s">
        <v>185</v>
      </c>
      <c r="L2" s="36" t="s">
        <v>186</v>
      </c>
      <c r="M2" s="33" t="s">
        <v>187</v>
      </c>
      <c r="N2" s="33" t="s">
        <v>188</v>
      </c>
      <c r="O2" s="36" t="s">
        <v>189</v>
      </c>
      <c r="P2" s="33" t="s">
        <v>190</v>
      </c>
      <c r="Q2" s="33" t="s">
        <v>191</v>
      </c>
      <c r="R2" s="36" t="s">
        <v>192</v>
      </c>
      <c r="S2" s="33" t="s">
        <v>193</v>
      </c>
      <c r="T2" s="33" t="s">
        <v>194</v>
      </c>
      <c r="U2" s="36" t="s">
        <v>195</v>
      </c>
      <c r="V2" s="33" t="s">
        <v>196</v>
      </c>
      <c r="W2" s="33" t="s">
        <v>197</v>
      </c>
      <c r="X2" s="33" t="s">
        <v>198</v>
      </c>
      <c r="Y2" s="33" t="s">
        <v>199</v>
      </c>
    </row>
    <row r="3" spans="1:25" x14ac:dyDescent="0.3">
      <c r="A3" s="33">
        <v>10</v>
      </c>
      <c r="B3" s="33" t="s">
        <v>335</v>
      </c>
      <c r="C3" s="33">
        <v>1</v>
      </c>
      <c r="D3" s="92">
        <v>119.55714285714285</v>
      </c>
      <c r="E3" s="92">
        <v>119.55714285714285</v>
      </c>
      <c r="F3" s="33">
        <v>0</v>
      </c>
      <c r="G3" s="33">
        <v>108080</v>
      </c>
      <c r="H3" s="125" t="s">
        <v>450</v>
      </c>
      <c r="I3" s="123">
        <v>3300</v>
      </c>
      <c r="J3" s="123"/>
      <c r="K3" s="123" t="s">
        <v>437</v>
      </c>
      <c r="L3" s="123">
        <v>18780</v>
      </c>
      <c r="M3" s="123"/>
      <c r="N3" s="123" t="s">
        <v>440</v>
      </c>
      <c r="O3" s="123">
        <v>82000</v>
      </c>
      <c r="P3" s="123"/>
      <c r="Q3" s="125" t="s">
        <v>451</v>
      </c>
      <c r="R3" s="123">
        <v>4000</v>
      </c>
      <c r="S3" s="123"/>
      <c r="T3" s="123"/>
    </row>
    <row r="4" spans="1:25" x14ac:dyDescent="0.3">
      <c r="A4" s="33">
        <v>11</v>
      </c>
      <c r="B4" s="123" t="s">
        <v>335</v>
      </c>
      <c r="C4" s="33">
        <v>1</v>
      </c>
      <c r="D4" s="33">
        <v>79.25</v>
      </c>
      <c r="E4" s="33">
        <v>79.25</v>
      </c>
      <c r="F4" s="33">
        <v>0</v>
      </c>
      <c r="G4" s="33">
        <v>90300</v>
      </c>
      <c r="H4" s="125" t="s">
        <v>451</v>
      </c>
      <c r="I4" s="123">
        <v>700</v>
      </c>
      <c r="J4" s="123"/>
      <c r="K4" s="123" t="s">
        <v>440</v>
      </c>
      <c r="L4" s="123">
        <v>87000</v>
      </c>
      <c r="M4" s="123"/>
      <c r="N4" s="125" t="s">
        <v>451</v>
      </c>
      <c r="O4" s="123">
        <v>2600</v>
      </c>
      <c r="P4" s="123"/>
      <c r="Q4" s="123"/>
      <c r="R4" s="123"/>
      <c r="S4" s="123"/>
    </row>
    <row r="5" spans="1:25" x14ac:dyDescent="0.3">
      <c r="A5" s="33">
        <v>12</v>
      </c>
      <c r="B5" s="123" t="s">
        <v>336</v>
      </c>
      <c r="C5" s="33">
        <v>2</v>
      </c>
      <c r="D5" s="33">
        <v>632</v>
      </c>
      <c r="E5" s="33">
        <v>632</v>
      </c>
      <c r="F5" s="33">
        <v>0</v>
      </c>
      <c r="G5" s="33">
        <v>792640</v>
      </c>
      <c r="H5" s="123" t="s">
        <v>437</v>
      </c>
      <c r="I5" s="123">
        <v>11110</v>
      </c>
      <c r="J5" s="123"/>
      <c r="K5" s="125" t="s">
        <v>450</v>
      </c>
      <c r="L5" s="123">
        <v>6400</v>
      </c>
      <c r="M5" s="123"/>
      <c r="N5" s="123" t="s">
        <v>440</v>
      </c>
      <c r="O5" s="123">
        <v>655000</v>
      </c>
      <c r="P5" s="123"/>
      <c r="Q5" s="123" t="s">
        <v>439</v>
      </c>
      <c r="R5" s="123">
        <v>117900</v>
      </c>
      <c r="S5" s="123"/>
      <c r="T5" s="125" t="s">
        <v>450</v>
      </c>
      <c r="U5" s="33">
        <v>2230</v>
      </c>
    </row>
    <row r="6" spans="1:25" x14ac:dyDescent="0.3">
      <c r="A6" s="33">
        <v>13</v>
      </c>
      <c r="B6" s="123" t="s">
        <v>336</v>
      </c>
      <c r="C6" s="33">
        <v>2</v>
      </c>
      <c r="D6" s="33">
        <v>569.99999999999727</v>
      </c>
      <c r="E6" s="33">
        <v>569.99999999999727</v>
      </c>
      <c r="F6" s="33">
        <v>0</v>
      </c>
      <c r="G6" s="33">
        <v>667930</v>
      </c>
      <c r="H6" s="123" t="s">
        <v>438</v>
      </c>
      <c r="I6" s="123">
        <v>4700</v>
      </c>
      <c r="J6" s="123"/>
      <c r="K6" s="123" t="s">
        <v>440</v>
      </c>
      <c r="L6" s="123">
        <v>661000</v>
      </c>
      <c r="M6" s="123"/>
      <c r="N6" s="125" t="s">
        <v>451</v>
      </c>
      <c r="O6" s="123">
        <v>2230</v>
      </c>
      <c r="P6" s="123"/>
      <c r="Q6" s="123"/>
      <c r="R6" s="123"/>
      <c r="S6" s="123"/>
    </row>
    <row r="7" spans="1:25" x14ac:dyDescent="0.3">
      <c r="H7" s="123"/>
      <c r="I7" s="123"/>
      <c r="J7" s="123"/>
      <c r="L7" s="123"/>
      <c r="M7" s="123"/>
      <c r="N7" s="125"/>
      <c r="O7" s="123"/>
      <c r="P7" s="123"/>
      <c r="Q7" s="123"/>
      <c r="R7" s="123"/>
      <c r="S7" s="123"/>
    </row>
  </sheetData>
  <pageMargins left="0.7" right="0.7" top="0.78740157499999996" bottom="0.78740157499999996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69CB0-A041-4C25-8E8B-07E211971D7A}">
  <dimension ref="A1:F7"/>
  <sheetViews>
    <sheetView workbookViewId="0"/>
  </sheetViews>
  <sheetFormatPr baseColWidth="10" defaultRowHeight="15.6" x14ac:dyDescent="0.3"/>
  <cols>
    <col min="1" max="1" width="21.69921875" bestFit="1" customWidth="1"/>
    <col min="2" max="2" width="18.69921875" bestFit="1" customWidth="1"/>
    <col min="3" max="3" width="23.296875" bestFit="1" customWidth="1"/>
    <col min="4" max="4" width="19.19921875" bestFit="1" customWidth="1"/>
    <col min="5" max="5" width="19.5" bestFit="1" customWidth="1"/>
    <col min="6" max="6" width="14.5" bestFit="1" customWidth="1"/>
  </cols>
  <sheetData>
    <row r="1" spans="1:6" x14ac:dyDescent="0.3">
      <c r="A1" s="114" t="s">
        <v>418</v>
      </c>
      <c r="B1" t="s">
        <v>420</v>
      </c>
      <c r="C1" t="s">
        <v>421</v>
      </c>
      <c r="D1" t="s">
        <v>422</v>
      </c>
      <c r="E1" t="s">
        <v>423</v>
      </c>
      <c r="F1" t="s">
        <v>424</v>
      </c>
    </row>
    <row r="2" spans="1:6" x14ac:dyDescent="0.3">
      <c r="A2" s="66" t="s">
        <v>336</v>
      </c>
      <c r="B2" s="116">
        <v>2909.8193999999999</v>
      </c>
      <c r="C2" s="116">
        <v>1853.1023955000001</v>
      </c>
      <c r="D2" s="116">
        <v>1548.9131098050002</v>
      </c>
      <c r="E2" s="116">
        <v>1495.8587369654269</v>
      </c>
      <c r="F2" s="116">
        <v>1251.0616364318962</v>
      </c>
    </row>
    <row r="3" spans="1:6" x14ac:dyDescent="0.3">
      <c r="A3" s="115" t="s">
        <v>453</v>
      </c>
      <c r="B3" s="116">
        <v>1114.3999999999999</v>
      </c>
      <c r="C3" s="116">
        <v>704.85799999999995</v>
      </c>
      <c r="D3" s="116">
        <v>557.45074</v>
      </c>
      <c r="E3" s="116">
        <v>543.51447150000001</v>
      </c>
      <c r="F3" s="116">
        <v>434.66763648582696</v>
      </c>
    </row>
    <row r="4" spans="1:6" x14ac:dyDescent="0.3">
      <c r="A4" s="126" t="s">
        <v>31</v>
      </c>
      <c r="B4" s="116">
        <v>1114.3999999999999</v>
      </c>
      <c r="C4" s="116">
        <v>704.85799999999995</v>
      </c>
      <c r="D4" s="116">
        <v>557.45074</v>
      </c>
      <c r="E4" s="116">
        <v>543.51447150000001</v>
      </c>
      <c r="F4" s="116">
        <v>434.66763648582696</v>
      </c>
    </row>
    <row r="5" spans="1:6" x14ac:dyDescent="0.3">
      <c r="A5" s="115" t="s">
        <v>452</v>
      </c>
      <c r="B5" s="116">
        <v>1795.4194</v>
      </c>
      <c r="C5" s="116">
        <v>1148.2443955000001</v>
      </c>
      <c r="D5" s="116">
        <v>991.46236980500021</v>
      </c>
      <c r="E5" s="116">
        <v>952.34426546542704</v>
      </c>
      <c r="F5" s="116">
        <v>816.39399994606913</v>
      </c>
    </row>
    <row r="6" spans="1:6" x14ac:dyDescent="0.3">
      <c r="A6" s="126" t="s">
        <v>31</v>
      </c>
      <c r="B6" s="116">
        <v>1795.4194</v>
      </c>
      <c r="C6" s="116">
        <v>1148.2443955000001</v>
      </c>
      <c r="D6" s="116">
        <v>991.46236980500021</v>
      </c>
      <c r="E6" s="116">
        <v>952.34426546542704</v>
      </c>
      <c r="F6" s="116">
        <v>816.39399994606913</v>
      </c>
    </row>
    <row r="7" spans="1:6" x14ac:dyDescent="0.3">
      <c r="A7" s="66" t="s">
        <v>419</v>
      </c>
      <c r="B7" s="116">
        <v>2909.8193999999999</v>
      </c>
      <c r="C7" s="116">
        <v>1853.1023955000001</v>
      </c>
      <c r="D7" s="116">
        <v>1548.9131098050002</v>
      </c>
      <c r="E7" s="116">
        <v>1495.8587369654269</v>
      </c>
      <c r="F7" s="116">
        <v>1251.0616364318962</v>
      </c>
    </row>
  </sheetData>
  <pageMargins left="0.7" right="0.7" top="0.78740157499999996" bottom="0.78740157499999996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5F786-3F01-421D-9C55-F936702B2915}">
  <dimension ref="A1:H45"/>
  <sheetViews>
    <sheetView workbookViewId="0"/>
  </sheetViews>
  <sheetFormatPr baseColWidth="10" defaultColWidth="10.59765625" defaultRowHeight="15.6" x14ac:dyDescent="0.3"/>
  <cols>
    <col min="1" max="1" width="10.69921875" bestFit="1" customWidth="1"/>
    <col min="2" max="2" width="12.8984375" bestFit="1" customWidth="1"/>
    <col min="3" max="3" width="15.5" bestFit="1" customWidth="1"/>
    <col min="4" max="4" width="10.8984375" bestFit="1" customWidth="1"/>
    <col min="5" max="5" width="12.796875" bestFit="1" customWidth="1"/>
    <col min="6" max="8" width="11.8984375" bestFit="1" customWidth="1"/>
    <col min="9" max="9" width="9.8984375" bestFit="1" customWidth="1"/>
    <col min="10" max="10" width="8.8984375" bestFit="1" customWidth="1"/>
    <col min="11" max="11" width="8.19921875" bestFit="1" customWidth="1"/>
    <col min="12" max="12" width="15.5" bestFit="1" customWidth="1"/>
    <col min="13" max="13" width="10.8984375" bestFit="1" customWidth="1"/>
    <col min="14" max="14" width="8.8984375" bestFit="1" customWidth="1"/>
    <col min="15" max="15" width="10.09765625" bestFit="1" customWidth="1"/>
    <col min="16" max="22" width="12.796875" bestFit="1" customWidth="1"/>
    <col min="23" max="23" width="15.5" bestFit="1" customWidth="1"/>
    <col min="24" max="26" width="12.796875" bestFit="1" customWidth="1"/>
    <col min="27" max="28" width="11.8984375" bestFit="1" customWidth="1"/>
    <col min="29" max="29" width="9.09765625" bestFit="1" customWidth="1"/>
    <col min="30" max="30" width="8.8984375" bestFit="1" customWidth="1"/>
    <col min="31" max="33" width="11.8984375" bestFit="1" customWidth="1"/>
    <col min="34" max="34" width="15.5" bestFit="1" customWidth="1"/>
    <col min="35" max="36" width="11.8984375" bestFit="1" customWidth="1"/>
    <col min="37" max="37" width="10.09765625" bestFit="1" customWidth="1"/>
    <col min="38" max="39" width="11.8984375" bestFit="1" customWidth="1"/>
    <col min="40" max="40" width="9.09765625" bestFit="1" customWidth="1"/>
    <col min="41" max="41" width="9" bestFit="1" customWidth="1"/>
    <col min="42" max="44" width="11.8984375" bestFit="1" customWidth="1"/>
    <col min="45" max="45" width="15.5" bestFit="1" customWidth="1"/>
    <col min="46" max="47" width="11.8984375" bestFit="1" customWidth="1"/>
    <col min="48" max="48" width="10.09765625" bestFit="1" customWidth="1"/>
    <col min="49" max="50" width="11.8984375" bestFit="1" customWidth="1"/>
    <col min="51" max="51" width="9.09765625" bestFit="1" customWidth="1"/>
    <col min="52" max="52" width="6.8984375" bestFit="1" customWidth="1"/>
    <col min="53" max="55" width="11.8984375" bestFit="1" customWidth="1"/>
    <col min="56" max="56" width="15.5" bestFit="1" customWidth="1"/>
    <col min="57" max="58" width="11.8984375" bestFit="1" customWidth="1"/>
    <col min="59" max="59" width="10.09765625" bestFit="1" customWidth="1"/>
    <col min="60" max="61" width="11.8984375" bestFit="1" customWidth="1"/>
    <col min="62" max="62" width="9.09765625" bestFit="1" customWidth="1"/>
    <col min="63" max="63" width="6.8984375" bestFit="1" customWidth="1"/>
    <col min="64" max="66" width="11.8984375" bestFit="1" customWidth="1"/>
    <col min="67" max="67" width="15.5" bestFit="1" customWidth="1"/>
    <col min="68" max="69" width="11.8984375" bestFit="1" customWidth="1"/>
    <col min="70" max="70" width="10.09765625" bestFit="1" customWidth="1"/>
    <col min="71" max="72" width="11.8984375" bestFit="1" customWidth="1"/>
    <col min="73" max="73" width="15" bestFit="1" customWidth="1"/>
    <col min="74" max="75" width="11.8984375" bestFit="1" customWidth="1"/>
    <col min="76" max="76" width="9.8984375" bestFit="1" customWidth="1"/>
  </cols>
  <sheetData>
    <row r="1" spans="1:8" x14ac:dyDescent="0.3">
      <c r="A1" t="s">
        <v>415</v>
      </c>
      <c r="B1" t="s">
        <v>400</v>
      </c>
      <c r="C1" t="s">
        <v>144</v>
      </c>
      <c r="D1" t="s">
        <v>145</v>
      </c>
      <c r="E1" t="s">
        <v>146</v>
      </c>
      <c r="F1" t="s">
        <v>147</v>
      </c>
      <c r="G1" t="s">
        <v>148</v>
      </c>
      <c r="H1" t="s">
        <v>68</v>
      </c>
    </row>
    <row r="2" spans="1:8" x14ac:dyDescent="0.3">
      <c r="A2" t="s">
        <v>335</v>
      </c>
      <c r="B2" t="s">
        <v>452</v>
      </c>
      <c r="C2" t="s">
        <v>33</v>
      </c>
      <c r="D2">
        <v>95.181000000000012</v>
      </c>
      <c r="H2">
        <v>0</v>
      </c>
    </row>
    <row r="3" spans="1:8" x14ac:dyDescent="0.3">
      <c r="A3" t="s">
        <v>335</v>
      </c>
      <c r="B3" t="s">
        <v>452</v>
      </c>
      <c r="C3" t="s">
        <v>31</v>
      </c>
      <c r="D3">
        <v>348.68140000000005</v>
      </c>
      <c r="E3">
        <v>222.16661050000005</v>
      </c>
      <c r="F3">
        <v>193.51065295500004</v>
      </c>
      <c r="G3">
        <v>185.22877825399394</v>
      </c>
      <c r="H3">
        <v>134.31144280051123</v>
      </c>
    </row>
    <row r="4" spans="1:8" x14ac:dyDescent="0.3">
      <c r="A4" t="s">
        <v>335</v>
      </c>
      <c r="B4" t="s">
        <v>452</v>
      </c>
      <c r="C4" t="s">
        <v>180</v>
      </c>
      <c r="D4">
        <v>154</v>
      </c>
      <c r="E4">
        <v>168.73437188243417</v>
      </c>
      <c r="F4">
        <v>152.20627282593307</v>
      </c>
      <c r="G4">
        <v>152.20627282593307</v>
      </c>
      <c r="H4">
        <v>119.55714285714285</v>
      </c>
    </row>
    <row r="5" spans="1:8" x14ac:dyDescent="0.3">
      <c r="A5" t="s">
        <v>335</v>
      </c>
      <c r="B5" t="s">
        <v>452</v>
      </c>
      <c r="C5" t="s">
        <v>152</v>
      </c>
      <c r="D5">
        <v>33.014200000000002</v>
      </c>
      <c r="E5">
        <v>40.509901499999998</v>
      </c>
      <c r="F5">
        <v>29.764403903999998</v>
      </c>
      <c r="G5">
        <v>31.154754413999996</v>
      </c>
      <c r="H5">
        <v>27.780182417582417</v>
      </c>
    </row>
    <row r="6" spans="1:8" x14ac:dyDescent="0.3">
      <c r="A6" t="s">
        <v>335</v>
      </c>
      <c r="B6" t="s">
        <v>452</v>
      </c>
      <c r="C6" t="s">
        <v>181</v>
      </c>
      <c r="D6">
        <v>115750</v>
      </c>
      <c r="E6">
        <v>126737.5</v>
      </c>
      <c r="F6">
        <v>120877.5</v>
      </c>
      <c r="G6">
        <v>120877.5</v>
      </c>
      <c r="H6">
        <v>108080</v>
      </c>
    </row>
    <row r="7" spans="1:8" x14ac:dyDescent="0.3">
      <c r="A7" t="s">
        <v>335</v>
      </c>
      <c r="B7" t="s">
        <v>452</v>
      </c>
      <c r="C7" t="s">
        <v>150</v>
      </c>
      <c r="D7">
        <v>54.75385</v>
      </c>
      <c r="E7">
        <v>32.886968375000002</v>
      </c>
      <c r="F7">
        <v>28.529551878749999</v>
      </c>
      <c r="G7">
        <v>27.81764787928125</v>
      </c>
      <c r="H7">
        <v>1.5247807641490385</v>
      </c>
    </row>
    <row r="8" spans="1:8" x14ac:dyDescent="0.3">
      <c r="A8" t="s">
        <v>335</v>
      </c>
      <c r="B8" t="s">
        <v>452</v>
      </c>
      <c r="C8" t="s">
        <v>30</v>
      </c>
      <c r="D8">
        <v>0.78415000000000001</v>
      </c>
      <c r="E8">
        <v>0.47006262500000001</v>
      </c>
      <c r="F8">
        <v>0.40804632125000001</v>
      </c>
      <c r="G8">
        <v>0.39786817696874999</v>
      </c>
      <c r="H8">
        <v>2.3979817701923083E-2</v>
      </c>
    </row>
    <row r="9" spans="1:8" x14ac:dyDescent="0.3">
      <c r="A9" t="s">
        <v>335</v>
      </c>
      <c r="B9" t="s">
        <v>452</v>
      </c>
      <c r="C9" t="s">
        <v>29</v>
      </c>
      <c r="D9">
        <v>25571.4</v>
      </c>
      <c r="E9">
        <v>15885.318500000001</v>
      </c>
      <c r="F9">
        <v>13799.779102500002</v>
      </c>
      <c r="G9">
        <v>13460.699158687501</v>
      </c>
      <c r="H9">
        <v>3694.1530645348562</v>
      </c>
    </row>
    <row r="10" spans="1:8" x14ac:dyDescent="0.3">
      <c r="A10" t="s">
        <v>335</v>
      </c>
      <c r="B10" t="s">
        <v>452</v>
      </c>
      <c r="C10" t="s">
        <v>178</v>
      </c>
      <c r="D10">
        <v>154</v>
      </c>
      <c r="E10">
        <v>168.73437188243417</v>
      </c>
      <c r="F10">
        <v>152.20627282593307</v>
      </c>
      <c r="G10">
        <v>152.20627282593307</v>
      </c>
      <c r="H10">
        <v>119.55714285714285</v>
      </c>
    </row>
    <row r="11" spans="1:8" x14ac:dyDescent="0.3">
      <c r="A11" t="s">
        <v>335</v>
      </c>
      <c r="B11" t="s">
        <v>452</v>
      </c>
      <c r="C11" t="s">
        <v>32</v>
      </c>
      <c r="D11">
        <v>5.5974999999999997E-8</v>
      </c>
      <c r="E11">
        <v>3.8344621250000006E-8</v>
      </c>
      <c r="F11">
        <v>2.927386865E-8</v>
      </c>
      <c r="G11">
        <v>2.927386865E-8</v>
      </c>
      <c r="H11">
        <v>6.4692358000000009E-8</v>
      </c>
    </row>
    <row r="12" spans="1:8" x14ac:dyDescent="0.3">
      <c r="A12" t="s">
        <v>335</v>
      </c>
      <c r="B12" t="s">
        <v>452</v>
      </c>
      <c r="C12" t="s">
        <v>179</v>
      </c>
      <c r="D12">
        <v>0</v>
      </c>
      <c r="E12">
        <v>0</v>
      </c>
      <c r="F12">
        <v>0</v>
      </c>
      <c r="G12">
        <v>0</v>
      </c>
      <c r="H12">
        <v>0</v>
      </c>
    </row>
    <row r="13" spans="1:8" x14ac:dyDescent="0.3">
      <c r="A13" t="s">
        <v>335</v>
      </c>
      <c r="B13" t="s">
        <v>453</v>
      </c>
      <c r="C13" t="s">
        <v>33</v>
      </c>
      <c r="D13">
        <v>84.4</v>
      </c>
      <c r="H13">
        <v>0</v>
      </c>
    </row>
    <row r="14" spans="1:8" x14ac:dyDescent="0.3">
      <c r="A14" t="s">
        <v>335</v>
      </c>
      <c r="B14" t="s">
        <v>453</v>
      </c>
      <c r="C14" t="s">
        <v>31</v>
      </c>
      <c r="D14">
        <v>118.16</v>
      </c>
      <c r="E14">
        <v>74.736199999999997</v>
      </c>
      <c r="F14">
        <v>59.106586</v>
      </c>
      <c r="G14">
        <v>57.628921350000006</v>
      </c>
      <c r="H14">
        <v>57.787347283269234</v>
      </c>
    </row>
    <row r="15" spans="1:8" x14ac:dyDescent="0.3">
      <c r="A15" t="s">
        <v>335</v>
      </c>
      <c r="B15" t="s">
        <v>453</v>
      </c>
      <c r="C15" t="s">
        <v>180</v>
      </c>
      <c r="D15">
        <v>82</v>
      </c>
      <c r="E15">
        <v>94.3</v>
      </c>
      <c r="F15">
        <v>87.740000000000009</v>
      </c>
      <c r="G15">
        <v>87.740000000000009</v>
      </c>
      <c r="H15">
        <v>79.25</v>
      </c>
    </row>
    <row r="16" spans="1:8" x14ac:dyDescent="0.3">
      <c r="A16" t="s">
        <v>335</v>
      </c>
      <c r="B16" t="s">
        <v>453</v>
      </c>
      <c r="C16" t="s">
        <v>152</v>
      </c>
      <c r="D16">
        <v>10.128</v>
      </c>
      <c r="E16">
        <v>14.55885</v>
      </c>
      <c r="F16">
        <v>11.175614999999999</v>
      </c>
      <c r="G16">
        <v>11.107884</v>
      </c>
      <c r="H16">
        <v>10.48956043956044</v>
      </c>
    </row>
    <row r="17" spans="1:8" x14ac:dyDescent="0.3">
      <c r="A17" t="s">
        <v>335</v>
      </c>
      <c r="B17" t="s">
        <v>453</v>
      </c>
      <c r="C17" t="s">
        <v>181</v>
      </c>
      <c r="D17">
        <v>84400</v>
      </c>
      <c r="E17">
        <v>97059.999999999985</v>
      </c>
      <c r="F17">
        <v>90308</v>
      </c>
      <c r="G17">
        <v>90308</v>
      </c>
      <c r="H17">
        <v>90300</v>
      </c>
    </row>
    <row r="18" spans="1:8" x14ac:dyDescent="0.3">
      <c r="A18" t="s">
        <v>335</v>
      </c>
      <c r="B18" t="s">
        <v>453</v>
      </c>
      <c r="C18" t="s">
        <v>150</v>
      </c>
      <c r="D18">
        <v>18.314800000000002</v>
      </c>
      <c r="E18">
        <v>11.584111</v>
      </c>
      <c r="F18">
        <v>9.1615208300000024</v>
      </c>
      <c r="G18">
        <v>8.9324828092500024</v>
      </c>
      <c r="H18">
        <v>0.4768436596759616</v>
      </c>
    </row>
    <row r="19" spans="1:8" x14ac:dyDescent="0.3">
      <c r="A19" t="s">
        <v>335</v>
      </c>
      <c r="B19" t="s">
        <v>453</v>
      </c>
      <c r="C19" t="s">
        <v>30</v>
      </c>
      <c r="D19">
        <v>0.25320000000000004</v>
      </c>
      <c r="E19">
        <v>0.16014900000000001</v>
      </c>
      <c r="F19">
        <v>0.12665697000000001</v>
      </c>
      <c r="G19">
        <v>0.12349054575000003</v>
      </c>
      <c r="H19">
        <v>7.7185870355769241E-3</v>
      </c>
    </row>
    <row r="20" spans="1:8" x14ac:dyDescent="0.3">
      <c r="A20" t="s">
        <v>335</v>
      </c>
      <c r="B20" t="s">
        <v>453</v>
      </c>
      <c r="C20" t="s">
        <v>29</v>
      </c>
      <c r="D20">
        <v>8693.2000000000007</v>
      </c>
      <c r="E20">
        <v>5498.4489999999996</v>
      </c>
      <c r="F20">
        <v>4348.5559700000003</v>
      </c>
      <c r="G20">
        <v>4239.8420707500009</v>
      </c>
      <c r="H20">
        <v>1530.5924830932695</v>
      </c>
    </row>
    <row r="21" spans="1:8" x14ac:dyDescent="0.3">
      <c r="A21" t="s">
        <v>335</v>
      </c>
      <c r="B21" t="s">
        <v>453</v>
      </c>
      <c r="C21" t="s">
        <v>178</v>
      </c>
      <c r="D21">
        <v>82</v>
      </c>
      <c r="E21">
        <v>94.3</v>
      </c>
      <c r="F21">
        <v>87.740000000000009</v>
      </c>
      <c r="G21">
        <v>87.740000000000009</v>
      </c>
      <c r="H21">
        <v>79.25</v>
      </c>
    </row>
    <row r="22" spans="1:8" x14ac:dyDescent="0.3">
      <c r="A22" t="s">
        <v>335</v>
      </c>
      <c r="B22" t="s">
        <v>453</v>
      </c>
      <c r="C22" t="s">
        <v>32</v>
      </c>
      <c r="D22">
        <v>2.5320000000000001E-8</v>
      </c>
      <c r="E22">
        <v>1.2841037999999998E-8</v>
      </c>
      <c r="F22">
        <v>2.3895496800000001E-9</v>
      </c>
      <c r="G22">
        <v>2.3895496800000001E-9</v>
      </c>
      <c r="H22">
        <v>5.5767318000000001E-8</v>
      </c>
    </row>
    <row r="23" spans="1:8" x14ac:dyDescent="0.3">
      <c r="A23" t="s">
        <v>335</v>
      </c>
      <c r="B23" t="s">
        <v>453</v>
      </c>
      <c r="C23" t="s">
        <v>179</v>
      </c>
      <c r="D23">
        <v>0</v>
      </c>
      <c r="E23">
        <v>0</v>
      </c>
      <c r="F23">
        <v>0</v>
      </c>
      <c r="G23">
        <v>0</v>
      </c>
      <c r="H23">
        <v>0</v>
      </c>
    </row>
    <row r="24" spans="1:8" x14ac:dyDescent="0.3">
      <c r="A24" t="s">
        <v>336</v>
      </c>
      <c r="B24" t="s">
        <v>452</v>
      </c>
      <c r="C24" t="s">
        <v>33</v>
      </c>
      <c r="D24">
        <v>720.45100000000002</v>
      </c>
      <c r="H24">
        <v>0</v>
      </c>
    </row>
    <row r="25" spans="1:8" x14ac:dyDescent="0.3">
      <c r="A25" t="s">
        <v>336</v>
      </c>
      <c r="B25" t="s">
        <v>452</v>
      </c>
      <c r="C25" t="s">
        <v>31</v>
      </c>
      <c r="D25">
        <v>1795.4194</v>
      </c>
      <c r="E25">
        <v>1148.2443955000001</v>
      </c>
      <c r="F25">
        <v>991.46236980500021</v>
      </c>
      <c r="G25">
        <v>952.34426546542704</v>
      </c>
      <c r="H25">
        <v>816.39399994606913</v>
      </c>
    </row>
    <row r="26" spans="1:8" x14ac:dyDescent="0.3">
      <c r="A26" t="s">
        <v>336</v>
      </c>
      <c r="B26" t="s">
        <v>452</v>
      </c>
      <c r="C26" t="s">
        <v>180</v>
      </c>
      <c r="D26">
        <v>724.49999999999989</v>
      </c>
      <c r="E26">
        <v>784.27175118811465</v>
      </c>
      <c r="F26">
        <v>702.43859042090662</v>
      </c>
      <c r="G26">
        <v>702.43859042090662</v>
      </c>
      <c r="H26">
        <v>632</v>
      </c>
    </row>
    <row r="27" spans="1:8" x14ac:dyDescent="0.3">
      <c r="A27" t="s">
        <v>336</v>
      </c>
      <c r="B27" t="s">
        <v>452</v>
      </c>
      <c r="C27" t="s">
        <v>152</v>
      </c>
      <c r="D27">
        <v>172.5522</v>
      </c>
      <c r="E27">
        <v>213.77691419999996</v>
      </c>
      <c r="F27">
        <v>159.05469165899999</v>
      </c>
      <c r="G27">
        <v>165.027581994</v>
      </c>
      <c r="H27">
        <v>147.60356691086693</v>
      </c>
    </row>
    <row r="28" spans="1:8" x14ac:dyDescent="0.3">
      <c r="A28" t="s">
        <v>336</v>
      </c>
      <c r="B28" t="s">
        <v>452</v>
      </c>
      <c r="C28" t="s">
        <v>181</v>
      </c>
      <c r="D28">
        <v>810700</v>
      </c>
      <c r="E28">
        <v>882730</v>
      </c>
      <c r="F28">
        <v>844314</v>
      </c>
      <c r="G28">
        <v>844314</v>
      </c>
      <c r="H28">
        <v>792640</v>
      </c>
    </row>
    <row r="29" spans="1:8" x14ac:dyDescent="0.3">
      <c r="A29" t="s">
        <v>336</v>
      </c>
      <c r="B29" t="s">
        <v>452</v>
      </c>
      <c r="C29" t="s">
        <v>150</v>
      </c>
      <c r="D29">
        <v>284.34999999999997</v>
      </c>
      <c r="E29">
        <v>166.28266444999997</v>
      </c>
      <c r="F29">
        <v>142.5961090525</v>
      </c>
      <c r="G29">
        <v>139.04158633968751</v>
      </c>
      <c r="H29">
        <v>6.2362989198581724</v>
      </c>
    </row>
    <row r="30" spans="1:8" x14ac:dyDescent="0.3">
      <c r="A30" t="s">
        <v>336</v>
      </c>
      <c r="B30" t="s">
        <v>452</v>
      </c>
      <c r="C30" t="s">
        <v>30</v>
      </c>
      <c r="D30">
        <v>4.0609999999999999</v>
      </c>
      <c r="E30">
        <v>2.3670766500000004</v>
      </c>
      <c r="F30">
        <v>2.0317898925</v>
      </c>
      <c r="G30">
        <v>1.9811741109375001</v>
      </c>
      <c r="H30">
        <v>0.10307667903365386</v>
      </c>
    </row>
    <row r="31" spans="1:8" x14ac:dyDescent="0.3">
      <c r="A31" t="s">
        <v>336</v>
      </c>
      <c r="B31" t="s">
        <v>452</v>
      </c>
      <c r="C31" t="s">
        <v>29</v>
      </c>
      <c r="D31">
        <v>131435.25</v>
      </c>
      <c r="E31">
        <v>80888.568425000005</v>
      </c>
      <c r="F31">
        <v>69532.179028750004</v>
      </c>
      <c r="G31">
        <v>67839.868750781257</v>
      </c>
      <c r="H31">
        <v>21471.009763734979</v>
      </c>
    </row>
    <row r="32" spans="1:8" x14ac:dyDescent="0.3">
      <c r="A32" t="s">
        <v>336</v>
      </c>
      <c r="B32" t="s">
        <v>452</v>
      </c>
      <c r="C32" t="s">
        <v>178</v>
      </c>
      <c r="D32">
        <v>724.49999999999989</v>
      </c>
      <c r="E32">
        <v>784.27175118811465</v>
      </c>
      <c r="F32">
        <v>702.43859042090662</v>
      </c>
      <c r="G32">
        <v>702.43859042090662</v>
      </c>
      <c r="H32">
        <v>632</v>
      </c>
    </row>
    <row r="33" spans="1:8" x14ac:dyDescent="0.3">
      <c r="A33" t="s">
        <v>336</v>
      </c>
      <c r="B33" t="s">
        <v>452</v>
      </c>
      <c r="C33" t="s">
        <v>32</v>
      </c>
      <c r="D33">
        <v>4.0846000000000005E-7</v>
      </c>
      <c r="E33">
        <v>2.8458002899999997E-7</v>
      </c>
      <c r="F33">
        <v>2.2511551844000004E-7</v>
      </c>
      <c r="G33">
        <v>2.2511551844000004E-7</v>
      </c>
      <c r="H33">
        <v>5.0199474979999999E-7</v>
      </c>
    </row>
    <row r="34" spans="1:8" x14ac:dyDescent="0.3">
      <c r="A34" t="s">
        <v>336</v>
      </c>
      <c r="B34" t="s">
        <v>452</v>
      </c>
      <c r="C34" t="s">
        <v>179</v>
      </c>
      <c r="D34">
        <v>0</v>
      </c>
      <c r="E34">
        <v>0</v>
      </c>
      <c r="F34">
        <v>0</v>
      </c>
      <c r="G34">
        <v>0</v>
      </c>
      <c r="H34">
        <v>0</v>
      </c>
    </row>
    <row r="35" spans="1:8" x14ac:dyDescent="0.3">
      <c r="A35" t="s">
        <v>336</v>
      </c>
      <c r="B35" t="s">
        <v>453</v>
      </c>
      <c r="C35" t="s">
        <v>33</v>
      </c>
      <c r="D35">
        <v>796</v>
      </c>
      <c r="H35">
        <v>0</v>
      </c>
    </row>
    <row r="36" spans="1:8" x14ac:dyDescent="0.3">
      <c r="A36" t="s">
        <v>336</v>
      </c>
      <c r="B36" t="s">
        <v>453</v>
      </c>
      <c r="C36" t="s">
        <v>31</v>
      </c>
      <c r="D36">
        <v>1114.3999999999999</v>
      </c>
      <c r="E36">
        <v>704.85799999999995</v>
      </c>
      <c r="F36">
        <v>557.45074</v>
      </c>
      <c r="G36">
        <v>543.51447150000001</v>
      </c>
      <c r="H36">
        <v>434.66763648582696</v>
      </c>
    </row>
    <row r="37" spans="1:8" x14ac:dyDescent="0.3">
      <c r="A37" t="s">
        <v>336</v>
      </c>
      <c r="B37" t="s">
        <v>453</v>
      </c>
      <c r="C37" t="s">
        <v>180</v>
      </c>
      <c r="D37">
        <v>587</v>
      </c>
      <c r="E37">
        <v>675.05</v>
      </c>
      <c r="F37">
        <v>628.09</v>
      </c>
      <c r="G37">
        <v>628.09</v>
      </c>
      <c r="H37">
        <v>569.99999999999727</v>
      </c>
    </row>
    <row r="38" spans="1:8" x14ac:dyDescent="0.3">
      <c r="A38" t="s">
        <v>336</v>
      </c>
      <c r="B38" t="s">
        <v>453</v>
      </c>
      <c r="C38" t="s">
        <v>152</v>
      </c>
      <c r="D38">
        <v>95.52</v>
      </c>
      <c r="E38">
        <v>137.30984999999998</v>
      </c>
      <c r="F38">
        <v>105.40034999999999</v>
      </c>
      <c r="G38">
        <v>104.76155999999999</v>
      </c>
      <c r="H38">
        <v>78.399820512820511</v>
      </c>
    </row>
    <row r="39" spans="1:8" x14ac:dyDescent="0.3">
      <c r="A39" t="s">
        <v>336</v>
      </c>
      <c r="B39" t="s">
        <v>453</v>
      </c>
      <c r="C39" t="s">
        <v>181</v>
      </c>
      <c r="D39">
        <v>796000</v>
      </c>
      <c r="E39">
        <v>915399.99999999988</v>
      </c>
      <c r="F39">
        <v>851720</v>
      </c>
      <c r="G39">
        <v>851720</v>
      </c>
      <c r="H39">
        <v>667930</v>
      </c>
    </row>
    <row r="40" spans="1:8" x14ac:dyDescent="0.3">
      <c r="A40" t="s">
        <v>336</v>
      </c>
      <c r="B40" t="s">
        <v>453</v>
      </c>
      <c r="C40" t="s">
        <v>150</v>
      </c>
      <c r="D40">
        <v>172.732</v>
      </c>
      <c r="E40">
        <v>109.25299</v>
      </c>
      <c r="F40">
        <v>86.404864700000005</v>
      </c>
      <c r="G40">
        <v>84.244743082500008</v>
      </c>
      <c r="H40">
        <v>2.6168116283800962</v>
      </c>
    </row>
    <row r="41" spans="1:8" x14ac:dyDescent="0.3">
      <c r="A41" t="s">
        <v>336</v>
      </c>
      <c r="B41" t="s">
        <v>453</v>
      </c>
      <c r="C41" t="s">
        <v>30</v>
      </c>
      <c r="D41">
        <v>2.3879999999999999</v>
      </c>
      <c r="E41">
        <v>1.51041</v>
      </c>
      <c r="F41">
        <v>1.1945373000000001</v>
      </c>
      <c r="G41">
        <v>1.1646738675000001</v>
      </c>
      <c r="H41">
        <v>4.4777633541057696E-2</v>
      </c>
    </row>
    <row r="42" spans="1:8" x14ac:dyDescent="0.3">
      <c r="A42" t="s">
        <v>336</v>
      </c>
      <c r="B42" t="s">
        <v>453</v>
      </c>
      <c r="C42" t="s">
        <v>29</v>
      </c>
      <c r="D42">
        <v>81988</v>
      </c>
      <c r="E42">
        <v>51857.409999999996</v>
      </c>
      <c r="F42">
        <v>41012.447300000007</v>
      </c>
      <c r="G42">
        <v>39987.136117500006</v>
      </c>
      <c r="H42">
        <v>11257.94849420452</v>
      </c>
    </row>
    <row r="43" spans="1:8" x14ac:dyDescent="0.3">
      <c r="A43" t="s">
        <v>336</v>
      </c>
      <c r="B43" t="s">
        <v>453</v>
      </c>
      <c r="C43" t="s">
        <v>178</v>
      </c>
      <c r="D43">
        <v>587</v>
      </c>
      <c r="E43">
        <v>675.05</v>
      </c>
      <c r="F43">
        <v>628.09</v>
      </c>
      <c r="G43">
        <v>628.09</v>
      </c>
      <c r="H43">
        <v>569.99999999999727</v>
      </c>
    </row>
    <row r="44" spans="1:8" x14ac:dyDescent="0.3">
      <c r="A44" t="s">
        <v>336</v>
      </c>
      <c r="B44" t="s">
        <v>453</v>
      </c>
      <c r="C44" t="s">
        <v>32</v>
      </c>
      <c r="D44">
        <v>2.3879999999999999E-7</v>
      </c>
      <c r="E44">
        <v>1.2110741999999999E-7</v>
      </c>
      <c r="F44">
        <v>2.2536511200000002E-8</v>
      </c>
      <c r="G44">
        <v>2.2536511200000002E-8</v>
      </c>
      <c r="H44">
        <v>4.2610700580000005E-7</v>
      </c>
    </row>
    <row r="45" spans="1:8" x14ac:dyDescent="0.3">
      <c r="A45" t="s">
        <v>336</v>
      </c>
      <c r="B45" t="s">
        <v>453</v>
      </c>
      <c r="C45" t="s">
        <v>179</v>
      </c>
      <c r="D45">
        <v>0</v>
      </c>
      <c r="E45">
        <v>0</v>
      </c>
      <c r="F45">
        <v>0</v>
      </c>
      <c r="G45">
        <v>0</v>
      </c>
      <c r="H45">
        <v>0</v>
      </c>
    </row>
  </sheetData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105B4-7255-4D0D-B84E-BD349E57391A}">
  <sheetPr codeName="Tabelle23"/>
  <dimension ref="A1:I3"/>
  <sheetViews>
    <sheetView workbookViewId="0">
      <selection activeCell="H3" sqref="H3"/>
    </sheetView>
  </sheetViews>
  <sheetFormatPr baseColWidth="10" defaultColWidth="10.69921875" defaultRowHeight="15.6" x14ac:dyDescent="0.3"/>
  <cols>
    <col min="1" max="1" width="15" bestFit="1" customWidth="1"/>
    <col min="2" max="2" width="10.8984375" bestFit="1" customWidth="1"/>
    <col min="3" max="3" width="11.796875" bestFit="1" customWidth="1"/>
    <col min="4" max="4" width="9.19921875" bestFit="1" customWidth="1"/>
    <col min="5" max="5" width="12" bestFit="1" customWidth="1"/>
    <col min="6" max="6" width="9.3984375" bestFit="1" customWidth="1"/>
    <col min="7" max="7" width="6.8984375" bestFit="1" customWidth="1"/>
    <col min="8" max="8" width="21.5" bestFit="1" customWidth="1"/>
    <col min="9" max="9" width="19.19921875" bestFit="1" customWidth="1"/>
  </cols>
  <sheetData>
    <row r="1" spans="1:9" x14ac:dyDescent="0.3">
      <c r="A1" s="33" t="s">
        <v>177</v>
      </c>
      <c r="B1" s="33" t="s">
        <v>176</v>
      </c>
      <c r="C1" s="33" t="s">
        <v>205</v>
      </c>
      <c r="D1" s="33" t="s">
        <v>206</v>
      </c>
      <c r="E1" s="33" t="s">
        <v>207</v>
      </c>
      <c r="F1" s="33" t="s">
        <v>208</v>
      </c>
      <c r="G1" s="33" t="s">
        <v>209</v>
      </c>
      <c r="H1" s="33" t="s">
        <v>210</v>
      </c>
      <c r="I1" s="33" t="s">
        <v>211</v>
      </c>
    </row>
    <row r="2" spans="1:9" x14ac:dyDescent="0.3">
      <c r="A2">
        <v>1</v>
      </c>
      <c r="B2" t="s">
        <v>335</v>
      </c>
      <c r="C2">
        <v>50</v>
      </c>
      <c r="D2" t="s">
        <v>337</v>
      </c>
      <c r="E2">
        <v>2</v>
      </c>
      <c r="F2" t="s">
        <v>338</v>
      </c>
      <c r="G2">
        <v>73000</v>
      </c>
      <c r="H2" t="s">
        <v>339</v>
      </c>
      <c r="I2" t="s">
        <v>340</v>
      </c>
    </row>
    <row r="3" spans="1:9" x14ac:dyDescent="0.3">
      <c r="A3">
        <v>2</v>
      </c>
      <c r="B3" t="s">
        <v>336</v>
      </c>
      <c r="C3">
        <v>52</v>
      </c>
      <c r="D3" t="s">
        <v>341</v>
      </c>
      <c r="E3">
        <v>53</v>
      </c>
      <c r="F3" t="s">
        <v>342</v>
      </c>
      <c r="G3">
        <v>597000</v>
      </c>
      <c r="H3" t="s">
        <v>305</v>
      </c>
      <c r="I3" t="s">
        <v>343</v>
      </c>
    </row>
  </sheetData>
  <pageMargins left="0.7" right="0.7" top="0.78740157499999996" bottom="0.78740157499999996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DD131-DD57-4700-9224-C670DCB2D148}">
  <sheetPr codeName="Tabelle11"/>
  <dimension ref="A1:E59"/>
  <sheetViews>
    <sheetView workbookViewId="0"/>
  </sheetViews>
  <sheetFormatPr baseColWidth="10" defaultColWidth="8.5" defaultRowHeight="14.4" x14ac:dyDescent="0.3"/>
  <cols>
    <col min="1" max="1" width="5" style="33" bestFit="1" customWidth="1"/>
    <col min="2" max="2" width="7.296875" style="33" bestFit="1" customWidth="1"/>
    <col min="3" max="3" width="22.69921875" style="33" bestFit="1" customWidth="1"/>
    <col min="4" max="4" width="11.8984375" style="33" bestFit="1" customWidth="1"/>
    <col min="5" max="5" width="10.3984375" style="33" bestFit="1" customWidth="1"/>
    <col min="6" max="16384" width="8.5" style="33"/>
  </cols>
  <sheetData>
    <row r="1" spans="1:5" x14ac:dyDescent="0.3">
      <c r="A1" s="33" t="s">
        <v>344</v>
      </c>
      <c r="B1" s="33" t="s">
        <v>345</v>
      </c>
      <c r="C1" s="33" t="s">
        <v>346</v>
      </c>
      <c r="D1" s="33" t="s">
        <v>347</v>
      </c>
      <c r="E1" s="33" t="s">
        <v>348</v>
      </c>
    </row>
    <row r="2" spans="1:5" x14ac:dyDescent="0.3">
      <c r="A2" s="33">
        <v>0</v>
      </c>
      <c r="B2" s="33">
        <v>1</v>
      </c>
      <c r="C2" s="33" t="s">
        <v>212</v>
      </c>
      <c r="D2" s="33" t="s">
        <v>349</v>
      </c>
      <c r="E2" s="33">
        <v>1450000</v>
      </c>
    </row>
    <row r="3" spans="1:5" x14ac:dyDescent="0.3">
      <c r="A3" s="33">
        <v>1</v>
      </c>
      <c r="B3" s="33">
        <v>2</v>
      </c>
      <c r="C3" s="33" t="s">
        <v>215</v>
      </c>
      <c r="D3" s="33" t="s">
        <v>350</v>
      </c>
      <c r="E3" s="33">
        <v>245000</v>
      </c>
    </row>
    <row r="4" spans="1:5" x14ac:dyDescent="0.3">
      <c r="A4" s="33">
        <v>2</v>
      </c>
      <c r="B4" s="33">
        <v>3</v>
      </c>
      <c r="C4" s="33" t="s">
        <v>218</v>
      </c>
      <c r="D4" s="33" t="s">
        <v>351</v>
      </c>
      <c r="E4" s="33">
        <v>50000</v>
      </c>
    </row>
    <row r="5" spans="1:5" x14ac:dyDescent="0.3">
      <c r="A5" s="33">
        <v>3</v>
      </c>
      <c r="B5" s="33">
        <v>4</v>
      </c>
      <c r="C5" s="33" t="s">
        <v>221</v>
      </c>
      <c r="D5" s="33" t="s">
        <v>350</v>
      </c>
      <c r="E5" s="33">
        <v>170000</v>
      </c>
    </row>
    <row r="6" spans="1:5" x14ac:dyDescent="0.3">
      <c r="A6" s="33">
        <v>4</v>
      </c>
      <c r="B6" s="33">
        <v>5</v>
      </c>
      <c r="C6" s="33" t="s">
        <v>223</v>
      </c>
      <c r="D6" s="33" t="s">
        <v>351</v>
      </c>
      <c r="E6" s="33">
        <v>21000</v>
      </c>
    </row>
    <row r="7" spans="1:5" x14ac:dyDescent="0.3">
      <c r="A7" s="33">
        <v>5</v>
      </c>
      <c r="B7" s="33">
        <v>6</v>
      </c>
      <c r="C7" s="33" t="s">
        <v>225</v>
      </c>
      <c r="D7" s="33" t="s">
        <v>352</v>
      </c>
      <c r="E7" s="33">
        <v>10000</v>
      </c>
    </row>
    <row r="8" spans="1:5" x14ac:dyDescent="0.3">
      <c r="A8" s="33">
        <v>6</v>
      </c>
      <c r="B8" s="33">
        <v>7</v>
      </c>
      <c r="C8" s="33" t="s">
        <v>228</v>
      </c>
      <c r="D8" s="33" t="s">
        <v>352</v>
      </c>
      <c r="E8" s="33">
        <v>12000</v>
      </c>
    </row>
    <row r="9" spans="1:5" x14ac:dyDescent="0.3">
      <c r="A9" s="33">
        <v>7</v>
      </c>
      <c r="B9" s="33">
        <v>8</v>
      </c>
      <c r="C9" s="33" t="s">
        <v>231</v>
      </c>
      <c r="D9" s="33" t="s">
        <v>349</v>
      </c>
      <c r="E9" s="33">
        <v>3575000</v>
      </c>
    </row>
    <row r="10" spans="1:5" x14ac:dyDescent="0.3">
      <c r="A10" s="33">
        <v>8</v>
      </c>
      <c r="B10" s="33">
        <v>9</v>
      </c>
      <c r="C10" s="33" t="s">
        <v>234</v>
      </c>
      <c r="D10" s="33" t="s">
        <v>353</v>
      </c>
      <c r="E10" s="33">
        <v>1000</v>
      </c>
    </row>
    <row r="11" spans="1:5" x14ac:dyDescent="0.3">
      <c r="A11" s="33">
        <v>9</v>
      </c>
      <c r="B11" s="33">
        <v>10</v>
      </c>
      <c r="C11" s="33" t="s">
        <v>238</v>
      </c>
      <c r="D11" s="33" t="s">
        <v>353</v>
      </c>
      <c r="E11" s="33">
        <v>1000</v>
      </c>
    </row>
    <row r="12" spans="1:5" x14ac:dyDescent="0.3">
      <c r="A12" s="33">
        <v>10</v>
      </c>
      <c r="B12" s="33">
        <v>11</v>
      </c>
      <c r="C12" s="33" t="s">
        <v>235</v>
      </c>
      <c r="D12" s="33" t="s">
        <v>353</v>
      </c>
      <c r="E12" s="33">
        <v>1000</v>
      </c>
    </row>
    <row r="13" spans="1:5" x14ac:dyDescent="0.3">
      <c r="A13" s="33">
        <v>11</v>
      </c>
      <c r="B13" s="33">
        <v>12</v>
      </c>
      <c r="C13" s="33" t="s">
        <v>239</v>
      </c>
      <c r="D13" s="33" t="s">
        <v>353</v>
      </c>
      <c r="E13" s="33">
        <v>2300</v>
      </c>
    </row>
    <row r="14" spans="1:5" x14ac:dyDescent="0.3">
      <c r="A14" s="33">
        <v>12</v>
      </c>
      <c r="B14" s="33">
        <v>13</v>
      </c>
      <c r="C14" s="33" t="s">
        <v>242</v>
      </c>
      <c r="D14" s="33" t="s">
        <v>349</v>
      </c>
      <c r="E14" s="33">
        <v>1810000</v>
      </c>
    </row>
    <row r="15" spans="1:5" x14ac:dyDescent="0.3">
      <c r="A15" s="33">
        <v>13</v>
      </c>
      <c r="B15" s="33">
        <v>14</v>
      </c>
      <c r="C15" s="33" t="s">
        <v>354</v>
      </c>
      <c r="D15" s="33" t="s">
        <v>350</v>
      </c>
      <c r="E15" s="33">
        <v>509975</v>
      </c>
    </row>
    <row r="16" spans="1:5" x14ac:dyDescent="0.3">
      <c r="A16" s="33">
        <v>14</v>
      </c>
      <c r="B16" s="33">
        <v>15</v>
      </c>
      <c r="C16" s="33" t="s">
        <v>247</v>
      </c>
      <c r="D16" s="33" t="s">
        <v>350</v>
      </c>
      <c r="E16" s="33">
        <v>582624</v>
      </c>
    </row>
    <row r="17" spans="1:5" x14ac:dyDescent="0.3">
      <c r="A17" s="33">
        <v>15</v>
      </c>
      <c r="B17" s="33">
        <v>16</v>
      </c>
      <c r="C17" s="33" t="s">
        <v>250</v>
      </c>
      <c r="D17" s="33" t="s">
        <v>350</v>
      </c>
      <c r="E17" s="33">
        <v>532163</v>
      </c>
    </row>
    <row r="18" spans="1:5" x14ac:dyDescent="0.3">
      <c r="A18" s="33">
        <v>16</v>
      </c>
      <c r="B18" s="33">
        <v>17</v>
      </c>
      <c r="C18" s="33" t="s">
        <v>253</v>
      </c>
      <c r="D18" s="33" t="s">
        <v>351</v>
      </c>
      <c r="E18" s="33">
        <v>40454</v>
      </c>
    </row>
    <row r="19" spans="1:5" x14ac:dyDescent="0.3">
      <c r="A19" s="33">
        <v>17</v>
      </c>
      <c r="B19" s="33">
        <v>18</v>
      </c>
      <c r="C19" s="33" t="s">
        <v>256</v>
      </c>
      <c r="D19" s="33" t="s">
        <v>352</v>
      </c>
      <c r="E19" s="33">
        <v>7658</v>
      </c>
    </row>
    <row r="20" spans="1:5" x14ac:dyDescent="0.3">
      <c r="A20" s="33">
        <v>18</v>
      </c>
      <c r="B20" s="33">
        <v>19</v>
      </c>
      <c r="C20" s="33" t="s">
        <v>258</v>
      </c>
      <c r="D20" s="33" t="s">
        <v>353</v>
      </c>
      <c r="E20" s="33">
        <v>1497</v>
      </c>
    </row>
    <row r="21" spans="1:5" x14ac:dyDescent="0.3">
      <c r="A21" s="33">
        <v>19</v>
      </c>
      <c r="B21" s="67">
        <v>20</v>
      </c>
      <c r="C21" s="67" t="s">
        <v>355</v>
      </c>
      <c r="D21" s="33" t="s">
        <v>350</v>
      </c>
      <c r="E21" s="33">
        <v>238478</v>
      </c>
    </row>
    <row r="22" spans="1:5" x14ac:dyDescent="0.3">
      <c r="A22" s="33">
        <v>20</v>
      </c>
      <c r="B22" s="67">
        <v>21</v>
      </c>
      <c r="C22" s="33" t="s">
        <v>356</v>
      </c>
      <c r="D22" s="33" t="s">
        <v>351</v>
      </c>
      <c r="E22" s="33">
        <v>30691</v>
      </c>
    </row>
    <row r="23" spans="1:5" x14ac:dyDescent="0.3">
      <c r="A23" s="33">
        <v>21</v>
      </c>
      <c r="B23" s="67">
        <v>22</v>
      </c>
      <c r="C23" s="33" t="s">
        <v>260</v>
      </c>
      <c r="D23" s="33" t="s">
        <v>352</v>
      </c>
      <c r="E23" s="33">
        <v>14589</v>
      </c>
    </row>
    <row r="24" spans="1:5" x14ac:dyDescent="0.3">
      <c r="A24" s="33">
        <v>22</v>
      </c>
      <c r="B24" s="33">
        <v>23</v>
      </c>
      <c r="C24" s="33" t="s">
        <v>263</v>
      </c>
      <c r="D24" s="33" t="s">
        <v>353</v>
      </c>
      <c r="E24" s="33">
        <v>539</v>
      </c>
    </row>
    <row r="25" spans="1:5" x14ac:dyDescent="0.3">
      <c r="A25" s="33">
        <v>23</v>
      </c>
      <c r="B25" s="33">
        <v>24</v>
      </c>
      <c r="C25" s="33" t="s">
        <v>265</v>
      </c>
      <c r="D25" s="33" t="s">
        <v>351</v>
      </c>
      <c r="E25" s="33">
        <v>26178</v>
      </c>
    </row>
    <row r="26" spans="1:5" x14ac:dyDescent="0.3">
      <c r="A26" s="33">
        <v>24</v>
      </c>
      <c r="B26" s="33">
        <v>25</v>
      </c>
      <c r="C26" s="33" t="s">
        <v>266</v>
      </c>
      <c r="D26" s="33" t="s">
        <v>353</v>
      </c>
      <c r="E26" s="33">
        <v>3399</v>
      </c>
    </row>
    <row r="27" spans="1:5" x14ac:dyDescent="0.3">
      <c r="A27" s="33">
        <v>25</v>
      </c>
      <c r="B27" s="33">
        <v>26</v>
      </c>
      <c r="C27" s="33" t="s">
        <v>269</v>
      </c>
      <c r="D27" s="33" t="s">
        <v>351</v>
      </c>
      <c r="E27" s="33">
        <v>58193</v>
      </c>
    </row>
    <row r="28" spans="1:5" x14ac:dyDescent="0.3">
      <c r="A28" s="33">
        <v>26</v>
      </c>
      <c r="B28" s="33">
        <v>27</v>
      </c>
      <c r="C28" s="33" t="s">
        <v>272</v>
      </c>
      <c r="D28" s="33" t="s">
        <v>350</v>
      </c>
      <c r="E28" s="33">
        <v>221170</v>
      </c>
    </row>
    <row r="29" spans="1:5" x14ac:dyDescent="0.3">
      <c r="A29" s="33">
        <v>27</v>
      </c>
      <c r="B29" s="33">
        <v>28</v>
      </c>
      <c r="C29" s="33" t="s">
        <v>273</v>
      </c>
      <c r="D29" s="33" t="s">
        <v>352</v>
      </c>
      <c r="E29" s="33">
        <v>10994</v>
      </c>
    </row>
    <row r="30" spans="1:5" x14ac:dyDescent="0.3">
      <c r="A30" s="33">
        <v>28</v>
      </c>
      <c r="B30" s="33">
        <v>29</v>
      </c>
      <c r="C30" s="33" t="s">
        <v>276</v>
      </c>
      <c r="D30" s="33" t="s">
        <v>352</v>
      </c>
      <c r="E30" s="33">
        <v>18000</v>
      </c>
    </row>
    <row r="31" spans="1:5" x14ac:dyDescent="0.3">
      <c r="A31" s="33">
        <v>29</v>
      </c>
      <c r="B31" s="33">
        <v>30</v>
      </c>
      <c r="C31" s="33" t="s">
        <v>279</v>
      </c>
      <c r="D31" s="33" t="s">
        <v>353</v>
      </c>
      <c r="E31" s="33">
        <v>5000</v>
      </c>
    </row>
    <row r="32" spans="1:5" x14ac:dyDescent="0.3">
      <c r="A32" s="33">
        <v>30</v>
      </c>
      <c r="B32" s="33">
        <v>31</v>
      </c>
      <c r="C32" s="33" t="s">
        <v>282</v>
      </c>
      <c r="D32" s="33" t="s">
        <v>353</v>
      </c>
      <c r="E32" s="33">
        <v>4900</v>
      </c>
    </row>
    <row r="33" spans="1:5" x14ac:dyDescent="0.3">
      <c r="A33" s="33">
        <v>31</v>
      </c>
      <c r="B33" s="33">
        <v>32</v>
      </c>
      <c r="C33" s="33" t="s">
        <v>285</v>
      </c>
      <c r="D33" s="33" t="s">
        <v>350</v>
      </c>
      <c r="E33" s="33">
        <v>560472</v>
      </c>
    </row>
    <row r="34" spans="1:5" x14ac:dyDescent="0.3">
      <c r="A34" s="33">
        <v>32</v>
      </c>
      <c r="B34" s="33">
        <v>33</v>
      </c>
      <c r="C34" s="33" t="s">
        <v>286</v>
      </c>
      <c r="D34" s="33" t="s">
        <v>352</v>
      </c>
      <c r="E34" s="33">
        <v>14364</v>
      </c>
    </row>
    <row r="35" spans="1:5" x14ac:dyDescent="0.3">
      <c r="A35" s="33">
        <v>33</v>
      </c>
      <c r="B35" s="33">
        <v>34</v>
      </c>
      <c r="C35" s="33" t="s">
        <v>289</v>
      </c>
      <c r="D35" s="33" t="s">
        <v>351</v>
      </c>
      <c r="E35" s="33">
        <v>41000</v>
      </c>
    </row>
    <row r="36" spans="1:5" x14ac:dyDescent="0.3">
      <c r="A36" s="33">
        <v>34</v>
      </c>
      <c r="B36" s="33">
        <v>35</v>
      </c>
      <c r="C36" s="33" t="s">
        <v>290</v>
      </c>
      <c r="D36" s="33" t="s">
        <v>353</v>
      </c>
      <c r="E36" s="33">
        <v>1140</v>
      </c>
    </row>
    <row r="37" spans="1:5" x14ac:dyDescent="0.3">
      <c r="A37" s="33">
        <v>35</v>
      </c>
      <c r="B37" s="33">
        <v>36</v>
      </c>
      <c r="C37" s="33" t="s">
        <v>293</v>
      </c>
      <c r="D37" s="33" t="s">
        <v>350</v>
      </c>
      <c r="E37" s="33">
        <v>171810</v>
      </c>
    </row>
    <row r="38" spans="1:5" x14ac:dyDescent="0.3">
      <c r="A38" s="33">
        <v>36</v>
      </c>
      <c r="B38" s="33">
        <v>37</v>
      </c>
      <c r="C38" s="33" t="s">
        <v>299</v>
      </c>
      <c r="D38" s="33" t="s">
        <v>350</v>
      </c>
      <c r="E38" s="33">
        <v>736414</v>
      </c>
    </row>
    <row r="39" spans="1:5" x14ac:dyDescent="0.3">
      <c r="A39" s="33">
        <v>37</v>
      </c>
      <c r="B39" s="33">
        <v>38</v>
      </c>
      <c r="C39" s="33" t="s">
        <v>296</v>
      </c>
      <c r="D39" s="33" t="s">
        <v>352</v>
      </c>
      <c r="E39" s="33">
        <v>8850</v>
      </c>
    </row>
    <row r="40" spans="1:5" x14ac:dyDescent="0.3">
      <c r="A40" s="33">
        <v>38</v>
      </c>
      <c r="B40" s="33">
        <v>39</v>
      </c>
      <c r="C40" s="33" t="s">
        <v>300</v>
      </c>
      <c r="D40" s="33" t="s">
        <v>351</v>
      </c>
      <c r="E40" s="33">
        <v>29984</v>
      </c>
    </row>
    <row r="41" spans="1:5" x14ac:dyDescent="0.3">
      <c r="A41" s="33">
        <v>39</v>
      </c>
      <c r="B41" s="33">
        <v>40</v>
      </c>
      <c r="C41" s="33" t="s">
        <v>303</v>
      </c>
      <c r="D41" s="33" t="s">
        <v>350</v>
      </c>
      <c r="E41" s="33">
        <v>682032</v>
      </c>
    </row>
    <row r="42" spans="1:5" x14ac:dyDescent="0.3">
      <c r="A42" s="33">
        <v>40</v>
      </c>
      <c r="B42" s="33">
        <v>41</v>
      </c>
      <c r="C42" s="33" t="s">
        <v>304</v>
      </c>
      <c r="D42" s="33" t="s">
        <v>352</v>
      </c>
      <c r="E42" s="33">
        <v>6500</v>
      </c>
    </row>
    <row r="43" spans="1:5" x14ac:dyDescent="0.3">
      <c r="A43" s="33">
        <v>41</v>
      </c>
      <c r="B43" s="33">
        <v>42</v>
      </c>
      <c r="C43" s="33" t="s">
        <v>308</v>
      </c>
      <c r="D43" s="33" t="s">
        <v>353</v>
      </c>
      <c r="E43" s="33">
        <v>4465</v>
      </c>
    </row>
    <row r="44" spans="1:5" x14ac:dyDescent="0.3">
      <c r="A44" s="33">
        <v>42</v>
      </c>
      <c r="B44" s="33">
        <v>43</v>
      </c>
      <c r="C44" s="33" t="s">
        <v>307</v>
      </c>
      <c r="D44" s="33" t="s">
        <v>350</v>
      </c>
      <c r="E44" s="33">
        <v>286374</v>
      </c>
    </row>
    <row r="45" spans="1:5" x14ac:dyDescent="0.3">
      <c r="A45" s="33">
        <v>43</v>
      </c>
      <c r="B45" s="33">
        <v>44</v>
      </c>
      <c r="C45" s="33" t="s">
        <v>311</v>
      </c>
      <c r="D45" s="33" t="s">
        <v>353</v>
      </c>
      <c r="E45" s="33">
        <v>4020</v>
      </c>
    </row>
    <row r="46" spans="1:5" x14ac:dyDescent="0.3">
      <c r="A46" s="33">
        <v>44</v>
      </c>
      <c r="B46" s="33">
        <v>45</v>
      </c>
      <c r="C46" s="33" t="s">
        <v>314</v>
      </c>
      <c r="D46" s="33" t="s">
        <v>350</v>
      </c>
      <c r="E46" s="33">
        <v>207000</v>
      </c>
    </row>
    <row r="47" spans="1:5" x14ac:dyDescent="0.3">
      <c r="A47" s="33">
        <v>45</v>
      </c>
      <c r="B47" s="33">
        <v>46</v>
      </c>
      <c r="C47" s="33" t="s">
        <v>315</v>
      </c>
      <c r="D47" s="33" t="s">
        <v>351</v>
      </c>
      <c r="E47" s="33">
        <v>21699</v>
      </c>
    </row>
    <row r="48" spans="1:5" x14ac:dyDescent="0.3">
      <c r="A48" s="33">
        <v>46</v>
      </c>
      <c r="B48" s="33">
        <v>47</v>
      </c>
      <c r="C48" s="33" t="s">
        <v>318</v>
      </c>
      <c r="D48" s="33" t="s">
        <v>353</v>
      </c>
      <c r="E48" s="33">
        <v>2815</v>
      </c>
    </row>
    <row r="49" spans="1:5" x14ac:dyDescent="0.3">
      <c r="A49" s="33">
        <v>47</v>
      </c>
      <c r="B49" s="33">
        <v>48</v>
      </c>
      <c r="C49" s="33" t="s">
        <v>319</v>
      </c>
      <c r="D49" s="33" t="s">
        <v>352</v>
      </c>
      <c r="E49" s="33">
        <v>10200</v>
      </c>
    </row>
    <row r="50" spans="1:5" x14ac:dyDescent="0.3">
      <c r="A50" s="33">
        <v>48</v>
      </c>
      <c r="B50" s="33">
        <v>49</v>
      </c>
      <c r="C50" s="33" t="s">
        <v>324</v>
      </c>
      <c r="D50" s="33" t="s">
        <v>351</v>
      </c>
      <c r="E50" s="33">
        <v>78000</v>
      </c>
    </row>
    <row r="51" spans="1:5" x14ac:dyDescent="0.3">
      <c r="A51" s="33">
        <v>49</v>
      </c>
      <c r="B51" s="33">
        <v>50</v>
      </c>
      <c r="C51" s="33" t="s">
        <v>325</v>
      </c>
      <c r="D51" s="33" t="s">
        <v>349</v>
      </c>
      <c r="E51" s="33">
        <v>1061000</v>
      </c>
    </row>
    <row r="52" spans="1:5" x14ac:dyDescent="0.3">
      <c r="A52" s="33">
        <v>50</v>
      </c>
      <c r="B52" s="33">
        <v>51</v>
      </c>
      <c r="C52" s="33" t="s">
        <v>328</v>
      </c>
      <c r="D52" s="33" t="s">
        <v>352</v>
      </c>
      <c r="E52" s="68">
        <v>5929</v>
      </c>
    </row>
    <row r="53" spans="1:5" x14ac:dyDescent="0.3">
      <c r="A53" s="33">
        <v>51</v>
      </c>
      <c r="B53" s="33">
        <v>52</v>
      </c>
      <c r="C53" s="33" t="s">
        <v>327</v>
      </c>
      <c r="D53" s="33" t="s">
        <v>350</v>
      </c>
      <c r="E53" s="67">
        <v>124045</v>
      </c>
    </row>
    <row r="54" spans="1:5" x14ac:dyDescent="0.3">
      <c r="A54" s="33">
        <v>52</v>
      </c>
      <c r="B54" s="33">
        <v>53</v>
      </c>
      <c r="C54" s="33" t="s">
        <v>341</v>
      </c>
      <c r="D54" s="33" t="s">
        <v>350</v>
      </c>
      <c r="E54" s="33">
        <v>557464</v>
      </c>
    </row>
    <row r="55" spans="1:5" x14ac:dyDescent="0.3">
      <c r="A55" s="33">
        <v>53</v>
      </c>
      <c r="B55" s="33">
        <v>54</v>
      </c>
      <c r="C55" s="33" t="s">
        <v>342</v>
      </c>
      <c r="D55" s="33" t="s">
        <v>350</v>
      </c>
      <c r="E55" s="33">
        <v>188904</v>
      </c>
    </row>
    <row r="56" spans="1:5" x14ac:dyDescent="0.3">
      <c r="A56" s="52">
        <v>54</v>
      </c>
      <c r="B56" s="52">
        <v>55</v>
      </c>
      <c r="C56" s="111" t="s">
        <v>392</v>
      </c>
      <c r="D56" s="111" t="s">
        <v>351</v>
      </c>
      <c r="E56" s="52">
        <v>41577</v>
      </c>
    </row>
    <row r="57" spans="1:5" x14ac:dyDescent="0.3">
      <c r="A57" s="52">
        <v>55</v>
      </c>
      <c r="B57" s="52">
        <v>56</v>
      </c>
      <c r="C57" s="111" t="s">
        <v>393</v>
      </c>
      <c r="D57" s="111" t="s">
        <v>353</v>
      </c>
      <c r="E57" s="52">
        <v>1365</v>
      </c>
    </row>
    <row r="58" spans="1:5" x14ac:dyDescent="0.3">
      <c r="A58" s="52">
        <v>56</v>
      </c>
      <c r="B58" s="52">
        <v>57</v>
      </c>
      <c r="C58" s="111" t="s">
        <v>396</v>
      </c>
      <c r="D58" s="111" t="s">
        <v>352</v>
      </c>
      <c r="E58" s="52">
        <v>6435</v>
      </c>
    </row>
    <row r="59" spans="1:5" x14ac:dyDescent="0.3">
      <c r="A59" s="52">
        <v>57</v>
      </c>
      <c r="B59" s="52">
        <v>58</v>
      </c>
      <c r="C59" s="111" t="s">
        <v>397</v>
      </c>
      <c r="D59" s="111" t="s">
        <v>353</v>
      </c>
      <c r="E59" s="52">
        <v>2094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70A9-F49B-447F-8910-A25EABD7E695}">
  <sheetPr codeName="Tabelle8"/>
  <dimension ref="A1:M89"/>
  <sheetViews>
    <sheetView workbookViewId="0">
      <selection activeCell="E16" sqref="E16"/>
    </sheetView>
  </sheetViews>
  <sheetFormatPr baseColWidth="10" defaultColWidth="10.59765625" defaultRowHeight="14.4" x14ac:dyDescent="0.3"/>
  <cols>
    <col min="1" max="1" width="8.8984375" style="33" bestFit="1" customWidth="1"/>
    <col min="2" max="2" width="32" style="33" bestFit="1" customWidth="1"/>
    <col min="3" max="3" width="14.59765625" style="33" bestFit="1" customWidth="1"/>
    <col min="4" max="4" width="19.19921875" style="33" bestFit="1" customWidth="1"/>
    <col min="5" max="5" width="14.796875" style="33" bestFit="1" customWidth="1"/>
    <col min="6" max="6" width="19.19921875" style="33" bestFit="1" customWidth="1"/>
    <col min="7" max="7" width="13.296875" style="33" bestFit="1" customWidth="1"/>
    <col min="8" max="8" width="6.69921875" style="33" bestFit="1" customWidth="1"/>
    <col min="9" max="9" width="12.8984375" style="33" bestFit="1" customWidth="1"/>
    <col min="10" max="10" width="52.69921875" style="33" bestFit="1" customWidth="1"/>
    <col min="11" max="11" width="12.8984375" style="33" bestFit="1" customWidth="1"/>
    <col min="12" max="12" width="6.19921875" style="33" bestFit="1" customWidth="1"/>
    <col min="13" max="13" width="13.19921875" style="33" bestFit="1" customWidth="1"/>
    <col min="14" max="14" width="6.19921875" style="33" bestFit="1" customWidth="1"/>
    <col min="15" max="15" width="6.3984375" style="33" bestFit="1" customWidth="1"/>
    <col min="16" max="16" width="4.3984375" style="33" bestFit="1" customWidth="1"/>
    <col min="17" max="18" width="10.59765625" style="33"/>
    <col min="19" max="19" width="3.59765625" style="33" bestFit="1" customWidth="1"/>
    <col min="20" max="16384" width="10.59765625" style="33"/>
  </cols>
  <sheetData>
    <row r="1" spans="1:9" x14ac:dyDescent="0.3">
      <c r="A1" s="146" t="s">
        <v>357</v>
      </c>
      <c r="B1" s="147"/>
      <c r="C1" s="147"/>
      <c r="D1" s="147"/>
      <c r="E1" s="147"/>
      <c r="F1" s="147"/>
      <c r="G1" s="148"/>
    </row>
    <row r="2" spans="1:9" x14ac:dyDescent="0.3">
      <c r="A2" s="69"/>
      <c r="G2" s="70"/>
    </row>
    <row r="3" spans="1:9" x14ac:dyDescent="0.3">
      <c r="A3" s="69"/>
      <c r="C3" s="31">
        <v>2017</v>
      </c>
      <c r="D3" s="31">
        <v>2050</v>
      </c>
      <c r="G3" s="70"/>
    </row>
    <row r="4" spans="1:9" x14ac:dyDescent="0.3">
      <c r="A4" s="69"/>
      <c r="B4" s="31" t="s">
        <v>358</v>
      </c>
      <c r="C4" s="33">
        <v>83020000</v>
      </c>
      <c r="D4" s="33">
        <v>78200000</v>
      </c>
      <c r="E4" s="33" t="s">
        <v>50</v>
      </c>
      <c r="G4" s="70"/>
    </row>
    <row r="5" spans="1:9" x14ac:dyDescent="0.3">
      <c r="A5" s="69"/>
      <c r="B5" s="31" t="s">
        <v>359</v>
      </c>
      <c r="C5" s="33">
        <v>39907.74</v>
      </c>
      <c r="D5" s="33">
        <v>63140.74</v>
      </c>
      <c r="E5" s="33" t="s">
        <v>360</v>
      </c>
      <c r="G5" s="70"/>
    </row>
    <row r="6" spans="1:9" x14ac:dyDescent="0.3">
      <c r="A6" s="69"/>
      <c r="B6" s="31" t="s">
        <v>361</v>
      </c>
      <c r="C6" s="33">
        <v>145.28</v>
      </c>
      <c r="D6" s="33">
        <v>25.7</v>
      </c>
      <c r="E6" s="33" t="s">
        <v>362</v>
      </c>
      <c r="G6" s="70"/>
    </row>
    <row r="7" spans="1:9" x14ac:dyDescent="0.3">
      <c r="A7" s="69"/>
      <c r="B7" s="31" t="s">
        <v>363</v>
      </c>
      <c r="C7" s="33">
        <v>0.1178</v>
      </c>
      <c r="D7" s="33">
        <v>5.7999999999999996E-3</v>
      </c>
      <c r="E7" s="33" t="s">
        <v>362</v>
      </c>
      <c r="G7" s="70"/>
    </row>
    <row r="8" spans="1:9" x14ac:dyDescent="0.3">
      <c r="A8" s="69"/>
      <c r="B8" s="31" t="s">
        <v>364</v>
      </c>
      <c r="C8" s="33">
        <v>2.8E-3</v>
      </c>
      <c r="D8" s="33">
        <v>1E-4</v>
      </c>
      <c r="E8" s="33" t="s">
        <v>362</v>
      </c>
      <c r="G8" s="70"/>
    </row>
    <row r="9" spans="1:9" x14ac:dyDescent="0.3">
      <c r="A9" s="69"/>
      <c r="G9" s="70"/>
    </row>
    <row r="10" spans="1:9" x14ac:dyDescent="0.3">
      <c r="A10" s="71"/>
      <c r="B10" s="72"/>
      <c r="C10" s="72"/>
      <c r="D10" s="72"/>
      <c r="E10" s="72"/>
      <c r="F10" s="72"/>
      <c r="G10" s="72"/>
    </row>
    <row r="11" spans="1:9" x14ac:dyDescent="0.3">
      <c r="A11" s="146" t="s">
        <v>365</v>
      </c>
      <c r="B11" s="147"/>
      <c r="C11" s="147"/>
      <c r="D11" s="147"/>
      <c r="E11" s="147"/>
      <c r="F11" s="147"/>
      <c r="G11" s="147"/>
      <c r="H11" s="147"/>
      <c r="I11" s="148"/>
    </row>
    <row r="12" spans="1:9" x14ac:dyDescent="0.3">
      <c r="A12" s="69"/>
      <c r="I12" s="70"/>
    </row>
    <row r="13" spans="1:9" x14ac:dyDescent="0.3">
      <c r="A13" s="69"/>
      <c r="B13" s="73"/>
      <c r="C13" s="74">
        <v>2017</v>
      </c>
      <c r="D13" s="74">
        <v>2017</v>
      </c>
      <c r="E13" s="74">
        <v>2050</v>
      </c>
      <c r="F13" s="74">
        <v>2050</v>
      </c>
      <c r="G13" s="75" t="s">
        <v>366</v>
      </c>
      <c r="H13" s="75" t="s">
        <v>366</v>
      </c>
      <c r="I13" s="70"/>
    </row>
    <row r="14" spans="1:9" x14ac:dyDescent="0.3">
      <c r="A14" s="69"/>
      <c r="B14" s="73"/>
      <c r="C14" s="76" t="s">
        <v>367</v>
      </c>
      <c r="D14" s="76" t="s">
        <v>368</v>
      </c>
      <c r="E14" s="76" t="s">
        <v>367</v>
      </c>
      <c r="F14" s="76" t="s">
        <v>368</v>
      </c>
      <c r="G14" s="75" t="s">
        <v>369</v>
      </c>
      <c r="H14" s="75" t="s">
        <v>370</v>
      </c>
      <c r="I14" s="70"/>
    </row>
    <row r="15" spans="1:9" x14ac:dyDescent="0.3">
      <c r="A15" s="69"/>
      <c r="B15" s="76" t="s">
        <v>371</v>
      </c>
      <c r="C15" s="77">
        <v>72000000</v>
      </c>
      <c r="D15" s="77">
        <v>0</v>
      </c>
      <c r="E15" s="77">
        <v>72000000</v>
      </c>
      <c r="F15" s="77">
        <v>0</v>
      </c>
      <c r="G15" s="77">
        <v>0</v>
      </c>
      <c r="H15" s="77" t="s">
        <v>73</v>
      </c>
      <c r="I15" s="70"/>
    </row>
    <row r="16" spans="1:9" x14ac:dyDescent="0.3">
      <c r="A16" s="69"/>
      <c r="B16" s="76" t="s">
        <v>154</v>
      </c>
      <c r="C16" s="77">
        <v>2280241</v>
      </c>
      <c r="D16" s="77">
        <v>7</v>
      </c>
      <c r="E16" s="77">
        <v>21600000</v>
      </c>
      <c r="F16" s="77">
        <v>7</v>
      </c>
      <c r="G16" s="77">
        <v>22</v>
      </c>
      <c r="H16" s="77" t="s">
        <v>73</v>
      </c>
      <c r="I16" s="70"/>
    </row>
    <row r="17" spans="1:10" x14ac:dyDescent="0.3">
      <c r="A17" s="78"/>
      <c r="B17" s="79"/>
      <c r="C17" s="79"/>
      <c r="D17" s="79"/>
      <c r="E17" s="79"/>
      <c r="F17" s="79"/>
      <c r="G17" s="79"/>
      <c r="H17" s="79"/>
      <c r="I17" s="80"/>
    </row>
    <row r="19" spans="1:10" x14ac:dyDescent="0.3">
      <c r="A19" s="146" t="s">
        <v>372</v>
      </c>
      <c r="B19" s="147"/>
      <c r="C19" s="147"/>
      <c r="D19" s="147"/>
      <c r="E19" s="147"/>
      <c r="F19" s="147"/>
      <c r="G19" s="147"/>
      <c r="H19" s="148"/>
    </row>
    <row r="20" spans="1:10" x14ac:dyDescent="0.3">
      <c r="A20" s="69"/>
      <c r="H20" s="70"/>
    </row>
    <row r="21" spans="1:10" x14ac:dyDescent="0.3">
      <c r="A21" s="69"/>
      <c r="C21" s="81" t="s">
        <v>352</v>
      </c>
      <c r="D21" s="81" t="s">
        <v>351</v>
      </c>
      <c r="E21" s="81" t="s">
        <v>353</v>
      </c>
      <c r="F21" s="81" t="s">
        <v>350</v>
      </c>
      <c r="G21" s="81" t="s">
        <v>349</v>
      </c>
      <c r="H21" s="70"/>
    </row>
    <row r="22" spans="1:10" x14ac:dyDescent="0.3">
      <c r="A22" s="69"/>
      <c r="B22" s="81" t="s">
        <v>145</v>
      </c>
      <c r="C22" s="33">
        <v>0.18248951941994401</v>
      </c>
      <c r="D22" s="33">
        <v>0.360649079699978</v>
      </c>
      <c r="E22" s="33">
        <v>2.0824950466483399E-2</v>
      </c>
      <c r="F22" s="33">
        <v>0.30399140939062402</v>
      </c>
      <c r="G22" s="33">
        <v>0.13163268438349801</v>
      </c>
      <c r="H22" s="70"/>
    </row>
    <row r="23" spans="1:10" x14ac:dyDescent="0.3">
      <c r="A23" s="69"/>
      <c r="B23" s="81" t="s">
        <v>146</v>
      </c>
      <c r="C23" s="33">
        <v>0.1815770718228443</v>
      </c>
      <c r="D23" s="33">
        <v>0.36245232509847786</v>
      </c>
      <c r="E23" s="33">
        <v>1.9783702943159228E-2</v>
      </c>
      <c r="F23" s="33">
        <v>0.31159119462538959</v>
      </c>
      <c r="G23" s="33">
        <v>0.13492350149308546</v>
      </c>
      <c r="H23" s="70"/>
    </row>
    <row r="24" spans="1:10" x14ac:dyDescent="0.3">
      <c r="A24" s="69"/>
      <c r="B24" s="81" t="s">
        <v>147</v>
      </c>
      <c r="C24" s="33">
        <v>0.1815770718228443</v>
      </c>
      <c r="D24" s="33">
        <v>0.36245232509847786</v>
      </c>
      <c r="E24" s="33">
        <v>1.9783702943159228E-2</v>
      </c>
      <c r="F24" s="33">
        <v>0.31159119462538959</v>
      </c>
      <c r="G24" s="33">
        <v>0.13492350149308546</v>
      </c>
      <c r="H24" s="70"/>
    </row>
    <row r="25" spans="1:10" x14ac:dyDescent="0.3">
      <c r="A25" s="69"/>
      <c r="B25" s="81" t="s">
        <v>148</v>
      </c>
      <c r="C25" s="33">
        <v>0.1815770718228443</v>
      </c>
      <c r="D25" s="33">
        <v>0.36245232509847786</v>
      </c>
      <c r="E25" s="33">
        <v>1.9783702943159228E-2</v>
      </c>
      <c r="F25" s="33">
        <v>0.31159119462538959</v>
      </c>
      <c r="G25" s="33">
        <v>0.13492350149308546</v>
      </c>
      <c r="H25" s="70"/>
    </row>
    <row r="26" spans="1:10" x14ac:dyDescent="0.3">
      <c r="A26" s="69"/>
      <c r="B26" s="81" t="s">
        <v>68</v>
      </c>
      <c r="C26" s="33">
        <v>0.1815770718228443</v>
      </c>
      <c r="D26" s="33">
        <v>0.36245232509847786</v>
      </c>
      <c r="E26" s="33">
        <v>1.9783702943159228E-2</v>
      </c>
      <c r="F26" s="33">
        <v>0.31159119462538959</v>
      </c>
      <c r="G26" s="33">
        <v>0.13492350149308546</v>
      </c>
      <c r="H26" s="70"/>
    </row>
    <row r="27" spans="1:10" x14ac:dyDescent="0.3">
      <c r="A27" s="78"/>
      <c r="B27" s="79"/>
      <c r="C27" s="79"/>
      <c r="D27" s="79"/>
      <c r="E27" s="79"/>
      <c r="F27" s="79"/>
      <c r="G27" s="79"/>
      <c r="H27" s="80"/>
    </row>
    <row r="29" spans="1:10" x14ac:dyDescent="0.3">
      <c r="A29" s="146" t="s">
        <v>373</v>
      </c>
      <c r="B29" s="147"/>
      <c r="C29" s="147"/>
      <c r="D29" s="147"/>
      <c r="E29" s="147"/>
      <c r="F29" s="147"/>
      <c r="G29" s="147"/>
      <c r="H29" s="148"/>
    </row>
    <row r="30" spans="1:10" x14ac:dyDescent="0.3">
      <c r="A30" s="82"/>
      <c r="B30" s="83"/>
      <c r="C30" s="83"/>
      <c r="D30" s="83"/>
      <c r="E30" s="83"/>
      <c r="F30" s="83"/>
      <c r="G30" s="83"/>
      <c r="H30" s="84"/>
    </row>
    <row r="31" spans="1:10" x14ac:dyDescent="0.3">
      <c r="A31" s="69"/>
      <c r="C31" s="28" t="s">
        <v>374</v>
      </c>
      <c r="D31" s="28" t="s">
        <v>56</v>
      </c>
      <c r="E31" s="28" t="s">
        <v>375</v>
      </c>
      <c r="F31" s="28" t="s">
        <v>376</v>
      </c>
      <c r="G31" s="28" t="s">
        <v>377</v>
      </c>
      <c r="H31" s="70"/>
    </row>
    <row r="32" spans="1:10" x14ac:dyDescent="0.3">
      <c r="A32" s="69"/>
      <c r="B32" s="28" t="s">
        <v>145</v>
      </c>
      <c r="C32" s="33">
        <v>77.5</v>
      </c>
      <c r="D32" s="33">
        <v>40</v>
      </c>
      <c r="E32" s="33">
        <f>C32/D32</f>
        <v>1.9375</v>
      </c>
      <c r="F32" s="33" t="s">
        <v>378</v>
      </c>
      <c r="G32" s="33">
        <v>2.74</v>
      </c>
      <c r="H32" s="70"/>
      <c r="J32" s="33" t="s">
        <v>379</v>
      </c>
    </row>
    <row r="33" spans="1:13" s="88" customFormat="1" x14ac:dyDescent="0.3">
      <c r="A33" s="85"/>
      <c r="B33" s="86"/>
      <c r="C33" s="86"/>
      <c r="D33" s="86"/>
      <c r="E33" s="86"/>
      <c r="F33" s="86"/>
      <c r="G33" s="86"/>
      <c r="H33" s="87"/>
    </row>
    <row r="35" spans="1:13" x14ac:dyDescent="0.3">
      <c r="A35" s="146" t="s">
        <v>380</v>
      </c>
      <c r="B35" s="147"/>
      <c r="C35" s="147"/>
      <c r="D35" s="147"/>
      <c r="E35" s="147"/>
      <c r="F35" s="147"/>
      <c r="G35" s="147"/>
      <c r="H35" s="147"/>
      <c r="I35" s="148"/>
    </row>
    <row r="36" spans="1:13" s="88" customFormat="1" x14ac:dyDescent="0.3">
      <c r="A36" s="89"/>
      <c r="I36" s="90"/>
    </row>
    <row r="37" spans="1:13" x14ac:dyDescent="0.3">
      <c r="A37" s="69"/>
      <c r="B37" s="91"/>
      <c r="D37" s="38" t="s">
        <v>145</v>
      </c>
      <c r="E37" s="39" t="s">
        <v>146</v>
      </c>
      <c r="F37" s="39" t="s">
        <v>147</v>
      </c>
      <c r="G37" s="39" t="s">
        <v>148</v>
      </c>
      <c r="H37" s="39" t="s">
        <v>68</v>
      </c>
      <c r="I37" s="70"/>
    </row>
    <row r="38" spans="1:13" x14ac:dyDescent="0.3">
      <c r="A38" s="69"/>
      <c r="B38" s="32" t="s">
        <v>149</v>
      </c>
      <c r="C38" s="33" t="s">
        <v>180</v>
      </c>
      <c r="D38" s="92">
        <v>1</v>
      </c>
      <c r="E38" s="92">
        <v>1</v>
      </c>
      <c r="F38" s="92">
        <v>1</v>
      </c>
      <c r="G38" s="93">
        <v>1</v>
      </c>
      <c r="H38" s="93">
        <v>1</v>
      </c>
      <c r="I38" s="95"/>
      <c r="J38" s="118" t="s">
        <v>426</v>
      </c>
      <c r="K38" s="36"/>
    </row>
    <row r="39" spans="1:13" x14ac:dyDescent="0.3">
      <c r="A39" s="69"/>
      <c r="B39" s="32" t="s">
        <v>153</v>
      </c>
      <c r="C39" s="33" t="s">
        <v>180</v>
      </c>
      <c r="D39" s="92">
        <v>1</v>
      </c>
      <c r="E39" s="92">
        <v>1</v>
      </c>
      <c r="F39" s="92">
        <v>1</v>
      </c>
      <c r="G39" s="93">
        <v>1</v>
      </c>
      <c r="H39" s="93">
        <v>1</v>
      </c>
      <c r="I39" s="95"/>
      <c r="K39" s="36"/>
    </row>
    <row r="40" spans="1:13" x14ac:dyDescent="0.3">
      <c r="A40" s="69"/>
      <c r="B40" s="32" t="s">
        <v>154</v>
      </c>
      <c r="C40" s="33" t="s">
        <v>180</v>
      </c>
      <c r="D40" s="92">
        <v>1</v>
      </c>
      <c r="E40" s="92">
        <v>1</v>
      </c>
      <c r="F40" s="92">
        <v>1</v>
      </c>
      <c r="G40" s="93">
        <v>1</v>
      </c>
      <c r="H40" s="93">
        <v>1</v>
      </c>
      <c r="I40" s="95"/>
      <c r="K40" s="36"/>
    </row>
    <row r="41" spans="1:13" s="88" customFormat="1" x14ac:dyDescent="0.3">
      <c r="A41" s="89"/>
      <c r="B41" s="96" t="s">
        <v>155</v>
      </c>
      <c r="C41" s="33" t="s">
        <v>180</v>
      </c>
      <c r="D41" s="92">
        <v>1</v>
      </c>
      <c r="E41" s="92">
        <v>1.1499999999999999</v>
      </c>
      <c r="F41" s="92">
        <v>1.07</v>
      </c>
      <c r="G41" s="92">
        <v>1.07</v>
      </c>
      <c r="H41" s="92">
        <v>1.07</v>
      </c>
      <c r="I41" s="97"/>
      <c r="K41" s="98"/>
      <c r="M41" s="98"/>
    </row>
    <row r="42" spans="1:13" s="88" customFormat="1" x14ac:dyDescent="0.3">
      <c r="A42" s="89"/>
      <c r="B42" s="99" t="s">
        <v>155</v>
      </c>
      <c r="C42" s="47" t="s">
        <v>179</v>
      </c>
      <c r="D42" s="94">
        <v>1</v>
      </c>
      <c r="E42" s="94">
        <v>1</v>
      </c>
      <c r="F42" s="94">
        <v>0.85</v>
      </c>
      <c r="G42" s="94">
        <v>0.8</v>
      </c>
      <c r="H42" s="94">
        <v>0.8</v>
      </c>
      <c r="I42" s="97"/>
      <c r="K42" s="98"/>
      <c r="M42" s="98"/>
    </row>
    <row r="43" spans="1:13" x14ac:dyDescent="0.3">
      <c r="A43" s="69"/>
      <c r="B43" s="32" t="s">
        <v>156</v>
      </c>
      <c r="C43" s="33" t="s">
        <v>180</v>
      </c>
      <c r="D43" s="92">
        <v>1</v>
      </c>
      <c r="E43" s="92">
        <v>1</v>
      </c>
      <c r="F43" s="92">
        <v>0.95</v>
      </c>
      <c r="G43" s="92">
        <v>0.95</v>
      </c>
      <c r="H43" s="92">
        <v>0.95</v>
      </c>
      <c r="I43" s="70"/>
    </row>
    <row r="44" spans="1:13" x14ac:dyDescent="0.3">
      <c r="A44" s="69"/>
      <c r="B44" s="100" t="s">
        <v>156</v>
      </c>
      <c r="C44" s="47" t="s">
        <v>179</v>
      </c>
      <c r="D44" s="94">
        <v>1</v>
      </c>
      <c r="E44" s="94">
        <v>1</v>
      </c>
      <c r="F44" s="94">
        <v>1</v>
      </c>
      <c r="G44" s="94">
        <v>0.9</v>
      </c>
      <c r="H44" s="94">
        <v>0.9</v>
      </c>
      <c r="I44" s="70"/>
    </row>
    <row r="45" spans="1:13" x14ac:dyDescent="0.3">
      <c r="A45" s="69"/>
      <c r="B45" s="32" t="s">
        <v>158</v>
      </c>
      <c r="C45" s="33" t="s">
        <v>180</v>
      </c>
      <c r="D45" s="92">
        <v>1</v>
      </c>
      <c r="E45" s="92">
        <v>1</v>
      </c>
      <c r="F45" s="92">
        <v>0.95</v>
      </c>
      <c r="G45" s="92">
        <v>0.95</v>
      </c>
      <c r="H45" s="92">
        <v>0.95</v>
      </c>
      <c r="I45" s="70"/>
    </row>
    <row r="46" spans="1:13" x14ac:dyDescent="0.3">
      <c r="A46" s="69"/>
      <c r="B46" s="100" t="s">
        <v>158</v>
      </c>
      <c r="C46" s="47" t="s">
        <v>179</v>
      </c>
      <c r="D46" s="94">
        <v>1</v>
      </c>
      <c r="E46" s="94">
        <v>1</v>
      </c>
      <c r="F46" s="94">
        <v>1</v>
      </c>
      <c r="G46" s="94">
        <v>0.9</v>
      </c>
      <c r="H46" s="94">
        <v>0.9</v>
      </c>
      <c r="I46" s="70"/>
    </row>
    <row r="47" spans="1:13" x14ac:dyDescent="0.3">
      <c r="A47" s="69"/>
      <c r="B47" s="32" t="s">
        <v>159</v>
      </c>
      <c r="C47" s="33" t="s">
        <v>180</v>
      </c>
      <c r="D47" s="92">
        <v>1</v>
      </c>
      <c r="E47" s="92">
        <v>1</v>
      </c>
      <c r="F47" s="92">
        <v>0.95</v>
      </c>
      <c r="G47" s="92">
        <v>0.95</v>
      </c>
      <c r="H47" s="92">
        <v>0.95</v>
      </c>
      <c r="I47" s="70"/>
    </row>
    <row r="48" spans="1:13" x14ac:dyDescent="0.3">
      <c r="A48" s="69"/>
      <c r="B48" s="100" t="s">
        <v>159</v>
      </c>
      <c r="C48" s="47" t="s">
        <v>179</v>
      </c>
      <c r="D48" s="94">
        <v>1</v>
      </c>
      <c r="E48" s="94">
        <v>1</v>
      </c>
      <c r="F48" s="94">
        <v>1</v>
      </c>
      <c r="G48" s="94">
        <v>0.9</v>
      </c>
      <c r="H48" s="94">
        <v>0.9</v>
      </c>
      <c r="I48" s="70"/>
    </row>
    <row r="49" spans="1:9" x14ac:dyDescent="0.3">
      <c r="A49" s="69"/>
      <c r="B49" s="32" t="s">
        <v>69</v>
      </c>
      <c r="C49" s="33" t="s">
        <v>180</v>
      </c>
      <c r="D49" s="92">
        <v>1</v>
      </c>
      <c r="E49" s="92">
        <v>1.1499999999999999</v>
      </c>
      <c r="F49" s="92">
        <v>1.07</v>
      </c>
      <c r="G49" s="92">
        <v>1.07</v>
      </c>
      <c r="H49" s="92">
        <v>1.07</v>
      </c>
      <c r="I49" s="70"/>
    </row>
    <row r="50" spans="1:9" x14ac:dyDescent="0.3">
      <c r="A50" s="69"/>
      <c r="B50" s="32" t="s">
        <v>69</v>
      </c>
      <c r="C50" s="33" t="s">
        <v>181</v>
      </c>
      <c r="D50" s="92">
        <v>1</v>
      </c>
      <c r="E50" s="92">
        <v>1.1499999999999999</v>
      </c>
      <c r="F50" s="92">
        <v>1.07</v>
      </c>
      <c r="G50" s="92">
        <v>1.07</v>
      </c>
      <c r="H50" s="92">
        <v>1.07</v>
      </c>
      <c r="I50" s="70"/>
    </row>
    <row r="51" spans="1:9" x14ac:dyDescent="0.3">
      <c r="A51" s="69"/>
      <c r="B51" s="32" t="s">
        <v>69</v>
      </c>
      <c r="C51" s="33" t="s">
        <v>179</v>
      </c>
      <c r="D51" s="92">
        <v>1</v>
      </c>
      <c r="E51" s="92">
        <v>1</v>
      </c>
      <c r="F51" s="92">
        <v>1</v>
      </c>
      <c r="G51" s="92">
        <v>1</v>
      </c>
      <c r="H51" s="92">
        <v>1</v>
      </c>
      <c r="I51" s="70"/>
    </row>
    <row r="52" spans="1:9" x14ac:dyDescent="0.3">
      <c r="A52" s="69"/>
      <c r="B52" s="32" t="s">
        <v>160</v>
      </c>
      <c r="C52" s="33" t="s">
        <v>180</v>
      </c>
      <c r="D52" s="92">
        <v>1</v>
      </c>
      <c r="E52" s="92">
        <v>1</v>
      </c>
      <c r="F52" s="92">
        <v>0.95</v>
      </c>
      <c r="G52" s="92">
        <v>0.95</v>
      </c>
      <c r="H52" s="92">
        <v>0.95</v>
      </c>
      <c r="I52" s="70"/>
    </row>
    <row r="53" spans="1:9" x14ac:dyDescent="0.3">
      <c r="A53" s="69"/>
      <c r="B53" s="100" t="s">
        <v>160</v>
      </c>
      <c r="C53" s="47" t="s">
        <v>179</v>
      </c>
      <c r="D53" s="94">
        <v>1</v>
      </c>
      <c r="E53" s="94">
        <v>1</v>
      </c>
      <c r="F53" s="94">
        <v>1</v>
      </c>
      <c r="G53" s="94">
        <v>0.9</v>
      </c>
      <c r="H53" s="94">
        <v>0.9</v>
      </c>
      <c r="I53" s="70"/>
    </row>
    <row r="54" spans="1:9" x14ac:dyDescent="0.3">
      <c r="A54" s="69"/>
      <c r="B54" s="32" t="s">
        <v>163</v>
      </c>
      <c r="C54" s="33" t="s">
        <v>180</v>
      </c>
      <c r="D54" s="92">
        <v>1</v>
      </c>
      <c r="E54" s="92">
        <v>1</v>
      </c>
      <c r="F54" s="92">
        <v>1</v>
      </c>
      <c r="G54" s="92">
        <v>1</v>
      </c>
      <c r="H54" s="92">
        <v>1</v>
      </c>
      <c r="I54" s="70"/>
    </row>
    <row r="55" spans="1:9" x14ac:dyDescent="0.3">
      <c r="A55" s="69"/>
      <c r="B55" s="32" t="s">
        <v>164</v>
      </c>
      <c r="C55" s="33" t="s">
        <v>180</v>
      </c>
      <c r="D55" s="92">
        <v>1</v>
      </c>
      <c r="E55" s="92">
        <v>1.1499999999999999</v>
      </c>
      <c r="F55" s="92">
        <v>1.07</v>
      </c>
      <c r="G55" s="92">
        <v>1.07</v>
      </c>
      <c r="H55" s="92">
        <v>1.07</v>
      </c>
      <c r="I55" s="70"/>
    </row>
    <row r="56" spans="1:9" x14ac:dyDescent="0.3">
      <c r="A56" s="69"/>
      <c r="B56" s="32" t="s">
        <v>164</v>
      </c>
      <c r="C56" s="33" t="s">
        <v>181</v>
      </c>
      <c r="D56" s="92">
        <v>1</v>
      </c>
      <c r="E56" s="92">
        <v>1.1499999999999999</v>
      </c>
      <c r="F56" s="92">
        <v>1.07</v>
      </c>
      <c r="G56" s="92">
        <v>1.07</v>
      </c>
      <c r="H56" s="92">
        <v>1.07</v>
      </c>
      <c r="I56" s="70"/>
    </row>
    <row r="57" spans="1:9" x14ac:dyDescent="0.3">
      <c r="A57" s="69"/>
      <c r="B57" s="32" t="s">
        <v>165</v>
      </c>
      <c r="C57" s="33" t="s">
        <v>180</v>
      </c>
      <c r="D57" s="92">
        <v>1</v>
      </c>
      <c r="E57" s="92">
        <v>1.1499999999999999</v>
      </c>
      <c r="F57" s="92">
        <v>1.07</v>
      </c>
      <c r="G57" s="92">
        <v>1.07</v>
      </c>
      <c r="H57" s="92">
        <v>1.07</v>
      </c>
      <c r="I57" s="70"/>
    </row>
    <row r="58" spans="1:9" x14ac:dyDescent="0.3">
      <c r="A58" s="69"/>
      <c r="B58" s="32" t="s">
        <v>165</v>
      </c>
      <c r="C58" s="33" t="s">
        <v>181</v>
      </c>
      <c r="D58" s="92">
        <v>1</v>
      </c>
      <c r="E58" s="92">
        <v>1.1499999999999999</v>
      </c>
      <c r="F58" s="92">
        <v>1.07</v>
      </c>
      <c r="G58" s="92">
        <v>1.07</v>
      </c>
      <c r="H58" s="92">
        <v>1.07</v>
      </c>
      <c r="I58" s="70"/>
    </row>
    <row r="59" spans="1:9" x14ac:dyDescent="0.3">
      <c r="A59" s="69"/>
      <c r="B59" s="32" t="s">
        <v>166</v>
      </c>
      <c r="C59" s="33" t="s">
        <v>180</v>
      </c>
      <c r="D59" s="92">
        <v>1</v>
      </c>
      <c r="E59" s="92">
        <v>1</v>
      </c>
      <c r="F59" s="92">
        <v>0.85</v>
      </c>
      <c r="G59" s="92">
        <v>0.85</v>
      </c>
      <c r="H59" s="92">
        <v>0.85</v>
      </c>
      <c r="I59" s="70"/>
    </row>
    <row r="60" spans="1:9" x14ac:dyDescent="0.3">
      <c r="A60" s="69"/>
      <c r="B60" s="32" t="s">
        <v>167</v>
      </c>
      <c r="C60" s="33" t="s">
        <v>180</v>
      </c>
      <c r="D60" s="92">
        <v>1</v>
      </c>
      <c r="E60" s="92">
        <v>1</v>
      </c>
      <c r="F60" s="92">
        <v>1</v>
      </c>
      <c r="G60" s="92">
        <v>1</v>
      </c>
      <c r="H60" s="92">
        <v>1</v>
      </c>
      <c r="I60" s="70"/>
    </row>
    <row r="61" spans="1:9" x14ac:dyDescent="0.3">
      <c r="A61" s="69"/>
      <c r="B61" s="28" t="s">
        <v>168</v>
      </c>
      <c r="C61" s="33" t="s">
        <v>180</v>
      </c>
      <c r="D61" s="92">
        <v>1</v>
      </c>
      <c r="E61" s="92">
        <v>1</v>
      </c>
      <c r="F61" s="92">
        <v>1</v>
      </c>
      <c r="G61" s="92">
        <v>1</v>
      </c>
      <c r="H61" s="92">
        <v>1</v>
      </c>
      <c r="I61" s="70"/>
    </row>
    <row r="62" spans="1:9" x14ac:dyDescent="0.3">
      <c r="A62" s="69"/>
      <c r="B62" s="101" t="s">
        <v>169</v>
      </c>
      <c r="C62" s="47" t="s">
        <v>180</v>
      </c>
      <c r="D62" s="94">
        <v>1</v>
      </c>
      <c r="E62" s="94">
        <v>1.1499999999999999</v>
      </c>
      <c r="F62" s="94">
        <v>1.07</v>
      </c>
      <c r="G62" s="94">
        <v>1.25</v>
      </c>
      <c r="H62" s="94">
        <v>1.25</v>
      </c>
      <c r="I62" s="70"/>
    </row>
    <row r="63" spans="1:9" x14ac:dyDescent="0.3">
      <c r="A63" s="69"/>
      <c r="B63" s="101" t="s">
        <v>169</v>
      </c>
      <c r="C63" s="47" t="s">
        <v>181</v>
      </c>
      <c r="D63" s="94">
        <v>1</v>
      </c>
      <c r="E63" s="94">
        <v>1.1499999999999999</v>
      </c>
      <c r="F63" s="94">
        <v>1.07</v>
      </c>
      <c r="G63" s="94">
        <v>1.25</v>
      </c>
      <c r="H63" s="94">
        <v>1.25</v>
      </c>
      <c r="I63" s="70"/>
    </row>
    <row r="64" spans="1:9" x14ac:dyDescent="0.3">
      <c r="A64" s="69"/>
      <c r="B64" s="101" t="s">
        <v>169</v>
      </c>
      <c r="C64" s="47" t="s">
        <v>179</v>
      </c>
      <c r="D64" s="94">
        <v>1</v>
      </c>
      <c r="E64" s="94">
        <v>1</v>
      </c>
      <c r="F64" s="94">
        <v>0.9</v>
      </c>
      <c r="G64" s="94">
        <v>1.05</v>
      </c>
      <c r="H64" s="94">
        <v>1.05</v>
      </c>
      <c r="I64" s="70"/>
    </row>
    <row r="65" spans="1:9" ht="15.6" x14ac:dyDescent="0.3">
      <c r="A65" s="69"/>
      <c r="B65" t="s">
        <v>35</v>
      </c>
      <c r="C65" s="120" t="s">
        <v>180</v>
      </c>
      <c r="D65" s="92">
        <v>1</v>
      </c>
      <c r="E65" s="92">
        <v>1</v>
      </c>
      <c r="F65" s="92">
        <v>1</v>
      </c>
      <c r="G65" s="92">
        <v>1</v>
      </c>
      <c r="H65" s="94">
        <v>1.1499999999999999</v>
      </c>
      <c r="I65" s="70"/>
    </row>
    <row r="66" spans="1:9" ht="15.6" x14ac:dyDescent="0.3">
      <c r="A66" s="69"/>
      <c r="B66" t="s">
        <v>35</v>
      </c>
      <c r="C66" s="47" t="s">
        <v>179</v>
      </c>
      <c r="D66" s="92">
        <v>1</v>
      </c>
      <c r="E66" s="92">
        <v>1</v>
      </c>
      <c r="F66" s="92">
        <v>1</v>
      </c>
      <c r="G66" s="92">
        <v>1</v>
      </c>
      <c r="H66" s="94">
        <v>1.1000000000000001</v>
      </c>
      <c r="I66" s="70"/>
    </row>
    <row r="67" spans="1:9" x14ac:dyDescent="0.3">
      <c r="A67" s="78"/>
      <c r="B67" s="79"/>
      <c r="C67" s="79"/>
      <c r="D67" s="79"/>
      <c r="E67" s="79"/>
      <c r="F67" s="79"/>
      <c r="G67" s="79"/>
      <c r="H67" s="79"/>
      <c r="I67" s="80"/>
    </row>
    <row r="69" spans="1:9" x14ac:dyDescent="0.3">
      <c r="A69" s="146" t="s">
        <v>381</v>
      </c>
      <c r="B69" s="147"/>
      <c r="C69" s="147"/>
      <c r="D69" s="147"/>
      <c r="E69" s="148"/>
    </row>
    <row r="70" spans="1:9" x14ac:dyDescent="0.3">
      <c r="A70" s="69"/>
      <c r="E70" s="70"/>
    </row>
    <row r="71" spans="1:9" x14ac:dyDescent="0.3">
      <c r="A71" s="69"/>
      <c r="C71" s="28" t="s">
        <v>145</v>
      </c>
      <c r="D71" s="39" t="s">
        <v>148</v>
      </c>
      <c r="E71" s="102"/>
      <c r="F71" s="39"/>
      <c r="G71" s="39"/>
    </row>
    <row r="72" spans="1:9" x14ac:dyDescent="0.3">
      <c r="A72" s="69"/>
      <c r="B72" s="28" t="s">
        <v>382</v>
      </c>
      <c r="C72" s="33">
        <v>1.5</v>
      </c>
      <c r="D72" s="33">
        <v>2.5</v>
      </c>
      <c r="E72" s="70"/>
    </row>
    <row r="73" spans="1:9" x14ac:dyDescent="0.3">
      <c r="A73" s="69"/>
      <c r="B73" s="28" t="s">
        <v>383</v>
      </c>
      <c r="C73" s="33">
        <v>1.5</v>
      </c>
      <c r="D73" s="33">
        <v>1.8</v>
      </c>
      <c r="E73" s="70"/>
    </row>
    <row r="74" spans="1:9" x14ac:dyDescent="0.3">
      <c r="A74" s="78"/>
      <c r="B74" s="79"/>
      <c r="C74" s="79"/>
      <c r="D74" s="79"/>
      <c r="E74" s="80"/>
    </row>
    <row r="76" spans="1:9" x14ac:dyDescent="0.3">
      <c r="A76" s="146" t="s">
        <v>384</v>
      </c>
      <c r="B76" s="147"/>
      <c r="C76" s="147"/>
      <c r="D76" s="148"/>
      <c r="E76" s="28"/>
    </row>
    <row r="77" spans="1:9" x14ac:dyDescent="0.3">
      <c r="A77" s="69"/>
      <c r="D77" s="70"/>
    </row>
    <row r="78" spans="1:9" x14ac:dyDescent="0.3">
      <c r="A78" s="69"/>
      <c r="C78" s="39" t="s">
        <v>148</v>
      </c>
      <c r="D78" s="70"/>
    </row>
    <row r="79" spans="1:9" x14ac:dyDescent="0.3">
      <c r="A79" s="69"/>
      <c r="B79" s="28" t="s">
        <v>69</v>
      </c>
      <c r="C79" s="33">
        <v>0.88</v>
      </c>
      <c r="D79" s="70" t="s">
        <v>385</v>
      </c>
      <c r="I79" s="32"/>
    </row>
    <row r="80" spans="1:9" x14ac:dyDescent="0.3">
      <c r="A80" s="69"/>
      <c r="B80" s="28" t="s">
        <v>386</v>
      </c>
      <c r="C80" s="33">
        <v>0.08</v>
      </c>
      <c r="D80" s="70" t="s">
        <v>385</v>
      </c>
    </row>
    <row r="81" spans="1:4" x14ac:dyDescent="0.3">
      <c r="A81" s="69"/>
      <c r="B81" s="28" t="s">
        <v>387</v>
      </c>
      <c r="C81" s="33">
        <v>0.04</v>
      </c>
      <c r="D81" s="70" t="s">
        <v>385</v>
      </c>
    </row>
    <row r="82" spans="1:4" x14ac:dyDescent="0.3">
      <c r="A82" s="78"/>
      <c r="B82" s="79"/>
      <c r="C82" s="79"/>
      <c r="D82" s="80"/>
    </row>
    <row r="84" spans="1:4" x14ac:dyDescent="0.3">
      <c r="A84" s="146" t="s">
        <v>388</v>
      </c>
      <c r="B84" s="147"/>
      <c r="C84" s="147"/>
      <c r="D84" s="148"/>
    </row>
    <row r="85" spans="1:4" x14ac:dyDescent="0.3">
      <c r="A85" s="69"/>
      <c r="D85" s="70"/>
    </row>
    <row r="86" spans="1:4" x14ac:dyDescent="0.3">
      <c r="A86" s="69"/>
      <c r="C86" s="39" t="s">
        <v>148</v>
      </c>
      <c r="D86" s="70"/>
    </row>
    <row r="87" spans="1:4" x14ac:dyDescent="0.3">
      <c r="A87" s="69"/>
      <c r="B87" s="28" t="s">
        <v>386</v>
      </c>
      <c r="C87" s="33">
        <v>0.19</v>
      </c>
      <c r="D87" s="70"/>
    </row>
    <row r="88" spans="1:4" x14ac:dyDescent="0.3">
      <c r="A88" s="69"/>
      <c r="B88" s="28" t="s">
        <v>387</v>
      </c>
      <c r="C88" s="33">
        <v>0.28999999999999998</v>
      </c>
      <c r="D88" s="70"/>
    </row>
    <row r="89" spans="1:4" x14ac:dyDescent="0.3">
      <c r="A89" s="78"/>
      <c r="B89" s="79"/>
      <c r="C89" s="79"/>
      <c r="D89" s="80"/>
    </row>
  </sheetData>
  <mergeCells count="8">
    <mergeCell ref="A76:D76"/>
    <mergeCell ref="A84:D84"/>
    <mergeCell ref="A1:G1"/>
    <mergeCell ref="A11:I11"/>
    <mergeCell ref="A19:H19"/>
    <mergeCell ref="A29:H29"/>
    <mergeCell ref="A35:I35"/>
    <mergeCell ref="A69:E69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28</vt:i4>
      </vt:variant>
      <vt:variant>
        <vt:lpstr>Benannte Bereiche</vt:lpstr>
      </vt:variant>
      <vt:variant>
        <vt:i4>190</vt:i4>
      </vt:variant>
    </vt:vector>
  </HeadingPairs>
  <TitlesOfParts>
    <vt:vector size="218" baseType="lpstr">
      <vt:lpstr>Start</vt:lpstr>
      <vt:lpstr>Übersicht</vt:lpstr>
      <vt:lpstr>Plots</vt:lpstr>
      <vt:lpstr>Technologiedaten_POD</vt:lpstr>
      <vt:lpstr>Technologiedatenbasis</vt:lpstr>
      <vt:lpstr>Verbesserungsfaktoren</vt:lpstr>
      <vt:lpstr>rf_pv_ver_basis</vt:lpstr>
      <vt:lpstr>rf_pv_ver_klassisch</vt:lpstr>
      <vt:lpstr>rf_pv_ver_Trend</vt:lpstr>
      <vt:lpstr>rf_pv_ver_Autonom</vt:lpstr>
      <vt:lpstr>rf_pv_ver_Optimiert</vt:lpstr>
      <vt:lpstr>rf_pv_ver_Pod</vt:lpstr>
      <vt:lpstr>rf_pv_strecken</vt:lpstr>
      <vt:lpstr>rf_pv_typen</vt:lpstr>
      <vt:lpstr>rf_pv_erg</vt:lpstr>
      <vt:lpstr>rf_pv_erg_styp</vt:lpstr>
      <vt:lpstr>Tabelle1</vt:lpstr>
      <vt:lpstr>rf_gv_ver_basis</vt:lpstr>
      <vt:lpstr>rf_gv_ver_Klassisch</vt:lpstr>
      <vt:lpstr>rf_gv_ver_Trend</vt:lpstr>
      <vt:lpstr>rf_gv_ver_Autonom</vt:lpstr>
      <vt:lpstr>rf_gv_ver_Optimiert</vt:lpstr>
      <vt:lpstr>rf_gv_ver_Pod</vt:lpstr>
      <vt:lpstr>Tabelle2</vt:lpstr>
      <vt:lpstr>rf_gv_erg</vt:lpstr>
      <vt:lpstr>rf_gv_strecken</vt:lpstr>
      <vt:lpstr>rf_städte</vt:lpstr>
      <vt:lpstr>Allgemeine Daten</vt:lpstr>
      <vt:lpstr>Autonom</vt:lpstr>
      <vt:lpstr>Bike_SharingAuslastung</vt:lpstr>
      <vt:lpstr>Bike_SharingEnergieverbrauch</vt:lpstr>
      <vt:lpstr>Bike_SharingKosten</vt:lpstr>
      <vt:lpstr>Bike_SharingNOx</vt:lpstr>
      <vt:lpstr>Bike_SharingPM</vt:lpstr>
      <vt:lpstr>Bike_SharingTHG</vt:lpstr>
      <vt:lpstr>Bike_SharingUnfallrisiko</vt:lpstr>
      <vt:lpstr>Bike_SharingVerfuegbarkeit</vt:lpstr>
      <vt:lpstr>BinnenschiffeAuslastung</vt:lpstr>
      <vt:lpstr>BinnenschiffeEnergieverbrauch</vt:lpstr>
      <vt:lpstr>BinnenschiffeKosten</vt:lpstr>
      <vt:lpstr>BinnenschiffeNOx</vt:lpstr>
      <vt:lpstr>BinnenschiffePM</vt:lpstr>
      <vt:lpstr>BinnenschiffeTHG</vt:lpstr>
      <vt:lpstr>BinnenschiffeUnfallrisiko</vt:lpstr>
      <vt:lpstr>BusAuslastung</vt:lpstr>
      <vt:lpstr>BusEnergieverbrauch</vt:lpstr>
      <vt:lpstr>BusKosten</vt:lpstr>
      <vt:lpstr>BusNOx</vt:lpstr>
      <vt:lpstr>BusPM</vt:lpstr>
      <vt:lpstr>BusTHG</vt:lpstr>
      <vt:lpstr>BusUnfallrisiko</vt:lpstr>
      <vt:lpstr>BusVerfuegbarkeit</vt:lpstr>
      <vt:lpstr>E_BikeAuslastung</vt:lpstr>
      <vt:lpstr>E_BikeEnergieverbrauch</vt:lpstr>
      <vt:lpstr>E_BikeKosten</vt:lpstr>
      <vt:lpstr>E_BikeNOx</vt:lpstr>
      <vt:lpstr>E_BikePM</vt:lpstr>
      <vt:lpstr>E_BikeTHG</vt:lpstr>
      <vt:lpstr>E_BikeUnfallrisiko</vt:lpstr>
      <vt:lpstr>E_BikeVerfuegbarkeit</vt:lpstr>
      <vt:lpstr>FahrradAuslastung</vt:lpstr>
      <vt:lpstr>FahrradEnergieverbrauch</vt:lpstr>
      <vt:lpstr>FahrradKosten</vt:lpstr>
      <vt:lpstr>FahrradNOx</vt:lpstr>
      <vt:lpstr>FahrradPM</vt:lpstr>
      <vt:lpstr>FahrradTHG</vt:lpstr>
      <vt:lpstr>FahrradUnfallrisiko</vt:lpstr>
      <vt:lpstr>FahrradVerfuegbarkeit</vt:lpstr>
      <vt:lpstr>FlugzeugAuslastung</vt:lpstr>
      <vt:lpstr>FlugzeugEnergieverbrauch</vt:lpstr>
      <vt:lpstr>FlugzeugKosten</vt:lpstr>
      <vt:lpstr>FlugzeugNOx</vt:lpstr>
      <vt:lpstr>FlugzeugPM</vt:lpstr>
      <vt:lpstr>FlugzeugTHG</vt:lpstr>
      <vt:lpstr>FlugzeugUnfallrisiko</vt:lpstr>
      <vt:lpstr>FlugzeugVerfuegbarkeit</vt:lpstr>
      <vt:lpstr>GüterzugAuslastung</vt:lpstr>
      <vt:lpstr>GüterzugEnergieverbrauch</vt:lpstr>
      <vt:lpstr>GüterzugKosten</vt:lpstr>
      <vt:lpstr>GüterzugNOx</vt:lpstr>
      <vt:lpstr>GüterzugPM</vt:lpstr>
      <vt:lpstr>GüterzugTHG</vt:lpstr>
      <vt:lpstr>GüterzugUnfallrisiko</vt:lpstr>
      <vt:lpstr>LkwAuslastung</vt:lpstr>
      <vt:lpstr>LkwEnergieverbrauch</vt:lpstr>
      <vt:lpstr>LkwKosten</vt:lpstr>
      <vt:lpstr>LkwNOx</vt:lpstr>
      <vt:lpstr>LkwPM</vt:lpstr>
      <vt:lpstr>LkwTHG</vt:lpstr>
      <vt:lpstr>LkwUnfallrisiko</vt:lpstr>
      <vt:lpstr>lNutzfahrzeugeAuslastung</vt:lpstr>
      <vt:lpstr>lNutzfahrzeugeEnergieverbrauch</vt:lpstr>
      <vt:lpstr>lNutzfahrzeugeKosten</vt:lpstr>
      <vt:lpstr>lNutzfahrzeugeNOx</vt:lpstr>
      <vt:lpstr>lNutzfahrzeugePM</vt:lpstr>
      <vt:lpstr>lNutzfahrzeugeTHG</vt:lpstr>
      <vt:lpstr>lNutzfahrzeugeUnfallrisiko</vt:lpstr>
      <vt:lpstr>MIVAuslastung</vt:lpstr>
      <vt:lpstr>MIVEnergieverbrauch</vt:lpstr>
      <vt:lpstr>MIVKosten</vt:lpstr>
      <vt:lpstr>MIVNOx</vt:lpstr>
      <vt:lpstr>MIVPM</vt:lpstr>
      <vt:lpstr>MIVTHG</vt:lpstr>
      <vt:lpstr>MIVUnfallrisiko</vt:lpstr>
      <vt:lpstr>MIVVerfuegbarkeit</vt:lpstr>
      <vt:lpstr>Optimiert</vt:lpstr>
      <vt:lpstr>Pod</vt:lpstr>
      <vt:lpstr>Pod_GüterverkehrAuslastung</vt:lpstr>
      <vt:lpstr>Pod_GüterverkehrEnergieverbrauch</vt:lpstr>
      <vt:lpstr>Pod_GüterverkehrKosten</vt:lpstr>
      <vt:lpstr>Pod_GüterverkehrNOx</vt:lpstr>
      <vt:lpstr>Pod_GüterverkehrPM</vt:lpstr>
      <vt:lpstr>Pod_GüterverkehrTHG</vt:lpstr>
      <vt:lpstr>Pod_GüterverkehrUnfallrisiko</vt:lpstr>
      <vt:lpstr>Pod_Schiene_CargoAuslastung</vt:lpstr>
      <vt:lpstr>Pod_Schiene_CargoEnergieverbrauch</vt:lpstr>
      <vt:lpstr>Pod_Schiene_CargoKosten</vt:lpstr>
      <vt:lpstr>Pod_Schiene_CargoNOx</vt:lpstr>
      <vt:lpstr>Pod_Schiene_CargoPM</vt:lpstr>
      <vt:lpstr>Pod_Schiene_CargoTHG</vt:lpstr>
      <vt:lpstr>Pod_Schiene_CargoUnfallrisiko</vt:lpstr>
      <vt:lpstr>Pod_Schiene_Fern_BigAuslastung</vt:lpstr>
      <vt:lpstr>Pod_Schiene_Fern_BigEnergieverbrauch</vt:lpstr>
      <vt:lpstr>Pod_Schiene_Fern_BigKosten</vt:lpstr>
      <vt:lpstr>Pod_Schiene_Fern_BigNOx</vt:lpstr>
      <vt:lpstr>Pod_Schiene_Fern_BigPM</vt:lpstr>
      <vt:lpstr>Pod_Schiene_Fern_BigTHG</vt:lpstr>
      <vt:lpstr>Pod_Schiene_Fern_BigUnfallrisiko</vt:lpstr>
      <vt:lpstr>Pod_Schiene_Fern_BigVerfuegbarkeit</vt:lpstr>
      <vt:lpstr>Pod_Schiene_Fern_SmallAuslastung</vt:lpstr>
      <vt:lpstr>Pod_Schiene_Fern_SmallEnergieverbrauch</vt:lpstr>
      <vt:lpstr>Pod_Schiene_Fern_SmallKosten</vt:lpstr>
      <vt:lpstr>Pod_Schiene_Fern_SmallNOx</vt:lpstr>
      <vt:lpstr>Pod_Schiene_Fern_SmallPM</vt:lpstr>
      <vt:lpstr>Pod_Schiene_Fern_SmallTHG</vt:lpstr>
      <vt:lpstr>Pod_Schiene_Fern_SmallUnfallrisiko</vt:lpstr>
      <vt:lpstr>Pod_Schiene_Fern_SmallVerfuegbarkeit</vt:lpstr>
      <vt:lpstr>Pod_Schiene_Nah_BigAuslastung</vt:lpstr>
      <vt:lpstr>Pod_Schiene_Nah_BigEnergieverbrauch</vt:lpstr>
      <vt:lpstr>Pod_Schiene_Nah_BigKosten</vt:lpstr>
      <vt:lpstr>Pod_Schiene_Nah_BigNOx</vt:lpstr>
      <vt:lpstr>Pod_Schiene_Nah_BigPM</vt:lpstr>
      <vt:lpstr>Pod_Schiene_Nah_BigTHG</vt:lpstr>
      <vt:lpstr>Pod_Schiene_Nah_BigUnfallrisiko</vt:lpstr>
      <vt:lpstr>Pod_Schiene_Nah_BigVerfuegbarkeit</vt:lpstr>
      <vt:lpstr>Pod_Schiene_Nah_SmallAuslastung</vt:lpstr>
      <vt:lpstr>Pod_Schiene_Nah_SmallEnergieverbrauch</vt:lpstr>
      <vt:lpstr>Pod_Schiene_Nah_SmallKosten</vt:lpstr>
      <vt:lpstr>Pod_Schiene_Nah_SmallNOx</vt:lpstr>
      <vt:lpstr>Pod_Schiene_Nah_SmallPM</vt:lpstr>
      <vt:lpstr>Pod_Schiene_Nah_SmallTHG</vt:lpstr>
      <vt:lpstr>Pod_Schiene_Nah_SmallUnfallrisiko</vt:lpstr>
      <vt:lpstr>Pod_Schiene_Nah_SmallVerfuegbarkeit</vt:lpstr>
      <vt:lpstr>Pod_Straße_BigAuslastung</vt:lpstr>
      <vt:lpstr>Pod_Straße_BigEnergieverbrauch</vt:lpstr>
      <vt:lpstr>Pod_Straße_BigKosten</vt:lpstr>
      <vt:lpstr>Pod_Straße_BigNOx</vt:lpstr>
      <vt:lpstr>Pod_Straße_BigPM</vt:lpstr>
      <vt:lpstr>Pod_Straße_BigTHG</vt:lpstr>
      <vt:lpstr>Pod_Straße_BigUnfallrisiko</vt:lpstr>
      <vt:lpstr>Pod_Straße_BigVerfuegbarkeit</vt:lpstr>
      <vt:lpstr>Pod_Straße_SmallAuslastung</vt:lpstr>
      <vt:lpstr>Pod_Straße_SmallEnergieverbrauch</vt:lpstr>
      <vt:lpstr>Pod_Straße_SmallKosten</vt:lpstr>
      <vt:lpstr>Pod_Straße_SmallNOx</vt:lpstr>
      <vt:lpstr>Pod_Straße_SmallPM</vt:lpstr>
      <vt:lpstr>Pod_Straße_SmallTHG</vt:lpstr>
      <vt:lpstr>Pod_Straße_SmallUnfallrisiko</vt:lpstr>
      <vt:lpstr>Pod_Straße_SmallVerfuegbarkeit</vt:lpstr>
      <vt:lpstr>TaxiAuslastung</vt:lpstr>
      <vt:lpstr>TaxiEnergieverbrauch</vt:lpstr>
      <vt:lpstr>TaxiKosten</vt:lpstr>
      <vt:lpstr>TaxiNOx</vt:lpstr>
      <vt:lpstr>TaxiPM</vt:lpstr>
      <vt:lpstr>TaxiTHG</vt:lpstr>
      <vt:lpstr>TaxiUnfallrisiko</vt:lpstr>
      <vt:lpstr>TaxiVerfuegbarkeit</vt:lpstr>
      <vt:lpstr>TramAuslastung</vt:lpstr>
      <vt:lpstr>TramEnergieverbrauch</vt:lpstr>
      <vt:lpstr>TramKosten</vt:lpstr>
      <vt:lpstr>TramNOx</vt:lpstr>
      <vt:lpstr>TramPM</vt:lpstr>
      <vt:lpstr>TramTHG</vt:lpstr>
      <vt:lpstr>TramUnfallrisiko</vt:lpstr>
      <vt:lpstr>TramVerfuegbarkeit</vt:lpstr>
      <vt:lpstr>Trendszenario</vt:lpstr>
      <vt:lpstr>U_BahnAuslastung</vt:lpstr>
      <vt:lpstr>U_BahnEnergieverbrauch</vt:lpstr>
      <vt:lpstr>U_BahnKosten</vt:lpstr>
      <vt:lpstr>U_BahnNOx</vt:lpstr>
      <vt:lpstr>U_BahnPM</vt:lpstr>
      <vt:lpstr>U_BahnTHG</vt:lpstr>
      <vt:lpstr>U_BahnUnfallrisiko</vt:lpstr>
      <vt:lpstr>U_BahnVerfuegbarkeit</vt:lpstr>
      <vt:lpstr>zu_FussAuslastung</vt:lpstr>
      <vt:lpstr>zu_FussEnergieverbrauch</vt:lpstr>
      <vt:lpstr>zu_FussKosten</vt:lpstr>
      <vt:lpstr>zu_FussNOx</vt:lpstr>
      <vt:lpstr>zu_FussPM</vt:lpstr>
      <vt:lpstr>zu_FussTHG</vt:lpstr>
      <vt:lpstr>zu_FussUnfallrisiko</vt:lpstr>
      <vt:lpstr>zu_FussVerfuegbarkeit</vt:lpstr>
      <vt:lpstr>Zug_FernverkehrAuslastung</vt:lpstr>
      <vt:lpstr>Zug_FernverkehrEnergieverbrauch</vt:lpstr>
      <vt:lpstr>Zug_FernverkehrKosten</vt:lpstr>
      <vt:lpstr>Zug_FernverkehrNOx</vt:lpstr>
      <vt:lpstr>Zug_FernverkehrPM</vt:lpstr>
      <vt:lpstr>Zug_FernverkehrTHG</vt:lpstr>
      <vt:lpstr>Zug_FernverkehrUnfallrisiko</vt:lpstr>
      <vt:lpstr>Zug_FernverkehrVerfuegbarkeit</vt:lpstr>
      <vt:lpstr>Zug_NahverkehrAuslastung</vt:lpstr>
      <vt:lpstr>Zug_NahverkehrEnergieverbrauch</vt:lpstr>
      <vt:lpstr>Zug_NahverkehrKosten</vt:lpstr>
      <vt:lpstr>Zug_NahverkehrNOx</vt:lpstr>
      <vt:lpstr>Zug_NahverkehrPM</vt:lpstr>
      <vt:lpstr>Zug_NahverkehrTHG</vt:lpstr>
      <vt:lpstr>Zug_NahverkehrUnfallrisiko</vt:lpstr>
      <vt:lpstr>Zug_NahverkehrVerfuegbarkeit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Meyer-Hollatz</dc:creator>
  <cp:lastModifiedBy>Tim Meyer-Hollatz</cp:lastModifiedBy>
  <dcterms:created xsi:type="dcterms:W3CDTF">2019-09-04T23:36:46Z</dcterms:created>
  <dcterms:modified xsi:type="dcterms:W3CDTF">2019-09-10T01:54:21Z</dcterms:modified>
</cp:coreProperties>
</file>