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uh6/Desktop/mount_ros/source/experiment_pyro/"/>
    </mc:Choice>
  </mc:AlternateContent>
  <xr:revisionPtr revIDLastSave="0" documentId="13_ncr:1_{AD9FDEE9-01C7-BA49-B6E2-A409F5B96C14}" xr6:coauthVersionLast="47" xr6:coauthVersionMax="47" xr10:uidLastSave="{00000000-0000-0000-0000-000000000000}"/>
  <bookViews>
    <workbookView xWindow="0" yWindow="460" windowWidth="28800" windowHeight="16160" xr2:uid="{9133ABCF-48C1-2541-A6A5-A507A3264E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" l="1"/>
  <c r="X16" i="1"/>
  <c r="X14" i="1"/>
  <c r="Q32" i="1"/>
  <c r="Q33" i="1"/>
  <c r="Q34" i="1"/>
  <c r="Q35" i="1"/>
  <c r="Q36" i="1"/>
  <c r="Q37" i="1"/>
  <c r="Q38" i="1"/>
  <c r="Q39" i="1"/>
  <c r="Q40" i="1"/>
  <c r="Q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V31" i="1"/>
  <c r="W31" i="1"/>
  <c r="U31" i="1"/>
  <c r="P32" i="1"/>
  <c r="P33" i="1"/>
  <c r="P34" i="1"/>
  <c r="P35" i="1"/>
  <c r="P36" i="1"/>
  <c r="P37" i="1"/>
  <c r="P38" i="1"/>
  <c r="P39" i="1"/>
  <c r="P40" i="1"/>
  <c r="P31" i="1"/>
  <c r="O32" i="1"/>
  <c r="O33" i="1"/>
  <c r="O34" i="1"/>
  <c r="O35" i="1"/>
  <c r="O36" i="1"/>
  <c r="O37" i="1"/>
  <c r="O38" i="1"/>
  <c r="O39" i="1"/>
  <c r="O40" i="1"/>
  <c r="O31" i="1"/>
  <c r="N31" i="1"/>
  <c r="N32" i="1"/>
  <c r="N33" i="1"/>
  <c r="N34" i="1"/>
  <c r="N35" i="1"/>
  <c r="N36" i="1"/>
  <c r="N37" i="1"/>
  <c r="N38" i="1"/>
  <c r="N39" i="1"/>
  <c r="N40" i="1"/>
  <c r="L32" i="1"/>
  <c r="L33" i="1"/>
  <c r="L34" i="1"/>
  <c r="L35" i="1"/>
  <c r="L36" i="1"/>
  <c r="L37" i="1"/>
  <c r="L38" i="1"/>
  <c r="L39" i="1"/>
  <c r="L40" i="1"/>
  <c r="L31" i="1"/>
  <c r="K32" i="1"/>
  <c r="K33" i="1"/>
  <c r="K34" i="1"/>
  <c r="K35" i="1"/>
  <c r="K36" i="1"/>
  <c r="K37" i="1"/>
  <c r="K38" i="1"/>
  <c r="K39" i="1"/>
  <c r="K40" i="1"/>
  <c r="K31" i="1"/>
  <c r="J32" i="1"/>
  <c r="J33" i="1"/>
  <c r="J34" i="1"/>
  <c r="J35" i="1"/>
  <c r="J36" i="1"/>
  <c r="J37" i="1"/>
  <c r="J38" i="1"/>
  <c r="J39" i="1"/>
  <c r="J40" i="1"/>
  <c r="J31" i="1"/>
  <c r="I32" i="1"/>
  <c r="I33" i="1"/>
  <c r="I34" i="1"/>
  <c r="I35" i="1"/>
  <c r="I36" i="1"/>
  <c r="I37" i="1"/>
  <c r="I38" i="1"/>
  <c r="I39" i="1"/>
  <c r="I40" i="1"/>
  <c r="I31" i="1"/>
  <c r="W15" i="1"/>
  <c r="W16" i="1"/>
  <c r="W14" i="1"/>
  <c r="V15" i="1"/>
  <c r="V16" i="1"/>
  <c r="V14" i="1"/>
  <c r="U15" i="1"/>
  <c r="U16" i="1"/>
  <c r="U14" i="1"/>
  <c r="T15" i="1"/>
  <c r="T16" i="1"/>
  <c r="T14" i="1"/>
  <c r="S15" i="1"/>
  <c r="S16" i="1"/>
  <c r="S14" i="1"/>
  <c r="R15" i="1"/>
  <c r="R16" i="1"/>
  <c r="R14" i="1"/>
  <c r="Q15" i="1"/>
  <c r="Q16" i="1"/>
  <c r="Q14" i="1"/>
  <c r="P15" i="1"/>
  <c r="P16" i="1"/>
  <c r="P14" i="1"/>
</calcChain>
</file>

<file path=xl/sharedStrings.xml><?xml version="1.0" encoding="utf-8"?>
<sst xmlns="http://schemas.openxmlformats.org/spreadsheetml/2006/main" count="58" uniqueCount="42">
  <si>
    <t>Beta transition</t>
  </si>
  <si>
    <t>S1</t>
  </si>
  <si>
    <t>S2</t>
  </si>
  <si>
    <t>S3</t>
  </si>
  <si>
    <t xml:space="preserve">Pi </t>
  </si>
  <si>
    <t>Ct1</t>
  </si>
  <si>
    <t>Ct2</t>
  </si>
  <si>
    <t>Ct3</t>
  </si>
  <si>
    <t>Emission</t>
  </si>
  <si>
    <t>S0</t>
  </si>
  <si>
    <t>Dnase</t>
  </si>
  <si>
    <t>H3K4me3</t>
  </si>
  <si>
    <t>H3K27ac</t>
  </si>
  <si>
    <t>Ref state toy</t>
  </si>
  <si>
    <t>Toy _obs_marks</t>
  </si>
  <si>
    <t>DNase</t>
  </si>
  <si>
    <t>output read_emission_matrix_into_categorical_prob (H3K4me3 * 2^0 + H3K27ac*2 + Dnase * 2^2)</t>
  </si>
  <si>
    <t>Manual</t>
  </si>
  <si>
    <t>0 ('000')</t>
  </si>
  <si>
    <t>1('001')</t>
  </si>
  <si>
    <t>2('010')</t>
  </si>
  <si>
    <t>3 ('011')</t>
  </si>
  <si>
    <t>4('100')</t>
  </si>
  <si>
    <t>5('101')</t>
  </si>
  <si>
    <t>6('110')</t>
  </si>
  <si>
    <t>7('111')</t>
  </si>
  <si>
    <t>Convert obs to index of categorical emission</t>
  </si>
  <si>
    <t>Emission in state S0</t>
  </si>
  <si>
    <t>P(obs|S0)</t>
  </si>
  <si>
    <t>P(obs|S1)</t>
  </si>
  <si>
    <t>P(obs|S2)</t>
  </si>
  <si>
    <t>--&gt; compare and confirm the function works right</t>
  </si>
  <si>
    <t>State in ref_epig|state in sample of interest</t>
  </si>
  <si>
    <t>S = 0</t>
  </si>
  <si>
    <t>S = 1</t>
  </si>
  <si>
    <t>S=2</t>
  </si>
  <si>
    <t>Sum over Z (P(Z) * P(S|R_z) * P(obs|S)</t>
  </si>
  <si>
    <t>Sumover Z (p(Z) * P(S|R_z))</t>
  </si>
  <si>
    <t>Sum over S (P(S))</t>
  </si>
  <si>
    <t>Observed data of 10 genomic positions</t>
  </si>
  <si>
    <t>Sum over M (P(M|S))</t>
  </si>
  <si>
    <t>At each genomic position (without the observed M), Sum over all possible S and all possible M of (P(M,S))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</si>
</sst>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02BA-9EA9-BB4D-8170-7DC8B3C9D5BF}">
  <dimension ref="A1:X42"/>
  <sheetViews>
    <sheetView tabSelected="1" topLeftCell="A10" workbookViewId="0">
      <selection activeCell="A42" sqref="A42"/>
    </sheetView>
  </sheetViews>
  <sheetFormatPr baseColWidth="10" defaultRowHeight="16" x14ac:dyDescent="0.2"/>
  <sheetData>
    <row r="1" spans="1:24" x14ac:dyDescent="0.2">
      <c r="A1" t="s">
        <v>0</v>
      </c>
    </row>
    <row r="2" spans="1:24" x14ac:dyDescent="0.2">
      <c r="A2" t="s">
        <v>32</v>
      </c>
      <c r="B2" t="s">
        <v>1</v>
      </c>
      <c r="C2" t="s">
        <v>2</v>
      </c>
      <c r="D2" t="s">
        <v>3</v>
      </c>
    </row>
    <row r="3" spans="1:24" x14ac:dyDescent="0.2">
      <c r="A3">
        <v>0</v>
      </c>
      <c r="B3">
        <v>0.1</v>
      </c>
      <c r="C3">
        <v>0.8</v>
      </c>
      <c r="D3">
        <v>0.1</v>
      </c>
    </row>
    <row r="4" spans="1:24" x14ac:dyDescent="0.2">
      <c r="A4">
        <v>1</v>
      </c>
      <c r="B4">
        <v>0.3</v>
      </c>
      <c r="C4">
        <v>0.5</v>
      </c>
      <c r="D4">
        <v>0.2</v>
      </c>
    </row>
    <row r="5" spans="1:24" x14ac:dyDescent="0.2">
      <c r="A5">
        <v>2</v>
      </c>
      <c r="B5">
        <v>0.2</v>
      </c>
      <c r="C5">
        <v>0.2</v>
      </c>
      <c r="D5">
        <v>0.6</v>
      </c>
    </row>
    <row r="8" spans="1:24" x14ac:dyDescent="0.2">
      <c r="A8" t="s">
        <v>4</v>
      </c>
    </row>
    <row r="9" spans="1:24" x14ac:dyDescent="0.2">
      <c r="A9" t="s">
        <v>5</v>
      </c>
      <c r="B9">
        <v>0.1</v>
      </c>
    </row>
    <row r="10" spans="1:24" x14ac:dyDescent="0.2">
      <c r="A10" t="s">
        <v>6</v>
      </c>
      <c r="B10">
        <v>0.1</v>
      </c>
    </row>
    <row r="11" spans="1:24" x14ac:dyDescent="0.2">
      <c r="A11" t="s">
        <v>7</v>
      </c>
      <c r="B11">
        <v>0.8</v>
      </c>
    </row>
    <row r="12" spans="1:24" x14ac:dyDescent="0.2">
      <c r="F12" t="s">
        <v>16</v>
      </c>
      <c r="P12" t="s">
        <v>17</v>
      </c>
      <c r="Q12" s="11" t="s">
        <v>31</v>
      </c>
    </row>
    <row r="13" spans="1:24" x14ac:dyDescent="0.2">
      <c r="A13" t="s">
        <v>8</v>
      </c>
      <c r="B13" t="s">
        <v>10</v>
      </c>
      <c r="C13" t="s">
        <v>12</v>
      </c>
      <c r="D13" t="s">
        <v>11</v>
      </c>
      <c r="G13">
        <v>0</v>
      </c>
      <c r="H13">
        <v>1</v>
      </c>
      <c r="I13">
        <v>2</v>
      </c>
      <c r="J13">
        <v>3</v>
      </c>
      <c r="K13">
        <v>4</v>
      </c>
      <c r="L13">
        <v>5</v>
      </c>
      <c r="M13">
        <v>6</v>
      </c>
      <c r="N13">
        <v>7</v>
      </c>
      <c r="P13" t="s">
        <v>18</v>
      </c>
      <c r="Q13" t="s">
        <v>19</v>
      </c>
      <c r="R13" t="s">
        <v>20</v>
      </c>
      <c r="S13" t="s">
        <v>21</v>
      </c>
      <c r="T13" t="s">
        <v>22</v>
      </c>
      <c r="U13" t="s">
        <v>23</v>
      </c>
      <c r="V13" t="s">
        <v>24</v>
      </c>
      <c r="W13" t="s">
        <v>25</v>
      </c>
      <c r="X13" t="s">
        <v>40</v>
      </c>
    </row>
    <row r="14" spans="1:24" x14ac:dyDescent="0.2">
      <c r="A14" t="s">
        <v>9</v>
      </c>
      <c r="B14">
        <v>0.1</v>
      </c>
      <c r="C14">
        <v>0.1</v>
      </c>
      <c r="D14">
        <v>0.8</v>
      </c>
      <c r="F14" t="s">
        <v>9</v>
      </c>
      <c r="G14">
        <v>0.16199999999999901</v>
      </c>
      <c r="H14">
        <v>0.64800000000000002</v>
      </c>
      <c r="I14">
        <v>1.7999999999999999E-2</v>
      </c>
      <c r="J14">
        <v>7.1999999999999995E-2</v>
      </c>
      <c r="K14">
        <v>1.7999999999999999E-2</v>
      </c>
      <c r="L14">
        <v>7.1999999999999995E-2</v>
      </c>
      <c r="M14">
        <v>2E-3</v>
      </c>
      <c r="N14">
        <v>8.0000000000000002E-3</v>
      </c>
      <c r="P14">
        <f>(1-B14) * (1-D14) * (1-C14)</f>
        <v>0.16199999999999998</v>
      </c>
      <c r="Q14">
        <f>(1-B14)*(1-C14)*(D14)</f>
        <v>0.64800000000000013</v>
      </c>
      <c r="R14">
        <f>(1-B14)*C14*(1-D14)</f>
        <v>1.7999999999999999E-2</v>
      </c>
      <c r="S14">
        <f>(1-B14)*C14*D14</f>
        <v>7.2000000000000008E-2</v>
      </c>
      <c r="T14">
        <f>B14*(1-C14)*(1-D14)</f>
        <v>1.7999999999999999E-2</v>
      </c>
      <c r="U14">
        <f>B14*(1-C14)*D14</f>
        <v>7.2000000000000008E-2</v>
      </c>
      <c r="V14">
        <f>B14*C14*(1-D14)</f>
        <v>2E-3</v>
      </c>
      <c r="W14">
        <f>B14*C14*D14</f>
        <v>8.0000000000000019E-3</v>
      </c>
      <c r="X14">
        <f>SUM(P14:W14)</f>
        <v>1.0000000000000002</v>
      </c>
    </row>
    <row r="15" spans="1:24" x14ac:dyDescent="0.2">
      <c r="A15" t="s">
        <v>1</v>
      </c>
      <c r="B15">
        <v>0.2</v>
      </c>
      <c r="C15">
        <v>0.1</v>
      </c>
      <c r="D15">
        <v>0.7</v>
      </c>
      <c r="F15" t="s">
        <v>1</v>
      </c>
      <c r="G15">
        <v>0.216</v>
      </c>
      <c r="H15">
        <v>0.504</v>
      </c>
      <c r="I15">
        <v>2.4E-2</v>
      </c>
      <c r="J15">
        <v>5.6000000000000001E-2</v>
      </c>
      <c r="K15">
        <v>5.3999999999999999E-2</v>
      </c>
      <c r="L15">
        <v>0.126</v>
      </c>
      <c r="M15">
        <v>6.0000000000000001E-3</v>
      </c>
      <c r="N15">
        <v>1.4E-2</v>
      </c>
      <c r="P15">
        <f>(1-B15) * (1-D15) * (1-C15)</f>
        <v>0.21600000000000005</v>
      </c>
      <c r="Q15">
        <f t="shared" ref="Q15:Q16" si="0">(1-B15)*(1-C15)*(D15)</f>
        <v>0.504</v>
      </c>
      <c r="R15">
        <f t="shared" ref="R15:R16" si="1">(1-B15)*C15*(1-D15)</f>
        <v>2.4000000000000007E-2</v>
      </c>
      <c r="S15">
        <f t="shared" ref="S15:S16" si="2">(1-B15)*C15*D15</f>
        <v>5.6000000000000008E-2</v>
      </c>
      <c r="T15">
        <f t="shared" ref="T15:T16" si="3">B15*(1-C15)*(1-D15)</f>
        <v>5.4000000000000013E-2</v>
      </c>
      <c r="U15">
        <f t="shared" ref="U15:U16" si="4">B15*(1-C15)*D15</f>
        <v>0.126</v>
      </c>
      <c r="V15">
        <f t="shared" ref="V15:V16" si="5">B15*C15*(1-D15)</f>
        <v>6.0000000000000019E-3</v>
      </c>
      <c r="W15">
        <f t="shared" ref="W15:W16" si="6">B15*C15*D15</f>
        <v>1.4000000000000002E-2</v>
      </c>
      <c r="X15">
        <f t="shared" ref="X15:X16" si="7">SUM(P15:W15)</f>
        <v>1.0000000000000002</v>
      </c>
    </row>
    <row r="16" spans="1:24" x14ac:dyDescent="0.2">
      <c r="A16" t="s">
        <v>2</v>
      </c>
      <c r="B16">
        <v>0.3</v>
      </c>
      <c r="C16">
        <v>0.1</v>
      </c>
      <c r="D16">
        <v>0.6</v>
      </c>
      <c r="F16" t="s">
        <v>2</v>
      </c>
      <c r="G16">
        <v>0.252</v>
      </c>
      <c r="H16">
        <v>0.378</v>
      </c>
      <c r="I16">
        <v>2.79999999999999E-2</v>
      </c>
      <c r="J16">
        <v>4.1999999999999899E-2</v>
      </c>
      <c r="K16">
        <v>0.108</v>
      </c>
      <c r="L16">
        <v>0.16200000000000001</v>
      </c>
      <c r="M16">
        <v>1.2E-2</v>
      </c>
      <c r="N16">
        <v>1.7999999999999999E-2</v>
      </c>
      <c r="P16">
        <f>(1-B16) * (1-D16) * (1-C16)</f>
        <v>0.252</v>
      </c>
      <c r="Q16">
        <f t="shared" si="0"/>
        <v>0.378</v>
      </c>
      <c r="R16">
        <f t="shared" si="1"/>
        <v>2.7999999999999997E-2</v>
      </c>
      <c r="S16">
        <f t="shared" si="2"/>
        <v>4.1999999999999996E-2</v>
      </c>
      <c r="T16">
        <f t="shared" si="3"/>
        <v>0.10800000000000001</v>
      </c>
      <c r="U16">
        <f t="shared" si="4"/>
        <v>0.16200000000000001</v>
      </c>
      <c r="V16">
        <f t="shared" si="5"/>
        <v>1.2E-2</v>
      </c>
      <c r="W16">
        <f t="shared" si="6"/>
        <v>1.7999999999999999E-2</v>
      </c>
      <c r="X16">
        <f t="shared" si="7"/>
        <v>1</v>
      </c>
    </row>
    <row r="17" spans="1:23" x14ac:dyDescent="0.2">
      <c r="F17" s="2"/>
      <c r="G17" s="3" t="s">
        <v>9</v>
      </c>
      <c r="H17" s="3" t="s">
        <v>1</v>
      </c>
      <c r="I17" s="4" t="s">
        <v>2</v>
      </c>
    </row>
    <row r="18" spans="1:23" x14ac:dyDescent="0.2">
      <c r="F18" s="5">
        <v>0</v>
      </c>
      <c r="G18" s="6">
        <v>0.16199999999999901</v>
      </c>
      <c r="H18" s="6">
        <v>0.216</v>
      </c>
      <c r="I18" s="7">
        <v>0.252</v>
      </c>
    </row>
    <row r="19" spans="1:23" x14ac:dyDescent="0.2">
      <c r="F19" s="5">
        <v>1</v>
      </c>
      <c r="G19" s="6">
        <v>0.64800000000000002</v>
      </c>
      <c r="H19" s="6">
        <v>0.504</v>
      </c>
      <c r="I19" s="7">
        <v>0.378</v>
      </c>
    </row>
    <row r="20" spans="1:23" x14ac:dyDescent="0.2">
      <c r="F20" s="5">
        <v>2</v>
      </c>
      <c r="G20" s="6">
        <v>1.7999999999999999E-2</v>
      </c>
      <c r="H20" s="6">
        <v>2.4E-2</v>
      </c>
      <c r="I20" s="7">
        <v>2.79999999999999E-2</v>
      </c>
    </row>
    <row r="21" spans="1:23" x14ac:dyDescent="0.2">
      <c r="F21" s="5">
        <v>3</v>
      </c>
      <c r="G21" s="6">
        <v>7.1999999999999995E-2</v>
      </c>
      <c r="H21" s="6">
        <v>5.6000000000000001E-2</v>
      </c>
      <c r="I21" s="7">
        <v>4.1999999999999899E-2</v>
      </c>
    </row>
    <row r="22" spans="1:23" x14ac:dyDescent="0.2">
      <c r="F22" s="5">
        <v>4</v>
      </c>
      <c r="G22" s="6">
        <v>1.7999999999999999E-2</v>
      </c>
      <c r="H22" s="6">
        <v>5.3999999999999999E-2</v>
      </c>
      <c r="I22" s="7">
        <v>0.108</v>
      </c>
    </row>
    <row r="23" spans="1:23" x14ac:dyDescent="0.2">
      <c r="F23" s="5">
        <v>5</v>
      </c>
      <c r="G23" s="6">
        <v>7.1999999999999995E-2</v>
      </c>
      <c r="H23" s="6">
        <v>0.126</v>
      </c>
      <c r="I23" s="7">
        <v>0.16200000000000001</v>
      </c>
    </row>
    <row r="24" spans="1:23" x14ac:dyDescent="0.2">
      <c r="F24" s="5">
        <v>6</v>
      </c>
      <c r="G24" s="6">
        <v>2E-3</v>
      </c>
      <c r="H24" s="6">
        <v>6.0000000000000001E-3</v>
      </c>
      <c r="I24" s="7">
        <v>1.2E-2</v>
      </c>
    </row>
    <row r="25" spans="1:23" x14ac:dyDescent="0.2">
      <c r="F25" s="8">
        <v>7</v>
      </c>
      <c r="G25" s="9">
        <v>8.0000000000000002E-3</v>
      </c>
      <c r="H25" s="9">
        <v>1.4E-2</v>
      </c>
      <c r="I25" s="10">
        <v>1.7999999999999999E-2</v>
      </c>
    </row>
    <row r="28" spans="1:23" x14ac:dyDescent="0.2">
      <c r="A28" s="12" t="s">
        <v>39</v>
      </c>
      <c r="B28" s="12"/>
      <c r="C28" s="12"/>
      <c r="D28" s="12"/>
      <c r="E28" s="12"/>
      <c r="F28" s="12"/>
      <c r="G28" s="12"/>
    </row>
    <row r="29" spans="1:23" x14ac:dyDescent="0.2">
      <c r="A29" t="s">
        <v>13</v>
      </c>
      <c r="E29" t="s">
        <v>14</v>
      </c>
      <c r="I29" t="s">
        <v>26</v>
      </c>
      <c r="K29" t="s">
        <v>27</v>
      </c>
      <c r="N29" t="s">
        <v>37</v>
      </c>
      <c r="U29" t="s">
        <v>36</v>
      </c>
    </row>
    <row r="30" spans="1:23" x14ac:dyDescent="0.2">
      <c r="A30" t="s">
        <v>5</v>
      </c>
      <c r="B30" t="s">
        <v>6</v>
      </c>
      <c r="C30" t="s">
        <v>7</v>
      </c>
      <c r="E30" t="s">
        <v>15</v>
      </c>
      <c r="F30" t="s">
        <v>12</v>
      </c>
      <c r="G30" t="s">
        <v>11</v>
      </c>
      <c r="J30" t="s">
        <v>28</v>
      </c>
      <c r="K30" t="s">
        <v>29</v>
      </c>
      <c r="L30" t="s">
        <v>30</v>
      </c>
      <c r="N30" t="s">
        <v>33</v>
      </c>
      <c r="O30" t="s">
        <v>34</v>
      </c>
      <c r="P30" t="s">
        <v>35</v>
      </c>
      <c r="Q30" t="s">
        <v>38</v>
      </c>
      <c r="U30" t="s">
        <v>33</v>
      </c>
      <c r="V30" t="s">
        <v>34</v>
      </c>
      <c r="W30" t="s">
        <v>35</v>
      </c>
    </row>
    <row r="31" spans="1:23" x14ac:dyDescent="0.2">
      <c r="A31" s="1">
        <v>2</v>
      </c>
      <c r="B31" s="1">
        <v>0</v>
      </c>
      <c r="C31" s="1">
        <v>0</v>
      </c>
      <c r="E31">
        <v>0</v>
      </c>
      <c r="F31">
        <v>0</v>
      </c>
      <c r="G31">
        <v>0</v>
      </c>
      <c r="I31">
        <f>E31*4+F31*2+G31*1</f>
        <v>0</v>
      </c>
      <c r="J31">
        <f>VLOOKUP(I31,$F$18:$G$25,2)</f>
        <v>0.16199999999999901</v>
      </c>
      <c r="K31">
        <f>VLOOKUP(I31,$F$18:$I$25,3)</f>
        <v>0.216</v>
      </c>
      <c r="L31">
        <f>VLOOKUP(I31,$F$18:$I$25,4)</f>
        <v>0.252</v>
      </c>
      <c r="N31">
        <f>$B$9*VLOOKUP(A31,$A$3:$D$5,2)+$B$10*VLOOKUP(B31,$A$3:$D$5,2)+$B$11*VLOOKUP(C31,$A$3:$D$5,2)</f>
        <v>0.11000000000000001</v>
      </c>
      <c r="O31">
        <f>$B$9*VLOOKUP(A31,$A$3:$D$5,3)+$B$10*VLOOKUP(B31,$A$3:$D$5,3)+$B$11*VLOOKUP(C31,$A$3:$D$5,3)</f>
        <v>0.7400000000000001</v>
      </c>
      <c r="P31">
        <f>$B$9*VLOOKUP(A31,$A$3:$D$5,4)+$B$10*VLOOKUP(B31,$A$3:$D$5,4)+$B$11*VLOOKUP(C31,$A$3:$D$5,4)</f>
        <v>0.15000000000000002</v>
      </c>
      <c r="Q31">
        <f xml:space="preserve"> SUM(N31:P31)</f>
        <v>1</v>
      </c>
      <c r="U31">
        <f xml:space="preserve"> N31*J31</f>
        <v>1.7819999999999891E-2</v>
      </c>
      <c r="V31">
        <f xml:space="preserve"> O31*K31</f>
        <v>0.15984000000000001</v>
      </c>
      <c r="W31">
        <f xml:space="preserve"> P31*L31</f>
        <v>3.7800000000000007E-2</v>
      </c>
    </row>
    <row r="32" spans="1:23" x14ac:dyDescent="0.2">
      <c r="A32" s="1">
        <v>2</v>
      </c>
      <c r="B32" s="1">
        <v>0</v>
      </c>
      <c r="C32" s="1">
        <v>0</v>
      </c>
      <c r="E32">
        <v>0</v>
      </c>
      <c r="F32">
        <v>0</v>
      </c>
      <c r="G32">
        <v>1</v>
      </c>
      <c r="I32">
        <f t="shared" ref="I32:I40" si="8">E32*4+F32*2+G32*1</f>
        <v>1</v>
      </c>
      <c r="J32">
        <f t="shared" ref="J32:J40" si="9">VLOOKUP(I32,$F$18:$G$25,2)</f>
        <v>0.64800000000000002</v>
      </c>
      <c r="K32">
        <f t="shared" ref="K32:K40" si="10">VLOOKUP(I32,$F$18:$I$25,3)</f>
        <v>0.504</v>
      </c>
      <c r="L32">
        <f t="shared" ref="L32:L40" si="11">VLOOKUP(I32,$F$18:$I$25,4)</f>
        <v>0.378</v>
      </c>
      <c r="N32">
        <f t="shared" ref="N32:N40" si="12">$B$9*VLOOKUP(A32,$A$3:$D$5,2)+$B$10*VLOOKUP(B32,$A$3:$D$5,2)+$B$11*VLOOKUP(C32,$A$3:$D$5,2)</f>
        <v>0.11000000000000001</v>
      </c>
      <c r="O32">
        <f t="shared" ref="O32:O40" si="13">$B$9*VLOOKUP(A32,$A$3:$D$5,3)+$B$10*VLOOKUP(B32,$A$3:$D$5,3)+$B$11*VLOOKUP(C32,$A$3:$D$5,3)</f>
        <v>0.7400000000000001</v>
      </c>
      <c r="P32">
        <f t="shared" ref="P32:P40" si="14">$B$9*VLOOKUP(A32,$A$3:$D$5,4)+$B$10*VLOOKUP(B32,$A$3:$D$5,4)+$B$11*VLOOKUP(C32,$A$3:$D$5,4)</f>
        <v>0.15000000000000002</v>
      </c>
      <c r="Q32">
        <f t="shared" ref="Q32:Q40" si="15" xml:space="preserve"> SUM(N32:P32)</f>
        <v>1</v>
      </c>
      <c r="U32">
        <f xml:space="preserve"> N32*J32</f>
        <v>7.128000000000001E-2</v>
      </c>
      <c r="V32">
        <f xml:space="preserve"> O32*K32</f>
        <v>0.37296000000000007</v>
      </c>
      <c r="W32">
        <f xml:space="preserve"> P32*L32</f>
        <v>5.6700000000000007E-2</v>
      </c>
    </row>
    <row r="33" spans="1:23" x14ac:dyDescent="0.2">
      <c r="A33" s="1">
        <v>1</v>
      </c>
      <c r="B33" s="1">
        <v>0</v>
      </c>
      <c r="C33" s="1">
        <v>0</v>
      </c>
      <c r="E33">
        <v>0</v>
      </c>
      <c r="F33">
        <v>1</v>
      </c>
      <c r="G33">
        <v>0</v>
      </c>
      <c r="I33">
        <f t="shared" si="8"/>
        <v>2</v>
      </c>
      <c r="J33">
        <f t="shared" si="9"/>
        <v>1.7999999999999999E-2</v>
      </c>
      <c r="K33">
        <f t="shared" si="10"/>
        <v>2.4E-2</v>
      </c>
      <c r="L33">
        <f t="shared" si="11"/>
        <v>2.79999999999999E-2</v>
      </c>
      <c r="N33">
        <f t="shared" si="12"/>
        <v>0.12000000000000002</v>
      </c>
      <c r="O33">
        <f t="shared" si="13"/>
        <v>0.77000000000000013</v>
      </c>
      <c r="P33">
        <f t="shared" si="14"/>
        <v>0.11000000000000001</v>
      </c>
      <c r="Q33">
        <f t="shared" si="15"/>
        <v>1.0000000000000002</v>
      </c>
      <c r="U33">
        <f xml:space="preserve"> N33*J33</f>
        <v>2.1600000000000005E-3</v>
      </c>
      <c r="V33">
        <f xml:space="preserve"> O33*K33</f>
        <v>1.8480000000000003E-2</v>
      </c>
      <c r="W33">
        <f xml:space="preserve"> P33*L33</f>
        <v>3.0799999999999894E-3</v>
      </c>
    </row>
    <row r="34" spans="1:23" x14ac:dyDescent="0.2">
      <c r="A34" s="1">
        <v>1</v>
      </c>
      <c r="B34" s="1">
        <v>0</v>
      </c>
      <c r="C34" s="1">
        <v>2</v>
      </c>
      <c r="E34">
        <v>1</v>
      </c>
      <c r="F34">
        <v>0</v>
      </c>
      <c r="G34">
        <v>0</v>
      </c>
      <c r="I34">
        <f t="shared" si="8"/>
        <v>4</v>
      </c>
      <c r="J34">
        <f t="shared" si="9"/>
        <v>1.7999999999999999E-2</v>
      </c>
      <c r="K34">
        <f t="shared" si="10"/>
        <v>5.3999999999999999E-2</v>
      </c>
      <c r="L34">
        <f t="shared" si="11"/>
        <v>0.108</v>
      </c>
      <c r="N34">
        <f t="shared" si="12"/>
        <v>0.20000000000000004</v>
      </c>
      <c r="O34">
        <f t="shared" si="13"/>
        <v>0.29000000000000004</v>
      </c>
      <c r="P34">
        <f t="shared" si="14"/>
        <v>0.51</v>
      </c>
      <c r="Q34">
        <f t="shared" si="15"/>
        <v>1</v>
      </c>
      <c r="U34">
        <f xml:space="preserve"> N34*J34</f>
        <v>3.6000000000000003E-3</v>
      </c>
      <c r="V34">
        <f xml:space="preserve"> O34*K34</f>
        <v>1.566E-2</v>
      </c>
      <c r="W34">
        <f xml:space="preserve"> P34*L34</f>
        <v>5.5079999999999997E-2</v>
      </c>
    </row>
    <row r="35" spans="1:23" x14ac:dyDescent="0.2">
      <c r="A35" s="1">
        <v>2</v>
      </c>
      <c r="B35" s="1">
        <v>0</v>
      </c>
      <c r="C35" s="1">
        <v>1</v>
      </c>
      <c r="E35">
        <v>0</v>
      </c>
      <c r="F35">
        <v>1</v>
      </c>
      <c r="G35">
        <v>1</v>
      </c>
      <c r="I35">
        <f t="shared" si="8"/>
        <v>3</v>
      </c>
      <c r="J35">
        <f t="shared" si="9"/>
        <v>7.1999999999999995E-2</v>
      </c>
      <c r="K35">
        <f t="shared" si="10"/>
        <v>5.6000000000000001E-2</v>
      </c>
      <c r="L35">
        <f t="shared" si="11"/>
        <v>4.1999999999999899E-2</v>
      </c>
      <c r="N35">
        <f t="shared" si="12"/>
        <v>0.27</v>
      </c>
      <c r="O35">
        <f t="shared" si="13"/>
        <v>0.5</v>
      </c>
      <c r="P35">
        <f t="shared" si="14"/>
        <v>0.23000000000000004</v>
      </c>
      <c r="Q35">
        <f t="shared" si="15"/>
        <v>1</v>
      </c>
      <c r="U35">
        <f xml:space="preserve"> N35*J35</f>
        <v>1.9439999999999999E-2</v>
      </c>
      <c r="V35">
        <f xml:space="preserve"> O35*K35</f>
        <v>2.8000000000000001E-2</v>
      </c>
      <c r="W35">
        <f xml:space="preserve"> P35*L35</f>
        <v>9.6599999999999776E-3</v>
      </c>
    </row>
    <row r="36" spans="1:23" x14ac:dyDescent="0.2">
      <c r="A36" s="1">
        <v>1</v>
      </c>
      <c r="B36" s="1">
        <v>2</v>
      </c>
      <c r="C36" s="1">
        <v>1</v>
      </c>
      <c r="E36">
        <v>1</v>
      </c>
      <c r="F36">
        <v>1</v>
      </c>
      <c r="G36">
        <v>0</v>
      </c>
      <c r="I36">
        <f t="shared" si="8"/>
        <v>6</v>
      </c>
      <c r="J36">
        <f t="shared" si="9"/>
        <v>2E-3</v>
      </c>
      <c r="K36">
        <f t="shared" si="10"/>
        <v>6.0000000000000001E-3</v>
      </c>
      <c r="L36">
        <f t="shared" si="11"/>
        <v>1.2E-2</v>
      </c>
      <c r="N36">
        <f t="shared" si="12"/>
        <v>0.28999999999999998</v>
      </c>
      <c r="O36">
        <f t="shared" si="13"/>
        <v>0.47000000000000003</v>
      </c>
      <c r="P36">
        <f t="shared" si="14"/>
        <v>0.24000000000000005</v>
      </c>
      <c r="Q36">
        <f t="shared" si="15"/>
        <v>1</v>
      </c>
      <c r="U36">
        <f xml:space="preserve"> N36*J36</f>
        <v>5.8E-4</v>
      </c>
      <c r="V36">
        <f xml:space="preserve"> O36*K36</f>
        <v>2.82E-3</v>
      </c>
      <c r="W36">
        <f xml:space="preserve"> P36*L36</f>
        <v>2.8800000000000006E-3</v>
      </c>
    </row>
    <row r="37" spans="1:23" x14ac:dyDescent="0.2">
      <c r="A37" s="1">
        <v>2</v>
      </c>
      <c r="B37" s="1">
        <v>0</v>
      </c>
      <c r="C37" s="1">
        <v>0</v>
      </c>
      <c r="E37">
        <v>1</v>
      </c>
      <c r="F37">
        <v>0</v>
      </c>
      <c r="G37">
        <v>1</v>
      </c>
      <c r="I37">
        <f t="shared" si="8"/>
        <v>5</v>
      </c>
      <c r="J37">
        <f t="shared" si="9"/>
        <v>7.1999999999999995E-2</v>
      </c>
      <c r="K37">
        <f t="shared" si="10"/>
        <v>0.126</v>
      </c>
      <c r="L37">
        <f t="shared" si="11"/>
        <v>0.16200000000000001</v>
      </c>
      <c r="N37">
        <f t="shared" si="12"/>
        <v>0.11000000000000001</v>
      </c>
      <c r="O37">
        <f t="shared" si="13"/>
        <v>0.7400000000000001</v>
      </c>
      <c r="P37">
        <f t="shared" si="14"/>
        <v>0.15000000000000002</v>
      </c>
      <c r="Q37">
        <f t="shared" si="15"/>
        <v>1</v>
      </c>
      <c r="U37">
        <f xml:space="preserve"> N37*J37</f>
        <v>7.92E-3</v>
      </c>
      <c r="V37">
        <f xml:space="preserve"> O37*K37</f>
        <v>9.3240000000000017E-2</v>
      </c>
      <c r="W37">
        <f xml:space="preserve"> P37*L37</f>
        <v>2.4300000000000006E-2</v>
      </c>
    </row>
    <row r="38" spans="1:23" x14ac:dyDescent="0.2">
      <c r="A38" s="1">
        <v>0</v>
      </c>
      <c r="B38" s="1">
        <v>1</v>
      </c>
      <c r="C38" s="1">
        <v>2</v>
      </c>
      <c r="E38">
        <v>1</v>
      </c>
      <c r="F38">
        <v>1</v>
      </c>
      <c r="G38">
        <v>1</v>
      </c>
      <c r="I38">
        <f t="shared" si="8"/>
        <v>7</v>
      </c>
      <c r="J38">
        <f t="shared" si="9"/>
        <v>8.0000000000000002E-3</v>
      </c>
      <c r="K38">
        <f t="shared" si="10"/>
        <v>1.4E-2</v>
      </c>
      <c r="L38">
        <f t="shared" si="11"/>
        <v>1.7999999999999999E-2</v>
      </c>
      <c r="N38">
        <f t="shared" si="12"/>
        <v>0.20000000000000004</v>
      </c>
      <c r="O38">
        <f t="shared" si="13"/>
        <v>0.29000000000000004</v>
      </c>
      <c r="P38">
        <f t="shared" si="14"/>
        <v>0.51</v>
      </c>
      <c r="Q38">
        <f t="shared" si="15"/>
        <v>1</v>
      </c>
      <c r="U38">
        <f xml:space="preserve"> N38*J38</f>
        <v>1.6000000000000003E-3</v>
      </c>
      <c r="V38">
        <f xml:space="preserve"> O38*K38</f>
        <v>4.0600000000000002E-3</v>
      </c>
      <c r="W38">
        <f xml:space="preserve"> P38*L38</f>
        <v>9.1799999999999989E-3</v>
      </c>
    </row>
    <row r="39" spans="1:23" x14ac:dyDescent="0.2">
      <c r="A39" s="1">
        <v>1</v>
      </c>
      <c r="B39" s="1">
        <v>0</v>
      </c>
      <c r="C39" s="1">
        <v>0</v>
      </c>
      <c r="E39">
        <v>0</v>
      </c>
      <c r="F39">
        <v>0</v>
      </c>
      <c r="G39">
        <v>0</v>
      </c>
      <c r="I39">
        <f t="shared" si="8"/>
        <v>0</v>
      </c>
      <c r="J39">
        <f t="shared" si="9"/>
        <v>0.16199999999999901</v>
      </c>
      <c r="K39">
        <f t="shared" si="10"/>
        <v>0.216</v>
      </c>
      <c r="L39">
        <f t="shared" si="11"/>
        <v>0.252</v>
      </c>
      <c r="N39">
        <f t="shared" si="12"/>
        <v>0.12000000000000002</v>
      </c>
      <c r="O39">
        <f t="shared" si="13"/>
        <v>0.77000000000000013</v>
      </c>
      <c r="P39">
        <f t="shared" si="14"/>
        <v>0.11000000000000001</v>
      </c>
      <c r="Q39">
        <f t="shared" si="15"/>
        <v>1.0000000000000002</v>
      </c>
      <c r="U39">
        <f xml:space="preserve"> N39*J39</f>
        <v>1.9439999999999884E-2</v>
      </c>
      <c r="V39">
        <f xml:space="preserve"> O39*K39</f>
        <v>0.16632000000000002</v>
      </c>
      <c r="W39">
        <f xml:space="preserve"> P39*L39</f>
        <v>2.7720000000000005E-2</v>
      </c>
    </row>
    <row r="40" spans="1:23" x14ac:dyDescent="0.2">
      <c r="A40" s="1">
        <v>2</v>
      </c>
      <c r="B40" s="1">
        <v>1</v>
      </c>
      <c r="C40" s="1">
        <v>0</v>
      </c>
      <c r="E40">
        <v>0</v>
      </c>
      <c r="F40">
        <v>0</v>
      </c>
      <c r="G40">
        <v>0</v>
      </c>
      <c r="I40">
        <f t="shared" si="8"/>
        <v>0</v>
      </c>
      <c r="J40">
        <f t="shared" si="9"/>
        <v>0.16199999999999901</v>
      </c>
      <c r="K40">
        <f t="shared" si="10"/>
        <v>0.216</v>
      </c>
      <c r="L40">
        <f t="shared" si="11"/>
        <v>0.252</v>
      </c>
      <c r="N40">
        <f t="shared" si="12"/>
        <v>0.13</v>
      </c>
      <c r="O40">
        <f t="shared" si="13"/>
        <v>0.71000000000000019</v>
      </c>
      <c r="P40">
        <f t="shared" si="14"/>
        <v>0.16000000000000003</v>
      </c>
      <c r="Q40">
        <f t="shared" si="15"/>
        <v>1.0000000000000002</v>
      </c>
      <c r="U40">
        <f xml:space="preserve"> N40*J40</f>
        <v>2.105999999999987E-2</v>
      </c>
      <c r="V40">
        <f xml:space="preserve"> O40*K40</f>
        <v>0.15336000000000005</v>
      </c>
      <c r="W40">
        <f xml:space="preserve"> P40*L40</f>
        <v>4.0320000000000009E-2</v>
      </c>
    </row>
    <row r="42" spans="1:23" x14ac:dyDescent="0.2">
      <c r="A42" t="s">
        <v>41</v>
      </c>
    </row>
  </sheetData>
  <mergeCells count="1">
    <mergeCell ref="A28:G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2021-08-12T18:47:28Z</dcterms:created>
  <dcterms:modified xsi:type="dcterms:W3CDTF">2021-08-12T22:48:24Z</dcterms:modified>
</cp:coreProperties>
</file>