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4159C1D-E90F-4386-84CB-D88A6EB762F2}" xr6:coauthVersionLast="47" xr6:coauthVersionMax="47" xr10:uidLastSave="{00000000-0000-0000-0000-000000000000}"/>
  <bookViews>
    <workbookView xWindow="-289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2" l="1"/>
  <c r="K25" i="2"/>
  <c r="K22" i="2"/>
  <c r="K12" i="2"/>
  <c r="K2" i="2"/>
  <c r="O24" i="2"/>
  <c r="N24" i="2"/>
  <c r="M24" i="2"/>
  <c r="L24" i="2"/>
  <c r="K24" i="2"/>
  <c r="J24" i="2"/>
  <c r="G6" i="1"/>
  <c r="B35" i="2"/>
  <c r="B34" i="2"/>
  <c r="B33" i="2"/>
  <c r="B32" i="2"/>
  <c r="B31" i="2"/>
  <c r="B30" i="2"/>
  <c r="B29" i="2"/>
  <c r="B28" i="2"/>
  <c r="B27" i="2"/>
  <c r="B26" i="2"/>
  <c r="B25" i="2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J25" i="2"/>
  <c r="Z6" i="1"/>
  <c r="AB6" i="1"/>
  <c r="P25" i="2" l="1"/>
  <c r="S25" i="2" s="1"/>
  <c r="N25" i="2"/>
  <c r="O25" i="2"/>
  <c r="R25" i="2" s="1"/>
  <c r="S24" i="2"/>
  <c r="R24" i="2"/>
  <c r="D24" i="2"/>
  <c r="D22" i="2"/>
  <c r="D23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M25" i="2"/>
  <c r="Q25" i="2" l="1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N2" i="1" l="1"/>
  <c r="B23" i="2" l="1"/>
  <c r="B24" i="2"/>
  <c r="J22" i="2"/>
  <c r="P22" i="2" s="1"/>
  <c r="J12" i="2"/>
  <c r="P12" i="2" s="1"/>
  <c r="J2" i="2"/>
  <c r="P2" i="2" s="1"/>
  <c r="E23" i="2"/>
  <c r="AB4" i="1"/>
  <c r="AB5" i="1"/>
  <c r="AB3" i="1"/>
  <c r="AB2" i="1"/>
  <c r="O2" i="2" l="1"/>
  <c r="N2" i="2"/>
  <c r="O12" i="2"/>
  <c r="N12" i="2"/>
  <c r="O22" i="2"/>
  <c r="N22" i="2"/>
  <c r="B11" i="2"/>
  <c r="B10" i="2"/>
  <c r="B21" i="2"/>
  <c r="B20" i="2"/>
  <c r="B19" i="2"/>
  <c r="B18" i="2"/>
  <c r="B17" i="2"/>
  <c r="B16" i="2"/>
  <c r="B15" i="2"/>
  <c r="E10" i="2"/>
  <c r="E11" i="2"/>
  <c r="E21" i="2"/>
  <c r="E18" i="2"/>
  <c r="E19" i="2"/>
  <c r="E20" i="2"/>
  <c r="E15" i="2"/>
  <c r="E16" i="2"/>
  <c r="E17" i="2"/>
  <c r="M12" i="2"/>
  <c r="M2" i="2"/>
  <c r="M22" i="2"/>
  <c r="Z2" i="1"/>
  <c r="Z4" i="1"/>
  <c r="Z3" i="1"/>
  <c r="Z5" i="1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H14" i="1"/>
  <c r="B22" i="2" l="1"/>
  <c r="B14" i="2"/>
  <c r="B13" i="2"/>
  <c r="B12" i="2"/>
  <c r="B9" i="2"/>
  <c r="B8" i="2"/>
  <c r="B7" i="2"/>
  <c r="B6" i="2"/>
  <c r="B5" i="2"/>
  <c r="B4" i="2"/>
  <c r="B3" i="2"/>
  <c r="B2" i="2"/>
  <c r="E3" i="2"/>
  <c r="E13" i="2"/>
  <c r="E5" i="2"/>
  <c r="E22" i="2"/>
  <c r="E9" i="2"/>
  <c r="E8" i="2"/>
  <c r="E14" i="2"/>
  <c r="E4" i="2"/>
  <c r="E12" i="2"/>
  <c r="E2" i="2"/>
  <c r="E6" i="2"/>
  <c r="E7" i="2"/>
  <c r="E24" i="2"/>
  <c r="Q24" i="2" l="1"/>
  <c r="H13" i="1"/>
  <c r="G12" i="1"/>
  <c r="H12" i="1" s="1"/>
  <c r="G4" i="1"/>
  <c r="H4" i="1" s="1"/>
  <c r="G5" i="1"/>
  <c r="H5" i="1" s="1"/>
  <c r="H11" i="1"/>
  <c r="H10" i="1"/>
  <c r="H9" i="1"/>
  <c r="H8" i="1"/>
  <c r="H7" i="1"/>
  <c r="H6" i="1"/>
  <c r="H3" i="1"/>
  <c r="H2" i="1"/>
  <c r="R12" i="2" l="1"/>
  <c r="R22" i="2"/>
  <c r="R2" i="2" l="1"/>
  <c r="S2" i="2"/>
  <c r="S22" i="2"/>
  <c r="S12" i="2"/>
  <c r="F14" i="1" l="1"/>
  <c r="F5" i="1"/>
  <c r="F8" i="1"/>
  <c r="F9" i="1"/>
  <c r="F3" i="1"/>
  <c r="F2" i="1"/>
  <c r="F12" i="1"/>
  <c r="F11" i="1"/>
  <c r="F13" i="1"/>
  <c r="F10" i="1"/>
  <c r="F6" i="1"/>
  <c r="F7" i="1"/>
  <c r="F4" i="1"/>
  <c r="Q12" i="2" l="1"/>
  <c r="Q22" i="2"/>
  <c r="Q2" i="2"/>
  <c r="L25" i="2" l="1"/>
  <c r="K26" i="2" s="1"/>
  <c r="L22" i="2"/>
  <c r="K23" i="2" s="1"/>
  <c r="L12" i="2"/>
  <c r="K13" i="2" s="1"/>
  <c r="L2" i="2"/>
  <c r="K3" i="2" s="1"/>
  <c r="J26" i="2" l="1"/>
  <c r="P26" i="2" s="1"/>
  <c r="J23" i="2"/>
  <c r="P23" i="2" s="1"/>
  <c r="J3" i="2"/>
  <c r="P3" i="2" s="1"/>
  <c r="J13" i="2"/>
  <c r="P13" i="2" s="1"/>
  <c r="N26" i="2" l="1"/>
  <c r="O26" i="2"/>
  <c r="R26" i="2" s="1"/>
  <c r="L26" i="2"/>
  <c r="K27" i="2" s="1"/>
  <c r="S23" i="2"/>
  <c r="O23" i="2"/>
  <c r="R23" i="2" s="1"/>
  <c r="N23" i="2"/>
  <c r="L23" i="2"/>
  <c r="O13" i="2"/>
  <c r="R13" i="2" s="1"/>
  <c r="N13" i="2"/>
  <c r="L13" i="2"/>
  <c r="K14" i="2" s="1"/>
  <c r="S3" i="2"/>
  <c r="O3" i="2"/>
  <c r="R3" i="2" s="1"/>
  <c r="N3" i="2"/>
  <c r="L3" i="2"/>
  <c r="K4" i="2" s="1"/>
  <c r="S13" i="2"/>
  <c r="S26" i="2"/>
  <c r="M26" i="2"/>
  <c r="M13" i="2"/>
  <c r="M23" i="2"/>
  <c r="M3" i="2"/>
  <c r="J27" i="2" l="1"/>
  <c r="P27" i="2" s="1"/>
  <c r="Q26" i="2"/>
  <c r="Q23" i="2"/>
  <c r="Q13" i="2"/>
  <c r="Q3" i="2"/>
  <c r="J14" i="2"/>
  <c r="P14" i="2" s="1"/>
  <c r="J4" i="2"/>
  <c r="P4" i="2" s="1"/>
  <c r="S27" i="2" l="1"/>
  <c r="O27" i="2"/>
  <c r="R27" i="2" s="1"/>
  <c r="N27" i="2"/>
  <c r="L27" i="2"/>
  <c r="K28" i="2" s="1"/>
  <c r="L28" i="2" s="1"/>
  <c r="K29" i="2" s="1"/>
  <c r="S14" i="2"/>
  <c r="O14" i="2"/>
  <c r="R14" i="2" s="1"/>
  <c r="N14" i="2"/>
  <c r="L14" i="2"/>
  <c r="K15" i="2" s="1"/>
  <c r="S4" i="2"/>
  <c r="O4" i="2"/>
  <c r="R4" i="2" s="1"/>
  <c r="N4" i="2"/>
  <c r="L4" i="2"/>
  <c r="K5" i="2" s="1"/>
  <c r="M27" i="2"/>
  <c r="M4" i="2"/>
  <c r="M14" i="2"/>
  <c r="J5" i="2" l="1"/>
  <c r="P5" i="2" s="1"/>
  <c r="J15" i="2"/>
  <c r="P15" i="2" s="1"/>
  <c r="J28" i="2"/>
  <c r="P28" i="2" s="1"/>
  <c r="Q27" i="2"/>
  <c r="Q14" i="2"/>
  <c r="Q4" i="2"/>
  <c r="J29" i="2" l="1"/>
  <c r="P29" i="2" s="1"/>
  <c r="O28" i="2"/>
  <c r="R28" i="2" s="1"/>
  <c r="N28" i="2"/>
  <c r="S15" i="2"/>
  <c r="O15" i="2"/>
  <c r="R15" i="2" s="1"/>
  <c r="N15" i="2"/>
  <c r="S5" i="2"/>
  <c r="O5" i="2"/>
  <c r="R5" i="2" s="1"/>
  <c r="N5" i="2"/>
  <c r="L5" i="2"/>
  <c r="K6" i="2" s="1"/>
  <c r="L15" i="2"/>
  <c r="K16" i="2" s="1"/>
  <c r="S28" i="2"/>
  <c r="M28" i="2"/>
  <c r="M15" i="2"/>
  <c r="M5" i="2"/>
  <c r="J16" i="2" l="1"/>
  <c r="P16" i="2" s="1"/>
  <c r="S16" i="2" s="1"/>
  <c r="J6" i="2"/>
  <c r="P6" i="2" s="1"/>
  <c r="S6" i="2" s="1"/>
  <c r="S29" i="2"/>
  <c r="O29" i="2"/>
  <c r="R29" i="2" s="1"/>
  <c r="N29" i="2"/>
  <c r="L29" i="2"/>
  <c r="K30" i="2" s="1"/>
  <c r="Q5" i="2"/>
  <c r="Q15" i="2"/>
  <c r="Q28" i="2"/>
  <c r="M29" i="2"/>
  <c r="L6" i="2" l="1"/>
  <c r="K7" i="2" s="1"/>
  <c r="L16" i="2"/>
  <c r="K17" i="2" s="1"/>
  <c r="N16" i="2"/>
  <c r="O16" i="2"/>
  <c r="R16" i="2" s="1"/>
  <c r="N6" i="2"/>
  <c r="O6" i="2"/>
  <c r="R6" i="2" s="1"/>
  <c r="J30" i="2"/>
  <c r="N30" i="2" s="1"/>
  <c r="Q29" i="2"/>
  <c r="M16" i="2"/>
  <c r="M6" i="2"/>
  <c r="M30" i="2"/>
  <c r="J7" i="2" l="1"/>
  <c r="P7" i="2" s="1"/>
  <c r="S7" i="2" s="1"/>
  <c r="O30" i="2"/>
  <c r="R30" i="2" s="1"/>
  <c r="J17" i="2"/>
  <c r="L17" i="2" s="1"/>
  <c r="K18" i="2" s="1"/>
  <c r="Q16" i="2"/>
  <c r="Q6" i="2"/>
  <c r="P30" i="2"/>
  <c r="S30" i="2" s="1"/>
  <c r="P17" i="2"/>
  <c r="S17" i="2" s="1"/>
  <c r="L30" i="2"/>
  <c r="K31" i="2" s="1"/>
  <c r="O17" i="2"/>
  <c r="R17" i="2" s="1"/>
  <c r="N17" i="2"/>
  <c r="Q30" i="2"/>
  <c r="M17" i="2"/>
  <c r="N7" i="2" l="1"/>
  <c r="O7" i="2"/>
  <c r="R7" i="2" s="1"/>
  <c r="L7" i="2"/>
  <c r="K8" i="2" s="1"/>
  <c r="J31" i="2"/>
  <c r="P31" i="2" s="1"/>
  <c r="S31" i="2" s="1"/>
  <c r="Q17" i="2"/>
  <c r="J18" i="2"/>
  <c r="P18" i="2" s="1"/>
  <c r="M7" i="2"/>
  <c r="Q7" i="2" l="1"/>
  <c r="N31" i="2"/>
  <c r="J8" i="2"/>
  <c r="L31" i="2"/>
  <c r="K32" i="2" s="1"/>
  <c r="O31" i="2"/>
  <c r="R31" i="2" s="1"/>
  <c r="S18" i="2"/>
  <c r="O18" i="2"/>
  <c r="R18" i="2" s="1"/>
  <c r="N18" i="2"/>
  <c r="L18" i="2"/>
  <c r="K19" i="2" s="1"/>
  <c r="M31" i="2"/>
  <c r="M18" i="2"/>
  <c r="J32" i="2" l="1"/>
  <c r="O32" i="2" s="1"/>
  <c r="R32" i="2" s="1"/>
  <c r="Q31" i="2"/>
  <c r="P8" i="2"/>
  <c r="S8" i="2" s="1"/>
  <c r="N8" i="2"/>
  <c r="O8" i="2"/>
  <c r="R8" i="2" s="1"/>
  <c r="P32" i="2"/>
  <c r="S32" i="2" s="1"/>
  <c r="L8" i="2"/>
  <c r="N32" i="2"/>
  <c r="J19" i="2"/>
  <c r="P19" i="2" s="1"/>
  <c r="Q18" i="2"/>
  <c r="M8" i="2"/>
  <c r="M32" i="2"/>
  <c r="L32" i="2" l="1"/>
  <c r="Q8" i="2"/>
  <c r="K9" i="2"/>
  <c r="L9" i="2" s="1"/>
  <c r="K10" i="2" s="1"/>
  <c r="J9" i="2"/>
  <c r="Q32" i="2"/>
  <c r="L19" i="2"/>
  <c r="K20" i="2" s="1"/>
  <c r="S19" i="2"/>
  <c r="O19" i="2"/>
  <c r="R19" i="2" s="1"/>
  <c r="N19" i="2"/>
  <c r="M19" i="2"/>
  <c r="K33" i="2" l="1"/>
  <c r="J33" i="2"/>
  <c r="J20" i="2"/>
  <c r="P20" i="2" s="1"/>
  <c r="S20" i="2" s="1"/>
  <c r="P9" i="2"/>
  <c r="S9" i="2" s="1"/>
  <c r="O9" i="2"/>
  <c r="R9" i="2" s="1"/>
  <c r="N9" i="2"/>
  <c r="J10" i="2"/>
  <c r="L20" i="2"/>
  <c r="K21" i="2" s="1"/>
  <c r="L21" i="2" s="1"/>
  <c r="Q19" i="2"/>
  <c r="M9" i="2"/>
  <c r="N20" i="2" l="1"/>
  <c r="O20" i="2"/>
  <c r="R20" i="2" s="1"/>
  <c r="P33" i="2"/>
  <c r="S33" i="2" s="1"/>
  <c r="O33" i="2"/>
  <c r="R33" i="2" s="1"/>
  <c r="N33" i="2"/>
  <c r="L33" i="2"/>
  <c r="Q9" i="2"/>
  <c r="P10" i="2"/>
  <c r="S10" i="2" s="1"/>
  <c r="O10" i="2"/>
  <c r="R10" i="2" s="1"/>
  <c r="N10" i="2"/>
  <c r="L10" i="2"/>
  <c r="J21" i="2"/>
  <c r="P21" i="2" s="1"/>
  <c r="M20" i="2"/>
  <c r="M33" i="2"/>
  <c r="M10" i="2"/>
  <c r="Q20" i="2" l="1"/>
  <c r="Q33" i="2"/>
  <c r="K34" i="2"/>
  <c r="J34" i="2"/>
  <c r="Q10" i="2"/>
  <c r="K11" i="2"/>
  <c r="J11" i="2"/>
  <c r="S21" i="2"/>
  <c r="O21" i="2"/>
  <c r="R21" i="2" s="1"/>
  <c r="N21" i="2"/>
  <c r="M21" i="2"/>
  <c r="L34" i="2" l="1"/>
  <c r="K35" i="2" s="1"/>
  <c r="L35" i="2" s="1"/>
  <c r="P34" i="2"/>
  <c r="S34" i="2" s="1"/>
  <c r="J35" i="2"/>
  <c r="N34" i="2"/>
  <c r="O34" i="2"/>
  <c r="R34" i="2" s="1"/>
  <c r="P11" i="2"/>
  <c r="S11" i="2" s="1"/>
  <c r="O11" i="2"/>
  <c r="R11" i="2" s="1"/>
  <c r="N11" i="2"/>
  <c r="L11" i="2"/>
  <c r="Q21" i="2"/>
  <c r="M34" i="2"/>
  <c r="M11" i="2"/>
  <c r="Q34" i="2" l="1"/>
  <c r="P35" i="2"/>
  <c r="S35" i="2" s="1"/>
  <c r="N35" i="2"/>
  <c r="O35" i="2"/>
  <c r="R35" i="2" s="1"/>
  <c r="Q11" i="2"/>
  <c r="M35" i="2"/>
  <c r="Q35" i="2" l="1"/>
</calcChain>
</file>

<file path=xl/sharedStrings.xml><?xml version="1.0" encoding="utf-8"?>
<sst xmlns="http://schemas.openxmlformats.org/spreadsheetml/2006/main" count="171" uniqueCount="117">
  <si>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</si>
  <si>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</si>
  <si>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</si>
  <si>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</si>
  <si>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</si>
  <si>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</si>
  <si>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</si>
  <si>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</si>
  <si>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</si>
  <si>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</si>
  <si>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</si>
  <si>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</si>
  <si>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</si>
  <si>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</si>
  <si>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</si>
  <si>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</si>
  <si>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</si>
  <si>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</si>
  <si>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</si>
  <si>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</si>
  <si>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</si>
  <si>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</si>
  <si>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</si>
  <si>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</si>
  <si>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</si>
  <si>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</si>
  <si>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</si>
  <si>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</si>
  <si>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</si>
  <si>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</si>
  <si>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</si>
  <si>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</si>
  <si>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</si>
  <si>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</si>
  <si>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</si>
  <si>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</si>
  <si>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</si>
  <si>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</si>
  <si>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</si>
  <si>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</si>
  <si>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</si>
  <si>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</si>
  <si>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</si>
  <si>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</si>
  <si>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</si>
  <si>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</si>
  <si>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</si>
  <si>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</si>
  <si>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</si>
  <si>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</si>
  <si>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</si>
  <si>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</si>
  <si>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</si>
  <si>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</si>
  <si>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</si>
  <si>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</si>
  <si>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</si>
  <si>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</si>
  <si>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</si>
  <si>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</si>
  <si>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</si>
  <si>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</si>
  <si>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</si>
  <si>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</si>
  <si>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</si>
  <si>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</si>
  <si>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</si>
  <si>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</si>
  <si>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</si>
  <si>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</si>
  <si>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</si>
  <si>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</si>
  <si>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</si>
  <si>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</si>
  <si>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</si>
  <si>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</si>
  <si>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</si>
  <si>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</si>
  <si>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</si>
  <si>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</si>
  <si>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</si>
  <si>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</si>
  <si>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</si>
  <si>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</si>
  <si>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</si>
  <si>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</si>
  <si>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</si>
  <si>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</si>
  <si>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</si>
  <si>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</si>
  <si>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</si>
  <si>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</si>
  <si>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</si>
  <si>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</si>
  <si>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</si>
  <si>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</si>
  <si>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</si>
  <si>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</si>
  <si>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</si>
  <si>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</si>
  <si>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</si>
  <si>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</si>
  <si>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test_bigboost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</si>
  <si>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</si>
  <si>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</si>
  <si>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</si>
  <si>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비구매_에너지소비되돌림</t>
    <phoneticPr fontId="1" type="noConversion"/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</si>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</sst>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sProd</v>
          </cell>
        </row>
        <row r="2">
          <cell r="A2" t="str">
            <v>test_levelpass</v>
          </cell>
          <cell r="D2" t="str">
            <v>test</v>
          </cell>
          <cell r="E2">
            <v>1</v>
          </cell>
        </row>
        <row r="3">
          <cell r="A3" t="str">
            <v>test_bigboost</v>
          </cell>
          <cell r="D3" t="str">
            <v>test</v>
          </cell>
          <cell r="E3">
            <v>2</v>
          </cell>
        </row>
        <row r="4">
          <cell r="A4" t="str">
            <v>ev5_oneplustwo_1</v>
          </cell>
          <cell r="D4" t="str">
            <v>ev5</v>
          </cell>
          <cell r="E4">
            <v>4</v>
          </cell>
        </row>
        <row r="5">
          <cell r="A5" t="str">
            <v>ev5_oneplustwo_2</v>
          </cell>
          <cell r="D5" t="str">
            <v>ev5</v>
          </cell>
          <cell r="E5">
            <v>3</v>
          </cell>
        </row>
        <row r="6">
          <cell r="A6" t="str">
            <v>ev5_oneplustwo_3</v>
          </cell>
          <cell r="D6" t="str">
            <v>ev5</v>
          </cell>
          <cell r="E6">
            <v>4</v>
          </cell>
        </row>
        <row r="7">
          <cell r="A7" t="str">
            <v>ev3_oneofthree_1</v>
          </cell>
          <cell r="D7" t="str">
            <v>ev3</v>
          </cell>
          <cell r="E7">
            <v>3</v>
          </cell>
        </row>
        <row r="8">
          <cell r="A8" t="str">
            <v>ev3_oneofthree_2</v>
          </cell>
          <cell r="D8" t="str">
            <v>ev3</v>
          </cell>
          <cell r="E8">
            <v>3</v>
          </cell>
        </row>
        <row r="9">
          <cell r="A9" t="str">
            <v>ev3_oneofthree_3</v>
          </cell>
          <cell r="D9" t="str">
            <v>ev3</v>
          </cell>
          <cell r="E9">
            <v>4</v>
          </cell>
        </row>
        <row r="10">
          <cell r="A10" t="str">
            <v>ev4_conti_1</v>
          </cell>
          <cell r="D10" t="str">
            <v>ev4</v>
          </cell>
          <cell r="E10">
            <v>3</v>
          </cell>
        </row>
        <row r="11">
          <cell r="A11" t="str">
            <v>ev4_conti_2</v>
          </cell>
          <cell r="D11" t="str">
            <v>ev4</v>
          </cell>
          <cell r="E11">
            <v>1</v>
          </cell>
        </row>
        <row r="12">
          <cell r="A12" t="str">
            <v>ev4_conti_3</v>
          </cell>
          <cell r="D12" t="str">
            <v>ev4</v>
          </cell>
          <cell r="E12">
            <v>4</v>
          </cell>
        </row>
        <row r="13">
          <cell r="A13" t="str">
            <v>ev4_conti_4</v>
          </cell>
          <cell r="D13" t="str">
            <v>ev4</v>
          </cell>
          <cell r="E13">
            <v>2</v>
          </cell>
        </row>
        <row r="14">
          <cell r="A14" t="str">
            <v>ev10_disco_1</v>
          </cell>
          <cell r="D14" t="str">
            <v>ev10</v>
          </cell>
          <cell r="E14">
            <v>1</v>
          </cell>
        </row>
        <row r="15">
          <cell r="A15" t="str">
            <v>ev10_disco_2</v>
          </cell>
          <cell r="D15" t="str">
            <v>ev10</v>
          </cell>
          <cell r="E15">
            <v>1</v>
          </cell>
        </row>
        <row r="16">
          <cell r="A16" t="str">
            <v>ev10_disco_3</v>
          </cell>
          <cell r="D16" t="str">
            <v>ev10</v>
          </cell>
          <cell r="E16">
            <v>1</v>
          </cell>
        </row>
        <row r="17">
          <cell r="A17" t="str">
            <v>ev10_disco_4</v>
          </cell>
          <cell r="D17" t="str">
            <v>ev10</v>
          </cell>
          <cell r="E17">
            <v>1</v>
          </cell>
        </row>
        <row r="18">
          <cell r="A18" t="str">
            <v>ev7_summer_1</v>
          </cell>
          <cell r="D18" t="str">
            <v>ev7</v>
          </cell>
          <cell r="E18">
            <v>1</v>
          </cell>
        </row>
        <row r="19">
          <cell r="A19" t="str">
            <v>ev7_summer_2</v>
          </cell>
          <cell r="D19" t="str">
            <v>ev7</v>
          </cell>
          <cell r="E19">
            <v>1</v>
          </cell>
        </row>
        <row r="20">
          <cell r="A20" t="str">
            <v>ev7_summer_3</v>
          </cell>
          <cell r="D20" t="str">
            <v>ev7</v>
          </cell>
          <cell r="E20">
            <v>1</v>
          </cell>
        </row>
        <row r="21">
          <cell r="A21" t="str">
            <v>ev7_summer_4</v>
          </cell>
          <cell r="D21" t="str">
            <v>ev7</v>
          </cell>
          <cell r="E21">
            <v>1</v>
          </cell>
        </row>
        <row r="22">
          <cell r="A22" t="str">
            <v>ev7_summer_5</v>
          </cell>
          <cell r="D22" t="str">
            <v>ev7</v>
          </cell>
          <cell r="E22">
            <v>1</v>
          </cell>
        </row>
        <row r="23">
          <cell r="A23" t="str">
            <v>ev7_summer_6</v>
          </cell>
          <cell r="D23" t="str">
            <v>ev7</v>
          </cell>
          <cell r="E23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N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  <col min="40" max="40" width="9" customWidth="1" outlineLevel="1"/>
  </cols>
  <sheetData>
    <row r="1" spans="1:40" ht="27" customHeight="1">
      <c r="A1" t="s">
        <v>19</v>
      </c>
      <c r="B1" t="s">
        <v>12</v>
      </c>
      <c r="C1" t="s">
        <v>16</v>
      </c>
      <c r="D1" t="s">
        <v>99</v>
      </c>
      <c r="E1" t="s">
        <v>104</v>
      </c>
      <c r="F1" t="s">
        <v>103</v>
      </c>
      <c r="G1" t="s">
        <v>20</v>
      </c>
      <c r="H1" t="s">
        <v>21</v>
      </c>
      <c r="I1" s="2" t="s">
        <v>84</v>
      </c>
      <c r="J1" t="s">
        <v>21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81</v>
      </c>
      <c r="AB1" t="s">
        <v>91</v>
      </c>
      <c r="AC1" t="s">
        <v>90</v>
      </c>
      <c r="AD1" t="s">
        <v>95</v>
      </c>
      <c r="AE1" t="s">
        <v>94</v>
      </c>
      <c r="AG1" t="s">
        <v>37</v>
      </c>
      <c r="AI1" t="s">
        <v>83</v>
      </c>
      <c r="AJ1" t="s">
        <v>26</v>
      </c>
      <c r="AL1" t="s">
        <v>47</v>
      </c>
      <c r="AN1" t="s">
        <v>93</v>
      </c>
    </row>
    <row r="2" spans="1:40">
      <c r="A2" t="s">
        <v>0</v>
      </c>
      <c r="B2" t="s">
        <v>58</v>
      </c>
      <c r="C2" t="s">
        <v>38</v>
      </c>
      <c r="F2">
        <f ca="1">IF(NOT(ISBLANK(E2)),E2,
COUNTIF(OFFSET([1]ShopProductTable!$A:$A,0,MATCH("이벤트프로덕트카운트참고",[1]ShopProductTable!$1:$1,0)-1),A2))</f>
        <v>0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 t="str">
        <f t="shared" ref="K2:K14" si="1">IF(ISBLANK($Q2),"",YEAR($Q2))</f>
        <v/>
      </c>
      <c r="L2" t="str">
        <f t="shared" ref="L2:L14" si="2">IF(ISBLANK($Q2),"",MONTH($Q2))</f>
        <v/>
      </c>
      <c r="M2" t="str">
        <f t="shared" ref="M2:M14" si="3">IF(ISBLANK($Q2),"",DAY($Q2))</f>
        <v/>
      </c>
      <c r="N2" t="str">
        <f t="shared" ref="N2:N14" si="4">IF(ISBLANK($R2),"",YEAR($R2+1))</f>
        <v/>
      </c>
      <c r="O2" t="str">
        <f t="shared" ref="O2:O14" si="5">IF(ISBLANK($R2),"",MONTH($R2+1))</f>
        <v/>
      </c>
      <c r="P2" t="str">
        <f t="shared" ref="P2:P14" si="6">IF(ISBLANK($R2),"",DAY($R2+1))</f>
        <v/>
      </c>
      <c r="Q2" s="3"/>
      <c r="R2" s="3"/>
      <c r="S2" t="str">
        <f>K2</f>
        <v/>
      </c>
      <c r="T2" t="str">
        <f t="shared" ref="T2:X14" si="7">L2</f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tr">
        <f t="shared" si="7"/>
        <v/>
      </c>
      <c r="Y2" t="s">
        <v>66</v>
      </c>
      <c r="Z2" s="4">
        <f t="shared" ref="Z2:AB5" ca="1" si="8">VLOOKUP(Y2,OFFSET(INDIRECT("$A:$B"),0,MATCH(Y$1&amp;"_Verify",INDIRECT("$1:$1"),0)-1),2,0)</f>
        <v>3</v>
      </c>
      <c r="AA2" t="s">
        <v>63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39</v>
      </c>
      <c r="AI2" t="s">
        <v>63</v>
      </c>
      <c r="AJ2">
        <v>0</v>
      </c>
      <c r="AL2" t="s">
        <v>45</v>
      </c>
      <c r="AN2" t="str">
        <f ca="1">"{"&amp;
IF(LEFT(OFFSET(AD1,COUNTA(AD:AD)-1,0),1)=",",SUBSTITUTE(OFFSET(AD1,COUNTA(AD:AD)-1,0),",","",1),OFFSET(AD1,COUNTA(AD:AD)-1,0))
&amp;"}"</f>
        <v>{"ev1":86400,"ev2":0,"ev3":691200,"ev4":172800,"ev5":86400,"ev6":2592000,"ev7":0,"ev8":0,"ev9":0,"ev10":0,"ev11":0,"ev12":0,"ev13":0}</v>
      </c>
    </row>
    <row r="3" spans="1:40">
      <c r="A3" t="s">
        <v>1</v>
      </c>
      <c r="B3" t="s">
        <v>59</v>
      </c>
      <c r="C3" t="s">
        <v>38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 t="str">
        <f t="shared" si="1"/>
        <v/>
      </c>
      <c r="L3" t="str">
        <f t="shared" si="2"/>
        <v/>
      </c>
      <c r="M3" t="str">
        <f t="shared" si="3"/>
        <v/>
      </c>
      <c r="N3" t="str">
        <f t="shared" si="4"/>
        <v/>
      </c>
      <c r="O3" t="str">
        <f t="shared" si="5"/>
        <v/>
      </c>
      <c r="P3" t="str">
        <f t="shared" si="6"/>
        <v/>
      </c>
      <c r="Q3" s="3"/>
      <c r="R3" s="3"/>
      <c r="S3" t="str">
        <f t="shared" ref="S3:S14" si="9">K3</f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tr">
        <f t="shared" si="7"/>
        <v/>
      </c>
      <c r="Y3" t="s">
        <v>63</v>
      </c>
      <c r="Z3" s="4">
        <f t="shared" ca="1" si="8"/>
        <v>0</v>
      </c>
      <c r="AA3" t="s">
        <v>63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41</v>
      </c>
      <c r="AI3" t="s">
        <v>64</v>
      </c>
      <c r="AJ3">
        <v>1</v>
      </c>
      <c r="AL3" t="s">
        <v>46</v>
      </c>
    </row>
    <row r="4" spans="1:40">
      <c r="A4" t="s">
        <v>2</v>
      </c>
      <c r="B4" t="s">
        <v>57</v>
      </c>
      <c r="C4" t="s">
        <v>42</v>
      </c>
      <c r="D4" t="s">
        <v>96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9</v>
      </c>
      <c r="M4">
        <f t="shared" si="3"/>
        <v>1</v>
      </c>
      <c r="N4">
        <f t="shared" si="4"/>
        <v>2022</v>
      </c>
      <c r="O4">
        <f t="shared" si="5"/>
        <v>9</v>
      </c>
      <c r="P4">
        <f t="shared" si="6"/>
        <v>16</v>
      </c>
      <c r="Q4" s="3">
        <v>44805</v>
      </c>
      <c r="R4" s="3">
        <v>44819</v>
      </c>
      <c r="S4">
        <f t="shared" si="9"/>
        <v>2022</v>
      </c>
      <c r="T4">
        <f t="shared" si="7"/>
        <v>9</v>
      </c>
      <c r="U4">
        <f t="shared" si="7"/>
        <v>1</v>
      </c>
      <c r="V4">
        <f t="shared" si="7"/>
        <v>2022</v>
      </c>
      <c r="W4">
        <f t="shared" si="7"/>
        <v>9</v>
      </c>
      <c r="X4">
        <f t="shared" si="7"/>
        <v>16</v>
      </c>
      <c r="Y4" t="s">
        <v>64</v>
      </c>
      <c r="Z4" s="4">
        <f t="shared" ca="1" si="8"/>
        <v>1</v>
      </c>
      <c r="AA4" t="s">
        <v>92</v>
      </c>
      <c r="AB4" s="4">
        <f t="shared" ca="1" si="8"/>
        <v>4</v>
      </c>
      <c r="AC4" s="4">
        <v>1</v>
      </c>
      <c r="AD4" t="str">
        <f t="shared" ref="AD4:AD14" si="10">AD3&amp;","&amp;AE4</f>
        <v>"ev1":86400,"ev2":0,"ev3":691200</v>
      </c>
      <c r="AE4" t="str">
        <f t="shared" ref="AE4:AE14" si="11">""""&amp;$A4&amp;""""&amp;""&amp;":"&amp;I4</f>
        <v>"ev3":691200</v>
      </c>
      <c r="AG4" t="s">
        <v>43</v>
      </c>
      <c r="AI4" t="s">
        <v>65</v>
      </c>
      <c r="AJ4">
        <v>2</v>
      </c>
    </row>
    <row r="5" spans="1:40">
      <c r="A5" t="s">
        <v>3</v>
      </c>
      <c r="B5" t="s">
        <v>13</v>
      </c>
      <c r="C5" t="s">
        <v>40</v>
      </c>
      <c r="D5" t="s">
        <v>97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9</v>
      </c>
      <c r="M5">
        <f t="shared" si="3"/>
        <v>12</v>
      </c>
      <c r="N5">
        <f t="shared" si="4"/>
        <v>2022</v>
      </c>
      <c r="O5">
        <f t="shared" si="5"/>
        <v>9</v>
      </c>
      <c r="P5">
        <f t="shared" si="6"/>
        <v>28</v>
      </c>
      <c r="Q5" s="3">
        <v>44816</v>
      </c>
      <c r="R5" s="3">
        <v>44831</v>
      </c>
      <c r="S5">
        <f t="shared" si="9"/>
        <v>2022</v>
      </c>
      <c r="T5">
        <f t="shared" si="7"/>
        <v>9</v>
      </c>
      <c r="U5">
        <f t="shared" si="7"/>
        <v>12</v>
      </c>
      <c r="V5">
        <f t="shared" si="7"/>
        <v>2022</v>
      </c>
      <c r="W5">
        <f t="shared" si="7"/>
        <v>9</v>
      </c>
      <c r="X5">
        <f t="shared" si="7"/>
        <v>28</v>
      </c>
      <c r="Y5" t="s">
        <v>64</v>
      </c>
      <c r="Z5" s="4">
        <f t="shared" ca="1" si="8"/>
        <v>1</v>
      </c>
      <c r="AA5" t="s">
        <v>92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51</v>
      </c>
      <c r="AI5" t="s">
        <v>66</v>
      </c>
      <c r="AJ5">
        <v>3</v>
      </c>
    </row>
    <row r="6" spans="1:40">
      <c r="A6" t="s">
        <v>4</v>
      </c>
      <c r="B6" t="s">
        <v>115</v>
      </c>
      <c r="C6" t="s">
        <v>50</v>
      </c>
      <c r="D6" t="s">
        <v>98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9</v>
      </c>
      <c r="M6">
        <f t="shared" si="3"/>
        <v>25</v>
      </c>
      <c r="N6">
        <f t="shared" si="4"/>
        <v>2022</v>
      </c>
      <c r="O6">
        <f t="shared" si="5"/>
        <v>10</v>
      </c>
      <c r="P6">
        <f t="shared" si="6"/>
        <v>16</v>
      </c>
      <c r="Q6" s="3">
        <v>44829</v>
      </c>
      <c r="R6" s="3">
        <v>44849</v>
      </c>
      <c r="S6">
        <f t="shared" si="9"/>
        <v>2022</v>
      </c>
      <c r="T6">
        <f t="shared" si="7"/>
        <v>9</v>
      </c>
      <c r="U6">
        <f t="shared" si="7"/>
        <v>25</v>
      </c>
      <c r="V6">
        <f t="shared" si="7"/>
        <v>2022</v>
      </c>
      <c r="W6">
        <f t="shared" si="7"/>
        <v>10</v>
      </c>
      <c r="X6">
        <f t="shared" si="7"/>
        <v>16</v>
      </c>
      <c r="Y6" t="s">
        <v>64</v>
      </c>
      <c r="Z6" s="4">
        <f t="shared" ref="Z6" ca="1" si="12">VLOOKUP(Y6,OFFSET(INDIRECT("$A:$B"),0,MATCH(Y$1&amp;"_Verify",INDIRECT("$1:$1"),0)-1),2,0)</f>
        <v>1</v>
      </c>
      <c r="AA6" t="s">
        <v>92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56</v>
      </c>
      <c r="AI6" t="s">
        <v>92</v>
      </c>
      <c r="AJ6">
        <v>4</v>
      </c>
    </row>
    <row r="7" spans="1:40">
      <c r="A7" t="s">
        <v>5</v>
      </c>
      <c r="B7" t="s">
        <v>108</v>
      </c>
      <c r="C7" t="s">
        <v>105</v>
      </c>
      <c r="D7" t="s">
        <v>112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9</v>
      </c>
      <c r="M7">
        <f t="shared" si="3"/>
        <v>12</v>
      </c>
      <c r="N7">
        <f t="shared" si="4"/>
        <v>2022</v>
      </c>
      <c r="O7">
        <f t="shared" si="5"/>
        <v>9</v>
      </c>
      <c r="P7">
        <f t="shared" si="6"/>
        <v>28</v>
      </c>
      <c r="Q7" s="3">
        <v>44816</v>
      </c>
      <c r="R7" s="3">
        <v>44831</v>
      </c>
      <c r="S7">
        <f t="shared" si="9"/>
        <v>2022</v>
      </c>
      <c r="T7">
        <f t="shared" si="7"/>
        <v>9</v>
      </c>
      <c r="U7">
        <f t="shared" si="7"/>
        <v>12</v>
      </c>
      <c r="V7">
        <f t="shared" si="7"/>
        <v>2022</v>
      </c>
      <c r="W7">
        <f t="shared" si="7"/>
        <v>9</v>
      </c>
      <c r="X7">
        <f t="shared" si="7"/>
        <v>28</v>
      </c>
      <c r="Y7" t="s">
        <v>64</v>
      </c>
      <c r="Z7" s="4">
        <f t="shared" ref="Z7" ca="1" si="14">VLOOKUP(Y7,OFFSET(INDIRECT("$A:$B"),0,MATCH(Y$1&amp;"_Verify",INDIRECT("$1:$1"),0)-1),2,0)</f>
        <v>1</v>
      </c>
      <c r="AA7" t="s">
        <v>92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44</v>
      </c>
    </row>
    <row r="8" spans="1:40">
      <c r="A8" t="s">
        <v>6</v>
      </c>
      <c r="C8" t="s">
        <v>55</v>
      </c>
      <c r="F8">
        <f ca="1">IF(NOT(ISBLANK(E8)),E8,
COUNTIF(OFFSET([1]ShopProductTable!$A:$A,0,MATCH("이벤트프로덕트카운트참고",[1]ShopProductTable!$1:$1,0)-1),A8))</f>
        <v>6</v>
      </c>
      <c r="G8">
        <v>600</v>
      </c>
      <c r="H8" t="str">
        <f t="shared" si="0"/>
        <v>10m</v>
      </c>
      <c r="I8">
        <v>0</v>
      </c>
      <c r="J8" t="str">
        <f t="shared" si="0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s="3"/>
      <c r="R8" s="3"/>
      <c r="S8" t="str">
        <f t="shared" si="9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X8" t="str">
        <f t="shared" si="7"/>
        <v/>
      </c>
      <c r="AB8" s="4"/>
      <c r="AD8" t="str">
        <f t="shared" si="10"/>
        <v>"ev1":86400,"ev2":0,"ev3":691200,"ev4":172800,"ev5":86400,"ev6":2592000,"ev7":0</v>
      </c>
      <c r="AE8" t="str">
        <f t="shared" si="11"/>
        <v>"ev7":0</v>
      </c>
      <c r="AG8" t="s">
        <v>60</v>
      </c>
    </row>
    <row r="9" spans="1:40">
      <c r="A9" t="s">
        <v>7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s="3"/>
      <c r="R9" s="3"/>
      <c r="S9" t="str">
        <f t="shared" si="9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X9" t="str">
        <f t="shared" si="7"/>
        <v/>
      </c>
      <c r="AB9" s="4"/>
      <c r="AD9" t="str">
        <f t="shared" si="10"/>
        <v>"ev1":86400,"ev2":0,"ev3":691200,"ev4":172800,"ev5":86400,"ev6":2592000,"ev7":0,"ev8":0</v>
      </c>
      <c r="AE9" t="str">
        <f t="shared" si="11"/>
        <v>"ev8":0</v>
      </c>
      <c r="AG9" t="s">
        <v>48</v>
      </c>
    </row>
    <row r="10" spans="1:40">
      <c r="A10" t="s">
        <v>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s="3"/>
      <c r="R10" s="3"/>
      <c r="S10" t="str">
        <f t="shared" si="9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AB10" s="4"/>
      <c r="AD10" t="str">
        <f t="shared" si="10"/>
        <v>"ev1":86400,"ev2":0,"ev3":691200,"ev4":172800,"ev5":86400,"ev6":2592000,"ev7":0,"ev8":0,"ev9":0</v>
      </c>
      <c r="AE10" t="str">
        <f t="shared" si="11"/>
        <v>"ev9":0</v>
      </c>
      <c r="AG10" t="s">
        <v>61</v>
      </c>
    </row>
    <row r="11" spans="1:40">
      <c r="A11" t="s">
        <v>9</v>
      </c>
      <c r="C11" t="s">
        <v>52</v>
      </c>
      <c r="F11">
        <f ca="1">IF(NOT(ISBLANK(E11)),E11,
COUNTIF(OFFSET([1]ShopProductTable!$A:$A,0,MATCH("이벤트프로덕트카운트참고",[1]ShopProductTable!$1:$1,0)-1),A11))</f>
        <v>4</v>
      </c>
      <c r="G11">
        <v>600</v>
      </c>
      <c r="H11" t="str">
        <f t="shared" si="0"/>
        <v>10m</v>
      </c>
      <c r="I11">
        <v>0</v>
      </c>
      <c r="J11" t="str">
        <f t="shared" si="0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s="3"/>
      <c r="R11" s="3"/>
      <c r="S11" t="str">
        <f t="shared" si="9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X11" t="str">
        <f t="shared" si="7"/>
        <v/>
      </c>
      <c r="AB11" s="4"/>
      <c r="AD11" t="str">
        <f t="shared" si="10"/>
        <v>"ev1":86400,"ev2":0,"ev3":691200,"ev4":172800,"ev5":86400,"ev6":2592000,"ev7":0,"ev8":0,"ev9":0,"ev10":0</v>
      </c>
      <c r="AE11" t="str">
        <f t="shared" si="11"/>
        <v>"ev10":0</v>
      </c>
      <c r="AG11" t="s">
        <v>49</v>
      </c>
    </row>
    <row r="12" spans="1:40">
      <c r="A12" t="s">
        <v>10</v>
      </c>
      <c r="B12" t="s">
        <v>15</v>
      </c>
      <c r="C12" t="s">
        <v>40</v>
      </c>
      <c r="F12">
        <f ca="1">IF(NOT(ISBLANK(E12)),E12,
COUNTIF(OFFSET([1]ShopProductTable!$A:$A,0,MATCH("이벤트프로덕트카운트참고",[1]ShopProductTable!$1:$1,0)-1),A12))</f>
        <v>0</v>
      </c>
      <c r="G12">
        <f>50*60*60</f>
        <v>180000</v>
      </c>
      <c r="H12" t="str">
        <f t="shared" si="0"/>
        <v>2d2h</v>
      </c>
      <c r="I12">
        <v>0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si="9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X12" t="str">
        <f t="shared" si="7"/>
        <v/>
      </c>
      <c r="AB12" s="4"/>
      <c r="AD12" t="str">
        <f t="shared" si="10"/>
        <v>"ev1":86400,"ev2":0,"ev3":691200,"ev4":172800,"ev5":86400,"ev6":2592000,"ev7":0,"ev8":0,"ev9":0,"ev10":0,"ev11":0</v>
      </c>
      <c r="AE12" t="str">
        <f t="shared" si="11"/>
        <v>"ev11":0</v>
      </c>
      <c r="AG12" t="s">
        <v>53</v>
      </c>
    </row>
    <row r="13" spans="1:40">
      <c r="A13" t="s">
        <v>11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10"/>
        <v>"ev1":86400,"ev2":0,"ev3":691200,"ev4":172800,"ev5":86400,"ev6":2592000,"ev7":0,"ev8":0,"ev9":0,"ev10":0,"ev11":0,"ev12":0</v>
      </c>
      <c r="AE13" t="str">
        <f t="shared" si="11"/>
        <v>"ev12":0</v>
      </c>
      <c r="AG13" t="s">
        <v>54</v>
      </c>
    </row>
    <row r="14" spans="1:40">
      <c r="A14" t="s">
        <v>62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10"/>
        <v>"ev1":86400,"ev2":0,"ev3":691200,"ev4":172800,"ev5":86400,"ev6":2592000,"ev7":0,"ev8":0,"ev9":0,"ev10":0,"ev11":0,"ev12":0,"ev13":0</v>
      </c>
      <c r="AE14" t="str">
        <f t="shared" si="11"/>
        <v>"ev13":0</v>
      </c>
      <c r="AG14" t="s">
        <v>106</v>
      </c>
    </row>
  </sheetData>
  <phoneticPr fontId="1" type="noConversion"/>
  <conditionalFormatting sqref="Q1:R1048576">
    <cfRule type="expression" dxfId="0" priority="1">
      <formula>$R1&lt;TODAY()</formula>
    </cfRule>
  </conditionalFormatting>
  <dataValidations count="1">
    <dataValidation type="list" allowBlank="1" showInputMessage="1" showErrorMessage="1" sqref="C2:C14 Y2:Y7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35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RowHeight="16.5" outlineLevelCol="1"/>
  <cols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3.125" customWidth="1" outlineLevel="1"/>
    <col min="10" max="16" width="9" customWidth="1" outlineLevel="1"/>
    <col min="21" max="22" width="9" customWidth="1" outlineLevel="1"/>
  </cols>
  <sheetData>
    <row r="1" spans="1:22" ht="27" customHeight="1">
      <c r="A1" t="s">
        <v>19</v>
      </c>
      <c r="B1" t="s">
        <v>12</v>
      </c>
      <c r="C1" t="s">
        <v>22</v>
      </c>
      <c r="D1" t="s">
        <v>113</v>
      </c>
      <c r="E1" s="1" t="s">
        <v>23</v>
      </c>
      <c r="F1" s="1" t="s">
        <v>23</v>
      </c>
      <c r="G1" s="1" t="s">
        <v>29</v>
      </c>
      <c r="H1" s="1" t="s">
        <v>30</v>
      </c>
      <c r="I1" t="s">
        <v>85</v>
      </c>
      <c r="J1" s="1" t="s">
        <v>86</v>
      </c>
      <c r="K1" s="1" t="s">
        <v>87</v>
      </c>
      <c r="L1" s="1" t="s">
        <v>88</v>
      </c>
      <c r="M1" s="1" t="s">
        <v>23</v>
      </c>
      <c r="N1" s="1" t="s">
        <v>23</v>
      </c>
      <c r="O1" s="1" t="s">
        <v>29</v>
      </c>
      <c r="P1" s="1" t="s">
        <v>30</v>
      </c>
      <c r="Q1" s="1" t="s">
        <v>34</v>
      </c>
      <c r="R1" s="1" t="s">
        <v>35</v>
      </c>
      <c r="S1" s="1" t="s">
        <v>36</v>
      </c>
      <c r="U1" t="s">
        <v>25</v>
      </c>
      <c r="V1" t="s">
        <v>26</v>
      </c>
    </row>
    <row r="2" spans="1:22">
      <c r="A2" t="s">
        <v>14</v>
      </c>
      <c r="B2" t="str">
        <f>VLOOKUP(A2,EventTypeTable!A:B,MATCH(EventTypeTable!$B$1,EventTypeTable!$A$1:$B$1,0),0)</f>
        <v>연속구매1</v>
      </c>
      <c r="C2">
        <v>1</v>
      </c>
      <c r="D2">
        <f ca="1">IF(C2&lt;&gt;1,OFFSET(D2,-1,0),
SUMIF([1]ShopProductTable!$D:$D,$A2,[1]ShopProductTable!$E:$E))</f>
        <v>10</v>
      </c>
      <c r="E2" t="str">
        <f t="shared" ref="E2:E24" ca="1" si="0">IF(ISBLANK(F2),"",
VLOOKUP(F2,OFFSET(INDIRECT("$A:$B"),0,MATCH(F$1&amp;"_Verify",INDIRECT("$1:$1"),0)-1),2,0)
)</f>
        <v/>
      </c>
      <c r="I2" t="s">
        <v>100</v>
      </c>
      <c r="J2">
        <f ca="1">IF(ISBLANK(OFFSET($I2,-($C2-1),0)),"",
IF($C2=1,MATCH(OFFSET($I2,-($C2-1),0),[1]ShopProductTable!$A:$A,0),
OFFSET(J2,-1,0)+OFFSET(L2,-1,0)
))</f>
        <v>10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2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80</v>
      </c>
      <c r="Q2" t="str">
        <f ca="1">IF(LEN(E2)&lt;&gt;0,E2,
IF(LEN(M2)&lt;&gt;0,M2,""))</f>
        <v>cu</v>
      </c>
      <c r="R2" t="str">
        <f ca="1">IF(LEN(G2)&lt;&gt;0,G2,
IF(LEN(O2)&lt;&gt;0,O2,""))</f>
        <v>EN</v>
      </c>
      <c r="S2">
        <f ca="1">IF(LEN(H2)&lt;&gt;0,H2,
IF(LEN(P2)&lt;&gt;0,P2,""))</f>
        <v>80</v>
      </c>
      <c r="U2" t="s">
        <v>27</v>
      </c>
      <c r="V2" t="s">
        <v>28</v>
      </c>
    </row>
    <row r="3" spans="1:22">
      <c r="A3" t="s">
        <v>14</v>
      </c>
      <c r="B3" t="str">
        <f>VLOOKUP(A3,EventTypeTable!A:B,MATCH(EventTypeTable!$B$1,EventTypeTable!$A$1:$B$1,0),0)</f>
        <v>연속구매1</v>
      </c>
      <c r="C3">
        <v>2</v>
      </c>
      <c r="D3">
        <f ca="1">IF(C3&lt;&gt;1,OFFSET(D3,-1,0),
SUMIF([1]ShopProductTable!$D:$D,$A3,[1]ShopProductTable!$E:$E))</f>
        <v>10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10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35000</v>
      </c>
      <c r="Q3" t="str">
        <f t="shared" ref="Q3:Q22" ca="1" si="2">IF(LEN(E3)&lt;&gt;0,E3,
IF(LEN(M3)&lt;&gt;0,M3,""))</f>
        <v>cu</v>
      </c>
      <c r="R3" t="str">
        <f t="shared" ref="R3:R22" ca="1" si="3">IF(LEN(G3)&lt;&gt;0,G3,
IF(LEN(O3)&lt;&gt;0,O3,""))</f>
        <v>GO</v>
      </c>
      <c r="S3">
        <f t="shared" ref="S3:S22" ca="1" si="4">IF(LEN(H3)&lt;&gt;0,H3,
IF(LEN(P3)&lt;&gt;0,P3,""))</f>
        <v>35000</v>
      </c>
      <c r="U3" t="s">
        <v>31</v>
      </c>
      <c r="V3" t="s">
        <v>32</v>
      </c>
    </row>
    <row r="4" spans="1:22">
      <c r="A4" t="s">
        <v>14</v>
      </c>
      <c r="B4" t="str">
        <f>VLOOKUP(A4,EventTypeTable!A:B,MATCH(EventTypeTable!$B$1,EventTypeTable!$A$1:$B$1,0),0)</f>
        <v>연속구매1</v>
      </c>
      <c r="C4">
        <v>3</v>
      </c>
      <c r="D4">
        <f ca="1">IF(C4&lt;&gt;1,OFFSET(D4,-1,0),
SUMIF([1]ShopProductTable!$D:$D,$A4,[1]ShopProductTable!$E:$E))</f>
        <v>10</v>
      </c>
      <c r="E4" t="str">
        <f t="shared" ca="1" si="0"/>
        <v/>
      </c>
      <c r="J4">
        <f ca="1">IF(ISBLANK(OFFSET($I4,-($C4-1),0)),"",
IF($C4=1,MATCH(OFFSET($I4,-($C4-1),0),[1]ShopProductTable!$A:$A,0),
OFFSET(J4,-1,0)+OFFSET(L4,-1,0)
))</f>
        <v>10</v>
      </c>
      <c r="K4">
        <f ca="1">IF(ISBLANK(OFFSET($I4,-($C4-1),0)),"",
IF($C4=1,MATCH("tp1",[1]ShopProductTable!$1:$1,0),
IF(OFFSET(L4,-1,0)=1,MATCH("tp1",[1]ShopProductTable!$1:$1,0),
OFFSET(K4,-1,0)+4)))</f>
        <v>21</v>
      </c>
      <c r="L4">
        <f ca="1">IF(ISBLANK(OFFSET($I4,-($C4-1),0)),"",
IF($K4-1+4=28,1,
IF(LEN(OFFSET([1]ShopProductTable!$A$1,$J4-1,$K4-1+4))=0,1,0)))</f>
        <v>1</v>
      </c>
      <c r="M4" t="str">
        <f t="shared" ca="1" si="1"/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170</v>
      </c>
      <c r="Q4" t="str">
        <f t="shared" ca="1" si="2"/>
        <v>cu</v>
      </c>
      <c r="R4" t="str">
        <f t="shared" ca="1" si="3"/>
        <v>EN</v>
      </c>
      <c r="S4">
        <f t="shared" ca="1" si="4"/>
        <v>170</v>
      </c>
    </row>
    <row r="5" spans="1:22">
      <c r="A5" t="s">
        <v>14</v>
      </c>
      <c r="B5" t="str">
        <f>VLOOKUP(A5,EventTypeTable!A:B,MATCH(EventTypeTable!$B$1,EventTypeTable!$A$1:$B$1,0),0)</f>
        <v>연속구매1</v>
      </c>
      <c r="C5">
        <v>4</v>
      </c>
      <c r="D5">
        <f ca="1">IF(C5&lt;&gt;1,OFFSET(D5,-1,0),
SUMIF([1]ShopProductTable!$D:$D,$A5,[1]ShopProductTable!$E:$E))</f>
        <v>10</v>
      </c>
      <c r="E5" t="str">
        <f t="shared" ca="1" si="0"/>
        <v/>
      </c>
      <c r="J5">
        <f ca="1">IF(ISBLANK(OFFSET($I5,-($C5-1),0)),"",
IF($C5=1,MATCH(OFFSET($I5,-($C5-1),0),[1]ShopProductTable!$A:$A,0),
OFFSET(J5,-1,0)+OFFSET(L5,-1,0)
))</f>
        <v>11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1</v>
      </c>
      <c r="M5" t="str">
        <f t="shared" ca="1" si="1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150</v>
      </c>
      <c r="Q5" t="str">
        <f t="shared" ca="1" si="2"/>
        <v>cu</v>
      </c>
      <c r="R5" t="str">
        <f t="shared" ca="1" si="3"/>
        <v>EN</v>
      </c>
      <c r="S5">
        <f t="shared" ca="1" si="4"/>
        <v>150</v>
      </c>
    </row>
    <row r="6" spans="1:22">
      <c r="A6" t="s">
        <v>14</v>
      </c>
      <c r="B6" t="str">
        <f>VLOOKUP(A6,EventTypeTable!A:B,MATCH(EventTypeTable!$B$1,EventTypeTable!$A$1:$B$1,0),0)</f>
        <v>연속구매1</v>
      </c>
      <c r="C6">
        <v>5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12</v>
      </c>
      <c r="K6">
        <f ca="1">IF(ISBLANK(OFFSET($I6,-($C6-1),0)),"",
IF($C6=1,MATCH("tp1",[1]ShopProductTable!$1:$1,0),
IF(OFFSET(L6,-1,0)=1,MATCH("tp1",[1]ShopProductTable!$1:$1,0),
OFFSET(K6,-1,0)+4)))</f>
        <v>13</v>
      </c>
      <c r="L6">
        <f ca="1">IF(ISBLANK(OFFSET($I6,-($C6-1),0)),"",
IF($K6-1+4=28,1,
IF(LEN(OFFSET([1]ShopProductTable!$A$1,$J6-1,$K6-1+4))=0,1,0)))</f>
        <v>0</v>
      </c>
      <c r="M6" t="str">
        <f t="shared" ca="1" si="1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20000</v>
      </c>
      <c r="Q6" t="str">
        <f t="shared" ca="1" si="2"/>
        <v>cu</v>
      </c>
      <c r="R6" t="str">
        <f t="shared" ca="1" si="3"/>
        <v>GO</v>
      </c>
      <c r="S6">
        <f t="shared" ca="1" si="4"/>
        <v>20000</v>
      </c>
    </row>
    <row r="7" spans="1:22">
      <c r="A7" t="s">
        <v>14</v>
      </c>
      <c r="B7" t="str">
        <f>VLOOKUP(A7,EventTypeTable!A:B,MATCH(EventTypeTable!$B$1,EventTypeTable!$A$1:$B$1,0),0)</f>
        <v>연속구매1</v>
      </c>
      <c r="C7">
        <v>6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12</v>
      </c>
      <c r="K7">
        <f ca="1">IF(ISBLANK(OFFSET($I7,-($C7-1),0)),"",
IF($C7=1,MATCH("tp1",[1]ShopProductTable!$1:$1,0),
IF(OFFSET(L7,-1,0)=1,MATCH("tp1",[1]ShopProductTable!$1:$1,0),
OFFSET(K7,-1,0)+4)))</f>
        <v>17</v>
      </c>
      <c r="L7">
        <f ca="1">IF(ISBLANK(OFFSET($I7,-($C7-1),0)),"",
IF($K7-1+4=28,1,
IF(LEN(OFFSET([1]ShopProductTable!$A$1,$J7-1,$K7-1+4))=0,1,0)))</f>
        <v>0</v>
      </c>
      <c r="M7" t="str">
        <f t="shared" ca="1" si="1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150</v>
      </c>
      <c r="Q7" t="str">
        <f t="shared" ca="1" si="2"/>
        <v>cu</v>
      </c>
      <c r="R7" t="str">
        <f t="shared" ca="1" si="3"/>
        <v>EN</v>
      </c>
      <c r="S7">
        <f t="shared" ca="1" si="4"/>
        <v>150</v>
      </c>
    </row>
    <row r="8" spans="1:22">
      <c r="A8" t="s">
        <v>14</v>
      </c>
      <c r="B8" t="str">
        <f>VLOOKUP(A8,EventTypeTable!A:B,MATCH(EventTypeTable!$B$1,EventTypeTable!$A$1:$B$1,0),0)</f>
        <v>연속구매1</v>
      </c>
      <c r="C8">
        <v>7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12</v>
      </c>
      <c r="K8">
        <f ca="1">IF(ISBLANK(OFFSET($I8,-($C8-1),0)),"",
IF($C8=1,MATCH("tp1",[1]ShopProductTable!$1:$1,0),
IF(OFFSET(L8,-1,0)=1,MATCH("tp1",[1]ShopProductTable!$1:$1,0),
OFFSET(K8,-1,0)+4)))</f>
        <v>21</v>
      </c>
      <c r="L8">
        <f ca="1">IF(ISBLANK(OFFSET($I8,-($C8-1),0)),"",
IF($K8-1+4=28,1,
IF(LEN(OFFSET([1]ShopProductTable!$A$1,$J8-1,$K8-1+4))=0,1,0)))</f>
        <v>0</v>
      </c>
      <c r="M8" t="str">
        <f t="shared" ca="1" si="1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GO</v>
      </c>
      <c r="P8">
        <f ca="1">IF(ISBLANK(OFFSET($I8,-($C8-1),0)),"",
OFFSET([1]ShopProductTable!$A$1,$J8-1,$K8+2))</f>
        <v>35000</v>
      </c>
      <c r="Q8" t="str">
        <f t="shared" ca="1" si="2"/>
        <v>cu</v>
      </c>
      <c r="R8" t="str">
        <f t="shared" ca="1" si="3"/>
        <v>GO</v>
      </c>
      <c r="S8">
        <f t="shared" ca="1" si="4"/>
        <v>35000</v>
      </c>
    </row>
    <row r="9" spans="1:22">
      <c r="A9" t="s">
        <v>14</v>
      </c>
      <c r="B9" t="str">
        <f>VLOOKUP(A9,EventTypeTable!A:B,MATCH(EventTypeTable!$B$1,EventTypeTable!$A$1:$B$1,0),0)</f>
        <v>연속구매1</v>
      </c>
      <c r="C9">
        <v>8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12</v>
      </c>
      <c r="K9">
        <f ca="1">IF(ISBLANK(OFFSET($I9,-($C9-1),0)),"",
IF($C9=1,MATCH("tp1",[1]ShopProductTable!$1:$1,0),
IF(OFFSET(L9,-1,0)=1,MATCH("tp1",[1]ShopProductTable!$1:$1,0),
OFFSET(K9,-1,0)+4)))</f>
        <v>25</v>
      </c>
      <c r="L9">
        <f ca="1">IF(ISBLANK(OFFSET($I9,-($C9-1),0)),"",
IF($K9-1+4=28,1,
IF(LEN(OFFSET([1]ShopProductTable!$A$1,$J9-1,$K9-1+4))=0,1,0)))</f>
        <v>1</v>
      </c>
      <c r="M9" t="str">
        <f t="shared" ca="1" si="1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200</v>
      </c>
      <c r="Q9" t="str">
        <f t="shared" ca="1" si="2"/>
        <v>cu</v>
      </c>
      <c r="R9" t="str">
        <f t="shared" ca="1" si="3"/>
        <v>EN</v>
      </c>
      <c r="S9">
        <f t="shared" ca="1" si="4"/>
        <v>200</v>
      </c>
    </row>
    <row r="10" spans="1:22">
      <c r="A10" t="s">
        <v>3</v>
      </c>
      <c r="B10" t="str">
        <f>VLOOKUP(A10,EventTypeTable!A:B,MATCH(EventTypeTable!$B$1,EventTypeTable!$A$1:$B$1,0),0)</f>
        <v>연속구매1</v>
      </c>
      <c r="C10">
        <v>9</v>
      </c>
      <c r="D10">
        <f ca="1">IF(C10&lt;&gt;1,OFFSET(D10,-1,0),
SUMIF([1]ShopProductTable!$D:$D,$A10,[1]ShopProductTable!$E:$E))</f>
        <v>10</v>
      </c>
      <c r="E10" t="str">
        <f t="shared" ref="E10:E11" ca="1" si="5">IF(ISBLANK(F10),"",
VLOOKUP(F10,OFFSET(INDIRECT("$A:$B"),0,MATCH(F$1&amp;"_Verify",INDIRECT("$1:$1"),0)-1),2,0)
)</f>
        <v/>
      </c>
      <c r="J10">
        <f ca="1">IF(ISBLANK(OFFSET($I10,-($C10-1),0)),"",
IF($C10=1,MATCH(OFFSET($I10,-($C10-1),0),[1]ShopProductTable!$A:$A,0),
OFFSET(J10,-1,0)+OFFSET(L10,-1,0)
))</f>
        <v>13</v>
      </c>
      <c r="K10">
        <f ca="1">IF(ISBLANK(OFFSET($I10,-($C10-1),0)),"",
IF($C10=1,MATCH("tp1",[1]ShopProductTable!$1:$1,0),
IF(OFFSET(L10,-1,0)=1,MATCH("tp1",[1]ShopProductTable!$1:$1,0),
OFFSET(K10,-1,0)+4)))</f>
        <v>13</v>
      </c>
      <c r="L10">
        <f ca="1">IF(ISBLANK(OFFSET($I10,-($C10-1),0)),"",
IF($K10-1+4=28,1,
IF(LEN(OFFSET([1]ShopProductTable!$A$1,$J10-1,$K10-1+4))=0,1,0)))</f>
        <v>0</v>
      </c>
      <c r="M10" t="str">
        <f t="shared" ca="1" si="1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150</v>
      </c>
      <c r="Q10" t="str">
        <f t="shared" ca="1" si="2"/>
        <v>cu</v>
      </c>
      <c r="R10" t="str">
        <f t="shared" ca="1" si="3"/>
        <v>EN</v>
      </c>
      <c r="S10">
        <f t="shared" ca="1" si="4"/>
        <v>150</v>
      </c>
    </row>
    <row r="11" spans="1:22">
      <c r="A11" t="s">
        <v>3</v>
      </c>
      <c r="B11" t="str">
        <f>VLOOKUP(A11,EventTypeTable!A:B,MATCH(EventTypeTable!$B$1,EventTypeTable!$A$1:$B$1,0),0)</f>
        <v>연속구매1</v>
      </c>
      <c r="C11">
        <v>10</v>
      </c>
      <c r="D11">
        <f ca="1">IF(C11&lt;&gt;1,OFFSET(D11,-1,0),
SUMIF([1]ShopProductTable!$D:$D,$A11,[1]ShopProductTable!$E:$E))</f>
        <v>10</v>
      </c>
      <c r="E11" t="str">
        <f t="shared" ca="1" si="5"/>
        <v/>
      </c>
      <c r="J11">
        <f ca="1">IF(ISBLANK(OFFSET($I11,-($C11-1),0)),"",
IF($C11=1,MATCH(OFFSET($I11,-($C11-1),0),[1]ShopProductTable!$A:$A,0),
OFFSET(J11,-1,0)+OFFSET(L11,-1,0)
))</f>
        <v>13</v>
      </c>
      <c r="K11">
        <f ca="1">IF(ISBLANK(OFFSET($I11,-($C11-1),0)),"",
IF($C11=1,MATCH("tp1",[1]ShopProductTable!$1:$1,0),
IF(OFFSET(L11,-1,0)=1,MATCH("tp1",[1]ShopProductTable!$1:$1,0),
OFFSET(K11,-1,0)+4)))</f>
        <v>17</v>
      </c>
      <c r="L11">
        <f ca="1">IF(ISBLANK(OFFSET($I11,-($C11-1),0)),"",
IF($K11-1+4=28,1,
IF(LEN(OFFSET([1]ShopProductTable!$A$1,$J11-1,$K11-1+4))=0,1,0)))</f>
        <v>1</v>
      </c>
      <c r="M11" t="str">
        <f t="shared" ca="1" si="1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GO</v>
      </c>
      <c r="P11">
        <f ca="1">IF(ISBLANK(OFFSET($I11,-($C11-1),0)),"",
OFFSET([1]ShopProductTable!$A$1,$J11-1,$K11+2))</f>
        <v>20000</v>
      </c>
      <c r="Q11" t="str">
        <f t="shared" ca="1" si="2"/>
        <v>cu</v>
      </c>
      <c r="R11" t="str">
        <f t="shared" ca="1" si="3"/>
        <v>GO</v>
      </c>
      <c r="S11">
        <f t="shared" ca="1" si="4"/>
        <v>20000</v>
      </c>
    </row>
    <row r="12" spans="1:22">
      <c r="A12" t="s">
        <v>17</v>
      </c>
      <c r="B12" t="str">
        <f>VLOOKUP(A12,EventTypeTable!A:B,MATCH(EventTypeTable!$B$1,EventTypeTable!$A$1:$B$1,0),0)</f>
        <v>세개 중 하나 사기1</v>
      </c>
      <c r="C12">
        <v>1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I12" t="s">
        <v>101</v>
      </c>
      <c r="J12">
        <f ca="1">IF(ISBLANK(OFFSET($I12,-($C12-1),0)),"",
IF($C12=1,MATCH(OFFSET($I12,-($C12-1),0),[1]ShopProductTable!$A:$A,0),
OFFSET(J12,-1,0)+OFFSET(L12,-1,0)
))</f>
        <v>7</v>
      </c>
      <c r="K12">
        <f ca="1">IF(ISBLANK(OFFSET($I12,-($C12-1),0)),"",
IF($C12=1,MATCH("tp1",[1]ShopProductTable!$1:$1,0),
IF(OFFSET(L12,-1,0)=1,MATCH("tp1",[1]ShopProductTable!$1:$1,0),
OFFSET(K12,-1,0)+4)))</f>
        <v>13</v>
      </c>
      <c r="L12">
        <f ca="1">IF(ISBLANK(OFFSET($I12,-($C12-1),0)),"",
IF($K12-1+4=28,1,
IF(LEN(OFFSET([1]ShopProductTable!$A$1,$J12-1,$K12-1+4))=0,1,0)))</f>
        <v>0</v>
      </c>
      <c r="M12" t="str">
        <f t="shared" ca="1" si="1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30</v>
      </c>
      <c r="Q12" t="str">
        <f t="shared" ca="1" si="2"/>
        <v>cu</v>
      </c>
      <c r="R12" t="str">
        <f t="shared" ca="1" si="3"/>
        <v>EN</v>
      </c>
      <c r="S12">
        <f t="shared" ca="1" si="4"/>
        <v>30</v>
      </c>
    </row>
    <row r="13" spans="1:22">
      <c r="A13" t="s">
        <v>17</v>
      </c>
      <c r="B13" t="str">
        <f>VLOOKUP(A13,EventTypeTable!A:B,MATCH(EventTypeTable!$B$1,EventTypeTable!$A$1:$B$1,0),0)</f>
        <v>세개 중 하나 사기1</v>
      </c>
      <c r="C13">
        <v>2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7</v>
      </c>
      <c r="K13">
        <f ca="1">IF(ISBLANK(OFFSET($I13,-($C13-1),0)),"",
IF($C13=1,MATCH("tp1",[1]ShopProductTable!$1:$1,0),
IF(OFFSET(L13,-1,0)=1,MATCH("tp1",[1]ShopProductTable!$1:$1,0),
OFFSET(K13,-1,0)+4)))</f>
        <v>17</v>
      </c>
      <c r="L13">
        <f ca="1">IF(ISBLANK(OFFSET($I13,-($C13-1),0)),"",
IF($K13-1+4=28,1,
IF(LEN(OFFSET([1]ShopProductTable!$A$1,$J13-1,$K13-1+4))=0,1,0)))</f>
        <v>0</v>
      </c>
      <c r="M13" t="str">
        <f t="shared" ca="1" si="1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25000</v>
      </c>
      <c r="Q13" t="str">
        <f t="shared" ca="1" si="2"/>
        <v>cu</v>
      </c>
      <c r="R13" t="str">
        <f t="shared" ca="1" si="3"/>
        <v>GO</v>
      </c>
      <c r="S13">
        <f t="shared" ca="1" si="4"/>
        <v>25000</v>
      </c>
    </row>
    <row r="14" spans="1:22">
      <c r="A14" t="s">
        <v>17</v>
      </c>
      <c r="B14" t="str">
        <f>VLOOKUP(A14,EventTypeTable!A:B,MATCH(EventTypeTable!$B$1,EventTypeTable!$A$1:$B$1,0),0)</f>
        <v>세개 중 하나 사기1</v>
      </c>
      <c r="C14">
        <v>3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7</v>
      </c>
      <c r="K14">
        <f ca="1">IF(ISBLANK(OFFSET($I14,-($C14-1),0)),"",
IF($C14=1,MATCH("tp1",[1]ShopProductTable!$1:$1,0),
IF(OFFSET(L14,-1,0)=1,MATCH("tp1",[1]ShopProductTable!$1:$1,0),
OFFSET(K14,-1,0)+4)))</f>
        <v>21</v>
      </c>
      <c r="L14">
        <f ca="1">IF(ISBLANK(OFFSET($I14,-($C14-1),0)),"",
IF($K14-1+4=28,1,
IF(LEN(OFFSET([1]ShopProductTable!$A$1,$J14-1,$K14-1+4))=0,1,0)))</f>
        <v>1</v>
      </c>
      <c r="M14" t="str">
        <f t="shared" ca="1" si="1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100</v>
      </c>
      <c r="Q14" t="str">
        <f t="shared" ca="1" si="2"/>
        <v>cu</v>
      </c>
      <c r="R14" t="str">
        <f t="shared" ca="1" si="3"/>
        <v>EN</v>
      </c>
      <c r="S14">
        <f t="shared" ca="1" si="4"/>
        <v>100</v>
      </c>
    </row>
    <row r="15" spans="1:22">
      <c r="A15" t="s">
        <v>17</v>
      </c>
      <c r="B15" t="str">
        <f>VLOOKUP(A15,EventTypeTable!A:B,MATCH(EventTypeTable!$B$1,EventTypeTable!$A$1:$B$1,0),0)</f>
        <v>세개 중 하나 사기1</v>
      </c>
      <c r="C15">
        <v>4</v>
      </c>
      <c r="D15">
        <f ca="1">IF(C15&lt;&gt;1,OFFSET(D15,-1,0),
SUMIF([1]ShopProductTable!$D:$D,$A15,[1]ShopProductTable!$E:$E))</f>
        <v>10</v>
      </c>
      <c r="E15" t="str">
        <f t="shared" ref="E15:E20" ca="1" si="6">IF(ISBLANK(F15),"",
VLOOKUP(F15,OFFSET(INDIRECT("$A:$B"),0,MATCH(F$1&amp;"_Verify",INDIRECT("$1:$1"),0)-1),2,0)
)</f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1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60</v>
      </c>
      <c r="Q15" t="str">
        <f t="shared" ca="1" si="2"/>
        <v>cu</v>
      </c>
      <c r="R15" t="str">
        <f t="shared" ca="1" si="3"/>
        <v>EN</v>
      </c>
      <c r="S15">
        <f t="shared" ca="1" si="4"/>
        <v>60</v>
      </c>
    </row>
    <row r="16" spans="1:22">
      <c r="A16" t="s">
        <v>17</v>
      </c>
      <c r="B16" t="str">
        <f>VLOOKUP(A16,EventTypeTable!A:B,MATCH(EventTypeTable!$B$1,EventTypeTable!$A$1:$B$1,0),0)</f>
        <v>세개 중 하나 사기1</v>
      </c>
      <c r="C16">
        <v>5</v>
      </c>
      <c r="D16">
        <f ca="1">IF(C16&lt;&gt;1,OFFSET(D16,-1,0),
SUMIF([1]ShopProductTable!$D:$D,$A16,[1]ShopProductTable!$E:$E))</f>
        <v>10</v>
      </c>
      <c r="E16" t="str">
        <f t="shared" ca="1" si="6"/>
        <v/>
      </c>
      <c r="J16">
        <f ca="1">IF(ISBLANK(OFFSET($I16,-($C16-1),0)),"",
IF($C16=1,MATCH(OFFSET($I16,-($C16-1),0),[1]ShopProductTable!$A:$A,0),
OFFSET(J16,-1,0)+OFFSET(L16,-1,0)
))</f>
        <v>8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1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15000</v>
      </c>
      <c r="Q16" t="str">
        <f t="shared" ca="1" si="2"/>
        <v>cu</v>
      </c>
      <c r="R16" t="str">
        <f t="shared" ca="1" si="3"/>
        <v>GO</v>
      </c>
      <c r="S16">
        <f t="shared" ca="1" si="4"/>
        <v>15000</v>
      </c>
    </row>
    <row r="17" spans="1:19">
      <c r="A17" t="s">
        <v>17</v>
      </c>
      <c r="B17" t="str">
        <f>VLOOKUP(A17,EventTypeTable!A:B,MATCH(EventTypeTable!$B$1,EventTypeTable!$A$1:$B$1,0),0)</f>
        <v>세개 중 하나 사기1</v>
      </c>
      <c r="C17">
        <v>6</v>
      </c>
      <c r="D17">
        <f ca="1">IF(C17&lt;&gt;1,OFFSET(D17,-1,0),
SUMIF([1]ShopProductTable!$D:$D,$A17,[1]ShopProductTable!$E:$E))</f>
        <v>10</v>
      </c>
      <c r="E17" t="str">
        <f t="shared" ca="1" si="6"/>
        <v/>
      </c>
      <c r="J17">
        <f ca="1">IF(ISBLANK(OFFSET($I17,-($C17-1),0)),"",
IF($C17=1,MATCH(OFFSET($I17,-($C17-1),0),[1]ShopProductTable!$A:$A,0),
OFFSET(J17,-1,0)+OFFSET(L17,-1,0)
))</f>
        <v>8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1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120</v>
      </c>
      <c r="Q17" t="str">
        <f t="shared" ca="1" si="2"/>
        <v>cu</v>
      </c>
      <c r="R17" t="str">
        <f t="shared" ca="1" si="3"/>
        <v>EN</v>
      </c>
      <c r="S17">
        <f t="shared" ca="1" si="4"/>
        <v>120</v>
      </c>
    </row>
    <row r="18" spans="1:19">
      <c r="A18" t="s">
        <v>17</v>
      </c>
      <c r="B18" t="str">
        <f>VLOOKUP(A18,EventTypeTable!A:B,MATCH(EventTypeTable!$B$1,EventTypeTable!$A$1:$B$1,0),0)</f>
        <v>세개 중 하나 사기1</v>
      </c>
      <c r="C18">
        <v>7</v>
      </c>
      <c r="D18">
        <f ca="1">IF(C18&lt;&gt;1,OFFSET(D18,-1,0),
SUMIF([1]ShopProductTable!$D:$D,$A18,[1]ShopProductTable!$E:$E))</f>
        <v>10</v>
      </c>
      <c r="E18" t="str">
        <f t="shared" ca="1" si="6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0</v>
      </c>
      <c r="M18" t="str">
        <f t="shared" ca="1" si="1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90</v>
      </c>
      <c r="Q18" t="str">
        <f t="shared" ca="1" si="2"/>
        <v>cu</v>
      </c>
      <c r="R18" t="str">
        <f t="shared" ca="1" si="3"/>
        <v>EN</v>
      </c>
      <c r="S18">
        <f t="shared" ca="1" si="4"/>
        <v>90</v>
      </c>
    </row>
    <row r="19" spans="1:19">
      <c r="A19" t="s">
        <v>17</v>
      </c>
      <c r="B19" t="str">
        <f>VLOOKUP(A19,EventTypeTable!A:B,MATCH(EventTypeTable!$B$1,EventTypeTable!$A$1:$B$1,0),0)</f>
        <v>세개 중 하나 사기1</v>
      </c>
      <c r="C19">
        <v>8</v>
      </c>
      <c r="D19">
        <f ca="1">IF(C19&lt;&gt;1,OFFSET(D19,-1,0),
SUMIF([1]ShopProductTable!$D:$D,$A19,[1]ShopProductTable!$E:$E))</f>
        <v>10</v>
      </c>
      <c r="E19" t="str">
        <f t="shared" ca="1" si="6"/>
        <v/>
      </c>
      <c r="J19">
        <f ca="1">IF(ISBLANK(OFFSET($I19,-($C19-1),0)),"",
IF($C19=1,MATCH(OFFSET($I19,-($C19-1),0),[1]ShopProductTable!$A:$A,0),
OFFSET(J19,-1,0)+OFFSET(L19,-1,0)
))</f>
        <v>9</v>
      </c>
      <c r="K19">
        <f ca="1">IF(ISBLANK(OFFSET($I19,-($C19-1),0)),"",
IF($C19=1,MATCH("tp1",[1]ShopProductTable!$1:$1,0),
IF(OFFSET(L19,-1,0)=1,MATCH("tp1",[1]ShopProductTable!$1:$1,0),
OFFSET(K19,-1,0)+4)))</f>
        <v>17</v>
      </c>
      <c r="L19">
        <f ca="1">IF(ISBLANK(OFFSET($I19,-($C19-1),0)),"",
IF($K19-1+4=28,1,
IF(LEN(OFFSET([1]ShopProductTable!$A$1,$J19-1,$K19-1+4))=0,1,0)))</f>
        <v>0</v>
      </c>
      <c r="M19" t="str">
        <f t="shared" ca="1" si="1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30000</v>
      </c>
      <c r="Q19" t="str">
        <f t="shared" ca="1" si="2"/>
        <v>cu</v>
      </c>
      <c r="R19" t="str">
        <f t="shared" ca="1" si="3"/>
        <v>GO</v>
      </c>
      <c r="S19">
        <f t="shared" ca="1" si="4"/>
        <v>30000</v>
      </c>
    </row>
    <row r="20" spans="1:19">
      <c r="A20" t="s">
        <v>17</v>
      </c>
      <c r="B20" t="str">
        <f>VLOOKUP(A20,EventTypeTable!A:B,MATCH(EventTypeTable!$B$1,EventTypeTable!$A$1:$B$1,0),0)</f>
        <v>세개 중 하나 사기1</v>
      </c>
      <c r="C20">
        <v>9</v>
      </c>
      <c r="D20">
        <f ca="1">IF(C20&lt;&gt;1,OFFSET(D20,-1,0),
SUMIF([1]ShopProductTable!$D:$D,$A20,[1]ShopProductTable!$E:$E))</f>
        <v>10</v>
      </c>
      <c r="E20" t="str">
        <f t="shared" ca="1" si="6"/>
        <v/>
      </c>
      <c r="J20">
        <f ca="1">IF(ISBLANK(OFFSET($I20,-($C20-1),0)),"",
IF($C20=1,MATCH(OFFSET($I20,-($C20-1),0),[1]ShopProductTable!$A:$A,0),
OFFSET(J20,-1,0)+OFFSET(L20,-1,0)
))</f>
        <v>9</v>
      </c>
      <c r="K20">
        <f ca="1">IF(ISBLANK(OFFSET($I20,-($C20-1),0)),"",
IF($C20=1,MATCH("tp1",[1]ShopProductTable!$1:$1,0),
IF(OFFSET(L20,-1,0)=1,MATCH("tp1",[1]ShopProductTable!$1:$1,0),
OFFSET(K20,-1,0)+4)))</f>
        <v>21</v>
      </c>
      <c r="L20">
        <f ca="1">IF(ISBLANK(OFFSET($I20,-($C20-1),0)),"",
IF($K20-1+4=28,1,
IF(LEN(OFFSET([1]ShopProductTable!$A$1,$J20-1,$K20-1+4))=0,1,0)))</f>
        <v>0</v>
      </c>
      <c r="M20" t="str">
        <f t="shared" ca="1" si="1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2"/>
        <v>cu</v>
      </c>
      <c r="R20" t="str">
        <f t="shared" ca="1" si="3"/>
        <v>EN</v>
      </c>
      <c r="S20">
        <f t="shared" ca="1" si="4"/>
        <v>150</v>
      </c>
    </row>
    <row r="21" spans="1:19">
      <c r="A21" t="s">
        <v>2</v>
      </c>
      <c r="B21" t="str">
        <f>VLOOKUP(A21,EventTypeTable!A:B,MATCH(EventTypeTable!$B$1,EventTypeTable!$A$1:$B$1,0),0)</f>
        <v>세개 중 하나 사기1</v>
      </c>
      <c r="C21">
        <v>10</v>
      </c>
      <c r="D21">
        <f ca="1">IF(C21&lt;&gt;1,OFFSET(D21,-1,0),
SUMIF([1]ShopProductTable!$D:$D,$A21,[1]ShopProductTable!$E:$E))</f>
        <v>10</v>
      </c>
      <c r="E21" t="str">
        <f t="shared" ref="E21" ca="1" si="7">IF(ISBLANK(F21),"",
VLOOKUP(F21,OFFSET(INDIRECT("$A:$B"),0,MATCH(F$1&amp;"_Verify",INDIRECT("$1:$1"),0)-1),2,0)
)</f>
        <v/>
      </c>
      <c r="J21">
        <f ca="1">IF(ISBLANK(OFFSET($I21,-($C21-1),0)),"",
IF($C21=1,MATCH(OFFSET($I21,-($C21-1),0),[1]ShopProductTable!$A:$A,0),
OFFSET(J21,-1,0)+OFFSET(L21,-1,0)
))</f>
        <v>9</v>
      </c>
      <c r="K21">
        <f ca="1">IF(ISBLANK(OFFSET($I21,-($C21-1),0)),"",
IF($C21=1,MATCH("tp1",[1]ShopProductTable!$1:$1,0),
IF(OFFSET(L21,-1,0)=1,MATCH("tp1",[1]ShopProductTable!$1:$1,0),
OFFSET(K21,-1,0)+4)))</f>
        <v>25</v>
      </c>
      <c r="L21">
        <f ca="1">IF(ISBLANK(OFFSET($I21,-($C21-1),0)),"",
IF($K21-1+4=28,1,
IF(LEN(OFFSET([1]ShopProductTable!$A$1,$J21-1,$K21-1+4))=0,1,0)))</f>
        <v>1</v>
      </c>
      <c r="M21" t="str">
        <f t="shared" ca="1" si="1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300</v>
      </c>
      <c r="Q21" t="str">
        <f t="shared" ca="1" si="2"/>
        <v>cu</v>
      </c>
      <c r="R21" t="str">
        <f t="shared" ca="1" si="3"/>
        <v>EN</v>
      </c>
      <c r="S21">
        <f t="shared" ca="1" si="4"/>
        <v>300</v>
      </c>
    </row>
    <row r="22" spans="1:19">
      <c r="A22" t="s">
        <v>0</v>
      </c>
      <c r="B22" t="str">
        <f>VLOOKUP(A22,EventTypeTable!A:B,MATCH(EventTypeTable!$B$1,EventTypeTable!$A$1:$B$1,0),0)</f>
        <v>빅부스트 패키지1</v>
      </c>
      <c r="C22">
        <v>1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I22" t="s">
        <v>102</v>
      </c>
      <c r="J22">
        <f ca="1">IF(ISBLANK(OFFSET($I22,-($C22-1),0)),"",
IF($C22=1,MATCH(OFFSET($I22,-($C22-1),0),[1]ShopProductTable!$A:$A,0),
OFFSET(J22,-1,0)+OFFSET(L22,-1,0)
))</f>
        <v>3</v>
      </c>
      <c r="K22">
        <f ca="1">IF(ISBLANK(OFFSET($I22,-($C22-1),0)),"",
IF($C22=1,MATCH("tp1",[1]ShopProductTable!$1:$1,0),
IF(OFFSET(L22,-1,0)=1,MATCH("tp1",[1]ShopProductTable!$1:$1,0),
OFFSET(K22,-1,0)+4)))</f>
        <v>13</v>
      </c>
      <c r="L22">
        <f ca="1">IF(ISBLANK(OFFSET($I22,-($C22-1),0)),"",
IF($K22-1+4=28,1,
IF(LEN(OFFSET([1]ShopProductTable!$A$1,$J22-1,$K22-1+4))=0,1,0)))</f>
        <v>0</v>
      </c>
      <c r="M22" t="str">
        <f t="shared" ca="1" si="1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600</v>
      </c>
      <c r="Q22" t="str">
        <f t="shared" ca="1" si="2"/>
        <v>cu</v>
      </c>
      <c r="R22" t="str">
        <f t="shared" ca="1" si="3"/>
        <v>EN</v>
      </c>
      <c r="S22">
        <f t="shared" ca="1" si="4"/>
        <v>600</v>
      </c>
    </row>
    <row r="23" spans="1:19">
      <c r="A23" t="s">
        <v>89</v>
      </c>
      <c r="B23" t="str">
        <f>VLOOKUP(A23,EventTypeTable!A:B,MATCH(EventTypeTable!$B$1,EventTypeTable!$A$1:$B$1,0),0)</f>
        <v>빅부스트 패키지1</v>
      </c>
      <c r="C23">
        <v>2</v>
      </c>
      <c r="D23">
        <f ca="1">IF(C23&lt;&gt;1,OFFSET(D23,-1,0),
SUMIF([1]ShopProductTable!$D:$D,$A23,[1]ShopProductTable!$E:$E))</f>
        <v>0</v>
      </c>
      <c r="E23" t="str">
        <f t="shared" ref="E23" ca="1" si="8">IF(ISBLANK(F23),"",
VLOOKUP(F23,OFFSET(INDIRECT("$A:$B"),0,MATCH(F$1&amp;"_Verify",INDIRECT("$1:$1"),0)-1),2,0)
)</f>
        <v/>
      </c>
      <c r="J23">
        <f ca="1">IF(ISBLANK(OFFSET($I23,-($C23-1),0)),"",
IF($C23=1,MATCH(OFFSET($I23,-($C23-1),0),[1]ShopProductTable!$A:$A,0),
OFFSET(J23,-1,0)+OFFSET(L23,-1,0)
))</f>
        <v>3</v>
      </c>
      <c r="K23">
        <f ca="1">IF(ISBLANK(OFFSET($I23,-($C23-1),0)),"",
IF($C23=1,MATCH("tp1",[1]ShopProductTable!$1:$1,0),
IF(OFFSET(L23,-1,0)=1,MATCH("tp1",[1]ShopProductTable!$1:$1,0),
OFFSET(K23,-1,0)+4)))</f>
        <v>17</v>
      </c>
      <c r="L23">
        <f ca="1">IF(ISBLANK(OFFSET($I23,-($C23-1),0)),"",
IF($K23-1+4=28,1,
IF(LEN(OFFSET([1]ShopProductTable!$A$1,$J23-1,$K23-1+4))=0,1,0)))</f>
        <v>1</v>
      </c>
      <c r="M23" t="str">
        <f t="shared" ca="1" si="1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GO</v>
      </c>
      <c r="P23">
        <f ca="1">IF(ISBLANK(OFFSET($I23,-($C23-1),0)),"",
OFFSET([1]ShopProductTable!$A$1,$J23-1,$K23+2))</f>
        <v>50000</v>
      </c>
      <c r="Q23" t="str">
        <f t="shared" ref="Q23:Q24" ca="1" si="9">IF(LEN(E23)&lt;&gt;0,E23,
IF(LEN(M23)&lt;&gt;0,M23,""))</f>
        <v>cu</v>
      </c>
      <c r="R23" t="str">
        <f t="shared" ref="R23:R24" ca="1" si="10">IF(LEN(G23)&lt;&gt;0,G23,
IF(LEN(O23)&lt;&gt;0,O23,""))</f>
        <v>GO</v>
      </c>
      <c r="S23">
        <f t="shared" ref="S23:S24" ca="1" si="11">IF(LEN(H23)&lt;&gt;0,H23,
IF(LEN(P23)&lt;&gt;0,P23,""))</f>
        <v>50000</v>
      </c>
    </row>
    <row r="24" spans="1:19">
      <c r="A24" t="s">
        <v>18</v>
      </c>
      <c r="B24" t="str">
        <f>VLOOKUP(A24,EventTypeTable!A:B,MATCH(EventTypeTable!$B$1,EventTypeTable!$A$1:$B$1,0),0)</f>
        <v>올모스트 데어1</v>
      </c>
      <c r="C24">
        <v>1</v>
      </c>
      <c r="D24">
        <f ca="1">IF(C24&lt;&gt;1,OFFSET(D24,-1,0),
SUMIF([1]ShopProductTable!$D:$D,$A24,[1]ShopProductTable!$E:$E))</f>
        <v>0</v>
      </c>
      <c r="E24" t="str">
        <f t="shared" ca="1" si="0"/>
        <v>cu</v>
      </c>
      <c r="F24" t="s">
        <v>24</v>
      </c>
      <c r="G24" t="s">
        <v>33</v>
      </c>
      <c r="H24">
        <v>100</v>
      </c>
      <c r="J24" t="str">
        <f ca="1">IF(ISBLANK(OFFSET($I24,-($C24-1),0)),"",
IF($C24=1,MATCH(OFFSET($I24,-($C24-1),0),[1]ShopProductTable!$A:$A,0),
OFFSET(J24,-1,0)+OFFSET(L24,-1,0)
))</f>
        <v/>
      </c>
      <c r="K24" t="str">
        <f ca="1">IF(ISBLANK(OFFSET($I24,-($C24-1),0)),"",
IF($C24=1,MATCH("tp1",[1]ShopProductTable!$1:$1,0),
IF(OFFSET(L24,-1,0)=1,MATCH("tp1",[1]ShopProductTable!$1:$1,0),
OFFSET(K24,-1,0)+4)))</f>
        <v/>
      </c>
      <c r="L24" t="str">
        <f ca="1">IF(ISBLANK(OFFSET($I24,-($C24-1),0)),"",
IF($K24-1+4=28,1,
IF(LEN(OFFSET([1]ShopProductTable!$A$1,$J24-1,$K24-1+4))=0,1,0)))</f>
        <v/>
      </c>
      <c r="M24" t="str">
        <f ca="1">IF(ISBLANK(OFFSET($I24,-($C24-1),0)),"",
IF(ISBLANK(N24),"",
VLOOKUP(N24,OFFSET(INDIRECT("$A:$B"),0,MATCH(N$1&amp;"_Verify",INDIRECT("$1:$1"),0)-1),2,0)
))</f>
        <v/>
      </c>
      <c r="N24" t="str">
        <f ca="1">IF(ISBLANK(OFFSET($I24,-($C24-1),0)),"",
OFFSET([1]ShopProductTable!$A$1,$J24-1,$K24))</f>
        <v/>
      </c>
      <c r="O24" t="str">
        <f ca="1">IF(ISBLANK(OFFSET($I24,-($C24-1),0)),"",
OFFSET([1]ShopProductTable!$A$1,$J24-1,$K24+1))</f>
        <v/>
      </c>
      <c r="P24" t="str">
        <f ca="1">IF(ISBLANK(OFFSET($I24,-($C24-1),0)),"",
OFFSET([1]ShopProductTable!$A$1,$J24-1,$K24+2))</f>
        <v/>
      </c>
      <c r="Q24" t="str">
        <f t="shared" ca="1" si="9"/>
        <v>cu</v>
      </c>
      <c r="R24" t="str">
        <f t="shared" si="10"/>
        <v>EN</v>
      </c>
      <c r="S24">
        <f t="shared" si="11"/>
        <v>100</v>
      </c>
    </row>
    <row r="25" spans="1:19">
      <c r="A25" t="s">
        <v>114</v>
      </c>
      <c r="B25" t="str">
        <f>VLOOKUP(A25,EventTypeTable!A:B,MATCH(EventTypeTable!$B$1,EventTypeTable!$A$1:$B$1,0),0)</f>
        <v>원플투1</v>
      </c>
      <c r="C25">
        <v>1</v>
      </c>
      <c r="D25">
        <f ca="1">IF(C25&lt;&gt;1,OFFSET(D25,-1,0),
SUMIF([1]ShopProductTable!$D:$D,$A25,[1]ShopProductTable!$E:$E))</f>
        <v>11</v>
      </c>
      <c r="I25" t="s">
        <v>116</v>
      </c>
      <c r="J25">
        <f ca="1">IF(ISBLANK(OFFSET($I25,-($C25-1),0)),"",
IF($C25=1,MATCH(OFFSET($I25,-($C25-1),0),[1]ShopProductTable!$A:$A,0),
OFFSET(J25,-1,0)+OFFSET(L25,-1,0)
))</f>
        <v>4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114</v>
      </c>
      <c r="B26" t="str">
        <f>VLOOKUP(A26,EventTypeTable!A:B,MATCH(EventTypeTable!$B$1,EventTypeTable!$A$1:$B$1,0),0)</f>
        <v>원플투1</v>
      </c>
      <c r="C26">
        <v>2</v>
      </c>
      <c r="D26">
        <f ca="1">IF(C26&lt;&gt;1,OFFSET(D26,-1,0),
SUMIF([1]ShopProductTable!$D:$D,$A26,[1]ShopProductTable!$E:$E))</f>
        <v>11</v>
      </c>
      <c r="J26">
        <f ca="1">IF(ISBLANK(OFFSET($I26,-($C26-1),0)),"",
IF($C26=1,MATCH(OFFSET($I26,-($C26-1),0),[1]ShopProductTable!$A:$A,0),
OFFSET(J26,-1,0)+OFFSET(L26,-1,0)
))</f>
        <v>4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114</v>
      </c>
      <c r="B27" t="str">
        <f>VLOOKUP(A27,EventTypeTable!A:B,MATCH(EventTypeTable!$B$1,EventTypeTable!$A$1:$B$1,0),0)</f>
        <v>원플투1</v>
      </c>
      <c r="C27">
        <v>3</v>
      </c>
      <c r="D27">
        <f ca="1">IF(C27&lt;&gt;1,OFFSET(D27,-1,0),
SUMIF([1]ShopProductTable!$D:$D,$A27,[1]ShopProductTable!$E:$E))</f>
        <v>11</v>
      </c>
      <c r="J27">
        <f ca="1">IF(ISBLANK(OFFSET($I27,-($C27-1),0)),"",
IF($C27=1,MATCH(OFFSET($I27,-($C27-1),0),[1]ShopProductTable!$A:$A,0),
OFFSET(J27,-1,0)+OFFSET(L27,-1,0)
))</f>
        <v>4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114</v>
      </c>
      <c r="B28" t="str">
        <f>VLOOKUP(A28,EventTypeTable!A:B,MATCH(EventTypeTable!$B$1,EventTypeTable!$A$1:$B$1,0),0)</f>
        <v>원플투1</v>
      </c>
      <c r="C28">
        <v>4</v>
      </c>
      <c r="D28">
        <f ca="1">IF(C28&lt;&gt;1,OFFSET(D28,-1,0),
SUMIF([1]ShopProductTable!$D:$D,$A28,[1]ShopProductTable!$E:$E))</f>
        <v>11</v>
      </c>
      <c r="J28">
        <f ca="1">IF(ISBLANK(OFFSET($I28,-($C28-1),0)),"",
IF($C28=1,MATCH(OFFSET($I28,-($C28-1),0),[1]ShopProductTable!$A:$A,0),
OFFSET(J28,-1,0)+OFFSET(L28,-1,0)
))</f>
        <v>4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114</v>
      </c>
      <c r="B29" t="str">
        <f>VLOOKUP(A29,EventTypeTable!A:B,MATCH(EventTypeTable!$B$1,EventTypeTable!$A$1:$B$1,0),0)</f>
        <v>원플투1</v>
      </c>
      <c r="C29">
        <v>5</v>
      </c>
      <c r="D29">
        <f ca="1">IF(C29&lt;&gt;1,OFFSET(D29,-1,0),
SUMIF([1]ShopProductTable!$D:$D,$A29,[1]ShopProductTable!$E:$E))</f>
        <v>11</v>
      </c>
      <c r="J29">
        <f ca="1">IF(ISBLANK(OFFSET($I29,-($C29-1),0)),"",
IF($C29=1,MATCH(OFFSET($I29,-($C29-1),0),[1]ShopProductTable!$A:$A,0),
OFFSET(J29,-1,0)+OFFSET(L29,-1,0)
))</f>
        <v>5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114</v>
      </c>
      <c r="B30" t="str">
        <f>VLOOKUP(A30,EventTypeTable!A:B,MATCH(EventTypeTable!$B$1,EventTypeTable!$A$1:$B$1,0),0)</f>
        <v>원플투1</v>
      </c>
      <c r="C30">
        <v>6</v>
      </c>
      <c r="D30">
        <f ca="1">IF(C30&lt;&gt;1,OFFSET(D30,-1,0),
SUMIF([1]ShopProductTable!$D:$D,$A30,[1]ShopProductTable!$E:$E))</f>
        <v>11</v>
      </c>
      <c r="J30">
        <f ca="1">IF(ISBLANK(OFFSET($I30,-($C30-1),0)),"",
IF($C30=1,MATCH(OFFSET($I30,-($C30-1),0),[1]ShopProductTable!$A:$A,0),
OFFSET(J30,-1,0)+OFFSET(L30,-1,0)
))</f>
        <v>5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114</v>
      </c>
      <c r="B31" t="str">
        <f>VLOOKUP(A31,EventTypeTable!A:B,MATCH(EventTypeTable!$B$1,EventTypeTable!$A$1:$B$1,0),0)</f>
        <v>원플투1</v>
      </c>
      <c r="C31">
        <v>7</v>
      </c>
      <c r="D31">
        <f ca="1">IF(C31&lt;&gt;1,OFFSET(D31,-1,0),
SUMIF([1]ShopProductTable!$D:$D,$A31,[1]ShopProductTable!$E:$E))</f>
        <v>11</v>
      </c>
      <c r="J31">
        <f ca="1">IF(ISBLANK(OFFSET($I31,-($C31-1),0)),"",
IF($C31=1,MATCH(OFFSET($I31,-($C31-1),0),[1]ShopProductTable!$A:$A,0),
OFFSET(J31,-1,0)+OFFSET(L31,-1,0)
))</f>
        <v>5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114</v>
      </c>
      <c r="B32" t="str">
        <f>VLOOKUP(A32,EventTypeTable!A:B,MATCH(EventTypeTable!$B$1,EventTypeTable!$A$1:$B$1,0),0)</f>
        <v>원플투1</v>
      </c>
      <c r="C32">
        <v>8</v>
      </c>
      <c r="D32">
        <f ca="1">IF(C32&lt;&gt;1,OFFSET(D32,-1,0),
SUMIF([1]ShopProductTable!$D:$D,$A32,[1]ShopProductTable!$E:$E))</f>
        <v>11</v>
      </c>
      <c r="J32">
        <f ca="1">IF(ISBLANK(OFFSET($I32,-($C32-1),0)),"",
IF($C32=1,MATCH(OFFSET($I32,-($C32-1),0),[1]ShopProductTable!$A:$A,0),
OFFSET(J32,-1,0)+OFFSET(L32,-1,0)
))</f>
        <v>6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114</v>
      </c>
      <c r="B33" t="str">
        <f>VLOOKUP(A33,EventTypeTable!A:B,MATCH(EventTypeTable!$B$1,EventTypeTable!$A$1:$B$1,0),0)</f>
        <v>원플투1</v>
      </c>
      <c r="C33">
        <v>9</v>
      </c>
      <c r="D33">
        <f ca="1">IF(C33&lt;&gt;1,OFFSET(D33,-1,0),
SUMIF([1]ShopProductTable!$D:$D,$A33,[1]ShopProductTable!$E:$E))</f>
        <v>11</v>
      </c>
      <c r="J33">
        <f ca="1">IF(ISBLANK(OFFSET($I33,-($C33-1),0)),"",
IF($C33=1,MATCH(OFFSET($I33,-($C33-1),0),[1]ShopProductTable!$A:$A,0),
OFFSET(J33,-1,0)+OFFSET(L33,-1,0)
))</f>
        <v>6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114</v>
      </c>
      <c r="B34" t="str">
        <f>VLOOKUP(A34,EventTypeTable!A:B,MATCH(EventTypeTable!$B$1,EventTypeTable!$A$1:$B$1,0),0)</f>
        <v>원플투1</v>
      </c>
      <c r="C34">
        <v>10</v>
      </c>
      <c r="D34">
        <f ca="1">IF(C34&lt;&gt;1,OFFSET(D34,-1,0),
SUMIF([1]ShopProductTable!$D:$D,$A34,[1]ShopProductTable!$E:$E))</f>
        <v>11</v>
      </c>
      <c r="J34">
        <f ca="1">IF(ISBLANK(OFFSET($I34,-($C34-1),0)),"",
IF($C34=1,MATCH(OFFSET($I34,-($C34-1),0),[1]ShopProductTable!$A:$A,0),
OFFSET(J34,-1,0)+OFFSET(L34,-1,0)
))</f>
        <v>6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114</v>
      </c>
      <c r="B35" t="str">
        <f>VLOOKUP(A35,EventTypeTable!A:B,MATCH(EventTypeTable!$B$1,EventTypeTable!$A$1:$B$1,0),0)</f>
        <v>원플투1</v>
      </c>
      <c r="C35">
        <v>11</v>
      </c>
      <c r="D35">
        <f ca="1">IF(C35&lt;&gt;1,OFFSET(D35,-1,0),
SUMIF([1]ShopProductTable!$D:$D,$A35,[1]ShopProductTable!$E:$E))</f>
        <v>11</v>
      </c>
      <c r="J35">
        <f ca="1">IF(ISBLANK(OFFSET($I35,-($C35-1),0)),"",
IF($C35=1,MATCH(OFFSET($I35,-($C35-1),0),[1]ShopProductTable!$A:$A,0),
OFFSET(J35,-1,0)+OFFSET(L35,-1,0)
))</f>
        <v>6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</sheetData>
  <phoneticPr fontId="1" type="noConversion"/>
  <dataValidations count="1">
    <dataValidation type="list" allowBlank="1" showInputMessage="1" showErrorMessage="1" sqref="F2:F24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109</v>
      </c>
      <c r="B1" t="s">
        <v>110</v>
      </c>
      <c r="C1" t="s">
        <v>107</v>
      </c>
      <c r="D1" t="s">
        <v>94</v>
      </c>
      <c r="F1" t="s">
        <v>111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2022-09-25T14:10:33Z</dcterms:modified>
</cp:coreProperties>
</file>