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81051F2-A0D8-4582-AC8C-F90B45EE42D5}" xr6:coauthVersionLast="47" xr6:coauthVersionMax="47" xr10:uidLastSave="{00000000-0000-0000-0000-000000000000}"/>
  <bookViews>
    <workbookView xWindow="-120" yWindow="-120" windowWidth="24240" windowHeight="13140" activeTab="2" xr2:uid="{CAFD6D8A-5761-4B20-B7C4-D765230D70BF}"/>
  </bookViews>
  <sheets>
    <sheet name="AttendanceTypeTable" sheetId="3" r:id="rId1"/>
    <sheet name="AttendanceRewardTable" sheetId="4" r:id="rId2"/>
    <sheet name="AttendanceEarlyTable" sheetId="5" r:id="rId3"/>
  </sheets>
  <definedNames>
    <definedName name="_xlnm._FilterDatabase" localSheetId="1" hidden="1">AttendanceRewardTable!$A$1:$W$188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5" l="1"/>
  <c r="T3" i="5"/>
  <c r="T2" i="5"/>
  <c r="S4" i="5"/>
  <c r="S3" i="5"/>
  <c r="S2" i="5"/>
  <c r="J7" i="5"/>
  <c r="K7" i="5" s="1"/>
  <c r="J6" i="5"/>
  <c r="K6" i="5" s="1"/>
  <c r="J5" i="5"/>
  <c r="K5" i="5" s="1"/>
  <c r="J4" i="5"/>
  <c r="K4" i="5" s="1"/>
  <c r="J3" i="5"/>
  <c r="K3" i="5" s="1"/>
  <c r="J2" i="5"/>
  <c r="K2" i="5" s="1"/>
  <c r="D188" i="4" l="1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Q8" i="4"/>
  <c r="Q10" i="4"/>
  <c r="Q20" i="4"/>
  <c r="Q32" i="4"/>
  <c r="Q44" i="4"/>
  <c r="Q56" i="4"/>
  <c r="Q68" i="4"/>
  <c r="Q80" i="4"/>
  <c r="Q92" i="4"/>
  <c r="Q94" i="4"/>
  <c r="Q104" i="4"/>
  <c r="Q106" i="4"/>
  <c r="Q116" i="4"/>
  <c r="Q118" i="4"/>
  <c r="Q128" i="4"/>
  <c r="Q130" i="4"/>
  <c r="Q140" i="4"/>
  <c r="Q142" i="4"/>
  <c r="Q152" i="4"/>
  <c r="Q154" i="4"/>
  <c r="Q164" i="4"/>
  <c r="Q166" i="4"/>
  <c r="Q176" i="4"/>
  <c r="Q178" i="4"/>
  <c r="Q188" i="4"/>
  <c r="Q187" i="4"/>
  <c r="Q186" i="4"/>
  <c r="Q185" i="4"/>
  <c r="Q184" i="4"/>
  <c r="Q183" i="4"/>
  <c r="Q182" i="4"/>
  <c r="Q181" i="4"/>
  <c r="Q180" i="4"/>
  <c r="Q179" i="4"/>
  <c r="Q177" i="4"/>
  <c r="Q175" i="4"/>
  <c r="Q174" i="4"/>
  <c r="Q173" i="4"/>
  <c r="Q172" i="4"/>
  <c r="Q171" i="4"/>
  <c r="Q170" i="4"/>
  <c r="Q169" i="4"/>
  <c r="Q168" i="4"/>
  <c r="Q167" i="4"/>
  <c r="Q165" i="4"/>
  <c r="Q163" i="4"/>
  <c r="Q162" i="4"/>
  <c r="Q161" i="4"/>
  <c r="Q160" i="4"/>
  <c r="Q159" i="4"/>
  <c r="Q158" i="4"/>
  <c r="Q157" i="4"/>
  <c r="Q156" i="4"/>
  <c r="Q155" i="4"/>
  <c r="Q153" i="4"/>
  <c r="Q151" i="4"/>
  <c r="Q150" i="4"/>
  <c r="Q149" i="4"/>
  <c r="Q148" i="4"/>
  <c r="Q147" i="4"/>
  <c r="Q146" i="4"/>
  <c r="Q145" i="4"/>
  <c r="Q144" i="4"/>
  <c r="Q143" i="4"/>
  <c r="Q141" i="4"/>
  <c r="Q139" i="4"/>
  <c r="Q138" i="4"/>
  <c r="Q137" i="4"/>
  <c r="Q136" i="4"/>
  <c r="Q135" i="4"/>
  <c r="Q134" i="4"/>
  <c r="Q133" i="4"/>
  <c r="Q132" i="4"/>
  <c r="Q131" i="4"/>
  <c r="Q129" i="4"/>
  <c r="Q127" i="4"/>
  <c r="Q126" i="4"/>
  <c r="Q125" i="4"/>
  <c r="Q124" i="4"/>
  <c r="Q123" i="4"/>
  <c r="Q122" i="4"/>
  <c r="Q121" i="4"/>
  <c r="Q120" i="4"/>
  <c r="Q119" i="4"/>
  <c r="Q117" i="4"/>
  <c r="Q115" i="4"/>
  <c r="Q114" i="4"/>
  <c r="Q113" i="4"/>
  <c r="Q112" i="4"/>
  <c r="Q111" i="4"/>
  <c r="Q110" i="4"/>
  <c r="Q109" i="4"/>
  <c r="Q108" i="4"/>
  <c r="Q107" i="4"/>
  <c r="Q105" i="4"/>
  <c r="Q103" i="4"/>
  <c r="Q102" i="4"/>
  <c r="Q101" i="4"/>
  <c r="Q100" i="4"/>
  <c r="Q99" i="4"/>
  <c r="Q98" i="4"/>
  <c r="Q97" i="4"/>
  <c r="Q96" i="4"/>
  <c r="Q95" i="4"/>
  <c r="Q93" i="4"/>
  <c r="Q91" i="4"/>
  <c r="Q90" i="4"/>
  <c r="Q89" i="4"/>
  <c r="Q88" i="4"/>
  <c r="Q87" i="4"/>
  <c r="Q86" i="4"/>
  <c r="Q85" i="4"/>
  <c r="Q84" i="4"/>
  <c r="Q83" i="4"/>
  <c r="Q82" i="4"/>
  <c r="Q81" i="4"/>
  <c r="Q79" i="4"/>
  <c r="Q78" i="4"/>
  <c r="Q77" i="4"/>
  <c r="Q76" i="4"/>
  <c r="Q75" i="4"/>
  <c r="Q74" i="4"/>
  <c r="Q73" i="4"/>
  <c r="Q72" i="4"/>
  <c r="Q71" i="4"/>
  <c r="Q70" i="4"/>
  <c r="Q69" i="4"/>
  <c r="Q67" i="4"/>
  <c r="Q66" i="4"/>
  <c r="Q65" i="4"/>
  <c r="Q64" i="4"/>
  <c r="Q63" i="4"/>
  <c r="Q62" i="4"/>
  <c r="Q61" i="4"/>
  <c r="Q60" i="4"/>
  <c r="Q59" i="4"/>
  <c r="Q58" i="4"/>
  <c r="Q57" i="4"/>
  <c r="Q55" i="4"/>
  <c r="Q54" i="4"/>
  <c r="Q53" i="4"/>
  <c r="Q52" i="4"/>
  <c r="Q51" i="4"/>
  <c r="Q50" i="4"/>
  <c r="Q49" i="4"/>
  <c r="Q48" i="4"/>
  <c r="Q47" i="4"/>
  <c r="Q46" i="4"/>
  <c r="Q45" i="4"/>
  <c r="Q43" i="4"/>
  <c r="Q42" i="4"/>
  <c r="Q41" i="4"/>
  <c r="Q40" i="4"/>
  <c r="Q39" i="4"/>
  <c r="Q38" i="4"/>
  <c r="Q37" i="4"/>
  <c r="Q36" i="4"/>
  <c r="Q35" i="4"/>
  <c r="Q34" i="4"/>
  <c r="Q33" i="4"/>
  <c r="Q31" i="4"/>
  <c r="Q30" i="4"/>
  <c r="Q29" i="4"/>
  <c r="Q28" i="4"/>
  <c r="Q27" i="4"/>
  <c r="Q26" i="4"/>
  <c r="Q25" i="4"/>
  <c r="Q24" i="4"/>
  <c r="Q23" i="4"/>
  <c r="Q22" i="4"/>
  <c r="Q21" i="4"/>
  <c r="Q19" i="4"/>
  <c r="Q18" i="4"/>
  <c r="Q17" i="4"/>
  <c r="Q16" i="4"/>
  <c r="Q15" i="4"/>
  <c r="Q14" i="4"/>
  <c r="Q13" i="4"/>
  <c r="Q12" i="4"/>
  <c r="Q11" i="4"/>
  <c r="Q9" i="4"/>
  <c r="Q7" i="4"/>
  <c r="Q6" i="4"/>
  <c r="Q5" i="4"/>
  <c r="Q4" i="4"/>
  <c r="Q3" i="4"/>
  <c r="Q2" i="4"/>
  <c r="C2" i="3"/>
  <c r="C7" i="5"/>
  <c r="B7" i="5"/>
  <c r="H7" i="5"/>
  <c r="C6" i="5"/>
  <c r="B6" i="5"/>
  <c r="H6" i="5"/>
  <c r="C5" i="5"/>
  <c r="B5" i="5"/>
  <c r="H5" i="5"/>
  <c r="C4" i="5"/>
  <c r="B4" i="5"/>
  <c r="H4" i="5"/>
  <c r="C3" i="5"/>
  <c r="B3" i="5"/>
  <c r="H3" i="5"/>
  <c r="C2" i="5"/>
  <c r="B2" i="5"/>
  <c r="H2" i="5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7" i="4"/>
  <c r="L28" i="4"/>
  <c r="L29" i="4"/>
  <c r="L30" i="4"/>
  <c r="L31" i="4"/>
  <c r="L32" i="4"/>
  <c r="L33" i="4"/>
  <c r="L34" i="4"/>
  <c r="L36" i="4"/>
  <c r="L37" i="4"/>
  <c r="L38" i="4"/>
  <c r="L39" i="4"/>
  <c r="L40" i="4"/>
  <c r="L41" i="4"/>
  <c r="L42" i="4"/>
  <c r="L43" i="4"/>
  <c r="L45" i="4"/>
  <c r="L46" i="4"/>
  <c r="L47" i="4"/>
  <c r="L48" i="4"/>
  <c r="L49" i="4"/>
  <c r="L50" i="4"/>
  <c r="L51" i="4"/>
  <c r="L52" i="4"/>
  <c r="L54" i="4"/>
  <c r="L55" i="4"/>
  <c r="L56" i="4"/>
  <c r="L57" i="4"/>
  <c r="L58" i="4"/>
  <c r="L59" i="4"/>
  <c r="L60" i="4"/>
  <c r="L61" i="4"/>
  <c r="L63" i="4"/>
  <c r="L64" i="4"/>
  <c r="L65" i="4"/>
  <c r="L66" i="4"/>
  <c r="L67" i="4"/>
  <c r="L68" i="4"/>
  <c r="L69" i="4"/>
  <c r="L70" i="4"/>
  <c r="L72" i="4"/>
  <c r="L73" i="4"/>
  <c r="L74" i="4"/>
  <c r="L75" i="4"/>
  <c r="L76" i="4"/>
  <c r="L77" i="4"/>
  <c r="L78" i="4"/>
  <c r="L79" i="4"/>
  <c r="L81" i="4"/>
  <c r="L82" i="4"/>
  <c r="L83" i="4"/>
  <c r="L84" i="4"/>
  <c r="L85" i="4"/>
  <c r="L86" i="4"/>
  <c r="L87" i="4"/>
  <c r="L88" i="4"/>
  <c r="L90" i="4"/>
  <c r="L91" i="4"/>
  <c r="L92" i="4"/>
  <c r="L93" i="4"/>
  <c r="L94" i="4"/>
  <c r="L95" i="4"/>
  <c r="L96" i="4"/>
  <c r="L97" i="4"/>
  <c r="L99" i="4"/>
  <c r="L100" i="4"/>
  <c r="L101" i="4"/>
  <c r="L102" i="4"/>
  <c r="L103" i="4"/>
  <c r="L104" i="4"/>
  <c r="L105" i="4"/>
  <c r="L106" i="4"/>
  <c r="L108" i="4"/>
  <c r="L109" i="4"/>
  <c r="L110" i="4"/>
  <c r="L111" i="4"/>
  <c r="L112" i="4"/>
  <c r="L113" i="4"/>
  <c r="L114" i="4"/>
  <c r="L115" i="4"/>
  <c r="L117" i="4"/>
  <c r="L118" i="4"/>
  <c r="L119" i="4"/>
  <c r="L120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D7" i="5"/>
  <c r="D4" i="5"/>
  <c r="D3" i="5"/>
  <c r="D6" i="5"/>
  <c r="D2" i="5"/>
  <c r="D5" i="5"/>
  <c r="V2" i="5" l="1"/>
  <c r="A5" i="5"/>
  <c r="A4" i="5"/>
  <c r="A3" i="5"/>
  <c r="A7" i="5"/>
  <c r="A2" i="5"/>
  <c r="A6" i="5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B184" i="4"/>
  <c r="S184" i="4"/>
  <c r="T184" i="4"/>
  <c r="U184" i="4"/>
  <c r="V184" i="4"/>
  <c r="W184" i="4"/>
  <c r="B185" i="4"/>
  <c r="S185" i="4"/>
  <c r="T185" i="4"/>
  <c r="U185" i="4"/>
  <c r="V185" i="4"/>
  <c r="W185" i="4"/>
  <c r="B186" i="4"/>
  <c r="S186" i="4"/>
  <c r="T186" i="4"/>
  <c r="U186" i="4"/>
  <c r="V186" i="4"/>
  <c r="W186" i="4"/>
  <c r="B187" i="4"/>
  <c r="S187" i="4"/>
  <c r="T187" i="4"/>
  <c r="U187" i="4"/>
  <c r="V187" i="4"/>
  <c r="W187" i="4"/>
  <c r="B188" i="4"/>
  <c r="S188" i="4"/>
  <c r="T188" i="4"/>
  <c r="V188" i="4"/>
  <c r="W188" i="4"/>
  <c r="B131" i="4"/>
  <c r="S131" i="4"/>
  <c r="T131" i="4"/>
  <c r="U131" i="4"/>
  <c r="V131" i="4"/>
  <c r="W131" i="4"/>
  <c r="B132" i="4"/>
  <c r="S132" i="4"/>
  <c r="T132" i="4"/>
  <c r="U132" i="4"/>
  <c r="V132" i="4"/>
  <c r="W132" i="4"/>
  <c r="B133" i="4"/>
  <c r="S133" i="4"/>
  <c r="T133" i="4"/>
  <c r="U133" i="4"/>
  <c r="V133" i="4"/>
  <c r="W133" i="4"/>
  <c r="B134" i="4"/>
  <c r="S134" i="4"/>
  <c r="T134" i="4"/>
  <c r="U134" i="4"/>
  <c r="V134" i="4"/>
  <c r="W134" i="4"/>
  <c r="B135" i="4"/>
  <c r="S135" i="4"/>
  <c r="T135" i="4"/>
  <c r="U135" i="4"/>
  <c r="V135" i="4"/>
  <c r="W135" i="4"/>
  <c r="B136" i="4"/>
  <c r="S136" i="4"/>
  <c r="T136" i="4"/>
  <c r="U136" i="4"/>
  <c r="V136" i="4"/>
  <c r="W136" i="4"/>
  <c r="B137" i="4"/>
  <c r="S137" i="4"/>
  <c r="T137" i="4"/>
  <c r="U137" i="4"/>
  <c r="V137" i="4"/>
  <c r="W137" i="4"/>
  <c r="B138" i="4"/>
  <c r="S138" i="4"/>
  <c r="T138" i="4"/>
  <c r="V138" i="4"/>
  <c r="W138" i="4"/>
  <c r="B144" i="4"/>
  <c r="S144" i="4"/>
  <c r="T144" i="4"/>
  <c r="U144" i="4"/>
  <c r="V144" i="4"/>
  <c r="W144" i="4"/>
  <c r="B145" i="4"/>
  <c r="S145" i="4"/>
  <c r="T145" i="4"/>
  <c r="U145" i="4"/>
  <c r="V145" i="4"/>
  <c r="W145" i="4"/>
  <c r="B146" i="4"/>
  <c r="S146" i="4"/>
  <c r="T146" i="4"/>
  <c r="U146" i="4"/>
  <c r="V146" i="4"/>
  <c r="W146" i="4"/>
  <c r="B147" i="4"/>
  <c r="S147" i="4"/>
  <c r="T147" i="4"/>
  <c r="U147" i="4"/>
  <c r="V147" i="4"/>
  <c r="W147" i="4"/>
  <c r="B148" i="4"/>
  <c r="S148" i="4"/>
  <c r="T148" i="4"/>
  <c r="U148" i="4"/>
  <c r="V148" i="4"/>
  <c r="W148" i="4"/>
  <c r="B149" i="4"/>
  <c r="S149" i="4"/>
  <c r="T149" i="4"/>
  <c r="U149" i="4"/>
  <c r="V149" i="4"/>
  <c r="W149" i="4"/>
  <c r="B150" i="4"/>
  <c r="S150" i="4"/>
  <c r="T150" i="4"/>
  <c r="U150" i="4"/>
  <c r="V150" i="4"/>
  <c r="W150" i="4"/>
  <c r="B151" i="4"/>
  <c r="S151" i="4"/>
  <c r="T151" i="4"/>
  <c r="U151" i="4"/>
  <c r="V151" i="4"/>
  <c r="W151" i="4"/>
  <c r="B152" i="4"/>
  <c r="S152" i="4"/>
  <c r="T152" i="4"/>
  <c r="U152" i="4"/>
  <c r="V152" i="4"/>
  <c r="W152" i="4"/>
  <c r="B153" i="4"/>
  <c r="S153" i="4"/>
  <c r="T153" i="4"/>
  <c r="U153" i="4"/>
  <c r="V153" i="4"/>
  <c r="W153" i="4"/>
  <c r="B154" i="4"/>
  <c r="S154" i="4"/>
  <c r="T154" i="4"/>
  <c r="U154" i="4"/>
  <c r="V154" i="4"/>
  <c r="W154" i="4"/>
  <c r="B155" i="4"/>
  <c r="S155" i="4"/>
  <c r="T155" i="4"/>
  <c r="U155" i="4"/>
  <c r="V155" i="4"/>
  <c r="W155" i="4"/>
  <c r="B156" i="4"/>
  <c r="S156" i="4"/>
  <c r="T156" i="4"/>
  <c r="U156" i="4"/>
  <c r="V156" i="4"/>
  <c r="W156" i="4"/>
  <c r="B157" i="4"/>
  <c r="S157" i="4"/>
  <c r="T157" i="4"/>
  <c r="U157" i="4"/>
  <c r="V157" i="4"/>
  <c r="W157" i="4"/>
  <c r="B158" i="4"/>
  <c r="S158" i="4"/>
  <c r="T158" i="4"/>
  <c r="U158" i="4"/>
  <c r="V158" i="4"/>
  <c r="W158" i="4"/>
  <c r="B159" i="4"/>
  <c r="S159" i="4"/>
  <c r="T159" i="4"/>
  <c r="V159" i="4"/>
  <c r="W159" i="4"/>
  <c r="W183" i="4" l="1"/>
  <c r="V183" i="4"/>
  <c r="T183" i="4"/>
  <c r="S183" i="4"/>
  <c r="B183" i="4"/>
  <c r="W182" i="4"/>
  <c r="V182" i="4"/>
  <c r="T182" i="4"/>
  <c r="S182" i="4"/>
  <c r="B182" i="4"/>
  <c r="W181" i="4"/>
  <c r="V181" i="4"/>
  <c r="T181" i="4"/>
  <c r="S181" i="4"/>
  <c r="B181" i="4"/>
  <c r="W180" i="4"/>
  <c r="V180" i="4"/>
  <c r="T180" i="4"/>
  <c r="S180" i="4"/>
  <c r="B180" i="4"/>
  <c r="W179" i="4"/>
  <c r="V179" i="4"/>
  <c r="T179" i="4"/>
  <c r="S179" i="4"/>
  <c r="B179" i="4"/>
  <c r="W178" i="4"/>
  <c r="V178" i="4"/>
  <c r="T178" i="4"/>
  <c r="S178" i="4"/>
  <c r="B178" i="4"/>
  <c r="W177" i="4"/>
  <c r="V177" i="4"/>
  <c r="T177" i="4"/>
  <c r="S177" i="4"/>
  <c r="B177" i="4"/>
  <c r="W176" i="4"/>
  <c r="V176" i="4"/>
  <c r="T176" i="4"/>
  <c r="S176" i="4"/>
  <c r="B176" i="4"/>
  <c r="W175" i="4"/>
  <c r="V175" i="4"/>
  <c r="T175" i="4"/>
  <c r="S175" i="4"/>
  <c r="B175" i="4"/>
  <c r="W174" i="4"/>
  <c r="V174" i="4"/>
  <c r="T174" i="4"/>
  <c r="S174" i="4"/>
  <c r="B174" i="4"/>
  <c r="W173" i="4"/>
  <c r="V173" i="4"/>
  <c r="T173" i="4"/>
  <c r="S173" i="4"/>
  <c r="B173" i="4"/>
  <c r="W172" i="4"/>
  <c r="V172" i="4"/>
  <c r="T172" i="4"/>
  <c r="S172" i="4"/>
  <c r="B172" i="4"/>
  <c r="W171" i="4"/>
  <c r="V171" i="4"/>
  <c r="T171" i="4"/>
  <c r="S171" i="4"/>
  <c r="B171" i="4"/>
  <c r="W170" i="4"/>
  <c r="V170" i="4"/>
  <c r="T170" i="4"/>
  <c r="S170" i="4"/>
  <c r="B170" i="4"/>
  <c r="W169" i="4"/>
  <c r="V169" i="4"/>
  <c r="T169" i="4"/>
  <c r="S169" i="4"/>
  <c r="B169" i="4"/>
  <c r="W168" i="4"/>
  <c r="V168" i="4"/>
  <c r="T168" i="4"/>
  <c r="S168" i="4"/>
  <c r="B168" i="4"/>
  <c r="W167" i="4"/>
  <c r="V167" i="4"/>
  <c r="T167" i="4"/>
  <c r="S167" i="4"/>
  <c r="B167" i="4"/>
  <c r="W166" i="4"/>
  <c r="V166" i="4"/>
  <c r="T166" i="4"/>
  <c r="S166" i="4"/>
  <c r="B166" i="4"/>
  <c r="W165" i="4"/>
  <c r="V165" i="4"/>
  <c r="T165" i="4"/>
  <c r="S165" i="4"/>
  <c r="B165" i="4"/>
  <c r="W164" i="4"/>
  <c r="V164" i="4"/>
  <c r="T164" i="4"/>
  <c r="S164" i="4"/>
  <c r="B164" i="4"/>
  <c r="W163" i="4"/>
  <c r="V163" i="4"/>
  <c r="T163" i="4"/>
  <c r="S163" i="4"/>
  <c r="B163" i="4"/>
  <c r="W162" i="4"/>
  <c r="V162" i="4"/>
  <c r="T162" i="4"/>
  <c r="S162" i="4"/>
  <c r="B162" i="4"/>
  <c r="W161" i="4"/>
  <c r="V161" i="4"/>
  <c r="T161" i="4"/>
  <c r="S161" i="4"/>
  <c r="B161" i="4"/>
  <c r="W160" i="4"/>
  <c r="V160" i="4"/>
  <c r="T160" i="4"/>
  <c r="S160" i="4"/>
  <c r="C160" i="4"/>
  <c r="E160" i="4" s="1"/>
  <c r="B160" i="4"/>
  <c r="W143" i="4"/>
  <c r="V143" i="4"/>
  <c r="T143" i="4"/>
  <c r="S143" i="4"/>
  <c r="B143" i="4"/>
  <c r="W142" i="4"/>
  <c r="V142" i="4"/>
  <c r="T142" i="4"/>
  <c r="S142" i="4"/>
  <c r="B142" i="4"/>
  <c r="W141" i="4"/>
  <c r="V141" i="4"/>
  <c r="T141" i="4"/>
  <c r="S141" i="4"/>
  <c r="B141" i="4"/>
  <c r="W140" i="4"/>
  <c r="V140" i="4"/>
  <c r="T140" i="4"/>
  <c r="S140" i="4"/>
  <c r="B140" i="4"/>
  <c r="W139" i="4"/>
  <c r="V139" i="4"/>
  <c r="T139" i="4"/>
  <c r="S139" i="4"/>
  <c r="C139" i="4"/>
  <c r="E139" i="4" s="1"/>
  <c r="B139" i="4"/>
  <c r="W130" i="4"/>
  <c r="V130" i="4"/>
  <c r="T130" i="4"/>
  <c r="S130" i="4"/>
  <c r="B130" i="4"/>
  <c r="W129" i="4"/>
  <c r="V129" i="4"/>
  <c r="T129" i="4"/>
  <c r="S129" i="4"/>
  <c r="B129" i="4"/>
  <c r="W128" i="4"/>
  <c r="V128" i="4"/>
  <c r="T128" i="4"/>
  <c r="S128" i="4"/>
  <c r="B128" i="4"/>
  <c r="W127" i="4"/>
  <c r="V127" i="4"/>
  <c r="T127" i="4"/>
  <c r="S127" i="4"/>
  <c r="B127" i="4"/>
  <c r="W126" i="4"/>
  <c r="V126" i="4"/>
  <c r="T126" i="4"/>
  <c r="S126" i="4"/>
  <c r="B126" i="4"/>
  <c r="W125" i="4"/>
  <c r="V125" i="4"/>
  <c r="T125" i="4"/>
  <c r="S125" i="4"/>
  <c r="B125" i="4"/>
  <c r="W124" i="4"/>
  <c r="V124" i="4"/>
  <c r="T124" i="4"/>
  <c r="S124" i="4"/>
  <c r="B124" i="4"/>
  <c r="W123" i="4"/>
  <c r="V123" i="4"/>
  <c r="T123" i="4"/>
  <c r="S123" i="4"/>
  <c r="B123" i="4"/>
  <c r="W122" i="4"/>
  <c r="V122" i="4"/>
  <c r="T122" i="4"/>
  <c r="S122" i="4"/>
  <c r="C122" i="4"/>
  <c r="E122" i="4" s="1"/>
  <c r="B122" i="4"/>
  <c r="W121" i="4"/>
  <c r="V121" i="4"/>
  <c r="T121" i="4"/>
  <c r="S121" i="4"/>
  <c r="B121" i="4"/>
  <c r="W120" i="4"/>
  <c r="V120" i="4"/>
  <c r="T120" i="4"/>
  <c r="S120" i="4"/>
  <c r="B120" i="4"/>
  <c r="W119" i="4"/>
  <c r="V119" i="4"/>
  <c r="T119" i="4"/>
  <c r="S119" i="4"/>
  <c r="B119" i="4"/>
  <c r="W118" i="4"/>
  <c r="V118" i="4"/>
  <c r="T118" i="4"/>
  <c r="S118" i="4"/>
  <c r="B118" i="4"/>
  <c r="W117" i="4"/>
  <c r="V117" i="4"/>
  <c r="T117" i="4"/>
  <c r="S117" i="4"/>
  <c r="C117" i="4"/>
  <c r="E117" i="4" s="1"/>
  <c r="B117" i="4"/>
  <c r="W116" i="4"/>
  <c r="V116" i="4"/>
  <c r="T116" i="4"/>
  <c r="S116" i="4"/>
  <c r="B116" i="4"/>
  <c r="W115" i="4"/>
  <c r="V115" i="4"/>
  <c r="T115" i="4"/>
  <c r="S115" i="4"/>
  <c r="B115" i="4"/>
  <c r="W114" i="4"/>
  <c r="V114" i="4"/>
  <c r="T114" i="4"/>
  <c r="S114" i="4"/>
  <c r="B114" i="4"/>
  <c r="W113" i="4"/>
  <c r="V113" i="4"/>
  <c r="T113" i="4"/>
  <c r="S113" i="4"/>
  <c r="B113" i="4"/>
  <c r="W112" i="4"/>
  <c r="V112" i="4"/>
  <c r="T112" i="4"/>
  <c r="S112" i="4"/>
  <c r="B112" i="4"/>
  <c r="W111" i="4"/>
  <c r="V111" i="4"/>
  <c r="T111" i="4"/>
  <c r="S111" i="4"/>
  <c r="B111" i="4"/>
  <c r="W110" i="4"/>
  <c r="V110" i="4"/>
  <c r="T110" i="4"/>
  <c r="S110" i="4"/>
  <c r="B110" i="4"/>
  <c r="W109" i="4"/>
  <c r="V109" i="4"/>
  <c r="T109" i="4"/>
  <c r="S109" i="4"/>
  <c r="B109" i="4"/>
  <c r="W108" i="4"/>
  <c r="V108" i="4"/>
  <c r="T108" i="4"/>
  <c r="S108" i="4"/>
  <c r="C108" i="4"/>
  <c r="E108" i="4" s="1"/>
  <c r="B108" i="4"/>
  <c r="W107" i="4"/>
  <c r="V107" i="4"/>
  <c r="T107" i="4"/>
  <c r="S107" i="4"/>
  <c r="B107" i="4"/>
  <c r="W106" i="4"/>
  <c r="V106" i="4"/>
  <c r="T106" i="4"/>
  <c r="S106" i="4"/>
  <c r="B106" i="4"/>
  <c r="W105" i="4"/>
  <c r="V105" i="4"/>
  <c r="T105" i="4"/>
  <c r="S105" i="4"/>
  <c r="B105" i="4"/>
  <c r="W104" i="4"/>
  <c r="V104" i="4"/>
  <c r="T104" i="4"/>
  <c r="S104" i="4"/>
  <c r="B104" i="4"/>
  <c r="W103" i="4"/>
  <c r="V103" i="4"/>
  <c r="T103" i="4"/>
  <c r="S103" i="4"/>
  <c r="B103" i="4"/>
  <c r="W102" i="4"/>
  <c r="V102" i="4"/>
  <c r="T102" i="4"/>
  <c r="S102" i="4"/>
  <c r="B102" i="4"/>
  <c r="W101" i="4"/>
  <c r="V101" i="4"/>
  <c r="T101" i="4"/>
  <c r="S101" i="4"/>
  <c r="B101" i="4"/>
  <c r="W100" i="4"/>
  <c r="V100" i="4"/>
  <c r="T100" i="4"/>
  <c r="S100" i="4"/>
  <c r="B100" i="4"/>
  <c r="W99" i="4"/>
  <c r="V99" i="4"/>
  <c r="T99" i="4"/>
  <c r="S99" i="4"/>
  <c r="C99" i="4"/>
  <c r="E99" i="4" s="1"/>
  <c r="B99" i="4"/>
  <c r="W98" i="4"/>
  <c r="V98" i="4"/>
  <c r="T98" i="4"/>
  <c r="S98" i="4"/>
  <c r="B98" i="4"/>
  <c r="W97" i="4"/>
  <c r="V97" i="4"/>
  <c r="T97" i="4"/>
  <c r="S97" i="4"/>
  <c r="B97" i="4"/>
  <c r="W96" i="4"/>
  <c r="V96" i="4"/>
  <c r="T96" i="4"/>
  <c r="S96" i="4"/>
  <c r="B96" i="4"/>
  <c r="W95" i="4"/>
  <c r="V95" i="4"/>
  <c r="T95" i="4"/>
  <c r="S95" i="4"/>
  <c r="B95" i="4"/>
  <c r="W94" i="4"/>
  <c r="V94" i="4"/>
  <c r="T94" i="4"/>
  <c r="S94" i="4"/>
  <c r="B94" i="4"/>
  <c r="W93" i="4"/>
  <c r="V93" i="4"/>
  <c r="T93" i="4"/>
  <c r="S93" i="4"/>
  <c r="B93" i="4"/>
  <c r="W92" i="4"/>
  <c r="V92" i="4"/>
  <c r="T92" i="4"/>
  <c r="S92" i="4"/>
  <c r="B92" i="4"/>
  <c r="W91" i="4"/>
  <c r="V91" i="4"/>
  <c r="T91" i="4"/>
  <c r="S91" i="4"/>
  <c r="B91" i="4"/>
  <c r="W90" i="4"/>
  <c r="V90" i="4"/>
  <c r="T90" i="4"/>
  <c r="S90" i="4"/>
  <c r="C90" i="4"/>
  <c r="E90" i="4" s="1"/>
  <c r="B90" i="4"/>
  <c r="W89" i="4"/>
  <c r="V89" i="4"/>
  <c r="T89" i="4"/>
  <c r="S89" i="4"/>
  <c r="B89" i="4"/>
  <c r="W88" i="4"/>
  <c r="V88" i="4"/>
  <c r="T88" i="4"/>
  <c r="S88" i="4"/>
  <c r="B88" i="4"/>
  <c r="W87" i="4"/>
  <c r="V87" i="4"/>
  <c r="T87" i="4"/>
  <c r="S87" i="4"/>
  <c r="B87" i="4"/>
  <c r="W86" i="4"/>
  <c r="V86" i="4"/>
  <c r="T86" i="4"/>
  <c r="S86" i="4"/>
  <c r="B86" i="4"/>
  <c r="W85" i="4"/>
  <c r="V85" i="4"/>
  <c r="T85" i="4"/>
  <c r="S85" i="4"/>
  <c r="B85" i="4"/>
  <c r="W84" i="4"/>
  <c r="V84" i="4"/>
  <c r="T84" i="4"/>
  <c r="S84" i="4"/>
  <c r="B84" i="4"/>
  <c r="W83" i="4"/>
  <c r="V83" i="4"/>
  <c r="T83" i="4"/>
  <c r="S83" i="4"/>
  <c r="B83" i="4"/>
  <c r="W82" i="4"/>
  <c r="V82" i="4"/>
  <c r="T82" i="4"/>
  <c r="S82" i="4"/>
  <c r="B82" i="4"/>
  <c r="W81" i="4"/>
  <c r="V81" i="4"/>
  <c r="T81" i="4"/>
  <c r="S81" i="4"/>
  <c r="C81" i="4"/>
  <c r="E81" i="4" s="1"/>
  <c r="B81" i="4"/>
  <c r="W80" i="4"/>
  <c r="V80" i="4"/>
  <c r="T80" i="4"/>
  <c r="S80" i="4"/>
  <c r="B80" i="4"/>
  <c r="W79" i="4"/>
  <c r="V79" i="4"/>
  <c r="T79" i="4"/>
  <c r="S79" i="4"/>
  <c r="B79" i="4"/>
  <c r="W78" i="4"/>
  <c r="V78" i="4"/>
  <c r="T78" i="4"/>
  <c r="S78" i="4"/>
  <c r="B78" i="4"/>
  <c r="W77" i="4"/>
  <c r="V77" i="4"/>
  <c r="T77" i="4"/>
  <c r="S77" i="4"/>
  <c r="B77" i="4"/>
  <c r="W76" i="4"/>
  <c r="V76" i="4"/>
  <c r="T76" i="4"/>
  <c r="S76" i="4"/>
  <c r="B76" i="4"/>
  <c r="W75" i="4"/>
  <c r="V75" i="4"/>
  <c r="T75" i="4"/>
  <c r="S75" i="4"/>
  <c r="B75" i="4"/>
  <c r="W74" i="4"/>
  <c r="V74" i="4"/>
  <c r="T74" i="4"/>
  <c r="S74" i="4"/>
  <c r="B74" i="4"/>
  <c r="W73" i="4"/>
  <c r="V73" i="4"/>
  <c r="T73" i="4"/>
  <c r="S73" i="4"/>
  <c r="B73" i="4"/>
  <c r="W72" i="4"/>
  <c r="V72" i="4"/>
  <c r="T72" i="4"/>
  <c r="S72" i="4"/>
  <c r="C72" i="4"/>
  <c r="E72" i="4" s="1"/>
  <c r="B72" i="4"/>
  <c r="W71" i="4"/>
  <c r="V71" i="4"/>
  <c r="T71" i="4"/>
  <c r="S71" i="4"/>
  <c r="B71" i="4"/>
  <c r="W70" i="4"/>
  <c r="V70" i="4"/>
  <c r="T70" i="4"/>
  <c r="S70" i="4"/>
  <c r="B70" i="4"/>
  <c r="W69" i="4"/>
  <c r="V69" i="4"/>
  <c r="T69" i="4"/>
  <c r="S69" i="4"/>
  <c r="B69" i="4"/>
  <c r="W68" i="4"/>
  <c r="V68" i="4"/>
  <c r="T68" i="4"/>
  <c r="S68" i="4"/>
  <c r="B68" i="4"/>
  <c r="W67" i="4"/>
  <c r="V67" i="4"/>
  <c r="T67" i="4"/>
  <c r="S67" i="4"/>
  <c r="B67" i="4"/>
  <c r="W66" i="4"/>
  <c r="V66" i="4"/>
  <c r="T66" i="4"/>
  <c r="S66" i="4"/>
  <c r="B66" i="4"/>
  <c r="W65" i="4"/>
  <c r="V65" i="4"/>
  <c r="T65" i="4"/>
  <c r="S65" i="4"/>
  <c r="B65" i="4"/>
  <c r="W64" i="4"/>
  <c r="V64" i="4"/>
  <c r="T64" i="4"/>
  <c r="S64" i="4"/>
  <c r="B64" i="4"/>
  <c r="W63" i="4"/>
  <c r="V63" i="4"/>
  <c r="T63" i="4"/>
  <c r="S63" i="4"/>
  <c r="C63" i="4"/>
  <c r="E63" i="4" s="1"/>
  <c r="B63" i="4"/>
  <c r="W62" i="4"/>
  <c r="V62" i="4"/>
  <c r="T62" i="4"/>
  <c r="S62" i="4"/>
  <c r="B62" i="4"/>
  <c r="W61" i="4"/>
  <c r="V61" i="4"/>
  <c r="T61" i="4"/>
  <c r="S61" i="4"/>
  <c r="B61" i="4"/>
  <c r="W60" i="4"/>
  <c r="V60" i="4"/>
  <c r="T60" i="4"/>
  <c r="S60" i="4"/>
  <c r="B60" i="4"/>
  <c r="W59" i="4"/>
  <c r="V59" i="4"/>
  <c r="T59" i="4"/>
  <c r="S59" i="4"/>
  <c r="B59" i="4"/>
  <c r="W58" i="4"/>
  <c r="V58" i="4"/>
  <c r="T58" i="4"/>
  <c r="S58" i="4"/>
  <c r="B58" i="4"/>
  <c r="W57" i="4"/>
  <c r="V57" i="4"/>
  <c r="T57" i="4"/>
  <c r="S57" i="4"/>
  <c r="B57" i="4"/>
  <c r="W56" i="4"/>
  <c r="V56" i="4"/>
  <c r="T56" i="4"/>
  <c r="S56" i="4"/>
  <c r="B56" i="4"/>
  <c r="W55" i="4"/>
  <c r="V55" i="4"/>
  <c r="T55" i="4"/>
  <c r="S55" i="4"/>
  <c r="B55" i="4"/>
  <c r="W54" i="4"/>
  <c r="V54" i="4"/>
  <c r="T54" i="4"/>
  <c r="S54" i="4"/>
  <c r="C54" i="4"/>
  <c r="E54" i="4" s="1"/>
  <c r="B54" i="4"/>
  <c r="W53" i="4"/>
  <c r="V53" i="4"/>
  <c r="T53" i="4"/>
  <c r="S53" i="4"/>
  <c r="B53" i="4"/>
  <c r="W52" i="4"/>
  <c r="V52" i="4"/>
  <c r="T52" i="4"/>
  <c r="S52" i="4"/>
  <c r="B52" i="4"/>
  <c r="W51" i="4"/>
  <c r="V51" i="4"/>
  <c r="T51" i="4"/>
  <c r="S51" i="4"/>
  <c r="B51" i="4"/>
  <c r="W50" i="4"/>
  <c r="V50" i="4"/>
  <c r="T50" i="4"/>
  <c r="S50" i="4"/>
  <c r="B50" i="4"/>
  <c r="W49" i="4"/>
  <c r="V49" i="4"/>
  <c r="T49" i="4"/>
  <c r="S49" i="4"/>
  <c r="B49" i="4"/>
  <c r="W48" i="4"/>
  <c r="V48" i="4"/>
  <c r="T48" i="4"/>
  <c r="S48" i="4"/>
  <c r="B48" i="4"/>
  <c r="W47" i="4"/>
  <c r="V47" i="4"/>
  <c r="T47" i="4"/>
  <c r="S47" i="4"/>
  <c r="B47" i="4"/>
  <c r="W46" i="4"/>
  <c r="V46" i="4"/>
  <c r="T46" i="4"/>
  <c r="S46" i="4"/>
  <c r="B46" i="4"/>
  <c r="W45" i="4"/>
  <c r="V45" i="4"/>
  <c r="T45" i="4"/>
  <c r="S45" i="4"/>
  <c r="C45" i="4"/>
  <c r="E45" i="4" s="1"/>
  <c r="B45" i="4"/>
  <c r="W44" i="4"/>
  <c r="V44" i="4"/>
  <c r="T44" i="4"/>
  <c r="S44" i="4"/>
  <c r="B44" i="4"/>
  <c r="W43" i="4"/>
  <c r="V43" i="4"/>
  <c r="T43" i="4"/>
  <c r="S43" i="4"/>
  <c r="B43" i="4"/>
  <c r="W42" i="4"/>
  <c r="V42" i="4"/>
  <c r="T42" i="4"/>
  <c r="S42" i="4"/>
  <c r="B42" i="4"/>
  <c r="W41" i="4"/>
  <c r="V41" i="4"/>
  <c r="T41" i="4"/>
  <c r="S41" i="4"/>
  <c r="B41" i="4"/>
  <c r="W40" i="4"/>
  <c r="V40" i="4"/>
  <c r="T40" i="4"/>
  <c r="S40" i="4"/>
  <c r="B40" i="4"/>
  <c r="W39" i="4"/>
  <c r="V39" i="4"/>
  <c r="T39" i="4"/>
  <c r="S39" i="4"/>
  <c r="B39" i="4"/>
  <c r="W38" i="4"/>
  <c r="V38" i="4"/>
  <c r="T38" i="4"/>
  <c r="S38" i="4"/>
  <c r="B38" i="4"/>
  <c r="W37" i="4"/>
  <c r="V37" i="4"/>
  <c r="T37" i="4"/>
  <c r="S37" i="4"/>
  <c r="B37" i="4"/>
  <c r="W36" i="4"/>
  <c r="V36" i="4"/>
  <c r="T36" i="4"/>
  <c r="S36" i="4"/>
  <c r="C36" i="4"/>
  <c r="E36" i="4" s="1"/>
  <c r="B36" i="4"/>
  <c r="W35" i="4"/>
  <c r="V35" i="4"/>
  <c r="T35" i="4"/>
  <c r="S35" i="4"/>
  <c r="B35" i="4"/>
  <c r="W34" i="4"/>
  <c r="V34" i="4"/>
  <c r="T34" i="4"/>
  <c r="S34" i="4"/>
  <c r="B34" i="4"/>
  <c r="W33" i="4"/>
  <c r="V33" i="4"/>
  <c r="T33" i="4"/>
  <c r="S33" i="4"/>
  <c r="B33" i="4"/>
  <c r="W32" i="4"/>
  <c r="V32" i="4"/>
  <c r="T32" i="4"/>
  <c r="S32" i="4"/>
  <c r="B32" i="4"/>
  <c r="W31" i="4"/>
  <c r="V31" i="4"/>
  <c r="T31" i="4"/>
  <c r="S31" i="4"/>
  <c r="B31" i="4"/>
  <c r="W30" i="4"/>
  <c r="V30" i="4"/>
  <c r="T30" i="4"/>
  <c r="S30" i="4"/>
  <c r="B30" i="4"/>
  <c r="W29" i="4"/>
  <c r="V29" i="4"/>
  <c r="T29" i="4"/>
  <c r="S29" i="4"/>
  <c r="B29" i="4"/>
  <c r="W28" i="4"/>
  <c r="V28" i="4"/>
  <c r="T28" i="4"/>
  <c r="S28" i="4"/>
  <c r="B28" i="4"/>
  <c r="W27" i="4"/>
  <c r="V27" i="4"/>
  <c r="T27" i="4"/>
  <c r="S27" i="4"/>
  <c r="C27" i="4"/>
  <c r="E27" i="4" s="1"/>
  <c r="B27" i="4"/>
  <c r="W26" i="4"/>
  <c r="V26" i="4"/>
  <c r="T26" i="4"/>
  <c r="S26" i="4"/>
  <c r="B26" i="4"/>
  <c r="W25" i="4"/>
  <c r="V25" i="4"/>
  <c r="T25" i="4"/>
  <c r="S25" i="4"/>
  <c r="B25" i="4"/>
  <c r="W24" i="4"/>
  <c r="V24" i="4"/>
  <c r="T24" i="4"/>
  <c r="S24" i="4"/>
  <c r="B24" i="4"/>
  <c r="W23" i="4"/>
  <c r="V23" i="4"/>
  <c r="T23" i="4"/>
  <c r="S23" i="4"/>
  <c r="B23" i="4"/>
  <c r="W22" i="4"/>
  <c r="V22" i="4"/>
  <c r="T22" i="4"/>
  <c r="S22" i="4"/>
  <c r="B22" i="4"/>
  <c r="W21" i="4"/>
  <c r="V21" i="4"/>
  <c r="T21" i="4"/>
  <c r="S21" i="4"/>
  <c r="B21" i="4"/>
  <c r="W20" i="4"/>
  <c r="V20" i="4"/>
  <c r="T20" i="4"/>
  <c r="S20" i="4"/>
  <c r="B20" i="4"/>
  <c r="W19" i="4"/>
  <c r="V19" i="4"/>
  <c r="T19" i="4"/>
  <c r="S19" i="4"/>
  <c r="B19" i="4"/>
  <c r="W18" i="4"/>
  <c r="V18" i="4"/>
  <c r="T18" i="4"/>
  <c r="S18" i="4"/>
  <c r="B18" i="4"/>
  <c r="W17" i="4"/>
  <c r="V17" i="4"/>
  <c r="T17" i="4"/>
  <c r="S17" i="4"/>
  <c r="B17" i="4"/>
  <c r="W16" i="4"/>
  <c r="V16" i="4"/>
  <c r="T16" i="4"/>
  <c r="S16" i="4"/>
  <c r="B16" i="4"/>
  <c r="W15" i="4"/>
  <c r="V15" i="4"/>
  <c r="T15" i="4"/>
  <c r="S15" i="4"/>
  <c r="B15" i="4"/>
  <c r="W14" i="4"/>
  <c r="V14" i="4"/>
  <c r="T14" i="4"/>
  <c r="S14" i="4"/>
  <c r="B14" i="4"/>
  <c r="W13" i="4"/>
  <c r="V13" i="4"/>
  <c r="T13" i="4"/>
  <c r="S13" i="4"/>
  <c r="B13" i="4"/>
  <c r="W12" i="4"/>
  <c r="V12" i="4"/>
  <c r="T12" i="4"/>
  <c r="S12" i="4"/>
  <c r="B12" i="4"/>
  <c r="W11" i="4"/>
  <c r="V11" i="4"/>
  <c r="T11" i="4"/>
  <c r="S11" i="4"/>
  <c r="B11" i="4"/>
  <c r="W10" i="4"/>
  <c r="V10" i="4"/>
  <c r="T10" i="4"/>
  <c r="S10" i="4"/>
  <c r="B10" i="4"/>
  <c r="W9" i="4"/>
  <c r="V9" i="4"/>
  <c r="T9" i="4"/>
  <c r="S9" i="4"/>
  <c r="B9" i="4"/>
  <c r="W8" i="4"/>
  <c r="V8" i="4"/>
  <c r="T8" i="4"/>
  <c r="S8" i="4"/>
  <c r="B8" i="4"/>
  <c r="W7" i="4"/>
  <c r="V7" i="4"/>
  <c r="T7" i="4"/>
  <c r="S7" i="4"/>
  <c r="B7" i="4"/>
  <c r="W6" i="4"/>
  <c r="V6" i="4"/>
  <c r="T6" i="4"/>
  <c r="S6" i="4"/>
  <c r="B6" i="4"/>
  <c r="W5" i="4"/>
  <c r="V5" i="4"/>
  <c r="T5" i="4"/>
  <c r="S5" i="4"/>
  <c r="B5" i="4"/>
  <c r="W4" i="4"/>
  <c r="V4" i="4"/>
  <c r="T4" i="4"/>
  <c r="S4" i="4"/>
  <c r="B4" i="4"/>
  <c r="W3" i="4"/>
  <c r="V3" i="4"/>
  <c r="T3" i="4"/>
  <c r="S3" i="4"/>
  <c r="B3" i="4"/>
  <c r="W2" i="4"/>
  <c r="V2" i="4"/>
  <c r="T2" i="4"/>
  <c r="S2" i="4"/>
  <c r="C2" i="4"/>
  <c r="E2" i="4" s="1"/>
  <c r="B2" i="4"/>
  <c r="N16" i="3"/>
  <c r="M16" i="3"/>
  <c r="L16" i="3"/>
  <c r="K16" i="3"/>
  <c r="J16" i="3"/>
  <c r="I16" i="3"/>
  <c r="C16" i="3"/>
  <c r="N15" i="3"/>
  <c r="M15" i="3"/>
  <c r="L15" i="3"/>
  <c r="K15" i="3"/>
  <c r="J15" i="3"/>
  <c r="I15" i="3"/>
  <c r="C15" i="3"/>
  <c r="N14" i="3"/>
  <c r="M14" i="3"/>
  <c r="L14" i="3"/>
  <c r="K14" i="3"/>
  <c r="J14" i="3"/>
  <c r="I14" i="3"/>
  <c r="C14" i="3"/>
  <c r="N13" i="3"/>
  <c r="M13" i="3"/>
  <c r="L13" i="3"/>
  <c r="K13" i="3"/>
  <c r="J13" i="3"/>
  <c r="I13" i="3"/>
  <c r="C13" i="3"/>
  <c r="N12" i="3"/>
  <c r="M12" i="3"/>
  <c r="L12" i="3"/>
  <c r="K12" i="3"/>
  <c r="J12" i="3"/>
  <c r="I12" i="3"/>
  <c r="C12" i="3"/>
  <c r="N11" i="3"/>
  <c r="M11" i="3"/>
  <c r="L11" i="3"/>
  <c r="K11" i="3"/>
  <c r="J11" i="3"/>
  <c r="I11" i="3"/>
  <c r="C11" i="3"/>
  <c r="N10" i="3"/>
  <c r="M10" i="3"/>
  <c r="L10" i="3"/>
  <c r="K10" i="3"/>
  <c r="J10" i="3"/>
  <c r="I10" i="3"/>
  <c r="C10" i="3"/>
  <c r="N9" i="3"/>
  <c r="M9" i="3"/>
  <c r="L9" i="3"/>
  <c r="K9" i="3"/>
  <c r="J9" i="3"/>
  <c r="I9" i="3"/>
  <c r="C9" i="3"/>
  <c r="N8" i="3"/>
  <c r="M8" i="3"/>
  <c r="L8" i="3"/>
  <c r="K8" i="3"/>
  <c r="J8" i="3"/>
  <c r="I8" i="3"/>
  <c r="C8" i="3"/>
  <c r="N7" i="3"/>
  <c r="M7" i="3"/>
  <c r="L7" i="3"/>
  <c r="K7" i="3"/>
  <c r="J7" i="3"/>
  <c r="I7" i="3"/>
  <c r="C7" i="3"/>
  <c r="N6" i="3"/>
  <c r="M6" i="3"/>
  <c r="L6" i="3"/>
  <c r="K6" i="3"/>
  <c r="J6" i="3"/>
  <c r="I6" i="3"/>
  <c r="C6" i="3"/>
  <c r="N5" i="3"/>
  <c r="M5" i="3"/>
  <c r="L5" i="3"/>
  <c r="K5" i="3"/>
  <c r="J5" i="3"/>
  <c r="I5" i="3"/>
  <c r="C5" i="3"/>
  <c r="N4" i="3"/>
  <c r="M4" i="3"/>
  <c r="L4" i="3"/>
  <c r="K4" i="3"/>
  <c r="J4" i="3"/>
  <c r="I4" i="3"/>
  <c r="C4" i="3"/>
  <c r="N3" i="3"/>
  <c r="M3" i="3"/>
  <c r="L3" i="3"/>
  <c r="K3" i="3"/>
  <c r="J3" i="3"/>
  <c r="I3" i="3"/>
  <c r="C3" i="3"/>
  <c r="N2" i="3"/>
  <c r="M2" i="3"/>
  <c r="L2" i="3"/>
  <c r="K2" i="3"/>
  <c r="J2" i="3"/>
  <c r="I2" i="3"/>
  <c r="C161" i="4" l="1"/>
  <c r="C37" i="4"/>
  <c r="C91" i="4"/>
  <c r="C28" i="4"/>
  <c r="C82" i="4"/>
  <c r="C109" i="4"/>
  <c r="C46" i="4"/>
  <c r="C73" i="4"/>
  <c r="C55" i="4"/>
  <c r="C64" i="4"/>
  <c r="C118" i="4"/>
  <c r="C140" i="4"/>
  <c r="C123" i="4"/>
  <c r="C100" i="4"/>
  <c r="C3" i="4"/>
  <c r="E10" i="3"/>
  <c r="F10" i="3" s="1"/>
  <c r="E3" i="3"/>
  <c r="F3" i="3" s="1"/>
  <c r="E12" i="3"/>
  <c r="F12" i="3" s="1"/>
  <c r="E15" i="3"/>
  <c r="F15" i="3" s="1"/>
  <c r="E7" i="3"/>
  <c r="F7" i="3" s="1"/>
  <c r="E5" i="3"/>
  <c r="F5" i="3" s="1"/>
  <c r="E14" i="3"/>
  <c r="F14" i="3" s="1"/>
  <c r="E9" i="3"/>
  <c r="F9" i="3" s="1"/>
  <c r="E4" i="3"/>
  <c r="F4" i="3" s="1"/>
  <c r="E16" i="3"/>
  <c r="F16" i="3" s="1"/>
  <c r="E8" i="3"/>
  <c r="F8" i="3" s="1"/>
  <c r="E2" i="3"/>
  <c r="F2" i="3" s="1"/>
  <c r="E11" i="3"/>
  <c r="F11" i="3" s="1"/>
  <c r="E6" i="3"/>
  <c r="F6" i="3" s="1"/>
  <c r="E13" i="3"/>
  <c r="F13" i="3" s="1"/>
  <c r="D6" i="3"/>
  <c r="D7" i="3"/>
  <c r="D8" i="3"/>
  <c r="D9" i="3"/>
  <c r="D10" i="3"/>
  <c r="D11" i="3"/>
  <c r="D12" i="3"/>
  <c r="D13" i="3"/>
  <c r="D2" i="3"/>
  <c r="D14" i="3"/>
  <c r="D3" i="3"/>
  <c r="D15" i="3"/>
  <c r="D4" i="3"/>
  <c r="D16" i="3"/>
  <c r="D5" i="3"/>
  <c r="U47" i="4"/>
  <c r="U48" i="4"/>
  <c r="U56" i="4"/>
  <c r="U52" i="4"/>
  <c r="U46" i="4"/>
  <c r="U60" i="4"/>
  <c r="U45" i="4"/>
  <c r="U51" i="4"/>
  <c r="U50" i="4"/>
  <c r="U11" i="4"/>
  <c r="U13" i="4"/>
  <c r="U14" i="4"/>
  <c r="U15" i="4"/>
  <c r="U17" i="4"/>
  <c r="U18" i="4"/>
  <c r="U19" i="4"/>
  <c r="U20" i="4"/>
  <c r="U21" i="4"/>
  <c r="U22" i="4"/>
  <c r="U23" i="4"/>
  <c r="U24" i="4"/>
  <c r="U25" i="4"/>
  <c r="U27" i="4"/>
  <c r="U28" i="4"/>
  <c r="U29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9" i="4"/>
  <c r="U10" i="4"/>
  <c r="U12" i="4"/>
  <c r="U16" i="4"/>
  <c r="U55" i="4"/>
  <c r="U59" i="4"/>
  <c r="U54" i="4"/>
  <c r="U58" i="4"/>
  <c r="U57" i="4"/>
  <c r="U61" i="4"/>
  <c r="U63" i="4"/>
  <c r="U64" i="4"/>
  <c r="U65" i="4"/>
  <c r="U66" i="4"/>
  <c r="U67" i="4"/>
  <c r="U68" i="4"/>
  <c r="U69" i="4"/>
  <c r="U70" i="4"/>
  <c r="U72" i="4"/>
  <c r="U73" i="4"/>
  <c r="U74" i="4"/>
  <c r="U75" i="4"/>
  <c r="U76" i="4"/>
  <c r="U77" i="4"/>
  <c r="U78" i="4"/>
  <c r="U79" i="4"/>
  <c r="U81" i="4"/>
  <c r="U82" i="4"/>
  <c r="U83" i="4"/>
  <c r="U84" i="4"/>
  <c r="U85" i="4"/>
  <c r="U86" i="4"/>
  <c r="U87" i="4"/>
  <c r="U88" i="4"/>
  <c r="U90" i="4"/>
  <c r="U91" i="4"/>
  <c r="U92" i="4"/>
  <c r="U93" i="4"/>
  <c r="U94" i="4"/>
  <c r="U95" i="4"/>
  <c r="U96" i="4"/>
  <c r="U97" i="4"/>
  <c r="U99" i="4"/>
  <c r="U100" i="4"/>
  <c r="U101" i="4"/>
  <c r="U102" i="4"/>
  <c r="U103" i="4"/>
  <c r="U104" i="4"/>
  <c r="U105" i="4"/>
  <c r="U106" i="4"/>
  <c r="U108" i="4"/>
  <c r="U109" i="4"/>
  <c r="U110" i="4"/>
  <c r="U111" i="4"/>
  <c r="U112" i="4"/>
  <c r="U113" i="4"/>
  <c r="U114" i="4"/>
  <c r="U115" i="4"/>
  <c r="U117" i="4"/>
  <c r="U118" i="4"/>
  <c r="U119" i="4"/>
  <c r="U120" i="4"/>
  <c r="U164" i="4"/>
  <c r="U122" i="4"/>
  <c r="U123" i="4"/>
  <c r="U124" i="4"/>
  <c r="U125" i="4"/>
  <c r="U126" i="4"/>
  <c r="U127" i="4"/>
  <c r="U128" i="4"/>
  <c r="U129" i="4"/>
  <c r="U130" i="4"/>
  <c r="U163" i="4"/>
  <c r="U162" i="4"/>
  <c r="U161" i="4"/>
  <c r="U143" i="4"/>
  <c r="U160" i="4"/>
  <c r="U142" i="4"/>
  <c r="U141" i="4"/>
  <c r="U140" i="4"/>
  <c r="U139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F139" i="4" l="1"/>
  <c r="E140" i="4"/>
  <c r="F117" i="4"/>
  <c r="E118" i="4"/>
  <c r="F63" i="4"/>
  <c r="E64" i="4"/>
  <c r="F54" i="4"/>
  <c r="E55" i="4"/>
  <c r="F72" i="4"/>
  <c r="E73" i="4"/>
  <c r="F108" i="4"/>
  <c r="E109" i="4"/>
  <c r="F81" i="4"/>
  <c r="E82" i="4"/>
  <c r="F27" i="4"/>
  <c r="E28" i="4"/>
  <c r="F2" i="4"/>
  <c r="E3" i="4"/>
  <c r="F90" i="4"/>
  <c r="E91" i="4"/>
  <c r="F99" i="4"/>
  <c r="E100" i="4"/>
  <c r="F36" i="4"/>
  <c r="E37" i="4"/>
  <c r="F45" i="4"/>
  <c r="E46" i="4"/>
  <c r="F122" i="4"/>
  <c r="E123" i="4"/>
  <c r="F160" i="4"/>
  <c r="E161" i="4"/>
  <c r="E1" i="3" a="1"/>
  <c r="E1" i="3" s="1"/>
  <c r="C110" i="4"/>
  <c r="C119" i="4"/>
  <c r="C83" i="4"/>
  <c r="C65" i="4"/>
  <c r="C29" i="4"/>
  <c r="C141" i="4"/>
  <c r="C4" i="4"/>
  <c r="C56" i="4"/>
  <c r="C92" i="4"/>
  <c r="C101" i="4"/>
  <c r="C74" i="4"/>
  <c r="C38" i="4"/>
  <c r="C124" i="4"/>
  <c r="C47" i="4"/>
  <c r="C162" i="4"/>
  <c r="F161" i="4" l="1"/>
  <c r="E162" i="4"/>
  <c r="F82" i="4"/>
  <c r="E83" i="4"/>
  <c r="F64" i="4"/>
  <c r="E65" i="4"/>
  <c r="F118" i="4"/>
  <c r="E119" i="4"/>
  <c r="F109" i="4"/>
  <c r="E110" i="4"/>
  <c r="F123" i="4"/>
  <c r="E124" i="4"/>
  <c r="F37" i="4"/>
  <c r="E38" i="4"/>
  <c r="F73" i="4"/>
  <c r="E74" i="4"/>
  <c r="F91" i="4"/>
  <c r="E92" i="4"/>
  <c r="F100" i="4"/>
  <c r="E101" i="4"/>
  <c r="F55" i="4"/>
  <c r="E56" i="4"/>
  <c r="F28" i="4"/>
  <c r="E29" i="4"/>
  <c r="F46" i="4"/>
  <c r="E47" i="4"/>
  <c r="F3" i="4"/>
  <c r="E4" i="4"/>
  <c r="F140" i="4"/>
  <c r="E141" i="4"/>
  <c r="C142" i="4"/>
  <c r="C39" i="4"/>
  <c r="C75" i="4"/>
  <c r="C30" i="4"/>
  <c r="C66" i="4"/>
  <c r="C163" i="4"/>
  <c r="C93" i="4"/>
  <c r="C84" i="4"/>
  <c r="C102" i="4"/>
  <c r="C48" i="4"/>
  <c r="E48" i="4" s="1"/>
  <c r="C57" i="4"/>
  <c r="C120" i="4"/>
  <c r="E120" i="4" s="1"/>
  <c r="C125" i="4"/>
  <c r="C5" i="4"/>
  <c r="C111" i="4"/>
  <c r="F162" i="4" l="1"/>
  <c r="E163" i="4"/>
  <c r="F29" i="4"/>
  <c r="E30" i="4"/>
  <c r="F38" i="4"/>
  <c r="E39" i="4"/>
  <c r="F65" i="4"/>
  <c r="E66" i="4"/>
  <c r="F124" i="4"/>
  <c r="E125" i="4"/>
  <c r="F110" i="4"/>
  <c r="E111" i="4"/>
  <c r="F56" i="4"/>
  <c r="E57" i="4"/>
  <c r="F74" i="4"/>
  <c r="E75" i="4"/>
  <c r="F4" i="4"/>
  <c r="E5" i="4"/>
  <c r="F101" i="4"/>
  <c r="E102" i="4"/>
  <c r="F83" i="4"/>
  <c r="E84" i="4"/>
  <c r="F141" i="4"/>
  <c r="E142" i="4"/>
  <c r="F92" i="4"/>
  <c r="E93" i="4"/>
  <c r="C67" i="4"/>
  <c r="C121" i="4"/>
  <c r="C164" i="4"/>
  <c r="C31" i="4"/>
  <c r="C49" i="4"/>
  <c r="C112" i="4"/>
  <c r="C103" i="4"/>
  <c r="C76" i="4"/>
  <c r="C6" i="4"/>
  <c r="C85" i="4"/>
  <c r="C40" i="4"/>
  <c r="E40" i="4" s="1"/>
  <c r="C58" i="4"/>
  <c r="F119" i="4"/>
  <c r="F47" i="4"/>
  <c r="C126" i="4"/>
  <c r="C94" i="4"/>
  <c r="C143" i="4"/>
  <c r="E143" i="4" s="1"/>
  <c r="F75" i="4" l="1"/>
  <c r="E76" i="4"/>
  <c r="F102" i="4"/>
  <c r="E103" i="4"/>
  <c r="F111" i="4"/>
  <c r="E112" i="4"/>
  <c r="F93" i="4"/>
  <c r="E94" i="4"/>
  <c r="F30" i="4"/>
  <c r="E31" i="4"/>
  <c r="F84" i="4"/>
  <c r="E85" i="4"/>
  <c r="F48" i="4"/>
  <c r="E49" i="4"/>
  <c r="F121" i="4"/>
  <c r="E121" i="4"/>
  <c r="F163" i="4"/>
  <c r="E164" i="4"/>
  <c r="F66" i="4"/>
  <c r="E67" i="4"/>
  <c r="F5" i="4"/>
  <c r="E6" i="4"/>
  <c r="F57" i="4"/>
  <c r="E58" i="4"/>
  <c r="F125" i="4"/>
  <c r="E126" i="4"/>
  <c r="C50" i="4"/>
  <c r="C144" i="4"/>
  <c r="C32" i="4"/>
  <c r="C86" i="4"/>
  <c r="C59" i="4"/>
  <c r="C95" i="4"/>
  <c r="C7" i="4"/>
  <c r="C165" i="4"/>
  <c r="C41" i="4"/>
  <c r="F142" i="4"/>
  <c r="F120" i="4"/>
  <c r="F39" i="4"/>
  <c r="C77" i="4"/>
  <c r="C127" i="4"/>
  <c r="E127" i="4" s="1"/>
  <c r="C113" i="4"/>
  <c r="C104" i="4"/>
  <c r="C68" i="4"/>
  <c r="F40" i="4" l="1"/>
  <c r="E41" i="4"/>
  <c r="F164" i="4"/>
  <c r="E165" i="4"/>
  <c r="F6" i="4"/>
  <c r="E7" i="4"/>
  <c r="F94" i="4"/>
  <c r="E95" i="4"/>
  <c r="F67" i="4"/>
  <c r="E68" i="4"/>
  <c r="F58" i="4"/>
  <c r="E59" i="4"/>
  <c r="F103" i="4"/>
  <c r="E104" i="4"/>
  <c r="F85" i="4"/>
  <c r="E86" i="4"/>
  <c r="F112" i="4"/>
  <c r="E113" i="4"/>
  <c r="F31" i="4"/>
  <c r="E32" i="4"/>
  <c r="F143" i="4"/>
  <c r="E144" i="4"/>
  <c r="F76" i="4"/>
  <c r="E77" i="4"/>
  <c r="F49" i="4"/>
  <c r="E50" i="4"/>
  <c r="C78" i="4"/>
  <c r="C60" i="4"/>
  <c r="C87" i="4"/>
  <c r="C96" i="4"/>
  <c r="C69" i="4"/>
  <c r="C42" i="4"/>
  <c r="C33" i="4"/>
  <c r="C105" i="4"/>
  <c r="C128" i="4"/>
  <c r="C166" i="4"/>
  <c r="C145" i="4"/>
  <c r="C114" i="4"/>
  <c r="F126" i="4"/>
  <c r="C8" i="4"/>
  <c r="C51" i="4"/>
  <c r="F165" i="4" l="1"/>
  <c r="E166" i="4"/>
  <c r="F127" i="4"/>
  <c r="E128" i="4"/>
  <c r="F104" i="4"/>
  <c r="E105" i="4"/>
  <c r="F41" i="4"/>
  <c r="E42" i="4"/>
  <c r="F68" i="4"/>
  <c r="E69" i="4"/>
  <c r="F95" i="4"/>
  <c r="E96" i="4"/>
  <c r="F50" i="4"/>
  <c r="E51" i="4"/>
  <c r="F86" i="4"/>
  <c r="E87" i="4"/>
  <c r="F32" i="4"/>
  <c r="E33" i="4"/>
  <c r="F7" i="4"/>
  <c r="E8" i="4"/>
  <c r="F59" i="4"/>
  <c r="E60" i="4"/>
  <c r="F77" i="4"/>
  <c r="E78" i="4"/>
  <c r="F113" i="4"/>
  <c r="E114" i="4"/>
  <c r="F144" i="4"/>
  <c r="E145" i="4"/>
  <c r="C115" i="4"/>
  <c r="C43" i="4"/>
  <c r="C146" i="4"/>
  <c r="C70" i="4"/>
  <c r="C167" i="4"/>
  <c r="C97" i="4"/>
  <c r="C129" i="4"/>
  <c r="C88" i="4"/>
  <c r="C52" i="4"/>
  <c r="C106" i="4"/>
  <c r="C61" i="4"/>
  <c r="C9" i="4"/>
  <c r="C34" i="4"/>
  <c r="C79" i="4"/>
  <c r="F87" i="4" l="1"/>
  <c r="E88" i="4"/>
  <c r="F128" i="4"/>
  <c r="E129" i="4"/>
  <c r="F96" i="4"/>
  <c r="E97" i="4"/>
  <c r="F166" i="4"/>
  <c r="E167" i="4"/>
  <c r="F69" i="4"/>
  <c r="E70" i="4"/>
  <c r="F145" i="4"/>
  <c r="E146" i="4"/>
  <c r="F78" i="4"/>
  <c r="E79" i="4"/>
  <c r="F42" i="4"/>
  <c r="E43" i="4"/>
  <c r="F33" i="4"/>
  <c r="E34" i="4"/>
  <c r="F114" i="4"/>
  <c r="E115" i="4"/>
  <c r="F8" i="4"/>
  <c r="E9" i="4"/>
  <c r="F60" i="4"/>
  <c r="E61" i="4"/>
  <c r="F105" i="4"/>
  <c r="E106" i="4"/>
  <c r="F51" i="4"/>
  <c r="E52" i="4"/>
  <c r="C62" i="4"/>
  <c r="C168" i="4"/>
  <c r="C71" i="4"/>
  <c r="C107" i="4"/>
  <c r="C10" i="4"/>
  <c r="C53" i="4"/>
  <c r="C147" i="4"/>
  <c r="C89" i="4"/>
  <c r="C44" i="4"/>
  <c r="C98" i="4"/>
  <c r="C80" i="4"/>
  <c r="C35" i="4"/>
  <c r="C130" i="4"/>
  <c r="C116" i="4"/>
  <c r="F89" i="4" l="1"/>
  <c r="E89" i="4"/>
  <c r="F53" i="4"/>
  <c r="E53" i="4"/>
  <c r="F9" i="4"/>
  <c r="E10" i="4"/>
  <c r="F107" i="4"/>
  <c r="E107" i="4"/>
  <c r="F71" i="4"/>
  <c r="E71" i="4"/>
  <c r="F146" i="4"/>
  <c r="E147" i="4"/>
  <c r="F116" i="4"/>
  <c r="E116" i="4"/>
  <c r="F167" i="4"/>
  <c r="E168" i="4"/>
  <c r="F129" i="4"/>
  <c r="E130" i="4"/>
  <c r="F62" i="4"/>
  <c r="E62" i="4"/>
  <c r="F35" i="4"/>
  <c r="E35" i="4"/>
  <c r="F80" i="4"/>
  <c r="E80" i="4"/>
  <c r="F98" i="4"/>
  <c r="E98" i="4"/>
  <c r="F44" i="4"/>
  <c r="E44" i="4"/>
  <c r="F115" i="4"/>
  <c r="F79" i="4"/>
  <c r="F34" i="4"/>
  <c r="F52" i="4"/>
  <c r="C11" i="4"/>
  <c r="F97" i="4"/>
  <c r="F106" i="4"/>
  <c r="F43" i="4"/>
  <c r="F70" i="4"/>
  <c r="F88" i="4"/>
  <c r="C169" i="4"/>
  <c r="F61" i="4"/>
  <c r="C131" i="4"/>
  <c r="C148" i="4"/>
  <c r="F10" i="4" l="1"/>
  <c r="E11" i="4"/>
  <c r="F147" i="4"/>
  <c r="E148" i="4"/>
  <c r="F130" i="4"/>
  <c r="E131" i="4"/>
  <c r="F168" i="4"/>
  <c r="E169" i="4"/>
  <c r="C170" i="4"/>
  <c r="C149" i="4"/>
  <c r="C12" i="4"/>
  <c r="C132" i="4"/>
  <c r="F131" i="4" l="1"/>
  <c r="E132" i="4"/>
  <c r="F11" i="4"/>
  <c r="E12" i="4"/>
  <c r="F148" i="4"/>
  <c r="E149" i="4"/>
  <c r="F169" i="4"/>
  <c r="E170" i="4"/>
  <c r="C133" i="4"/>
  <c r="C13" i="4"/>
  <c r="C150" i="4"/>
  <c r="C171" i="4"/>
  <c r="F170" i="4" l="1"/>
  <c r="E171" i="4"/>
  <c r="F149" i="4"/>
  <c r="E150" i="4"/>
  <c r="F12" i="4"/>
  <c r="E13" i="4"/>
  <c r="F132" i="4"/>
  <c r="E133" i="4"/>
  <c r="C172" i="4"/>
  <c r="C151" i="4"/>
  <c r="C14" i="4"/>
  <c r="C134" i="4"/>
  <c r="F13" i="4" l="1"/>
  <c r="E14" i="4"/>
  <c r="F150" i="4"/>
  <c r="E151" i="4"/>
  <c r="F171" i="4"/>
  <c r="E172" i="4"/>
  <c r="F133" i="4"/>
  <c r="E134" i="4"/>
  <c r="C135" i="4"/>
  <c r="C15" i="4"/>
  <c r="C152" i="4"/>
  <c r="C173" i="4"/>
  <c r="F151" i="4" l="1"/>
  <c r="E152" i="4"/>
  <c r="F172" i="4"/>
  <c r="E173" i="4"/>
  <c r="F14" i="4"/>
  <c r="E15" i="4"/>
  <c r="F134" i="4"/>
  <c r="E135" i="4"/>
  <c r="C174" i="4"/>
  <c r="C153" i="4"/>
  <c r="C16" i="4"/>
  <c r="C136" i="4"/>
  <c r="F135" i="4" l="1"/>
  <c r="E136" i="4"/>
  <c r="F15" i="4"/>
  <c r="E16" i="4"/>
  <c r="F152" i="4"/>
  <c r="E153" i="4"/>
  <c r="F173" i="4"/>
  <c r="E174" i="4"/>
  <c r="C137" i="4"/>
  <c r="C17" i="4"/>
  <c r="C154" i="4"/>
  <c r="C175" i="4"/>
  <c r="F136" i="4" l="1"/>
  <c r="E137" i="4"/>
  <c r="F16" i="4"/>
  <c r="E17" i="4"/>
  <c r="F153" i="4"/>
  <c r="E154" i="4"/>
  <c r="F174" i="4"/>
  <c r="E175" i="4"/>
  <c r="C176" i="4"/>
  <c r="C155" i="4"/>
  <c r="C18" i="4"/>
  <c r="C138" i="4"/>
  <c r="F17" i="4" l="1"/>
  <c r="E18" i="4"/>
  <c r="F154" i="4"/>
  <c r="E155" i="4"/>
  <c r="F175" i="4"/>
  <c r="E176" i="4"/>
  <c r="F138" i="4"/>
  <c r="E138" i="4"/>
  <c r="F137" i="4"/>
  <c r="C19" i="4"/>
  <c r="C156" i="4"/>
  <c r="C177" i="4"/>
  <c r="F18" i="4" l="1"/>
  <c r="E19" i="4"/>
  <c r="F176" i="4"/>
  <c r="E177" i="4"/>
  <c r="F155" i="4"/>
  <c r="E156" i="4"/>
  <c r="C178" i="4"/>
  <c r="C157" i="4"/>
  <c r="C20" i="4"/>
  <c r="F19" i="4" l="1"/>
  <c r="E20" i="4"/>
  <c r="F156" i="4"/>
  <c r="E157" i="4"/>
  <c r="F177" i="4"/>
  <c r="E178" i="4"/>
  <c r="C21" i="4"/>
  <c r="C158" i="4"/>
  <c r="C179" i="4"/>
  <c r="F178" i="4" l="1"/>
  <c r="E179" i="4"/>
  <c r="F157" i="4"/>
  <c r="E158" i="4"/>
  <c r="F20" i="4"/>
  <c r="E21" i="4"/>
  <c r="C180" i="4"/>
  <c r="C159" i="4"/>
  <c r="C22" i="4"/>
  <c r="F21" i="4" l="1"/>
  <c r="E22" i="4"/>
  <c r="F159" i="4"/>
  <c r="E159" i="4"/>
  <c r="F179" i="4"/>
  <c r="E180" i="4"/>
  <c r="C23" i="4"/>
  <c r="F158" i="4"/>
  <c r="C181" i="4"/>
  <c r="F180" i="4" l="1"/>
  <c r="E181" i="4"/>
  <c r="F22" i="4"/>
  <c r="E23" i="4"/>
  <c r="C182" i="4"/>
  <c r="C24" i="4"/>
  <c r="F23" i="4" l="1"/>
  <c r="E24" i="4"/>
  <c r="F181" i="4"/>
  <c r="E182" i="4"/>
  <c r="C25" i="4"/>
  <c r="C183" i="4"/>
  <c r="F182" i="4" l="1"/>
  <c r="E183" i="4"/>
  <c r="F24" i="4"/>
  <c r="E25" i="4"/>
  <c r="C184" i="4"/>
  <c r="C26" i="4"/>
  <c r="E26" i="4" s="1"/>
  <c r="F183" i="4" l="1"/>
  <c r="E184" i="4"/>
  <c r="F25" i="4"/>
  <c r="C185" i="4"/>
  <c r="F184" i="4" l="1"/>
  <c r="E185" i="4"/>
  <c r="F26" i="4"/>
  <c r="C186" i="4"/>
  <c r="F185" i="4" l="1"/>
  <c r="E186" i="4"/>
  <c r="C187" i="4"/>
  <c r="F186" i="4" l="1"/>
  <c r="E187" i="4"/>
  <c r="C188" i="4"/>
  <c r="F188" i="4" l="1"/>
  <c r="E188" i="4"/>
  <c r="F187" i="4"/>
  <c r="R1" i="4" s="1" a="1"/>
  <c r="R1" i="4" s="1"/>
  <c r="L9" i="4"/>
  <c r="L8" i="4"/>
  <c r="L7" i="4"/>
  <c r="L6" i="4"/>
  <c r="L5" i="4"/>
  <c r="L4" i="4"/>
  <c r="U4" i="4" l="1"/>
  <c r="U5" i="4"/>
  <c r="U6" i="4"/>
  <c r="U7" i="4"/>
  <c r="U8" i="4"/>
  <c r="U9" i="4"/>
  <c r="L3" i="4"/>
  <c r="L2" i="4"/>
  <c r="L107" i="4"/>
  <c r="G187" i="4"/>
  <c r="G175" i="4"/>
  <c r="G163" i="4"/>
  <c r="G151" i="4"/>
  <c r="G139" i="4"/>
  <c r="G127" i="4"/>
  <c r="G115" i="4"/>
  <c r="G103" i="4"/>
  <c r="G91" i="4"/>
  <c r="G79" i="4"/>
  <c r="G67" i="4"/>
  <c r="G55" i="4"/>
  <c r="G43" i="4"/>
  <c r="G31" i="4"/>
  <c r="G19" i="4"/>
  <c r="G7" i="4"/>
  <c r="G30" i="4"/>
  <c r="G6" i="4"/>
  <c r="L89" i="4"/>
  <c r="L98" i="4"/>
  <c r="G186" i="4"/>
  <c r="G174" i="4"/>
  <c r="G162" i="4"/>
  <c r="G150" i="4"/>
  <c r="G138" i="4"/>
  <c r="G126" i="4"/>
  <c r="G114" i="4"/>
  <c r="G102" i="4"/>
  <c r="G90" i="4"/>
  <c r="G78" i="4"/>
  <c r="G66" i="4"/>
  <c r="G54" i="4"/>
  <c r="G42" i="4"/>
  <c r="G18" i="4"/>
  <c r="G185" i="4"/>
  <c r="G137" i="4"/>
  <c r="G41" i="4"/>
  <c r="L80" i="4"/>
  <c r="G184" i="4"/>
  <c r="G172" i="4"/>
  <c r="G160" i="4"/>
  <c r="G148" i="4"/>
  <c r="G136" i="4"/>
  <c r="G124" i="4"/>
  <c r="G112" i="4"/>
  <c r="G100" i="4"/>
  <c r="G88" i="4"/>
  <c r="G76" i="4"/>
  <c r="G64" i="4"/>
  <c r="G52" i="4"/>
  <c r="G40" i="4"/>
  <c r="G28" i="4"/>
  <c r="G16" i="4"/>
  <c r="G4" i="4"/>
  <c r="G26" i="4"/>
  <c r="G2" i="4"/>
  <c r="G10" i="4"/>
  <c r="G164" i="4"/>
  <c r="G56" i="4"/>
  <c r="G149" i="4"/>
  <c r="G101" i="4"/>
  <c r="L71" i="4"/>
  <c r="G183" i="4"/>
  <c r="G171" i="4"/>
  <c r="G159" i="4"/>
  <c r="G147" i="4"/>
  <c r="G135" i="4"/>
  <c r="G123" i="4"/>
  <c r="G111" i="4"/>
  <c r="G99" i="4"/>
  <c r="G87" i="4"/>
  <c r="G75" i="4"/>
  <c r="G63" i="4"/>
  <c r="G51" i="4"/>
  <c r="G39" i="4"/>
  <c r="G27" i="4"/>
  <c r="G15" i="4"/>
  <c r="G3" i="4"/>
  <c r="G38" i="4"/>
  <c r="G13" i="4"/>
  <c r="G140" i="4"/>
  <c r="G92" i="4"/>
  <c r="G32" i="4"/>
  <c r="G8" i="4"/>
  <c r="G113" i="4"/>
  <c r="G89" i="4"/>
  <c r="G5" i="4"/>
  <c r="L62" i="4"/>
  <c r="G182" i="4"/>
  <c r="G170" i="4"/>
  <c r="G158" i="4"/>
  <c r="G146" i="4"/>
  <c r="G134" i="4"/>
  <c r="G122" i="4"/>
  <c r="G110" i="4"/>
  <c r="G98" i="4"/>
  <c r="G86" i="4"/>
  <c r="G74" i="4"/>
  <c r="G62" i="4"/>
  <c r="G50" i="4"/>
  <c r="G14" i="4"/>
  <c r="L116" i="4"/>
  <c r="L53" i="4"/>
  <c r="G181" i="4"/>
  <c r="G169" i="4"/>
  <c r="G157" i="4"/>
  <c r="G145" i="4"/>
  <c r="G133" i="4"/>
  <c r="G121" i="4"/>
  <c r="G109" i="4"/>
  <c r="G97" i="4"/>
  <c r="G85" i="4"/>
  <c r="G73" i="4"/>
  <c r="G61" i="4"/>
  <c r="G49" i="4"/>
  <c r="G37" i="4"/>
  <c r="G25" i="4"/>
  <c r="G152" i="4"/>
  <c r="G17" i="4"/>
  <c r="L188" i="4"/>
  <c r="L44" i="4"/>
  <c r="G180" i="4"/>
  <c r="G168" i="4"/>
  <c r="G156" i="4"/>
  <c r="G144" i="4"/>
  <c r="G132" i="4"/>
  <c r="G120" i="4"/>
  <c r="G108" i="4"/>
  <c r="G96" i="4"/>
  <c r="G84" i="4"/>
  <c r="G72" i="4"/>
  <c r="G60" i="4"/>
  <c r="G48" i="4"/>
  <c r="G36" i="4"/>
  <c r="G24" i="4"/>
  <c r="G12" i="4"/>
  <c r="G35" i="4"/>
  <c r="G11" i="4"/>
  <c r="G21" i="4"/>
  <c r="G128" i="4"/>
  <c r="G104" i="4"/>
  <c r="G68" i="4"/>
  <c r="G20" i="4"/>
  <c r="G125" i="4"/>
  <c r="G65" i="4"/>
  <c r="L159" i="4"/>
  <c r="L35" i="4"/>
  <c r="G179" i="4"/>
  <c r="G167" i="4"/>
  <c r="G155" i="4"/>
  <c r="G143" i="4"/>
  <c r="G131" i="4"/>
  <c r="G119" i="4"/>
  <c r="G107" i="4"/>
  <c r="G95" i="4"/>
  <c r="G83" i="4"/>
  <c r="G71" i="4"/>
  <c r="G59" i="4"/>
  <c r="G47" i="4"/>
  <c r="G23" i="4"/>
  <c r="G188" i="4"/>
  <c r="G29" i="4"/>
  <c r="L138" i="4"/>
  <c r="L26" i="4"/>
  <c r="G178" i="4"/>
  <c r="G166" i="4"/>
  <c r="G154" i="4"/>
  <c r="G142" i="4"/>
  <c r="G130" i="4"/>
  <c r="G118" i="4"/>
  <c r="G106" i="4"/>
  <c r="G94" i="4"/>
  <c r="G82" i="4"/>
  <c r="G70" i="4"/>
  <c r="G58" i="4"/>
  <c r="G46" i="4"/>
  <c r="G34" i="4"/>
  <c r="G22" i="4"/>
  <c r="G176" i="4"/>
  <c r="G44" i="4"/>
  <c r="G173" i="4"/>
  <c r="G53" i="4"/>
  <c r="L121" i="4"/>
  <c r="G177" i="4"/>
  <c r="G165" i="4"/>
  <c r="G153" i="4"/>
  <c r="G141" i="4"/>
  <c r="G129" i="4"/>
  <c r="G117" i="4"/>
  <c r="G105" i="4"/>
  <c r="G93" i="4"/>
  <c r="G81" i="4"/>
  <c r="G69" i="4"/>
  <c r="G57" i="4"/>
  <c r="G45" i="4"/>
  <c r="G33" i="4"/>
  <c r="G9" i="4"/>
  <c r="G116" i="4"/>
  <c r="G80" i="4"/>
  <c r="G161" i="4"/>
  <c r="G77" i="4"/>
  <c r="Y3" i="4" l="1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2" i="4"/>
  <c r="U3" i="4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U2" i="4"/>
  <c r="U26" i="4"/>
  <c r="U35" i="4"/>
  <c r="U44" i="4"/>
  <c r="U53" i="4"/>
  <c r="U62" i="4"/>
  <c r="U71" i="4"/>
  <c r="U80" i="4"/>
  <c r="U89" i="4"/>
  <c r="U98" i="4"/>
  <c r="U107" i="4"/>
  <c r="U116" i="4"/>
  <c r="U121" i="4"/>
  <c r="U138" i="4"/>
  <c r="U159" i="4"/>
  <c r="U188" i="4"/>
  <c r="X2" i="4" l="1"/>
  <c r="X3" i="4" l="1"/>
  <c r="X4" i="4" s="1"/>
  <c r="X5" i="4" s="1"/>
  <c r="X6" i="4" s="1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X182" i="4" s="1"/>
  <c r="X183" i="4" s="1"/>
  <c r="X184" i="4" s="1"/>
  <c r="X185" i="4" s="1"/>
  <c r="X186" i="4" s="1"/>
  <c r="X187" i="4" s="1"/>
  <c r="X188" i="4" s="1"/>
  <c r="AJ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 &amp; Hoo</author>
  </authors>
  <commentList>
    <comment ref="T1" authorId="0" shapeId="0" xr:uid="{1CEC1503-9A41-4A69-9971-55479A5FB2A0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 xml:space="preserve"> * 10</t>
        </r>
        <r>
          <rPr>
            <sz val="9"/>
            <color indexed="81"/>
            <rFont val="돋움"/>
            <family val="3"/>
            <charset val="129"/>
          </rPr>
          <t xml:space="preserve">
하드코딩한다</t>
        </r>
      </text>
    </comment>
  </commentList>
</comments>
</file>

<file path=xl/sharedStrings.xml><?xml version="1.0" encoding="utf-8"?>
<sst xmlns="http://schemas.openxmlformats.org/spreadsheetml/2006/main" count="713" uniqueCount="110">
  <si>
    <t>fr</t>
  </si>
  <si>
    <t>attendanceId|String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</si>
  <si>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</si>
  <si>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</si>
  <si>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</si>
  <si>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</si>
  <si>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</si>
  <si>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</si>
  <si>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</si>
  <si>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</si>
  <si>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rt1</t>
    <phoneticPr fontId="1" type="noConversion"/>
  </si>
  <si>
    <t>루틴1</t>
    <phoneticPr fontId="1" type="noConversion"/>
  </si>
  <si>
    <t>rt2</t>
  </si>
  <si>
    <t>루틴2</t>
    <phoneticPr fontId="1" type="noConversion"/>
  </si>
  <si>
    <t>rt3</t>
  </si>
  <si>
    <t>루틴3</t>
  </si>
  <si>
    <t>rt4</t>
  </si>
  <si>
    <t>루틴4</t>
  </si>
  <si>
    <t>rt5</t>
  </si>
  <si>
    <t>루틴5</t>
  </si>
  <si>
    <t>rt6</t>
  </si>
  <si>
    <t>루틴6</t>
  </si>
  <si>
    <t>nw1</t>
    <phoneticPr fontId="1" type="noConversion"/>
  </si>
  <si>
    <t>신규1</t>
    <phoneticPr fontId="1" type="noConversion"/>
  </si>
  <si>
    <t>nw2</t>
  </si>
  <si>
    <t>신규2</t>
  </si>
  <si>
    <t>eventWeight|Float</t>
    <phoneticPr fontId="1" type="noConversion"/>
  </si>
  <si>
    <t>oneTime|Bool</t>
    <phoneticPr fontId="1" type="noConversion"/>
  </si>
  <si>
    <t>참고</t>
    <phoneticPr fontId="1" type="noConversion"/>
  </si>
  <si>
    <t>num|Int</t>
    <phoneticPr fontId="1" type="noConversion"/>
  </si>
  <si>
    <t>lastRewardNum|Int</t>
    <phoneticPr fontId="1" type="noConversion"/>
  </si>
  <si>
    <t>fr</t>
    <phoneticPr fontId="1" type="noConversion"/>
  </si>
  <si>
    <t>첫시작용</t>
    <phoneticPr fontId="1" type="noConversion"/>
  </si>
  <si>
    <t>rt7</t>
  </si>
  <si>
    <t>루틴7</t>
  </si>
  <si>
    <t>rt8</t>
  </si>
  <si>
    <t>루틴8</t>
  </si>
  <si>
    <t>rt9</t>
  </si>
  <si>
    <t>루틴9</t>
  </si>
  <si>
    <t>rt10</t>
  </si>
  <si>
    <t>루틴10</t>
  </si>
  <si>
    <t>nw3</t>
  </si>
  <si>
    <t>신규3</t>
  </si>
  <si>
    <t>nw4</t>
  </si>
  <si>
    <t>신규4</t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</si>
  <si>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</si>
  <si>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</si>
  <si>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</si>
  <si>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</si>
  <si>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보상검증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</si>
  <si>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</si>
  <si>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</si>
  <si>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</si>
  <si>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</si>
  <si>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</si>
  <si>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</si>
  <si>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</si>
  <si>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</si>
  <si>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</si>
  <si>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</si>
  <si>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서버재화</t>
    <phoneticPr fontId="1" type="noConversion"/>
  </si>
  <si>
    <t>서버아이템</t>
    <phoneticPr fontId="1" type="noConversion"/>
  </si>
  <si>
    <t>그외</t>
    <phoneticPr fontId="1" type="noConversion"/>
  </si>
  <si>
    <t>재화</t>
  </si>
  <si>
    <t>EN</t>
    <phoneticPr fontId="1" type="noConversion"/>
  </si>
  <si>
    <t>재화</t>
    <phoneticPr fontId="1" type="noConversion"/>
  </si>
  <si>
    <t>cu</t>
    <phoneticPr fontId="1" type="noConversion"/>
  </si>
  <si>
    <t>Cash_sSpellGacha</t>
  </si>
  <si>
    <t>제공 목록 없음</t>
    <phoneticPr fontId="1" type="noConversion"/>
  </si>
  <si>
    <t>GO</t>
    <phoneticPr fontId="1" type="noConversion"/>
  </si>
  <si>
    <t>아이템</t>
    <phoneticPr fontId="1" type="noConversion"/>
  </si>
  <si>
    <t>it</t>
    <phoneticPr fontId="1" type="noConversion"/>
  </si>
  <si>
    <t>Cash_sCharacterGacha</t>
    <phoneticPr fontId="1" type="noConversion"/>
  </si>
  <si>
    <t>rt1</t>
  </si>
  <si>
    <t>rt2</t>
    <phoneticPr fontId="1" type="noConversion"/>
  </si>
  <si>
    <t>rt3</t>
    <phoneticPr fontId="1" type="noConversion"/>
  </si>
  <si>
    <t>rt4</t>
    <phoneticPr fontId="1" type="noConversion"/>
  </si>
  <si>
    <t>rt5</t>
    <phoneticPr fontId="1" type="noConversion"/>
  </si>
  <si>
    <t>rt6</t>
    <phoneticPr fontId="1" type="noConversion"/>
  </si>
  <si>
    <t>rt7</t>
    <phoneticPr fontId="1" type="noConversion"/>
  </si>
  <si>
    <t>rt8</t>
    <phoneticPr fontId="1" type="noConversion"/>
  </si>
  <si>
    <t>rt9</t>
    <phoneticPr fontId="1" type="noConversion"/>
  </si>
  <si>
    <t>rt10</t>
    <phoneticPr fontId="1" type="noConversion"/>
  </si>
  <si>
    <t>nw2</t>
    <phoneticPr fontId="1" type="noConversion"/>
  </si>
  <si>
    <t>nw3</t>
    <phoneticPr fontId="1" type="noConversion"/>
  </si>
  <si>
    <t>nw4</t>
    <phoneticPr fontId="1" type="noConversion"/>
  </si>
  <si>
    <t>참고시간</t>
    <phoneticPr fontId="1" type="noConversion"/>
  </si>
  <si>
    <t>수량검증</t>
    <phoneticPr fontId="1" type="noConversion"/>
  </si>
  <si>
    <t>마지막보상검증</t>
    <phoneticPr fontId="1" type="noConversion"/>
  </si>
  <si>
    <t>vl</t>
    <phoneticPr fontId="1" type="noConversion"/>
  </si>
  <si>
    <t>cn</t>
    <phoneticPr fontId="1" type="noConversion"/>
  </si>
  <si>
    <t>rewardType|String</t>
    <phoneticPr fontId="1" type="noConversion"/>
  </si>
  <si>
    <t>rewardValue|String</t>
    <phoneticPr fontId="1" type="noConversion"/>
  </si>
  <si>
    <t>rewardCount|Int</t>
    <phoneticPr fontId="1" type="noConversion"/>
  </si>
  <si>
    <t>attendanceGachaWeight|Float</t>
  </si>
  <si>
    <t>key</t>
    <phoneticPr fontId="1" type="noConversion"/>
  </si>
  <si>
    <t>key|Int</t>
    <phoneticPr fontId="1" type="noConversion"/>
  </si>
  <si>
    <t>테이블연결</t>
    <phoneticPr fontId="1" type="noConversion"/>
  </si>
  <si>
    <t>Jason화</t>
    <phoneticPr fontId="1" type="noConversion"/>
  </si>
  <si>
    <t>attd</t>
    <phoneticPr fontId="1" type="noConversion"/>
  </si>
  <si>
    <t>num</t>
    <phoneticPr fontId="1" type="noConversion"/>
  </si>
  <si>
    <t>attdRw</t>
    <phoneticPr fontId="1" type="noConversion"/>
  </si>
  <si>
    <t>DI</t>
    <phoneticPr fontId="1" type="noConversion"/>
  </si>
  <si>
    <t>최대값10</t>
    <phoneticPr fontId="1" type="noConversion"/>
  </si>
  <si>
    <t>attdMx</t>
    <phoneticPr fontId="1" type="noConversion"/>
  </si>
  <si>
    <t>EN</t>
  </si>
  <si>
    <t>GO</t>
  </si>
  <si>
    <t>참고확률</t>
    <phoneticPr fontId="1" type="noConversion"/>
  </si>
  <si>
    <t>기대값</t>
    <phoneticPr fontId="1" type="noConversion"/>
  </si>
  <si>
    <t>평균10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</si>
</sst>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43B4-425A-48A9-B660-39C9B19EE4F3}">
  <dimension ref="A1:P16"/>
  <sheetViews>
    <sheetView zoomScaleNormal="100" workbookViewId="0">
      <selection activeCell="F2" sqref="F2"/>
    </sheetView>
  </sheetViews>
  <sheetFormatPr defaultRowHeight="16.5" outlineLevelCol="1"/>
  <cols>
    <col min="2" max="2" width="19.5" customWidth="1" outlineLevel="1"/>
    <col min="3" max="3" width="9" customWidth="1"/>
    <col min="4" max="4" width="9" customWidth="1" outlineLevel="1"/>
    <col min="5" max="5" width="9" customWidth="1"/>
    <col min="6" max="6" width="9" customWidth="1" outlineLevel="1"/>
    <col min="7" max="7" width="11.75" customWidth="1" outlineLevel="1"/>
    <col min="8" max="8" width="11.125" customWidth="1" outlineLevel="1"/>
  </cols>
  <sheetData>
    <row r="1" spans="1:16" ht="27" customHeight="1">
      <c r="A1" s="3" t="s">
        <v>1</v>
      </c>
      <c r="B1" t="s">
        <v>28</v>
      </c>
      <c r="C1" t="s">
        <v>30</v>
      </c>
      <c r="D1" t="s">
        <v>87</v>
      </c>
      <c r="E1" t="str">
        <f t="array" ref="E1">IF(SUM(IF(D:D&gt;="0",1,0))&gt;1,"4로안나눠짐","givenTime|Int")</f>
        <v>givenTime|Int</v>
      </c>
      <c r="F1" t="s">
        <v>86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26</v>
      </c>
      <c r="P1" t="s">
        <v>27</v>
      </c>
    </row>
    <row r="2" spans="1:16">
      <c r="A2" t="s">
        <v>31</v>
      </c>
      <c r="B2" t="s">
        <v>32</v>
      </c>
      <c r="C2">
        <f>COUNTIF(AttendanceRewardTable!A:A,A2)</f>
        <v>25</v>
      </c>
      <c r="D2" t="str">
        <f>IF(MOD(C2-1,4)=0,"","4로안나눠짐")</f>
        <v/>
      </c>
      <c r="E2">
        <f t="shared" ref="E2:E16" si="0">ROUND(C2+10,0)*24*60*60</f>
        <v>3024000</v>
      </c>
      <c r="F2" t="str">
        <f t="shared" ref="F2" si="1">IF(E2/60/60/24*1&gt;=1,INT(E2/60/60/24)&amp;"d","")
&amp;IF(INT(MOD(E2/60/60,24))&gt;0,INT(MOD(E2/60/60,24))&amp;"h","")
&amp;IF(INT(MOD(E2/60,60))&gt;0,INT(MOD(E2/60,60))&amp;"m","")
&amp;IF(INT(MOD(E2,60))&gt;0,INT(MOD(E2,60))&amp;"s","")</f>
        <v>35d</v>
      </c>
      <c r="G2" s="1">
        <v>36526</v>
      </c>
      <c r="H2" s="1">
        <v>401768</v>
      </c>
      <c r="I2">
        <f>IF(ISBLANK($G2),"",YEAR($G2))</f>
        <v>2000</v>
      </c>
      <c r="J2">
        <f>IF(ISBLANK($G2),"",MONTH($G2))</f>
        <v>1</v>
      </c>
      <c r="K2">
        <f>IF(ISBLANK($G2),"",DAY($G2))</f>
        <v>1</v>
      </c>
      <c r="L2">
        <f>IF(ISBLANK($H2),"",YEAR($H2+1))</f>
        <v>3000</v>
      </c>
      <c r="M2">
        <f>IF(ISBLANK($H2),"",MONTH($H2+1))</f>
        <v>1</v>
      </c>
      <c r="N2">
        <f>IF(ISBLANK($H2),"",DAY($H2+1))</f>
        <v>1</v>
      </c>
      <c r="O2">
        <v>100</v>
      </c>
      <c r="P2" t="b">
        <v>1</v>
      </c>
    </row>
    <row r="3" spans="1:16">
      <c r="A3" t="s">
        <v>10</v>
      </c>
      <c r="B3" t="s">
        <v>11</v>
      </c>
      <c r="C3">
        <f>COUNTIF(AttendanceRewardTable!A:A,A3)</f>
        <v>9</v>
      </c>
      <c r="D3" t="str">
        <f t="shared" ref="D3:D16" si="2">IF(MOD(C3-1,4)=0,"","4로안나눠짐")</f>
        <v/>
      </c>
      <c r="E3">
        <f t="shared" si="0"/>
        <v>1641600</v>
      </c>
      <c r="F3" t="str">
        <f t="shared" ref="F3:F16" si="3">IF(E3/60/60/24*1&gt;=1,INT(E3/60/60/24)&amp;"d","")
&amp;IF(INT(MOD(E3/60/60,24))&gt;0,INT(MOD(E3/60/60,24))&amp;"h","")
&amp;IF(INT(MOD(E3/60,60))&gt;0,INT(MOD(E3/60,60))&amp;"m","")
&amp;IF(INT(MOD(E3,60))&gt;0,INT(MOD(E3,60))&amp;"s","")</f>
        <v>19d</v>
      </c>
      <c r="G3" s="1">
        <v>36526</v>
      </c>
      <c r="H3" s="1">
        <v>401768</v>
      </c>
      <c r="I3">
        <f t="shared" ref="I3:I16" si="4">IF(ISBLANK($G3),"",YEAR($G3))</f>
        <v>2000</v>
      </c>
      <c r="J3">
        <f t="shared" ref="J3:J16" si="5">IF(ISBLANK($G3),"",MONTH($G3))</f>
        <v>1</v>
      </c>
      <c r="K3">
        <f t="shared" ref="K3:K16" si="6">IF(ISBLANK($G3),"",DAY($G3))</f>
        <v>1</v>
      </c>
      <c r="L3">
        <f t="shared" ref="L3:L16" si="7">IF(ISBLANK($H3),"",YEAR($H3+1))</f>
        <v>3000</v>
      </c>
      <c r="M3">
        <f t="shared" ref="M3:M16" si="8">IF(ISBLANK($H3),"",MONTH($H3+1))</f>
        <v>1</v>
      </c>
      <c r="N3">
        <f t="shared" ref="N3:N16" si="9">IF(ISBLANK($H3),"",DAY($H3+1))</f>
        <v>1</v>
      </c>
      <c r="O3">
        <v>10</v>
      </c>
      <c r="P3" t="b">
        <v>0</v>
      </c>
    </row>
    <row r="4" spans="1:16">
      <c r="A4" t="s">
        <v>12</v>
      </c>
      <c r="B4" t="s">
        <v>13</v>
      </c>
      <c r="C4">
        <f>COUNTIF(AttendanceRewardTable!A:A,A4)</f>
        <v>9</v>
      </c>
      <c r="D4" t="str">
        <f t="shared" si="2"/>
        <v/>
      </c>
      <c r="E4">
        <f t="shared" si="0"/>
        <v>1641600</v>
      </c>
      <c r="F4" t="str">
        <f t="shared" si="3"/>
        <v>19d</v>
      </c>
      <c r="G4" s="1">
        <v>36526</v>
      </c>
      <c r="H4" s="1">
        <v>401768</v>
      </c>
      <c r="I4">
        <f t="shared" si="4"/>
        <v>2000</v>
      </c>
      <c r="J4">
        <f t="shared" si="5"/>
        <v>1</v>
      </c>
      <c r="K4">
        <f t="shared" si="6"/>
        <v>1</v>
      </c>
      <c r="L4">
        <f t="shared" si="7"/>
        <v>3000</v>
      </c>
      <c r="M4">
        <f t="shared" si="8"/>
        <v>1</v>
      </c>
      <c r="N4">
        <f t="shared" si="9"/>
        <v>1</v>
      </c>
      <c r="O4">
        <v>9</v>
      </c>
      <c r="P4" t="b">
        <v>0</v>
      </c>
    </row>
    <row r="5" spans="1:16">
      <c r="A5" t="s">
        <v>14</v>
      </c>
      <c r="B5" t="s">
        <v>15</v>
      </c>
      <c r="C5">
        <f>COUNTIF(AttendanceRewardTable!A:A,A5)</f>
        <v>9</v>
      </c>
      <c r="D5" t="str">
        <f t="shared" si="2"/>
        <v/>
      </c>
      <c r="E5">
        <f t="shared" si="0"/>
        <v>1641600</v>
      </c>
      <c r="F5" t="str">
        <f t="shared" si="3"/>
        <v>19d</v>
      </c>
      <c r="G5" s="1">
        <v>36526</v>
      </c>
      <c r="H5" s="1">
        <v>401768</v>
      </c>
      <c r="I5">
        <f t="shared" si="4"/>
        <v>2000</v>
      </c>
      <c r="J5">
        <f t="shared" si="5"/>
        <v>1</v>
      </c>
      <c r="K5">
        <f t="shared" si="6"/>
        <v>1</v>
      </c>
      <c r="L5">
        <f t="shared" si="7"/>
        <v>3000</v>
      </c>
      <c r="M5">
        <f t="shared" si="8"/>
        <v>1</v>
      </c>
      <c r="N5">
        <f t="shared" si="9"/>
        <v>1</v>
      </c>
      <c r="O5">
        <v>8</v>
      </c>
      <c r="P5" t="b">
        <v>0</v>
      </c>
    </row>
    <row r="6" spans="1:16">
      <c r="A6" t="s">
        <v>16</v>
      </c>
      <c r="B6" t="s">
        <v>17</v>
      </c>
      <c r="C6">
        <f>COUNTIF(AttendanceRewardTable!A:A,A6)</f>
        <v>9</v>
      </c>
      <c r="D6" t="str">
        <f t="shared" si="2"/>
        <v/>
      </c>
      <c r="E6">
        <f t="shared" si="0"/>
        <v>1641600</v>
      </c>
      <c r="F6" t="str">
        <f t="shared" si="3"/>
        <v>19d</v>
      </c>
      <c r="G6" s="1">
        <v>36526</v>
      </c>
      <c r="H6" s="1">
        <v>401768</v>
      </c>
      <c r="I6">
        <f t="shared" si="4"/>
        <v>2000</v>
      </c>
      <c r="J6">
        <f t="shared" si="5"/>
        <v>1</v>
      </c>
      <c r="K6">
        <f t="shared" si="6"/>
        <v>1</v>
      </c>
      <c r="L6">
        <f t="shared" si="7"/>
        <v>3000</v>
      </c>
      <c r="M6">
        <f t="shared" si="8"/>
        <v>1</v>
      </c>
      <c r="N6">
        <f t="shared" si="9"/>
        <v>1</v>
      </c>
      <c r="O6">
        <v>7</v>
      </c>
      <c r="P6" t="b">
        <v>0</v>
      </c>
    </row>
    <row r="7" spans="1:16">
      <c r="A7" t="s">
        <v>18</v>
      </c>
      <c r="B7" t="s">
        <v>19</v>
      </c>
      <c r="C7">
        <f>COUNTIF(AttendanceRewardTable!A:A,A7)</f>
        <v>9</v>
      </c>
      <c r="D7" t="str">
        <f t="shared" si="2"/>
        <v/>
      </c>
      <c r="E7">
        <f t="shared" si="0"/>
        <v>1641600</v>
      </c>
      <c r="F7" t="str">
        <f t="shared" si="3"/>
        <v>19d</v>
      </c>
      <c r="G7" s="1">
        <v>36526</v>
      </c>
      <c r="H7" s="1">
        <v>401768</v>
      </c>
      <c r="I7">
        <f t="shared" si="4"/>
        <v>2000</v>
      </c>
      <c r="J7">
        <f t="shared" si="5"/>
        <v>1</v>
      </c>
      <c r="K7">
        <f t="shared" si="6"/>
        <v>1</v>
      </c>
      <c r="L7">
        <f t="shared" si="7"/>
        <v>3000</v>
      </c>
      <c r="M7">
        <f t="shared" si="8"/>
        <v>1</v>
      </c>
      <c r="N7">
        <f t="shared" si="9"/>
        <v>1</v>
      </c>
      <c r="O7">
        <v>6</v>
      </c>
      <c r="P7" t="b">
        <v>0</v>
      </c>
    </row>
    <row r="8" spans="1:16">
      <c r="A8" t="s">
        <v>20</v>
      </c>
      <c r="B8" t="s">
        <v>21</v>
      </c>
      <c r="C8">
        <f>COUNTIF(AttendanceRewardTable!A:A,A8)</f>
        <v>9</v>
      </c>
      <c r="D8" t="str">
        <f t="shared" si="2"/>
        <v/>
      </c>
      <c r="E8">
        <f t="shared" si="0"/>
        <v>1641600</v>
      </c>
      <c r="F8" t="str">
        <f t="shared" si="3"/>
        <v>19d</v>
      </c>
      <c r="G8" s="1">
        <v>36526</v>
      </c>
      <c r="H8" s="1">
        <v>401768</v>
      </c>
      <c r="I8">
        <f t="shared" si="4"/>
        <v>2000</v>
      </c>
      <c r="J8">
        <f t="shared" si="5"/>
        <v>1</v>
      </c>
      <c r="K8">
        <f t="shared" si="6"/>
        <v>1</v>
      </c>
      <c r="L8">
        <f t="shared" si="7"/>
        <v>3000</v>
      </c>
      <c r="M8">
        <f t="shared" si="8"/>
        <v>1</v>
      </c>
      <c r="N8">
        <f t="shared" si="9"/>
        <v>1</v>
      </c>
      <c r="O8">
        <v>5</v>
      </c>
      <c r="P8" t="b">
        <v>0</v>
      </c>
    </row>
    <row r="9" spans="1:16">
      <c r="A9" t="s">
        <v>33</v>
      </c>
      <c r="B9" t="s">
        <v>34</v>
      </c>
      <c r="C9">
        <f>COUNTIF(AttendanceRewardTable!A:A,A9)</f>
        <v>9</v>
      </c>
      <c r="D9" t="str">
        <f t="shared" si="2"/>
        <v/>
      </c>
      <c r="E9">
        <f t="shared" si="0"/>
        <v>1641600</v>
      </c>
      <c r="F9" t="str">
        <f t="shared" si="3"/>
        <v>19d</v>
      </c>
      <c r="G9" s="1">
        <v>36526</v>
      </c>
      <c r="H9" s="1">
        <v>401768</v>
      </c>
      <c r="I9">
        <f t="shared" si="4"/>
        <v>2000</v>
      </c>
      <c r="J9">
        <f t="shared" si="5"/>
        <v>1</v>
      </c>
      <c r="K9">
        <f t="shared" si="6"/>
        <v>1</v>
      </c>
      <c r="L9">
        <f t="shared" si="7"/>
        <v>3000</v>
      </c>
      <c r="M9">
        <f t="shared" si="8"/>
        <v>1</v>
      </c>
      <c r="N9">
        <f t="shared" si="9"/>
        <v>1</v>
      </c>
      <c r="O9">
        <v>4</v>
      </c>
      <c r="P9" t="b">
        <v>0</v>
      </c>
    </row>
    <row r="10" spans="1:16">
      <c r="A10" t="s">
        <v>35</v>
      </c>
      <c r="B10" t="s">
        <v>36</v>
      </c>
      <c r="C10">
        <f>COUNTIF(AttendanceRewardTable!A:A,A10)</f>
        <v>9</v>
      </c>
      <c r="D10" t="str">
        <f t="shared" si="2"/>
        <v/>
      </c>
      <c r="E10">
        <f t="shared" si="0"/>
        <v>1641600</v>
      </c>
      <c r="F10" t="str">
        <f t="shared" si="3"/>
        <v>19d</v>
      </c>
      <c r="G10" s="1">
        <v>36526</v>
      </c>
      <c r="H10" s="1">
        <v>401768</v>
      </c>
      <c r="I10">
        <f t="shared" si="4"/>
        <v>2000</v>
      </c>
      <c r="J10">
        <f t="shared" si="5"/>
        <v>1</v>
      </c>
      <c r="K10">
        <f t="shared" si="6"/>
        <v>1</v>
      </c>
      <c r="L10">
        <f t="shared" si="7"/>
        <v>3000</v>
      </c>
      <c r="M10">
        <f t="shared" si="8"/>
        <v>1</v>
      </c>
      <c r="N10">
        <f t="shared" si="9"/>
        <v>1</v>
      </c>
      <c r="O10">
        <v>3</v>
      </c>
      <c r="P10" t="b">
        <v>0</v>
      </c>
    </row>
    <row r="11" spans="1:16">
      <c r="A11" t="s">
        <v>37</v>
      </c>
      <c r="B11" t="s">
        <v>38</v>
      </c>
      <c r="C11">
        <f>COUNTIF(AttendanceRewardTable!A:A,A11)</f>
        <v>9</v>
      </c>
      <c r="D11" t="str">
        <f t="shared" si="2"/>
        <v/>
      </c>
      <c r="E11">
        <f t="shared" si="0"/>
        <v>1641600</v>
      </c>
      <c r="F11" t="str">
        <f t="shared" si="3"/>
        <v>19d</v>
      </c>
      <c r="G11" s="1">
        <v>36526</v>
      </c>
      <c r="H11" s="1">
        <v>401768</v>
      </c>
      <c r="I11">
        <f t="shared" si="4"/>
        <v>2000</v>
      </c>
      <c r="J11">
        <f t="shared" si="5"/>
        <v>1</v>
      </c>
      <c r="K11">
        <f t="shared" si="6"/>
        <v>1</v>
      </c>
      <c r="L11">
        <f t="shared" si="7"/>
        <v>3000</v>
      </c>
      <c r="M11">
        <f t="shared" si="8"/>
        <v>1</v>
      </c>
      <c r="N11">
        <f t="shared" si="9"/>
        <v>1</v>
      </c>
      <c r="O11">
        <v>2</v>
      </c>
      <c r="P11" t="b">
        <v>0</v>
      </c>
    </row>
    <row r="12" spans="1:16">
      <c r="A12" t="s">
        <v>39</v>
      </c>
      <c r="B12" t="s">
        <v>40</v>
      </c>
      <c r="C12">
        <f>COUNTIF(AttendanceRewardTable!A:A,A12)</f>
        <v>9</v>
      </c>
      <c r="D12" t="str">
        <f t="shared" si="2"/>
        <v/>
      </c>
      <c r="E12">
        <f t="shared" si="0"/>
        <v>1641600</v>
      </c>
      <c r="F12" t="str">
        <f t="shared" si="3"/>
        <v>19d</v>
      </c>
      <c r="G12" s="1">
        <v>36526</v>
      </c>
      <c r="H12" s="1">
        <v>401768</v>
      </c>
      <c r="I12">
        <f t="shared" si="4"/>
        <v>2000</v>
      </c>
      <c r="J12">
        <f t="shared" si="5"/>
        <v>1</v>
      </c>
      <c r="K12">
        <f t="shared" si="6"/>
        <v>1</v>
      </c>
      <c r="L12">
        <f t="shared" si="7"/>
        <v>3000</v>
      </c>
      <c r="M12">
        <f t="shared" si="8"/>
        <v>1</v>
      </c>
      <c r="N12">
        <f t="shared" si="9"/>
        <v>1</v>
      </c>
      <c r="O12">
        <v>1</v>
      </c>
      <c r="P12" t="b">
        <v>0</v>
      </c>
    </row>
    <row r="13" spans="1:16">
      <c r="A13" t="s">
        <v>22</v>
      </c>
      <c r="B13" t="s">
        <v>23</v>
      </c>
      <c r="C13">
        <f>COUNTIF(AttendanceRewardTable!A:A,A13)</f>
        <v>5</v>
      </c>
      <c r="D13" t="str">
        <f t="shared" si="2"/>
        <v/>
      </c>
      <c r="E13">
        <f t="shared" si="0"/>
        <v>1296000</v>
      </c>
      <c r="F13" t="str">
        <f t="shared" si="3"/>
        <v>15d</v>
      </c>
      <c r="G13" s="1">
        <v>44743</v>
      </c>
      <c r="H13" s="1">
        <v>44757</v>
      </c>
      <c r="I13">
        <f t="shared" si="4"/>
        <v>2022</v>
      </c>
      <c r="J13">
        <f t="shared" si="5"/>
        <v>7</v>
      </c>
      <c r="K13">
        <f t="shared" si="6"/>
        <v>1</v>
      </c>
      <c r="L13">
        <f t="shared" si="7"/>
        <v>2022</v>
      </c>
      <c r="M13">
        <f t="shared" si="8"/>
        <v>7</v>
      </c>
      <c r="N13">
        <f t="shared" si="9"/>
        <v>16</v>
      </c>
      <c r="O13">
        <v>100</v>
      </c>
      <c r="P13" t="b">
        <v>1</v>
      </c>
    </row>
    <row r="14" spans="1:16">
      <c r="A14" t="s">
        <v>24</v>
      </c>
      <c r="B14" t="s">
        <v>25</v>
      </c>
      <c r="C14">
        <f>COUNTIF(AttendanceRewardTable!A:A,A14)</f>
        <v>17</v>
      </c>
      <c r="D14" t="str">
        <f t="shared" si="2"/>
        <v/>
      </c>
      <c r="E14">
        <f t="shared" si="0"/>
        <v>2332800</v>
      </c>
      <c r="F14" t="str">
        <f t="shared" si="3"/>
        <v>27d</v>
      </c>
      <c r="G14" s="1">
        <v>44758</v>
      </c>
      <c r="H14" s="1">
        <v>44773</v>
      </c>
      <c r="I14">
        <f t="shared" si="4"/>
        <v>2022</v>
      </c>
      <c r="J14">
        <f t="shared" si="5"/>
        <v>7</v>
      </c>
      <c r="K14">
        <f t="shared" si="6"/>
        <v>16</v>
      </c>
      <c r="L14">
        <f t="shared" si="7"/>
        <v>2022</v>
      </c>
      <c r="M14">
        <f t="shared" si="8"/>
        <v>8</v>
      </c>
      <c r="N14">
        <f t="shared" si="9"/>
        <v>1</v>
      </c>
      <c r="O14">
        <v>100</v>
      </c>
      <c r="P14" t="b">
        <v>1</v>
      </c>
    </row>
    <row r="15" spans="1:16">
      <c r="A15" t="s">
        <v>41</v>
      </c>
      <c r="B15" t="s">
        <v>42</v>
      </c>
      <c r="C15">
        <f>COUNTIF(AttendanceRewardTable!A:A,A15)</f>
        <v>21</v>
      </c>
      <c r="D15" t="str">
        <f t="shared" si="2"/>
        <v/>
      </c>
      <c r="E15">
        <f t="shared" si="0"/>
        <v>2678400</v>
      </c>
      <c r="F15" t="str">
        <f t="shared" si="3"/>
        <v>31d</v>
      </c>
      <c r="G15" s="1">
        <v>44774</v>
      </c>
      <c r="H15" s="1">
        <v>44788</v>
      </c>
      <c r="I15">
        <f t="shared" si="4"/>
        <v>2022</v>
      </c>
      <c r="J15">
        <f t="shared" si="5"/>
        <v>8</v>
      </c>
      <c r="K15">
        <f t="shared" si="6"/>
        <v>1</v>
      </c>
      <c r="L15">
        <f t="shared" si="7"/>
        <v>2022</v>
      </c>
      <c r="M15">
        <f t="shared" si="8"/>
        <v>8</v>
      </c>
      <c r="N15">
        <f t="shared" si="9"/>
        <v>16</v>
      </c>
      <c r="O15">
        <v>100</v>
      </c>
      <c r="P15" t="b">
        <v>1</v>
      </c>
    </row>
    <row r="16" spans="1:16">
      <c r="A16" t="s">
        <v>43</v>
      </c>
      <c r="B16" t="s">
        <v>44</v>
      </c>
      <c r="C16">
        <f>COUNTIF(AttendanceRewardTable!A:A,A16)</f>
        <v>29</v>
      </c>
      <c r="D16" t="str">
        <f t="shared" si="2"/>
        <v/>
      </c>
      <c r="E16">
        <f t="shared" si="0"/>
        <v>3369600</v>
      </c>
      <c r="F16" t="str">
        <f t="shared" si="3"/>
        <v>39d</v>
      </c>
      <c r="G16" s="1">
        <v>44789</v>
      </c>
      <c r="H16" s="1">
        <v>44804</v>
      </c>
      <c r="I16">
        <f t="shared" si="4"/>
        <v>2022</v>
      </c>
      <c r="J16">
        <f t="shared" si="5"/>
        <v>8</v>
      </c>
      <c r="K16">
        <f t="shared" si="6"/>
        <v>16</v>
      </c>
      <c r="L16">
        <f t="shared" si="7"/>
        <v>2022</v>
      </c>
      <c r="M16">
        <f t="shared" si="8"/>
        <v>9</v>
      </c>
      <c r="N16">
        <f t="shared" si="9"/>
        <v>1</v>
      </c>
      <c r="O16">
        <v>100</v>
      </c>
      <c r="P16" t="b">
        <v>1</v>
      </c>
    </row>
  </sheetData>
  <phoneticPr fontId="1" type="noConversion"/>
  <conditionalFormatting sqref="G1:H1048576">
    <cfRule type="expression" dxfId="0" priority="1">
      <formula>$H1&lt;TODAY()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9E0-3991-4EBD-A11A-777FE879462F}">
  <dimension ref="A1:AJ188"/>
  <sheetViews>
    <sheetView workbookViewId="0">
      <pane xSplit="2" ySplit="1" topLeftCell="C59" activePane="bottomRight" state="frozen"/>
      <selection activeCell="N1" sqref="N1"/>
      <selection pane="topRight" activeCell="N1" sqref="N1"/>
      <selection pane="bottomLeft" activeCell="N1" sqref="N1"/>
      <selection pane="bottomRight" activeCell="J62" sqref="J62"/>
    </sheetView>
  </sheetViews>
  <sheetFormatPr defaultRowHeight="16.5" outlineLevelCol="1"/>
  <cols>
    <col min="2" max="2" width="19.5" customWidth="1" outlineLevel="1"/>
    <col min="4" max="6" width="9" customWidth="1" outlineLevel="1"/>
    <col min="7" max="7" width="3.5" customWidth="1" outlineLevel="1"/>
    <col min="8" max="8" width="9" customWidth="1" outlineLevel="1"/>
    <col min="9" max="9" width="18.75" customWidth="1" outlineLevel="1"/>
    <col min="10" max="11" width="9" customWidth="1" outlineLevel="1"/>
    <col min="12" max="12" width="3.5" customWidth="1" outlineLevel="1"/>
    <col min="13" max="13" width="9" customWidth="1" outlineLevel="1"/>
    <col min="14" max="14" width="18.75" customWidth="1" outlineLevel="1"/>
    <col min="15" max="15" width="9" customWidth="1" outlineLevel="1"/>
    <col min="16" max="16" width="6.625" customWidth="1" outlineLevel="1"/>
    <col min="17" max="17" width="6.625" customWidth="1"/>
    <col min="24" max="25" width="9" outlineLevel="1"/>
    <col min="27" max="28" width="9" customWidth="1" outlineLevel="1"/>
    <col min="30" max="30" width="9" customWidth="1" outlineLevel="1"/>
    <col min="32" max="32" width="9" customWidth="1" outlineLevel="1"/>
    <col min="34" max="34" width="9" customWidth="1" outlineLevel="1"/>
    <col min="36" max="36" width="9" customWidth="1" outlineLevel="1"/>
  </cols>
  <sheetData>
    <row r="1" spans="1:36" ht="27" customHeight="1">
      <c r="A1" s="2" t="s">
        <v>1</v>
      </c>
      <c r="B1" t="s">
        <v>28</v>
      </c>
      <c r="C1" t="s">
        <v>29</v>
      </c>
      <c r="D1" s="4" t="s">
        <v>99</v>
      </c>
      <c r="E1" s="4" t="s">
        <v>100</v>
      </c>
      <c r="F1" t="s">
        <v>88</v>
      </c>
      <c r="G1" s="4" t="s">
        <v>45</v>
      </c>
      <c r="H1" s="3" t="s">
        <v>46</v>
      </c>
      <c r="I1" s="4" t="s">
        <v>47</v>
      </c>
      <c r="J1" s="4" t="s">
        <v>48</v>
      </c>
      <c r="K1" s="3" t="s">
        <v>49</v>
      </c>
      <c r="L1" s="4" t="s">
        <v>50</v>
      </c>
      <c r="M1" s="3" t="s">
        <v>46</v>
      </c>
      <c r="N1" s="4" t="s">
        <v>51</v>
      </c>
      <c r="O1" s="4" t="s">
        <v>52</v>
      </c>
      <c r="P1" s="4" t="s">
        <v>95</v>
      </c>
      <c r="Q1" s="3" t="s">
        <v>96</v>
      </c>
      <c r="R1" s="3" t="str">
        <f t="array" aca="1" ref="R1" ca="1">IF(SUM(IF(F:F&gt;="0",1,0))&gt;1,"보상이상","rewardType1|String")</f>
        <v>rewardType1|String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2" t="s">
        <v>97</v>
      </c>
      <c r="Y1" s="2" t="s">
        <v>98</v>
      </c>
      <c r="AA1" t="s">
        <v>58</v>
      </c>
      <c r="AB1" t="s">
        <v>59</v>
      </c>
      <c r="AD1" t="s">
        <v>60</v>
      </c>
      <c r="AF1" t="s">
        <v>61</v>
      </c>
      <c r="AH1" t="s">
        <v>62</v>
      </c>
      <c r="AJ1" t="s">
        <v>101</v>
      </c>
    </row>
    <row r="2" spans="1:36">
      <c r="A2" t="s">
        <v>0</v>
      </c>
      <c r="B2" t="str">
        <f>VLOOKUP(A2,AttendanceTypeTable!$A:$B,MATCH(AttendanceTypeTable!$B$1,AttendanceTypeTable!$A$1:$B$1,0),0)</f>
        <v>첫시작용</v>
      </c>
      <c r="C2">
        <f t="shared" ref="C2:C35" ca="1" si="0">IF(A2&lt;&gt;OFFSET(A2,-1,0),1,OFFSET(C2,-1,0)+1)</f>
        <v>1</v>
      </c>
      <c r="D2" t="str">
        <f>A2</f>
        <v>fr</v>
      </c>
      <c r="E2">
        <f ca="1">C2</f>
        <v>1</v>
      </c>
      <c r="F2" t="str">
        <f ca="1">IF(C2&lt;OFFSET(C2,1,0),
     IF(LEN(M2)=0,"","마지막날아닌데보상있음"),
     IF(LEN(M2)&lt;&gt;0,"","마지막날인데보상없음"))</f>
        <v/>
      </c>
      <c r="G2" t="str">
        <f t="shared" ref="G2:G33" ca="1" si="1">IF(ISBLANK(H2),"",
VLOOKUP(H2,OFFSET(INDIRECT("$A:$B"),0,MATCH(H$1&amp;"_Verify",INDIRECT("$1:$1"),0)-1),2,0)
)</f>
        <v>cu</v>
      </c>
      <c r="H2" t="s">
        <v>63</v>
      </c>
      <c r="I2" t="s">
        <v>64</v>
      </c>
      <c r="J2">
        <v>120</v>
      </c>
      <c r="K2" t="str">
        <f t="shared" ref="K2:K33" si="2">IF(H2="장비1상자",
  IF(OR(I2&gt;3,J2&gt;5),"장비이상",""),
IF(I2="GO",
  IF(J2&lt;100,"골드이상",""),
IF(I2="EN",
  IF(J2&gt;29,"에너지너무많음",
  IF(J2&gt;9,"에너지다소많음","")),"")))</f>
        <v>에너지너무많음</v>
      </c>
      <c r="L2" t="str">
        <f t="shared" ref="L2:L35" ca="1" si="3">IF(ISBLANK(M2),"",
VLOOKUP(M2,OFFSET(INDIRECT("$A:$B"),0,MATCH(M$1&amp;"_Verify",INDIRECT("$1:$1"),0)-1),2,0)
)</f>
        <v/>
      </c>
      <c r="P2">
        <v>698</v>
      </c>
      <c r="Q2">
        <f>P2</f>
        <v>698</v>
      </c>
      <c r="R2" t="str">
        <f t="shared" ref="R2:R33" ca="1" si="4">IF(LEN(G2)=0,"",G2)</f>
        <v>cu</v>
      </c>
      <c r="S2" t="str">
        <f t="shared" ref="S2:S33" si="5">IF(LEN(I2)=0,"",I2)</f>
        <v>EN</v>
      </c>
      <c r="T2">
        <f t="shared" ref="T2:T33" si="6">IF(LEN(J2)=0,"",J2)</f>
        <v>120</v>
      </c>
      <c r="U2" t="str">
        <f t="shared" ref="U2:U33" ca="1" si="7">IF(LEN(L2)=0,"",L2)</f>
        <v/>
      </c>
      <c r="V2" t="str">
        <f t="shared" ref="V2:W35" si="8">IF(LEN(N2)=0,"",N2)</f>
        <v/>
      </c>
      <c r="W2" t="str">
        <f t="shared" si="8"/>
        <v/>
      </c>
      <c r="X2" t="str">
        <f t="shared" ref="X2" ca="1" si="9">IF(ROW()=2,Y2,OFFSET(X2,-1,0)&amp;IF(LEN(Y2)=0,"",","&amp;Y2))</f>
        <v>{"attd":"fr","num":1,"tp1":"cu","vl1":"EN","cn1":120,"key":698}</v>
      </c>
      <c r="Y2" t="str">
        <f ca="1">"{"""&amp;D$1&amp;""":"""&amp;D2&amp;""""
&amp;","""&amp;E$1&amp;""":"&amp;E2
&amp;","""&amp;G$1&amp;""":"""&amp;G2&amp;""""
&amp;","""&amp;I$1&amp;""":"""&amp;I2&amp;""""
&amp;","""&amp;J$1&amp;""":"&amp;J2
&amp;IF(LEN(L2)=0,"",","""&amp;L$1&amp;""":"""&amp;L2&amp;"""")
&amp;IF(LEN(N2)=0,"",","""&amp;N$1&amp;""":"""&amp;N2&amp;"""")
&amp;IF(LEN(O2)=0,"",","""&amp;O$1&amp;""":"&amp;O2)
&amp;","""&amp;P$1&amp;""":"&amp;P2&amp;"}"</f>
        <v>{"attd":"fr","num":1,"tp1":"cu","vl1":"EN","cn1":120,"key":698}</v>
      </c>
      <c r="AA2" t="s">
        <v>65</v>
      </c>
      <c r="AB2" t="s">
        <v>66</v>
      </c>
      <c r="AD2" t="s">
        <v>64</v>
      </c>
      <c r="AF2" t="s">
        <v>67</v>
      </c>
      <c r="AH2" t="s">
        <v>68</v>
      </c>
      <c r="AJ2" t="str">
        <f ca="1">"["&amp;
IF(LEFT(OFFSET(X1,COUNTA(X:X)-1,0),1)=",",SUBSTITUTE(OFFSET(X1,COUNTA(X:X)-1,0),",","",1),OFFSET(X1,COUNTA(X:X)-1,0))
&amp;"]"</f>
        <v>[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]</v>
      </c>
    </row>
    <row r="3" spans="1:36">
      <c r="A3" t="s">
        <v>0</v>
      </c>
      <c r="B3" t="str">
        <f>VLOOKUP(A3,AttendanceTypeTable!$A:$B,MATCH(AttendanceTypeTable!$B$1,AttendanceTypeTable!$A$1:$B$1,0),0)</f>
        <v>첫시작용</v>
      </c>
      <c r="C3">
        <f t="shared" ca="1" si="0"/>
        <v>2</v>
      </c>
      <c r="D3" t="str">
        <f t="shared" ref="D3:D66" si="10">A3</f>
        <v>fr</v>
      </c>
      <c r="E3">
        <f t="shared" ref="E3:E66" ca="1" si="11">C3</f>
        <v>2</v>
      </c>
      <c r="F3" t="str">
        <f t="shared" ref="F3:F66" ca="1" si="12">IF(C3&lt;OFFSET(C3,1,0),
     IF(LEN(M3)=0,"","마지막날아닌데보상있음"),
     IF(LEN(M3)&lt;&gt;0,"","마지막날인데보상없음"))</f>
        <v/>
      </c>
      <c r="G3" t="str">
        <f t="shared" ca="1" si="1"/>
        <v>cu</v>
      </c>
      <c r="H3" t="s">
        <v>63</v>
      </c>
      <c r="I3" t="s">
        <v>69</v>
      </c>
      <c r="J3">
        <v>1250</v>
      </c>
      <c r="K3" t="str">
        <f t="shared" si="2"/>
        <v/>
      </c>
      <c r="L3" t="str">
        <f t="shared" ca="1" si="3"/>
        <v/>
      </c>
      <c r="P3">
        <v>829</v>
      </c>
      <c r="Q3">
        <f t="shared" ref="Q3:Q66" si="13">P3</f>
        <v>829</v>
      </c>
      <c r="R3" t="str">
        <f t="shared" ca="1" si="4"/>
        <v>cu</v>
      </c>
      <c r="S3" t="str">
        <f t="shared" si="5"/>
        <v>GO</v>
      </c>
      <c r="T3">
        <f t="shared" si="6"/>
        <v>1250</v>
      </c>
      <c r="U3" t="str">
        <f t="shared" ca="1" si="7"/>
        <v/>
      </c>
      <c r="V3" t="str">
        <f t="shared" si="8"/>
        <v/>
      </c>
      <c r="W3" t="str">
        <f t="shared" si="8"/>
        <v/>
      </c>
      <c r="X3" t="str">
        <f t="shared" ref="X3:X66" ca="1" si="14">IF(ROW()=2,Y3,OFFSET(X3,-1,0)&amp;IF(LEN(Y3)=0,"",","&amp;Y3))</f>
        <v>{"attd":"fr","num":1,"tp1":"cu","vl1":"EN","cn1":120,"key":698},{"attd":"fr","num":2,"tp1":"cu","vl1":"GO","cn1":1250,"key":829}</v>
      </c>
      <c r="Y3" t="str">
        <f t="shared" ref="Y3:Y66" ca="1" si="15">"{"""&amp;D$1&amp;""":"""&amp;D3&amp;""""
&amp;","""&amp;E$1&amp;""":"&amp;E3
&amp;","""&amp;G$1&amp;""":"""&amp;G3&amp;""""
&amp;","""&amp;I$1&amp;""":"""&amp;I3&amp;""""
&amp;","""&amp;J$1&amp;""":"&amp;J3
&amp;IF(LEN(L3)=0,"",","""&amp;L$1&amp;""":"""&amp;L3&amp;"""")
&amp;IF(LEN(N3)=0,"",","""&amp;N$1&amp;""":"""&amp;N3&amp;"""")
&amp;IF(LEN(O3)=0,"",","""&amp;O$1&amp;""":"&amp;O3)
&amp;","""&amp;P$1&amp;""":"&amp;P3&amp;"}"</f>
        <v>{"attd":"fr","num":2,"tp1":"cu","vl1":"GO","cn1":1250,"key":829}</v>
      </c>
      <c r="AA3" t="s">
        <v>70</v>
      </c>
      <c r="AB3" t="s">
        <v>71</v>
      </c>
      <c r="AD3" t="s">
        <v>69</v>
      </c>
      <c r="AF3" t="s">
        <v>72</v>
      </c>
    </row>
    <row r="4" spans="1:36">
      <c r="A4" t="s">
        <v>0</v>
      </c>
      <c r="B4" t="str">
        <f>VLOOKUP(A4,AttendanceTypeTable!$A:$B,MATCH(AttendanceTypeTable!$B$1,AttendanceTypeTable!$A$1:$B$1,0),0)</f>
        <v>첫시작용</v>
      </c>
      <c r="C4">
        <f t="shared" ca="1" si="0"/>
        <v>3</v>
      </c>
      <c r="D4" t="str">
        <f t="shared" si="10"/>
        <v>fr</v>
      </c>
      <c r="E4">
        <f t="shared" ca="1" si="11"/>
        <v>3</v>
      </c>
      <c r="F4" t="str">
        <f t="shared" ca="1" si="12"/>
        <v/>
      </c>
      <c r="G4" t="str">
        <f t="shared" ca="1" si="1"/>
        <v>cu</v>
      </c>
      <c r="H4" t="s">
        <v>63</v>
      </c>
      <c r="I4" t="s">
        <v>64</v>
      </c>
      <c r="J4">
        <v>2</v>
      </c>
      <c r="K4" t="str">
        <f t="shared" si="2"/>
        <v/>
      </c>
      <c r="L4" t="str">
        <f t="shared" ca="1" si="3"/>
        <v/>
      </c>
      <c r="P4">
        <v>728</v>
      </c>
      <c r="Q4">
        <f t="shared" si="13"/>
        <v>728</v>
      </c>
      <c r="R4" t="str">
        <f t="shared" ca="1" si="4"/>
        <v>cu</v>
      </c>
      <c r="S4" t="str">
        <f t="shared" si="5"/>
        <v>EN</v>
      </c>
      <c r="T4">
        <f t="shared" si="6"/>
        <v>2</v>
      </c>
      <c r="U4" t="str">
        <f t="shared" ca="1" si="7"/>
        <v/>
      </c>
      <c r="V4" t="str">
        <f t="shared" si="8"/>
        <v/>
      </c>
      <c r="W4" t="str">
        <f t="shared" si="8"/>
        <v/>
      </c>
      <c r="X4" t="str">
        <f t="shared" ca="1" si="14"/>
        <v>{"attd":"fr","num":1,"tp1":"cu","vl1":"EN","cn1":120,"key":698},{"attd":"fr","num":2,"tp1":"cu","vl1":"GO","cn1":1250,"key":829},{"attd":"fr","num":3,"tp1":"cu","vl1":"EN","cn1":2,"key":728}</v>
      </c>
      <c r="Y4" t="str">
        <f t="shared" ca="1" si="15"/>
        <v>{"attd":"fr","num":3,"tp1":"cu","vl1":"EN","cn1":2,"key":728}</v>
      </c>
    </row>
    <row r="5" spans="1:36">
      <c r="A5" t="s">
        <v>0</v>
      </c>
      <c r="B5" t="str">
        <f>VLOOKUP(A5,AttendanceTypeTable!$A:$B,MATCH(AttendanceTypeTable!$B$1,AttendanceTypeTable!$A$1:$B$1,0),0)</f>
        <v>첫시작용</v>
      </c>
      <c r="C5">
        <f t="shared" ca="1" si="0"/>
        <v>4</v>
      </c>
      <c r="D5" t="str">
        <f t="shared" si="10"/>
        <v>fr</v>
      </c>
      <c r="E5">
        <f t="shared" ca="1" si="11"/>
        <v>4</v>
      </c>
      <c r="F5" t="str">
        <f t="shared" ca="1" si="12"/>
        <v/>
      </c>
      <c r="G5" t="str">
        <f t="shared" ca="1" si="1"/>
        <v>cu</v>
      </c>
      <c r="H5" t="s">
        <v>63</v>
      </c>
      <c r="I5" t="s">
        <v>64</v>
      </c>
      <c r="J5">
        <v>150</v>
      </c>
      <c r="K5" t="str">
        <f t="shared" si="2"/>
        <v>에너지너무많음</v>
      </c>
      <c r="L5" t="str">
        <f t="shared" ca="1" si="3"/>
        <v/>
      </c>
      <c r="P5">
        <v>112</v>
      </c>
      <c r="Q5">
        <f t="shared" si="13"/>
        <v>112</v>
      </c>
      <c r="R5" t="str">
        <f t="shared" ca="1" si="4"/>
        <v>cu</v>
      </c>
      <c r="S5" t="str">
        <f t="shared" si="5"/>
        <v>EN</v>
      </c>
      <c r="T5">
        <f t="shared" si="6"/>
        <v>150</v>
      </c>
      <c r="U5" t="str">
        <f t="shared" ca="1" si="7"/>
        <v/>
      </c>
      <c r="V5" t="str">
        <f t="shared" si="8"/>
        <v/>
      </c>
      <c r="W5" t="str">
        <f t="shared" si="8"/>
        <v/>
      </c>
      <c r="X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</v>
      </c>
      <c r="Y5" t="str">
        <f t="shared" ca="1" si="15"/>
        <v>{"attd":"fr","num":4,"tp1":"cu","vl1":"EN","cn1":150,"key":112}</v>
      </c>
    </row>
    <row r="6" spans="1:36">
      <c r="A6" t="s">
        <v>0</v>
      </c>
      <c r="B6" t="str">
        <f>VLOOKUP(A6,AttendanceTypeTable!$A:$B,MATCH(AttendanceTypeTable!$B$1,AttendanceTypeTable!$A$1:$B$1,0),0)</f>
        <v>첫시작용</v>
      </c>
      <c r="C6">
        <f t="shared" ca="1" si="0"/>
        <v>5</v>
      </c>
      <c r="D6" t="str">
        <f t="shared" si="10"/>
        <v>fr</v>
      </c>
      <c r="E6">
        <f t="shared" ca="1" si="11"/>
        <v>5</v>
      </c>
      <c r="F6" t="str">
        <f t="shared" ca="1" si="12"/>
        <v/>
      </c>
      <c r="G6" t="str">
        <f t="shared" ca="1" si="1"/>
        <v>cu</v>
      </c>
      <c r="H6" t="s">
        <v>63</v>
      </c>
      <c r="I6" t="s">
        <v>69</v>
      </c>
      <c r="J6">
        <v>2500</v>
      </c>
      <c r="K6" t="str">
        <f t="shared" si="2"/>
        <v/>
      </c>
      <c r="L6" t="str">
        <f t="shared" ca="1" si="3"/>
        <v/>
      </c>
      <c r="P6">
        <v>798</v>
      </c>
      <c r="Q6">
        <f t="shared" si="13"/>
        <v>798</v>
      </c>
      <c r="R6" t="str">
        <f t="shared" ca="1" si="4"/>
        <v>cu</v>
      </c>
      <c r="S6" t="str">
        <f t="shared" si="5"/>
        <v>GO</v>
      </c>
      <c r="T6">
        <f t="shared" si="6"/>
        <v>2500</v>
      </c>
      <c r="U6" t="str">
        <f t="shared" ca="1" si="7"/>
        <v/>
      </c>
      <c r="V6" t="str">
        <f t="shared" si="8"/>
        <v/>
      </c>
      <c r="W6" t="str">
        <f t="shared" si="8"/>
        <v/>
      </c>
      <c r="X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</v>
      </c>
      <c r="Y6" t="str">
        <f t="shared" ca="1" si="15"/>
        <v>{"attd":"fr","num":5,"tp1":"cu","vl1":"GO","cn1":2500,"key":798}</v>
      </c>
    </row>
    <row r="7" spans="1:36">
      <c r="A7" t="s">
        <v>0</v>
      </c>
      <c r="B7" t="str">
        <f>VLOOKUP(A7,AttendanceTypeTable!$A:$B,MATCH(AttendanceTypeTable!$B$1,AttendanceTypeTable!$A$1:$B$1,0),0)</f>
        <v>첫시작용</v>
      </c>
      <c r="C7">
        <f t="shared" ca="1" si="0"/>
        <v>6</v>
      </c>
      <c r="D7" t="str">
        <f t="shared" si="10"/>
        <v>fr</v>
      </c>
      <c r="E7">
        <f t="shared" ca="1" si="11"/>
        <v>6</v>
      </c>
      <c r="F7" t="str">
        <f t="shared" ca="1" si="12"/>
        <v/>
      </c>
      <c r="G7" t="str">
        <f t="shared" ca="1" si="1"/>
        <v>cu</v>
      </c>
      <c r="H7" t="s">
        <v>63</v>
      </c>
      <c r="I7" t="s">
        <v>69</v>
      </c>
      <c r="J7">
        <v>3750</v>
      </c>
      <c r="K7" t="str">
        <f t="shared" si="2"/>
        <v/>
      </c>
      <c r="L7" t="str">
        <f t="shared" ca="1" si="3"/>
        <v/>
      </c>
      <c r="P7">
        <v>272</v>
      </c>
      <c r="Q7">
        <f t="shared" si="13"/>
        <v>272</v>
      </c>
      <c r="R7" t="str">
        <f t="shared" ca="1" si="4"/>
        <v>cu</v>
      </c>
      <c r="S7" t="str">
        <f t="shared" si="5"/>
        <v>GO</v>
      </c>
      <c r="T7">
        <f t="shared" si="6"/>
        <v>3750</v>
      </c>
      <c r="U7" t="str">
        <f t="shared" ca="1" si="7"/>
        <v/>
      </c>
      <c r="V7" t="str">
        <f t="shared" si="8"/>
        <v/>
      </c>
      <c r="W7" t="str">
        <f t="shared" si="8"/>
        <v/>
      </c>
      <c r="X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</v>
      </c>
      <c r="Y7" t="str">
        <f t="shared" ca="1" si="15"/>
        <v>{"attd":"fr","num":6,"tp1":"cu","vl1":"GO","cn1":3750,"key":272}</v>
      </c>
    </row>
    <row r="8" spans="1:36">
      <c r="A8" t="s">
        <v>0</v>
      </c>
      <c r="B8" t="str">
        <f>VLOOKUP(A8,AttendanceTypeTable!$A:$B,MATCH(AttendanceTypeTable!$B$1,AttendanceTypeTable!$A$1:$B$1,0),0)</f>
        <v>첫시작용</v>
      </c>
      <c r="C8">
        <f t="shared" ca="1" si="0"/>
        <v>7</v>
      </c>
      <c r="D8" t="str">
        <f t="shared" si="10"/>
        <v>fr</v>
      </c>
      <c r="E8">
        <f t="shared" ca="1" si="11"/>
        <v>7</v>
      </c>
      <c r="F8" t="str">
        <f t="shared" ca="1" si="12"/>
        <v/>
      </c>
      <c r="G8" t="str">
        <f t="shared" ca="1" si="1"/>
        <v>cu</v>
      </c>
      <c r="H8" t="s">
        <v>63</v>
      </c>
      <c r="I8" t="s">
        <v>64</v>
      </c>
      <c r="J8">
        <v>220</v>
      </c>
      <c r="K8" t="str">
        <f t="shared" si="2"/>
        <v>에너지너무많음</v>
      </c>
      <c r="L8" t="str">
        <f t="shared" ca="1" si="3"/>
        <v/>
      </c>
      <c r="P8">
        <v>335</v>
      </c>
      <c r="Q8">
        <f t="shared" si="13"/>
        <v>335</v>
      </c>
      <c r="R8" t="str">
        <f t="shared" ca="1" si="4"/>
        <v>cu</v>
      </c>
      <c r="S8" t="str">
        <f t="shared" si="5"/>
        <v>EN</v>
      </c>
      <c r="T8">
        <f t="shared" si="6"/>
        <v>220</v>
      </c>
      <c r="U8" t="str">
        <f t="shared" ca="1" si="7"/>
        <v/>
      </c>
      <c r="V8" t="str">
        <f t="shared" si="8"/>
        <v/>
      </c>
      <c r="W8" t="str">
        <f t="shared" si="8"/>
        <v/>
      </c>
      <c r="X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</v>
      </c>
      <c r="Y8" t="str">
        <f t="shared" ca="1" si="15"/>
        <v>{"attd":"fr","num":7,"tp1":"cu","vl1":"EN","cn1":220,"key":335}</v>
      </c>
    </row>
    <row r="9" spans="1:36">
      <c r="A9" t="s">
        <v>0</v>
      </c>
      <c r="B9" t="str">
        <f>VLOOKUP(A9,AttendanceTypeTable!$A:$B,MATCH(AttendanceTypeTable!$B$1,AttendanceTypeTable!$A$1:$B$1,0),0)</f>
        <v>첫시작용</v>
      </c>
      <c r="C9">
        <f t="shared" ca="1" si="0"/>
        <v>8</v>
      </c>
      <c r="D9" t="str">
        <f t="shared" si="10"/>
        <v>fr</v>
      </c>
      <c r="E9">
        <f t="shared" ca="1" si="11"/>
        <v>8</v>
      </c>
      <c r="F9" t="str">
        <f t="shared" ca="1" si="12"/>
        <v/>
      </c>
      <c r="G9" t="str">
        <f t="shared" ca="1" si="1"/>
        <v>cu</v>
      </c>
      <c r="H9" t="s">
        <v>63</v>
      </c>
      <c r="I9" t="s">
        <v>69</v>
      </c>
      <c r="J9">
        <v>10000</v>
      </c>
      <c r="K9" t="str">
        <f t="shared" si="2"/>
        <v/>
      </c>
      <c r="L9" t="str">
        <f t="shared" ca="1" si="3"/>
        <v/>
      </c>
      <c r="P9">
        <v>758</v>
      </c>
      <c r="Q9">
        <f t="shared" si="13"/>
        <v>758</v>
      </c>
      <c r="R9" t="str">
        <f t="shared" ca="1" si="4"/>
        <v>cu</v>
      </c>
      <c r="S9" t="str">
        <f t="shared" si="5"/>
        <v>GO</v>
      </c>
      <c r="T9">
        <f t="shared" si="6"/>
        <v>10000</v>
      </c>
      <c r="U9" t="str">
        <f t="shared" ca="1" si="7"/>
        <v/>
      </c>
      <c r="V9" t="str">
        <f t="shared" si="8"/>
        <v/>
      </c>
      <c r="W9" t="str">
        <f t="shared" si="8"/>
        <v/>
      </c>
      <c r="X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</v>
      </c>
      <c r="Y9" t="str">
        <f t="shared" ca="1" si="15"/>
        <v>{"attd":"fr","num":8,"tp1":"cu","vl1":"GO","cn1":10000,"key":758}</v>
      </c>
    </row>
    <row r="10" spans="1:36">
      <c r="A10" t="s">
        <v>0</v>
      </c>
      <c r="B10" t="str">
        <f>VLOOKUP(A10,AttendanceTypeTable!$A:$B,MATCH(AttendanceTypeTable!$B$1,AttendanceTypeTable!$A$1:$B$1,0),0)</f>
        <v>첫시작용</v>
      </c>
      <c r="C10">
        <f t="shared" ca="1" si="0"/>
        <v>9</v>
      </c>
      <c r="D10" t="str">
        <f t="shared" si="10"/>
        <v>fr</v>
      </c>
      <c r="E10">
        <f t="shared" ca="1" si="11"/>
        <v>9</v>
      </c>
      <c r="F10" t="str">
        <f t="shared" ca="1" si="12"/>
        <v/>
      </c>
      <c r="G10" t="str">
        <f t="shared" ca="1" si="1"/>
        <v>cu</v>
      </c>
      <c r="H10" t="s">
        <v>63</v>
      </c>
      <c r="I10" t="s">
        <v>69</v>
      </c>
      <c r="J10">
        <v>6250</v>
      </c>
      <c r="K10" t="str">
        <f t="shared" si="2"/>
        <v/>
      </c>
      <c r="L10" t="str">
        <f t="shared" ca="1" si="3"/>
        <v/>
      </c>
      <c r="P10">
        <v>808</v>
      </c>
      <c r="Q10">
        <f t="shared" si="13"/>
        <v>808</v>
      </c>
      <c r="R10" t="str">
        <f t="shared" ca="1" si="4"/>
        <v>cu</v>
      </c>
      <c r="S10" t="str">
        <f t="shared" si="5"/>
        <v>GO</v>
      </c>
      <c r="T10">
        <f t="shared" si="6"/>
        <v>6250</v>
      </c>
      <c r="U10" t="str">
        <f t="shared" ca="1" si="7"/>
        <v/>
      </c>
      <c r="V10" t="str">
        <f t="shared" si="8"/>
        <v/>
      </c>
      <c r="W10" t="str">
        <f t="shared" si="8"/>
        <v/>
      </c>
      <c r="X1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</v>
      </c>
      <c r="Y10" t="str">
        <f t="shared" ca="1" si="15"/>
        <v>{"attd":"fr","num":9,"tp1":"cu","vl1":"GO","cn1":6250,"key":808}</v>
      </c>
    </row>
    <row r="11" spans="1:36">
      <c r="A11" t="s">
        <v>0</v>
      </c>
      <c r="B11" t="str">
        <f>VLOOKUP(A11,AttendanceTypeTable!$A:$B,MATCH(AttendanceTypeTable!$B$1,AttendanceTypeTable!$A$1:$B$1,0),0)</f>
        <v>첫시작용</v>
      </c>
      <c r="C11">
        <f t="shared" ca="1" si="0"/>
        <v>10</v>
      </c>
      <c r="D11" t="str">
        <f t="shared" si="10"/>
        <v>fr</v>
      </c>
      <c r="E11">
        <f t="shared" ca="1" si="11"/>
        <v>10</v>
      </c>
      <c r="F11" t="str">
        <f t="shared" ca="1" si="12"/>
        <v/>
      </c>
      <c r="G11" t="str">
        <f t="shared" ca="1" si="1"/>
        <v>cu</v>
      </c>
      <c r="H11" t="s">
        <v>63</v>
      </c>
      <c r="I11" t="s">
        <v>69</v>
      </c>
      <c r="J11">
        <v>10000</v>
      </c>
      <c r="K11" t="str">
        <f t="shared" si="2"/>
        <v/>
      </c>
      <c r="L11" t="str">
        <f t="shared" ca="1" si="3"/>
        <v/>
      </c>
      <c r="P11">
        <v>128</v>
      </c>
      <c r="Q11">
        <f t="shared" si="13"/>
        <v>128</v>
      </c>
      <c r="R11" t="str">
        <f t="shared" ca="1" si="4"/>
        <v>cu</v>
      </c>
      <c r="S11" t="str">
        <f t="shared" si="5"/>
        <v>GO</v>
      </c>
      <c r="T11">
        <f t="shared" si="6"/>
        <v>10000</v>
      </c>
      <c r="U11" t="str">
        <f t="shared" ca="1" si="7"/>
        <v/>
      </c>
      <c r="V11" t="str">
        <f t="shared" si="8"/>
        <v/>
      </c>
      <c r="W11" t="str">
        <f t="shared" si="8"/>
        <v/>
      </c>
      <c r="X1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</v>
      </c>
      <c r="Y11" t="str">
        <f t="shared" ca="1" si="15"/>
        <v>{"attd":"fr","num":10,"tp1":"cu","vl1":"GO","cn1":10000,"key":128}</v>
      </c>
    </row>
    <row r="12" spans="1:36">
      <c r="A12" t="s">
        <v>0</v>
      </c>
      <c r="B12" t="str">
        <f>VLOOKUP(A12,AttendanceTypeTable!$A:$B,MATCH(AttendanceTypeTable!$B$1,AttendanceTypeTable!$A$1:$B$1,0),0)</f>
        <v>첫시작용</v>
      </c>
      <c r="C12">
        <f t="shared" ca="1" si="0"/>
        <v>11</v>
      </c>
      <c r="D12" t="str">
        <f t="shared" si="10"/>
        <v>fr</v>
      </c>
      <c r="E12">
        <f t="shared" ca="1" si="11"/>
        <v>11</v>
      </c>
      <c r="F12" t="str">
        <f t="shared" ca="1" si="12"/>
        <v/>
      </c>
      <c r="G12" t="str">
        <f t="shared" ca="1" si="1"/>
        <v>cu</v>
      </c>
      <c r="H12" t="s">
        <v>63</v>
      </c>
      <c r="I12" t="s">
        <v>64</v>
      </c>
      <c r="J12">
        <v>300</v>
      </c>
      <c r="K12" t="str">
        <f t="shared" si="2"/>
        <v>에너지너무많음</v>
      </c>
      <c r="L12" t="str">
        <f t="shared" ca="1" si="3"/>
        <v/>
      </c>
      <c r="P12">
        <v>645</v>
      </c>
      <c r="Q12">
        <f t="shared" si="13"/>
        <v>645</v>
      </c>
      <c r="R12" t="str">
        <f t="shared" ca="1" si="4"/>
        <v>cu</v>
      </c>
      <c r="S12" t="str">
        <f t="shared" si="5"/>
        <v>EN</v>
      </c>
      <c r="T12">
        <f t="shared" si="6"/>
        <v>300</v>
      </c>
      <c r="U12" t="str">
        <f t="shared" ca="1" si="7"/>
        <v/>
      </c>
      <c r="V12" t="str">
        <f t="shared" si="8"/>
        <v/>
      </c>
      <c r="W12" t="str">
        <f t="shared" si="8"/>
        <v/>
      </c>
      <c r="X1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</v>
      </c>
      <c r="Y12" t="str">
        <f t="shared" ca="1" si="15"/>
        <v>{"attd":"fr","num":11,"tp1":"cu","vl1":"EN","cn1":300,"key":645}</v>
      </c>
    </row>
    <row r="13" spans="1:36">
      <c r="A13" t="s">
        <v>0</v>
      </c>
      <c r="B13" t="str">
        <f>VLOOKUP(A13,AttendanceTypeTable!$A:$B,MATCH(AttendanceTypeTable!$B$1,AttendanceTypeTable!$A$1:$B$1,0),0)</f>
        <v>첫시작용</v>
      </c>
      <c r="C13">
        <f t="shared" ca="1" si="0"/>
        <v>12</v>
      </c>
      <c r="D13" t="str">
        <f t="shared" si="10"/>
        <v>fr</v>
      </c>
      <c r="E13">
        <f t="shared" ca="1" si="11"/>
        <v>12</v>
      </c>
      <c r="F13" t="str">
        <f t="shared" ca="1" si="12"/>
        <v/>
      </c>
      <c r="G13" t="str">
        <f t="shared" ca="1" si="1"/>
        <v>cu</v>
      </c>
      <c r="H13" t="s">
        <v>63</v>
      </c>
      <c r="I13" t="s">
        <v>69</v>
      </c>
      <c r="J13">
        <v>12500</v>
      </c>
      <c r="K13" t="str">
        <f t="shared" si="2"/>
        <v/>
      </c>
      <c r="L13" t="str">
        <f t="shared" ca="1" si="3"/>
        <v/>
      </c>
      <c r="P13">
        <v>342</v>
      </c>
      <c r="Q13">
        <f t="shared" si="13"/>
        <v>342</v>
      </c>
      <c r="R13" t="str">
        <f t="shared" ca="1" si="4"/>
        <v>cu</v>
      </c>
      <c r="S13" t="str">
        <f t="shared" si="5"/>
        <v>GO</v>
      </c>
      <c r="T13">
        <f t="shared" si="6"/>
        <v>12500</v>
      </c>
      <c r="U13" t="str">
        <f t="shared" ca="1" si="7"/>
        <v/>
      </c>
      <c r="V13" t="str">
        <f t="shared" si="8"/>
        <v/>
      </c>
      <c r="W13" t="str">
        <f t="shared" si="8"/>
        <v/>
      </c>
      <c r="X1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</v>
      </c>
      <c r="Y13" t="str">
        <f t="shared" ca="1" si="15"/>
        <v>{"attd":"fr","num":12,"tp1":"cu","vl1":"GO","cn1":12500,"key":342}</v>
      </c>
    </row>
    <row r="14" spans="1:36">
      <c r="A14" t="s">
        <v>0</v>
      </c>
      <c r="B14" t="str">
        <f>VLOOKUP(A14,AttendanceTypeTable!$A:$B,MATCH(AttendanceTypeTable!$B$1,AttendanceTypeTable!$A$1:$B$1,0),0)</f>
        <v>첫시작용</v>
      </c>
      <c r="C14">
        <f t="shared" ca="1" si="0"/>
        <v>13</v>
      </c>
      <c r="D14" t="str">
        <f t="shared" si="10"/>
        <v>fr</v>
      </c>
      <c r="E14">
        <f t="shared" ca="1" si="11"/>
        <v>13</v>
      </c>
      <c r="F14" t="str">
        <f t="shared" ca="1" si="12"/>
        <v/>
      </c>
      <c r="G14" t="str">
        <f t="shared" ca="1" si="1"/>
        <v>cu</v>
      </c>
      <c r="H14" t="s">
        <v>63</v>
      </c>
      <c r="I14" t="s">
        <v>69</v>
      </c>
      <c r="J14">
        <v>10000</v>
      </c>
      <c r="K14" t="str">
        <f t="shared" si="2"/>
        <v/>
      </c>
      <c r="L14" t="str">
        <f t="shared" ca="1" si="3"/>
        <v/>
      </c>
      <c r="P14">
        <v>441</v>
      </c>
      <c r="Q14">
        <f t="shared" si="13"/>
        <v>441</v>
      </c>
      <c r="R14" t="str">
        <f t="shared" ca="1" si="4"/>
        <v>cu</v>
      </c>
      <c r="S14" t="str">
        <f t="shared" si="5"/>
        <v>GO</v>
      </c>
      <c r="T14">
        <f t="shared" si="6"/>
        <v>10000</v>
      </c>
      <c r="U14" t="str">
        <f t="shared" ca="1" si="7"/>
        <v/>
      </c>
      <c r="V14" t="str">
        <f t="shared" si="8"/>
        <v/>
      </c>
      <c r="W14" t="str">
        <f t="shared" si="8"/>
        <v/>
      </c>
      <c r="X1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</v>
      </c>
      <c r="Y14" t="str">
        <f t="shared" ca="1" si="15"/>
        <v>{"attd":"fr","num":13,"tp1":"cu","vl1":"GO","cn1":10000,"key":441}</v>
      </c>
    </row>
    <row r="15" spans="1:36">
      <c r="A15" t="s">
        <v>0</v>
      </c>
      <c r="B15" t="str">
        <f>VLOOKUP(A15,AttendanceTypeTable!$A:$B,MATCH(AttendanceTypeTable!$B$1,AttendanceTypeTable!$A$1:$B$1,0),0)</f>
        <v>첫시작용</v>
      </c>
      <c r="C15">
        <f t="shared" ca="1" si="0"/>
        <v>14</v>
      </c>
      <c r="D15" t="str">
        <f t="shared" si="10"/>
        <v>fr</v>
      </c>
      <c r="E15">
        <f t="shared" ca="1" si="11"/>
        <v>14</v>
      </c>
      <c r="F15" t="str">
        <f t="shared" ca="1" si="12"/>
        <v/>
      </c>
      <c r="G15" t="str">
        <f t="shared" ca="1" si="1"/>
        <v>cu</v>
      </c>
      <c r="H15" t="s">
        <v>63</v>
      </c>
      <c r="I15" t="s">
        <v>64</v>
      </c>
      <c r="J15">
        <v>500</v>
      </c>
      <c r="K15" t="str">
        <f t="shared" si="2"/>
        <v>에너지너무많음</v>
      </c>
      <c r="L15" t="str">
        <f t="shared" ca="1" si="3"/>
        <v/>
      </c>
      <c r="P15">
        <v>994</v>
      </c>
      <c r="Q15">
        <f t="shared" si="13"/>
        <v>994</v>
      </c>
      <c r="R15" t="str">
        <f t="shared" ca="1" si="4"/>
        <v>cu</v>
      </c>
      <c r="S15" t="str">
        <f t="shared" si="5"/>
        <v>EN</v>
      </c>
      <c r="T15">
        <f t="shared" si="6"/>
        <v>500</v>
      </c>
      <c r="U15" t="str">
        <f t="shared" ca="1" si="7"/>
        <v/>
      </c>
      <c r="V15" t="str">
        <f t="shared" si="8"/>
        <v/>
      </c>
      <c r="W15" t="str">
        <f t="shared" si="8"/>
        <v/>
      </c>
      <c r="X1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</v>
      </c>
      <c r="Y15" t="str">
        <f t="shared" ca="1" si="15"/>
        <v>{"attd":"fr","num":14,"tp1":"cu","vl1":"EN","cn1":500,"key":994}</v>
      </c>
    </row>
    <row r="16" spans="1:36">
      <c r="A16" t="s">
        <v>0</v>
      </c>
      <c r="B16" t="str">
        <f>VLOOKUP(A16,AttendanceTypeTable!$A:$B,MATCH(AttendanceTypeTable!$B$1,AttendanceTypeTable!$A$1:$B$1,0),0)</f>
        <v>첫시작용</v>
      </c>
      <c r="C16">
        <f t="shared" ca="1" si="0"/>
        <v>15</v>
      </c>
      <c r="D16" t="str">
        <f t="shared" si="10"/>
        <v>fr</v>
      </c>
      <c r="E16">
        <f t="shared" ca="1" si="11"/>
        <v>15</v>
      </c>
      <c r="F16" t="str">
        <f t="shared" ca="1" si="12"/>
        <v/>
      </c>
      <c r="G16" t="str">
        <f t="shared" ca="1" si="1"/>
        <v>cu</v>
      </c>
      <c r="H16" t="s">
        <v>63</v>
      </c>
      <c r="I16" t="s">
        <v>69</v>
      </c>
      <c r="J16">
        <v>25000</v>
      </c>
      <c r="K16" t="str">
        <f t="shared" si="2"/>
        <v/>
      </c>
      <c r="L16" t="str">
        <f t="shared" ca="1" si="3"/>
        <v/>
      </c>
      <c r="P16">
        <v>967</v>
      </c>
      <c r="Q16">
        <f t="shared" si="13"/>
        <v>967</v>
      </c>
      <c r="R16" t="str">
        <f t="shared" ca="1" si="4"/>
        <v>cu</v>
      </c>
      <c r="S16" t="str">
        <f t="shared" si="5"/>
        <v>GO</v>
      </c>
      <c r="T16">
        <f t="shared" si="6"/>
        <v>25000</v>
      </c>
      <c r="U16" t="str">
        <f t="shared" ca="1" si="7"/>
        <v/>
      </c>
      <c r="V16" t="str">
        <f t="shared" si="8"/>
        <v/>
      </c>
      <c r="W16" t="str">
        <f t="shared" si="8"/>
        <v/>
      </c>
      <c r="X1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</v>
      </c>
      <c r="Y16" t="str">
        <f t="shared" ca="1" si="15"/>
        <v>{"attd":"fr","num":15,"tp1":"cu","vl1":"GO","cn1":25000,"key":967}</v>
      </c>
    </row>
    <row r="17" spans="1:25">
      <c r="A17" t="s">
        <v>0</v>
      </c>
      <c r="B17" t="str">
        <f>VLOOKUP(A17,AttendanceTypeTable!$A:$B,MATCH(AttendanceTypeTable!$B$1,AttendanceTypeTable!$A$1:$B$1,0),0)</f>
        <v>첫시작용</v>
      </c>
      <c r="C17">
        <f t="shared" ca="1" si="0"/>
        <v>16</v>
      </c>
      <c r="D17" t="str">
        <f t="shared" si="10"/>
        <v>fr</v>
      </c>
      <c r="E17">
        <f t="shared" ca="1" si="11"/>
        <v>16</v>
      </c>
      <c r="F17" t="str">
        <f t="shared" ca="1" si="12"/>
        <v/>
      </c>
      <c r="G17" t="str">
        <f t="shared" ca="1" si="1"/>
        <v>cu</v>
      </c>
      <c r="H17" t="s">
        <v>63</v>
      </c>
      <c r="I17" t="s">
        <v>69</v>
      </c>
      <c r="J17">
        <v>10000</v>
      </c>
      <c r="K17" t="str">
        <f t="shared" si="2"/>
        <v/>
      </c>
      <c r="L17" t="str">
        <f t="shared" ca="1" si="3"/>
        <v/>
      </c>
      <c r="P17">
        <v>577</v>
      </c>
      <c r="Q17">
        <f t="shared" si="13"/>
        <v>577</v>
      </c>
      <c r="R17" t="str">
        <f t="shared" ca="1" si="4"/>
        <v>cu</v>
      </c>
      <c r="S17" t="str">
        <f t="shared" si="5"/>
        <v>GO</v>
      </c>
      <c r="T17">
        <f t="shared" si="6"/>
        <v>10000</v>
      </c>
      <c r="U17" t="str">
        <f t="shared" ca="1" si="7"/>
        <v/>
      </c>
      <c r="V17" t="str">
        <f t="shared" si="8"/>
        <v/>
      </c>
      <c r="W17" t="str">
        <f t="shared" si="8"/>
        <v/>
      </c>
      <c r="X1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</v>
      </c>
      <c r="Y17" t="str">
        <f t="shared" ca="1" si="15"/>
        <v>{"attd":"fr","num":16,"tp1":"cu","vl1":"GO","cn1":10000,"key":577}</v>
      </c>
    </row>
    <row r="18" spans="1:25">
      <c r="A18" t="s">
        <v>0</v>
      </c>
      <c r="B18" t="str">
        <f>VLOOKUP(A18,AttendanceTypeTable!$A:$B,MATCH(AttendanceTypeTable!$B$1,AttendanceTypeTable!$A$1:$B$1,0),0)</f>
        <v>첫시작용</v>
      </c>
      <c r="C18">
        <f t="shared" ca="1" si="0"/>
        <v>17</v>
      </c>
      <c r="D18" t="str">
        <f t="shared" si="10"/>
        <v>fr</v>
      </c>
      <c r="E18">
        <f t="shared" ca="1" si="11"/>
        <v>17</v>
      </c>
      <c r="F18" t="str">
        <f t="shared" ca="1" si="12"/>
        <v/>
      </c>
      <c r="G18" t="str">
        <f t="shared" ca="1" si="1"/>
        <v>cu</v>
      </c>
      <c r="H18" t="s">
        <v>63</v>
      </c>
      <c r="I18" t="s">
        <v>69</v>
      </c>
      <c r="J18">
        <v>10000</v>
      </c>
      <c r="K18" t="str">
        <f t="shared" si="2"/>
        <v/>
      </c>
      <c r="L18" t="str">
        <f t="shared" ca="1" si="3"/>
        <v/>
      </c>
      <c r="P18">
        <v>669</v>
      </c>
      <c r="Q18">
        <f t="shared" si="13"/>
        <v>669</v>
      </c>
      <c r="R18" t="str">
        <f t="shared" ca="1" si="4"/>
        <v>cu</v>
      </c>
      <c r="S18" t="str">
        <f t="shared" si="5"/>
        <v>GO</v>
      </c>
      <c r="T18">
        <f t="shared" si="6"/>
        <v>10000</v>
      </c>
      <c r="U18" t="str">
        <f t="shared" ca="1" si="7"/>
        <v/>
      </c>
      <c r="V18" t="str">
        <f t="shared" si="8"/>
        <v/>
      </c>
      <c r="W18" t="str">
        <f t="shared" si="8"/>
        <v/>
      </c>
      <c r="X1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</v>
      </c>
      <c r="Y18" t="str">
        <f t="shared" ca="1" si="15"/>
        <v>{"attd":"fr","num":17,"tp1":"cu","vl1":"GO","cn1":10000,"key":669}</v>
      </c>
    </row>
    <row r="19" spans="1:25">
      <c r="A19" t="s">
        <v>0</v>
      </c>
      <c r="B19" t="str">
        <f>VLOOKUP(A19,AttendanceTypeTable!$A:$B,MATCH(AttendanceTypeTable!$B$1,AttendanceTypeTable!$A$1:$B$1,0),0)</f>
        <v>첫시작용</v>
      </c>
      <c r="C19">
        <f t="shared" ca="1" si="0"/>
        <v>18</v>
      </c>
      <c r="D19" t="str">
        <f t="shared" si="10"/>
        <v>fr</v>
      </c>
      <c r="E19">
        <f t="shared" ca="1" si="11"/>
        <v>18</v>
      </c>
      <c r="F19" t="str">
        <f t="shared" ca="1" si="12"/>
        <v/>
      </c>
      <c r="G19" t="str">
        <f t="shared" ca="1" si="1"/>
        <v>cu</v>
      </c>
      <c r="H19" t="s">
        <v>63</v>
      </c>
      <c r="I19" t="s">
        <v>64</v>
      </c>
      <c r="J19">
        <v>1000</v>
      </c>
      <c r="K19" t="str">
        <f t="shared" si="2"/>
        <v>에너지너무많음</v>
      </c>
      <c r="L19" t="str">
        <f t="shared" ca="1" si="3"/>
        <v/>
      </c>
      <c r="P19">
        <v>306</v>
      </c>
      <c r="Q19">
        <f t="shared" si="13"/>
        <v>306</v>
      </c>
      <c r="R19" t="str">
        <f t="shared" ca="1" si="4"/>
        <v>cu</v>
      </c>
      <c r="S19" t="str">
        <f t="shared" si="5"/>
        <v>EN</v>
      </c>
      <c r="T19">
        <f t="shared" si="6"/>
        <v>1000</v>
      </c>
      <c r="U19" t="str">
        <f t="shared" ca="1" si="7"/>
        <v/>
      </c>
      <c r="V19" t="str">
        <f t="shared" si="8"/>
        <v/>
      </c>
      <c r="W19" t="str">
        <f t="shared" si="8"/>
        <v/>
      </c>
      <c r="X1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</v>
      </c>
      <c r="Y19" t="str">
        <f t="shared" ca="1" si="15"/>
        <v>{"attd":"fr","num":18,"tp1":"cu","vl1":"EN","cn1":1000,"key":306}</v>
      </c>
    </row>
    <row r="20" spans="1:25">
      <c r="A20" t="s">
        <v>0</v>
      </c>
      <c r="B20" t="str">
        <f>VLOOKUP(A20,AttendanceTypeTable!$A:$B,MATCH(AttendanceTypeTable!$B$1,AttendanceTypeTable!$A$1:$B$1,0),0)</f>
        <v>첫시작용</v>
      </c>
      <c r="C20">
        <f t="shared" ca="1" si="0"/>
        <v>19</v>
      </c>
      <c r="D20" t="str">
        <f t="shared" si="10"/>
        <v>fr</v>
      </c>
      <c r="E20">
        <f t="shared" ca="1" si="11"/>
        <v>19</v>
      </c>
      <c r="F20" t="str">
        <f t="shared" ca="1" si="12"/>
        <v/>
      </c>
      <c r="G20" t="str">
        <f t="shared" ca="1" si="1"/>
        <v>cu</v>
      </c>
      <c r="H20" t="s">
        <v>63</v>
      </c>
      <c r="I20" t="s">
        <v>69</v>
      </c>
      <c r="J20">
        <v>33750</v>
      </c>
      <c r="K20" t="str">
        <f t="shared" si="2"/>
        <v/>
      </c>
      <c r="L20" t="str">
        <f t="shared" ca="1" si="3"/>
        <v/>
      </c>
      <c r="P20">
        <v>467</v>
      </c>
      <c r="Q20">
        <f t="shared" si="13"/>
        <v>467</v>
      </c>
      <c r="R20" t="str">
        <f t="shared" ca="1" si="4"/>
        <v>cu</v>
      </c>
      <c r="S20" t="str">
        <f t="shared" si="5"/>
        <v>GO</v>
      </c>
      <c r="T20">
        <f t="shared" si="6"/>
        <v>33750</v>
      </c>
      <c r="U20" t="str">
        <f t="shared" ca="1" si="7"/>
        <v/>
      </c>
      <c r="V20" t="str">
        <f t="shared" si="8"/>
        <v/>
      </c>
      <c r="W20" t="str">
        <f t="shared" si="8"/>
        <v/>
      </c>
      <c r="X2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</v>
      </c>
      <c r="Y20" t="str">
        <f t="shared" ca="1" si="15"/>
        <v>{"attd":"fr","num":19,"tp1":"cu","vl1":"GO","cn1":33750,"key":467}</v>
      </c>
    </row>
    <row r="21" spans="1:25">
      <c r="A21" t="s">
        <v>0</v>
      </c>
      <c r="B21" t="str">
        <f>VLOOKUP(A21,AttendanceTypeTable!$A:$B,MATCH(AttendanceTypeTable!$B$1,AttendanceTypeTable!$A$1:$B$1,0),0)</f>
        <v>첫시작용</v>
      </c>
      <c r="C21">
        <f t="shared" ca="1" si="0"/>
        <v>20</v>
      </c>
      <c r="D21" t="str">
        <f t="shared" si="10"/>
        <v>fr</v>
      </c>
      <c r="E21">
        <f t="shared" ca="1" si="11"/>
        <v>20</v>
      </c>
      <c r="F21" t="str">
        <f t="shared" ca="1" si="12"/>
        <v/>
      </c>
      <c r="G21" t="str">
        <f t="shared" ca="1" si="1"/>
        <v>cu</v>
      </c>
      <c r="H21" t="s">
        <v>63</v>
      </c>
      <c r="I21" t="s">
        <v>69</v>
      </c>
      <c r="J21">
        <v>10000</v>
      </c>
      <c r="K21" t="str">
        <f t="shared" si="2"/>
        <v/>
      </c>
      <c r="L21" t="str">
        <f t="shared" ca="1" si="3"/>
        <v/>
      </c>
      <c r="P21">
        <v>600</v>
      </c>
      <c r="Q21">
        <f t="shared" si="13"/>
        <v>600</v>
      </c>
      <c r="R21" t="str">
        <f t="shared" ca="1" si="4"/>
        <v>cu</v>
      </c>
      <c r="S21" t="str">
        <f t="shared" si="5"/>
        <v>GO</v>
      </c>
      <c r="T21">
        <f t="shared" si="6"/>
        <v>10000</v>
      </c>
      <c r="U21" t="str">
        <f t="shared" ca="1" si="7"/>
        <v/>
      </c>
      <c r="V21" t="str">
        <f t="shared" si="8"/>
        <v/>
      </c>
      <c r="W21" t="str">
        <f t="shared" si="8"/>
        <v/>
      </c>
      <c r="X2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</v>
      </c>
      <c r="Y21" t="str">
        <f t="shared" ca="1" si="15"/>
        <v>{"attd":"fr","num":20,"tp1":"cu","vl1":"GO","cn1":10000,"key":600}</v>
      </c>
    </row>
    <row r="22" spans="1:25">
      <c r="A22" t="s">
        <v>0</v>
      </c>
      <c r="B22" t="str">
        <f>VLOOKUP(A22,AttendanceTypeTable!$A:$B,MATCH(AttendanceTypeTable!$B$1,AttendanceTypeTable!$A$1:$B$1,0),0)</f>
        <v>첫시작용</v>
      </c>
      <c r="C22">
        <f t="shared" ca="1" si="0"/>
        <v>21</v>
      </c>
      <c r="D22" t="str">
        <f t="shared" si="10"/>
        <v>fr</v>
      </c>
      <c r="E22">
        <f t="shared" ca="1" si="11"/>
        <v>21</v>
      </c>
      <c r="F22" t="str">
        <f t="shared" ca="1" si="12"/>
        <v/>
      </c>
      <c r="G22" t="str">
        <f t="shared" ca="1" si="1"/>
        <v>cu</v>
      </c>
      <c r="H22" t="s">
        <v>63</v>
      </c>
      <c r="I22" t="s">
        <v>64</v>
      </c>
      <c r="J22">
        <v>1500</v>
      </c>
      <c r="K22" t="str">
        <f t="shared" si="2"/>
        <v>에너지너무많음</v>
      </c>
      <c r="L22" t="str">
        <f t="shared" ca="1" si="3"/>
        <v/>
      </c>
      <c r="P22">
        <v>582</v>
      </c>
      <c r="Q22">
        <f t="shared" si="13"/>
        <v>582</v>
      </c>
      <c r="R22" t="str">
        <f t="shared" ca="1" si="4"/>
        <v>cu</v>
      </c>
      <c r="S22" t="str">
        <f t="shared" si="5"/>
        <v>EN</v>
      </c>
      <c r="T22">
        <f t="shared" si="6"/>
        <v>1500</v>
      </c>
      <c r="U22" t="str">
        <f t="shared" ca="1" si="7"/>
        <v/>
      </c>
      <c r="V22" t="str">
        <f t="shared" si="8"/>
        <v/>
      </c>
      <c r="W22" t="str">
        <f t="shared" si="8"/>
        <v/>
      </c>
      <c r="X2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</v>
      </c>
      <c r="Y22" t="str">
        <f t="shared" ca="1" si="15"/>
        <v>{"attd":"fr","num":21,"tp1":"cu","vl1":"EN","cn1":1500,"key":582}</v>
      </c>
    </row>
    <row r="23" spans="1:25">
      <c r="A23" t="s">
        <v>0</v>
      </c>
      <c r="B23" t="str">
        <f>VLOOKUP(A23,AttendanceTypeTable!$A:$B,MATCH(AttendanceTypeTable!$B$1,AttendanceTypeTable!$A$1:$B$1,0),0)</f>
        <v>첫시작용</v>
      </c>
      <c r="C23">
        <f t="shared" ca="1" si="0"/>
        <v>22</v>
      </c>
      <c r="D23" t="str">
        <f t="shared" si="10"/>
        <v>fr</v>
      </c>
      <c r="E23">
        <f t="shared" ca="1" si="11"/>
        <v>22</v>
      </c>
      <c r="F23" t="str">
        <f t="shared" ca="1" si="12"/>
        <v/>
      </c>
      <c r="G23" t="str">
        <f t="shared" ca="1" si="1"/>
        <v>cu</v>
      </c>
      <c r="H23" t="s">
        <v>63</v>
      </c>
      <c r="I23" t="s">
        <v>69</v>
      </c>
      <c r="J23">
        <v>27500</v>
      </c>
      <c r="K23" t="str">
        <f t="shared" si="2"/>
        <v/>
      </c>
      <c r="L23" t="str">
        <f t="shared" ca="1" si="3"/>
        <v/>
      </c>
      <c r="P23">
        <v>254</v>
      </c>
      <c r="Q23">
        <f t="shared" si="13"/>
        <v>254</v>
      </c>
      <c r="R23" t="str">
        <f t="shared" ca="1" si="4"/>
        <v>cu</v>
      </c>
      <c r="S23" t="str">
        <f t="shared" si="5"/>
        <v>GO</v>
      </c>
      <c r="T23">
        <f t="shared" si="6"/>
        <v>27500</v>
      </c>
      <c r="U23" t="str">
        <f t="shared" ca="1" si="7"/>
        <v/>
      </c>
      <c r="V23" t="str">
        <f t="shared" si="8"/>
        <v/>
      </c>
      <c r="W23" t="str">
        <f t="shared" si="8"/>
        <v/>
      </c>
      <c r="X2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</v>
      </c>
      <c r="Y23" t="str">
        <f t="shared" ca="1" si="15"/>
        <v>{"attd":"fr","num":22,"tp1":"cu","vl1":"GO","cn1":27500,"key":254}</v>
      </c>
    </row>
    <row r="24" spans="1:25">
      <c r="A24" t="s">
        <v>0</v>
      </c>
      <c r="B24" t="str">
        <f>VLOOKUP(A24,AttendanceTypeTable!$A:$B,MATCH(AttendanceTypeTable!$B$1,AttendanceTypeTable!$A$1:$B$1,0),0)</f>
        <v>첫시작용</v>
      </c>
      <c r="C24">
        <f t="shared" ca="1" si="0"/>
        <v>23</v>
      </c>
      <c r="D24" t="str">
        <f t="shared" si="10"/>
        <v>fr</v>
      </c>
      <c r="E24">
        <f t="shared" ca="1" si="11"/>
        <v>23</v>
      </c>
      <c r="F24" t="str">
        <f t="shared" ca="1" si="12"/>
        <v/>
      </c>
      <c r="G24" t="str">
        <f t="shared" ca="1" si="1"/>
        <v>cu</v>
      </c>
      <c r="H24" t="s">
        <v>63</v>
      </c>
      <c r="I24" t="s">
        <v>69</v>
      </c>
      <c r="J24">
        <v>10000</v>
      </c>
      <c r="K24" t="str">
        <f t="shared" si="2"/>
        <v/>
      </c>
      <c r="L24" t="str">
        <f t="shared" ca="1" si="3"/>
        <v/>
      </c>
      <c r="P24">
        <v>498</v>
      </c>
      <c r="Q24">
        <f t="shared" si="13"/>
        <v>498</v>
      </c>
      <c r="R24" t="str">
        <f t="shared" ca="1" si="4"/>
        <v>cu</v>
      </c>
      <c r="S24" t="str">
        <f t="shared" si="5"/>
        <v>GO</v>
      </c>
      <c r="T24">
        <f t="shared" si="6"/>
        <v>10000</v>
      </c>
      <c r="U24" t="str">
        <f t="shared" ca="1" si="7"/>
        <v/>
      </c>
      <c r="V24" t="str">
        <f t="shared" si="8"/>
        <v/>
      </c>
      <c r="W24" t="str">
        <f t="shared" si="8"/>
        <v/>
      </c>
      <c r="X2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</v>
      </c>
      <c r="Y24" t="str">
        <f t="shared" ca="1" si="15"/>
        <v>{"attd":"fr","num":23,"tp1":"cu","vl1":"GO","cn1":10000,"key":498}</v>
      </c>
    </row>
    <row r="25" spans="1:25">
      <c r="A25" t="s">
        <v>0</v>
      </c>
      <c r="B25" t="str">
        <f>VLOOKUP(A25,AttendanceTypeTable!$A:$B,MATCH(AttendanceTypeTable!$B$1,AttendanceTypeTable!$A$1:$B$1,0),0)</f>
        <v>첫시작용</v>
      </c>
      <c r="C25">
        <f t="shared" ca="1" si="0"/>
        <v>24</v>
      </c>
      <c r="D25" t="str">
        <f t="shared" si="10"/>
        <v>fr</v>
      </c>
      <c r="E25">
        <f t="shared" ca="1" si="11"/>
        <v>24</v>
      </c>
      <c r="F25" t="str">
        <f t="shared" ca="1" si="12"/>
        <v/>
      </c>
      <c r="G25" t="str">
        <f t="shared" ca="1" si="1"/>
        <v>cu</v>
      </c>
      <c r="H25" t="s">
        <v>63</v>
      </c>
      <c r="I25" t="s">
        <v>69</v>
      </c>
      <c r="J25">
        <v>36250</v>
      </c>
      <c r="K25" t="str">
        <f t="shared" si="2"/>
        <v/>
      </c>
      <c r="L25" t="str">
        <f t="shared" ca="1" si="3"/>
        <v/>
      </c>
      <c r="P25">
        <v>494</v>
      </c>
      <c r="Q25">
        <f t="shared" si="13"/>
        <v>494</v>
      </c>
      <c r="R25" t="str">
        <f t="shared" ca="1" si="4"/>
        <v>cu</v>
      </c>
      <c r="S25" t="str">
        <f t="shared" si="5"/>
        <v>GO</v>
      </c>
      <c r="T25">
        <f t="shared" si="6"/>
        <v>36250</v>
      </c>
      <c r="U25" t="str">
        <f t="shared" ca="1" si="7"/>
        <v/>
      </c>
      <c r="V25" t="str">
        <f t="shared" si="8"/>
        <v/>
      </c>
      <c r="W25" t="str">
        <f t="shared" si="8"/>
        <v/>
      </c>
      <c r="X2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</v>
      </c>
      <c r="Y25" t="str">
        <f t="shared" ca="1" si="15"/>
        <v>{"attd":"fr","num":24,"tp1":"cu","vl1":"GO","cn1":36250,"key":494}</v>
      </c>
    </row>
    <row r="26" spans="1:25">
      <c r="A26" t="s">
        <v>0</v>
      </c>
      <c r="B26" t="str">
        <f>VLOOKUP(A26,AttendanceTypeTable!$A:$B,MATCH(AttendanceTypeTable!$B$1,AttendanceTypeTable!$A$1:$B$1,0),0)</f>
        <v>첫시작용</v>
      </c>
      <c r="C26">
        <f t="shared" ca="1" si="0"/>
        <v>25</v>
      </c>
      <c r="D26" t="str">
        <f t="shared" si="10"/>
        <v>fr</v>
      </c>
      <c r="E26">
        <f t="shared" ca="1" si="11"/>
        <v>25</v>
      </c>
      <c r="F26" t="str">
        <f t="shared" ca="1" si="12"/>
        <v/>
      </c>
      <c r="G26" t="str">
        <f t="shared" ca="1" si="1"/>
        <v>cu</v>
      </c>
      <c r="H26" t="s">
        <v>63</v>
      </c>
      <c r="I26" t="s">
        <v>64</v>
      </c>
      <c r="J26">
        <v>2000</v>
      </c>
      <c r="K26" t="str">
        <f t="shared" si="2"/>
        <v>에너지너무많음</v>
      </c>
      <c r="L26" t="str">
        <f t="shared" ca="1" si="3"/>
        <v>cu</v>
      </c>
      <c r="M26" t="s">
        <v>63</v>
      </c>
      <c r="N26" t="s">
        <v>69</v>
      </c>
      <c r="O26">
        <v>10000000</v>
      </c>
      <c r="P26">
        <v>239</v>
      </c>
      <c r="Q26">
        <f t="shared" si="13"/>
        <v>239</v>
      </c>
      <c r="R26" t="str">
        <f t="shared" ca="1" si="4"/>
        <v>cu</v>
      </c>
      <c r="S26" t="str">
        <f t="shared" si="5"/>
        <v>EN</v>
      </c>
      <c r="T26">
        <f t="shared" si="6"/>
        <v>2000</v>
      </c>
      <c r="U26" t="str">
        <f t="shared" ca="1" si="7"/>
        <v>cu</v>
      </c>
      <c r="V26" t="str">
        <f t="shared" si="8"/>
        <v>GO</v>
      </c>
      <c r="W26">
        <f t="shared" si="8"/>
        <v>10000000</v>
      </c>
      <c r="X2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</v>
      </c>
      <c r="Y26" t="str">
        <f t="shared" ca="1" si="15"/>
        <v>{"attd":"fr","num":25,"tp1":"cu","vl1":"EN","cn1":2000,"tp2":"cu","vl2":"GO","cn2":10000000,"key":239}</v>
      </c>
    </row>
    <row r="27" spans="1:25">
      <c r="A27" t="s">
        <v>73</v>
      </c>
      <c r="B27" t="str">
        <f>VLOOKUP(A27,AttendanceTypeTable!$A:$B,MATCH(AttendanceTypeTable!$B$1,AttendanceTypeTable!$A$1:$B$1,0),0)</f>
        <v>루틴1</v>
      </c>
      <c r="C27">
        <f t="shared" ca="1" si="0"/>
        <v>1</v>
      </c>
      <c r="D27" t="str">
        <f t="shared" si="10"/>
        <v>rt1</v>
      </c>
      <c r="E27">
        <f t="shared" ca="1" si="11"/>
        <v>1</v>
      </c>
      <c r="F27" t="str">
        <f t="shared" ca="1" si="12"/>
        <v/>
      </c>
      <c r="G27" t="str">
        <f t="shared" ca="1" si="1"/>
        <v>cu</v>
      </c>
      <c r="H27" t="s">
        <v>63</v>
      </c>
      <c r="I27" t="s">
        <v>64</v>
      </c>
      <c r="J27">
        <v>120</v>
      </c>
      <c r="K27" t="str">
        <f t="shared" si="2"/>
        <v>에너지너무많음</v>
      </c>
      <c r="L27" t="str">
        <f t="shared" ca="1" si="3"/>
        <v/>
      </c>
      <c r="P27">
        <v>383</v>
      </c>
      <c r="Q27">
        <f t="shared" si="13"/>
        <v>383</v>
      </c>
      <c r="R27" t="str">
        <f t="shared" ca="1" si="4"/>
        <v>cu</v>
      </c>
      <c r="S27" t="str">
        <f t="shared" si="5"/>
        <v>EN</v>
      </c>
      <c r="T27">
        <f t="shared" si="6"/>
        <v>120</v>
      </c>
      <c r="U27" t="str">
        <f t="shared" ca="1" si="7"/>
        <v/>
      </c>
      <c r="V27" t="str">
        <f t="shared" si="8"/>
        <v/>
      </c>
      <c r="W27" t="str">
        <f t="shared" si="8"/>
        <v/>
      </c>
      <c r="X2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</v>
      </c>
      <c r="Y27" t="str">
        <f t="shared" ca="1" si="15"/>
        <v>{"attd":"rt1","num":1,"tp1":"cu","vl1":"EN","cn1":120,"key":383}</v>
      </c>
    </row>
    <row r="28" spans="1:25">
      <c r="A28" t="s">
        <v>73</v>
      </c>
      <c r="B28" t="str">
        <f>VLOOKUP(A28,AttendanceTypeTable!$A:$B,MATCH(AttendanceTypeTable!$B$1,AttendanceTypeTable!$A$1:$B$1,0),0)</f>
        <v>루틴1</v>
      </c>
      <c r="C28">
        <f t="shared" ca="1" si="0"/>
        <v>2</v>
      </c>
      <c r="D28" t="str">
        <f t="shared" si="10"/>
        <v>rt1</v>
      </c>
      <c r="E28">
        <f t="shared" ca="1" si="11"/>
        <v>2</v>
      </c>
      <c r="F28" t="str">
        <f t="shared" ca="1" si="12"/>
        <v/>
      </c>
      <c r="G28" t="str">
        <f t="shared" ca="1" si="1"/>
        <v>cu</v>
      </c>
      <c r="H28" t="s">
        <v>63</v>
      </c>
      <c r="I28" t="s">
        <v>69</v>
      </c>
      <c r="J28">
        <v>1250</v>
      </c>
      <c r="K28" t="str">
        <f t="shared" si="2"/>
        <v/>
      </c>
      <c r="L28" t="str">
        <f t="shared" ca="1" si="3"/>
        <v/>
      </c>
      <c r="P28">
        <v>513</v>
      </c>
      <c r="Q28">
        <f t="shared" si="13"/>
        <v>513</v>
      </c>
      <c r="R28" t="str">
        <f t="shared" ca="1" si="4"/>
        <v>cu</v>
      </c>
      <c r="S28" t="str">
        <f t="shared" si="5"/>
        <v>GO</v>
      </c>
      <c r="T28">
        <f t="shared" si="6"/>
        <v>1250</v>
      </c>
      <c r="U28" t="str">
        <f t="shared" ca="1" si="7"/>
        <v/>
      </c>
      <c r="V28" t="str">
        <f t="shared" si="8"/>
        <v/>
      </c>
      <c r="W28" t="str">
        <f t="shared" si="8"/>
        <v/>
      </c>
      <c r="X2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</v>
      </c>
      <c r="Y28" t="str">
        <f t="shared" ca="1" si="15"/>
        <v>{"attd":"rt1","num":2,"tp1":"cu","vl1":"GO","cn1":1250,"key":513}</v>
      </c>
    </row>
    <row r="29" spans="1:25">
      <c r="A29" t="s">
        <v>73</v>
      </c>
      <c r="B29" t="str">
        <f>VLOOKUP(A29,AttendanceTypeTable!$A:$B,MATCH(AttendanceTypeTable!$B$1,AttendanceTypeTable!$A$1:$B$1,0),0)</f>
        <v>루틴1</v>
      </c>
      <c r="C29">
        <f t="shared" ca="1" si="0"/>
        <v>3</v>
      </c>
      <c r="D29" t="str">
        <f t="shared" si="10"/>
        <v>rt1</v>
      </c>
      <c r="E29">
        <f t="shared" ca="1" si="11"/>
        <v>3</v>
      </c>
      <c r="F29" t="str">
        <f t="shared" ca="1" si="12"/>
        <v/>
      </c>
      <c r="G29" t="str">
        <f t="shared" ca="1" si="1"/>
        <v>cu</v>
      </c>
      <c r="H29" t="s">
        <v>63</v>
      </c>
      <c r="I29" t="s">
        <v>69</v>
      </c>
      <c r="J29">
        <v>10000</v>
      </c>
      <c r="K29" t="str">
        <f t="shared" si="2"/>
        <v/>
      </c>
      <c r="L29" t="str">
        <f t="shared" ca="1" si="3"/>
        <v/>
      </c>
      <c r="P29">
        <v>446</v>
      </c>
      <c r="Q29">
        <f t="shared" si="13"/>
        <v>446</v>
      </c>
      <c r="R29" t="str">
        <f t="shared" ca="1" si="4"/>
        <v>cu</v>
      </c>
      <c r="S29" t="str">
        <f t="shared" si="5"/>
        <v>GO</v>
      </c>
      <c r="T29">
        <f t="shared" si="6"/>
        <v>10000</v>
      </c>
      <c r="U29" t="str">
        <f t="shared" ca="1" si="7"/>
        <v/>
      </c>
      <c r="V29" t="str">
        <f t="shared" si="8"/>
        <v/>
      </c>
      <c r="W29" t="str">
        <f t="shared" si="8"/>
        <v/>
      </c>
      <c r="X2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</v>
      </c>
      <c r="Y29" t="str">
        <f t="shared" ca="1" si="15"/>
        <v>{"attd":"rt1","num":3,"tp1":"cu","vl1":"GO","cn1":10000,"key":446}</v>
      </c>
    </row>
    <row r="30" spans="1:25">
      <c r="A30" t="s">
        <v>73</v>
      </c>
      <c r="B30" t="str">
        <f>VLOOKUP(A30,AttendanceTypeTable!$A:$B,MATCH(AttendanceTypeTable!$B$1,AttendanceTypeTable!$A$1:$B$1,0),0)</f>
        <v>루틴1</v>
      </c>
      <c r="C30">
        <f t="shared" ca="1" si="0"/>
        <v>4</v>
      </c>
      <c r="D30" t="str">
        <f t="shared" si="10"/>
        <v>rt1</v>
      </c>
      <c r="E30">
        <f t="shared" ca="1" si="11"/>
        <v>4</v>
      </c>
      <c r="F30" t="str">
        <f t="shared" ca="1" si="12"/>
        <v/>
      </c>
      <c r="G30" t="str">
        <f t="shared" ca="1" si="1"/>
        <v>cu</v>
      </c>
      <c r="H30" t="s">
        <v>63</v>
      </c>
      <c r="I30" t="s">
        <v>64</v>
      </c>
      <c r="J30">
        <v>150</v>
      </c>
      <c r="K30" t="str">
        <f t="shared" si="2"/>
        <v>에너지너무많음</v>
      </c>
      <c r="L30" t="str">
        <f t="shared" ca="1" si="3"/>
        <v/>
      </c>
      <c r="P30">
        <v>470</v>
      </c>
      <c r="Q30">
        <f t="shared" si="13"/>
        <v>470</v>
      </c>
      <c r="R30" t="str">
        <f t="shared" ca="1" si="4"/>
        <v>cu</v>
      </c>
      <c r="S30" t="str">
        <f t="shared" si="5"/>
        <v>EN</v>
      </c>
      <c r="T30">
        <f t="shared" si="6"/>
        <v>150</v>
      </c>
      <c r="U30" t="str">
        <f t="shared" ca="1" si="7"/>
        <v/>
      </c>
      <c r="V30" t="str">
        <f t="shared" si="8"/>
        <v/>
      </c>
      <c r="W30" t="str">
        <f t="shared" si="8"/>
        <v/>
      </c>
      <c r="X3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</v>
      </c>
      <c r="Y30" t="str">
        <f t="shared" ca="1" si="15"/>
        <v>{"attd":"rt1","num":4,"tp1":"cu","vl1":"EN","cn1":150,"key":470}</v>
      </c>
    </row>
    <row r="31" spans="1:25">
      <c r="A31" t="s">
        <v>73</v>
      </c>
      <c r="B31" t="str">
        <f>VLOOKUP(A31,AttendanceTypeTable!$A:$B,MATCH(AttendanceTypeTable!$B$1,AttendanceTypeTable!$A$1:$B$1,0),0)</f>
        <v>루틴1</v>
      </c>
      <c r="C31">
        <f t="shared" ca="1" si="0"/>
        <v>5</v>
      </c>
      <c r="D31" t="str">
        <f t="shared" si="10"/>
        <v>rt1</v>
      </c>
      <c r="E31">
        <f t="shared" ca="1" si="11"/>
        <v>5</v>
      </c>
      <c r="F31" t="str">
        <f t="shared" ca="1" si="12"/>
        <v/>
      </c>
      <c r="G31" t="str">
        <f t="shared" ca="1" si="1"/>
        <v>cu</v>
      </c>
      <c r="H31" t="s">
        <v>63</v>
      </c>
      <c r="I31" t="s">
        <v>69</v>
      </c>
      <c r="J31">
        <v>2500</v>
      </c>
      <c r="K31" t="str">
        <f t="shared" si="2"/>
        <v/>
      </c>
      <c r="L31" t="str">
        <f t="shared" ca="1" si="3"/>
        <v/>
      </c>
      <c r="P31">
        <v>496</v>
      </c>
      <c r="Q31">
        <f t="shared" si="13"/>
        <v>496</v>
      </c>
      <c r="R31" t="str">
        <f t="shared" ca="1" si="4"/>
        <v>cu</v>
      </c>
      <c r="S31" t="str">
        <f t="shared" si="5"/>
        <v>GO</v>
      </c>
      <c r="T31">
        <f t="shared" si="6"/>
        <v>2500</v>
      </c>
      <c r="U31" t="str">
        <f t="shared" ca="1" si="7"/>
        <v/>
      </c>
      <c r="V31" t="str">
        <f t="shared" si="8"/>
        <v/>
      </c>
      <c r="W31" t="str">
        <f t="shared" si="8"/>
        <v/>
      </c>
      <c r="X3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</v>
      </c>
      <c r="Y31" t="str">
        <f t="shared" ca="1" si="15"/>
        <v>{"attd":"rt1","num":5,"tp1":"cu","vl1":"GO","cn1":2500,"key":496}</v>
      </c>
    </row>
    <row r="32" spans="1:25">
      <c r="A32" t="s">
        <v>73</v>
      </c>
      <c r="B32" t="str">
        <f>VLOOKUP(A32,AttendanceTypeTable!$A:$B,MATCH(AttendanceTypeTable!$B$1,AttendanceTypeTable!$A$1:$B$1,0),0)</f>
        <v>루틴1</v>
      </c>
      <c r="C32">
        <f t="shared" ca="1" si="0"/>
        <v>6</v>
      </c>
      <c r="D32" t="str">
        <f t="shared" si="10"/>
        <v>rt1</v>
      </c>
      <c r="E32">
        <f t="shared" ca="1" si="11"/>
        <v>6</v>
      </c>
      <c r="F32" t="str">
        <f t="shared" ca="1" si="12"/>
        <v/>
      </c>
      <c r="G32" t="str">
        <f t="shared" ca="1" si="1"/>
        <v>cu</v>
      </c>
      <c r="H32" t="s">
        <v>63</v>
      </c>
      <c r="I32" t="s">
        <v>69</v>
      </c>
      <c r="J32">
        <v>3750</v>
      </c>
      <c r="K32" t="str">
        <f t="shared" si="2"/>
        <v/>
      </c>
      <c r="L32" t="str">
        <f t="shared" ca="1" si="3"/>
        <v/>
      </c>
      <c r="P32">
        <v>218</v>
      </c>
      <c r="Q32">
        <f t="shared" si="13"/>
        <v>218</v>
      </c>
      <c r="R32" t="str">
        <f t="shared" ca="1" si="4"/>
        <v>cu</v>
      </c>
      <c r="S32" t="str">
        <f t="shared" si="5"/>
        <v>GO</v>
      </c>
      <c r="T32">
        <f t="shared" si="6"/>
        <v>3750</v>
      </c>
      <c r="U32" t="str">
        <f t="shared" ca="1" si="7"/>
        <v/>
      </c>
      <c r="V32" t="str">
        <f t="shared" si="8"/>
        <v/>
      </c>
      <c r="W32" t="str">
        <f t="shared" si="8"/>
        <v/>
      </c>
      <c r="X3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</v>
      </c>
      <c r="Y32" t="str">
        <f t="shared" ca="1" si="15"/>
        <v>{"attd":"rt1","num":6,"tp1":"cu","vl1":"GO","cn1":3750,"key":218}</v>
      </c>
    </row>
    <row r="33" spans="1:25">
      <c r="A33" t="s">
        <v>73</v>
      </c>
      <c r="B33" t="str">
        <f>VLOOKUP(A33,AttendanceTypeTable!$A:$B,MATCH(AttendanceTypeTable!$B$1,AttendanceTypeTable!$A$1:$B$1,0),0)</f>
        <v>루틴1</v>
      </c>
      <c r="C33">
        <f t="shared" ca="1" si="0"/>
        <v>7</v>
      </c>
      <c r="D33" t="str">
        <f t="shared" si="10"/>
        <v>rt1</v>
      </c>
      <c r="E33">
        <f t="shared" ca="1" si="11"/>
        <v>7</v>
      </c>
      <c r="F33" t="str">
        <f t="shared" ca="1" si="12"/>
        <v/>
      </c>
      <c r="G33" t="str">
        <f t="shared" ca="1" si="1"/>
        <v>cu</v>
      </c>
      <c r="H33" t="s">
        <v>63</v>
      </c>
      <c r="I33" t="s">
        <v>64</v>
      </c>
      <c r="J33">
        <v>220</v>
      </c>
      <c r="K33" t="str">
        <f t="shared" si="2"/>
        <v>에너지너무많음</v>
      </c>
      <c r="L33" t="str">
        <f t="shared" ca="1" si="3"/>
        <v/>
      </c>
      <c r="P33">
        <v>434</v>
      </c>
      <c r="Q33">
        <f t="shared" si="13"/>
        <v>434</v>
      </c>
      <c r="R33" t="str">
        <f t="shared" ca="1" si="4"/>
        <v>cu</v>
      </c>
      <c r="S33" t="str">
        <f t="shared" si="5"/>
        <v>EN</v>
      </c>
      <c r="T33">
        <f t="shared" si="6"/>
        <v>220</v>
      </c>
      <c r="U33" t="str">
        <f t="shared" ca="1" si="7"/>
        <v/>
      </c>
      <c r="V33" t="str">
        <f t="shared" si="8"/>
        <v/>
      </c>
      <c r="W33" t="str">
        <f t="shared" si="8"/>
        <v/>
      </c>
      <c r="X3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</v>
      </c>
      <c r="Y33" t="str">
        <f t="shared" ca="1" si="15"/>
        <v>{"attd":"rt1","num":7,"tp1":"cu","vl1":"EN","cn1":220,"key":434}</v>
      </c>
    </row>
    <row r="34" spans="1:25">
      <c r="A34" t="s">
        <v>73</v>
      </c>
      <c r="B34" t="str">
        <f>VLOOKUP(A34,AttendanceTypeTable!$A:$B,MATCH(AttendanceTypeTable!$B$1,AttendanceTypeTable!$A$1:$B$1,0),0)</f>
        <v>루틴1</v>
      </c>
      <c r="C34">
        <f t="shared" ca="1" si="0"/>
        <v>8</v>
      </c>
      <c r="D34" t="str">
        <f t="shared" si="10"/>
        <v>rt1</v>
      </c>
      <c r="E34">
        <f t="shared" ca="1" si="11"/>
        <v>8</v>
      </c>
      <c r="F34" t="str">
        <f t="shared" ca="1" si="12"/>
        <v/>
      </c>
      <c r="G34" t="str">
        <f t="shared" ref="G34:G65" ca="1" si="16">IF(ISBLANK(H34),"",
VLOOKUP(H34,OFFSET(INDIRECT("$A:$B"),0,MATCH(H$1&amp;"_Verify",INDIRECT("$1:$1"),0)-1),2,0)
)</f>
        <v>cu</v>
      </c>
      <c r="H34" t="s">
        <v>63</v>
      </c>
      <c r="I34" t="s">
        <v>69</v>
      </c>
      <c r="J34">
        <v>10000</v>
      </c>
      <c r="K34" t="str">
        <f t="shared" ref="K34:K65" si="17">IF(H34="장비1상자",
  IF(OR(I34&gt;3,J34&gt;5),"장비이상",""),
IF(I34="GO",
  IF(J34&lt;100,"골드이상",""),
IF(I34="EN",
  IF(J34&gt;29,"에너지너무많음",
  IF(J34&gt;9,"에너지다소많음","")),"")))</f>
        <v/>
      </c>
      <c r="L34" t="str">
        <f t="shared" ca="1" si="3"/>
        <v/>
      </c>
      <c r="P34">
        <v>629</v>
      </c>
      <c r="Q34">
        <f t="shared" si="13"/>
        <v>629</v>
      </c>
      <c r="R34" t="str">
        <f t="shared" ref="R34:R65" ca="1" si="18">IF(LEN(G34)=0,"",G34)</f>
        <v>cu</v>
      </c>
      <c r="S34" t="str">
        <f t="shared" ref="S34:S65" si="19">IF(LEN(I34)=0,"",I34)</f>
        <v>GO</v>
      </c>
      <c r="T34">
        <f t="shared" ref="T34:T65" si="20">IF(LEN(J34)=0,"",J34)</f>
        <v>10000</v>
      </c>
      <c r="U34" t="str">
        <f t="shared" ref="U34:U65" ca="1" si="21">IF(LEN(L34)=0,"",L34)</f>
        <v/>
      </c>
      <c r="V34" t="str">
        <f t="shared" si="8"/>
        <v/>
      </c>
      <c r="W34" t="str">
        <f t="shared" si="8"/>
        <v/>
      </c>
      <c r="X3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</v>
      </c>
      <c r="Y34" t="str">
        <f t="shared" ca="1" si="15"/>
        <v>{"attd":"rt1","num":8,"tp1":"cu","vl1":"GO","cn1":10000,"key":629}</v>
      </c>
    </row>
    <row r="35" spans="1:25">
      <c r="A35" t="s">
        <v>73</v>
      </c>
      <c r="B35" t="str">
        <f>VLOOKUP(A35,AttendanceTypeTable!$A:$B,MATCH(AttendanceTypeTable!$B$1,AttendanceTypeTable!$A$1:$B$1,0),0)</f>
        <v>루틴1</v>
      </c>
      <c r="C35">
        <f t="shared" ca="1" si="0"/>
        <v>9</v>
      </c>
      <c r="D35" t="str">
        <f t="shared" si="10"/>
        <v>rt1</v>
      </c>
      <c r="E35">
        <f t="shared" ca="1" si="11"/>
        <v>9</v>
      </c>
      <c r="F35" t="str">
        <f t="shared" ca="1" si="12"/>
        <v/>
      </c>
      <c r="G35" t="str">
        <f t="shared" ca="1" si="16"/>
        <v>cu</v>
      </c>
      <c r="H35" t="s">
        <v>63</v>
      </c>
      <c r="I35" t="s">
        <v>64</v>
      </c>
      <c r="J35">
        <v>999</v>
      </c>
      <c r="K35" t="str">
        <f t="shared" si="17"/>
        <v>에너지너무많음</v>
      </c>
      <c r="L35" t="str">
        <f t="shared" ca="1" si="3"/>
        <v>cu</v>
      </c>
      <c r="M35" t="s">
        <v>63</v>
      </c>
      <c r="N35" t="s">
        <v>69</v>
      </c>
      <c r="O35">
        <v>5000000</v>
      </c>
      <c r="P35">
        <v>733</v>
      </c>
      <c r="Q35">
        <f t="shared" si="13"/>
        <v>733</v>
      </c>
      <c r="R35" t="str">
        <f t="shared" ca="1" si="18"/>
        <v>cu</v>
      </c>
      <c r="S35" t="str">
        <f t="shared" si="19"/>
        <v>EN</v>
      </c>
      <c r="T35">
        <f t="shared" si="20"/>
        <v>999</v>
      </c>
      <c r="U35" t="str">
        <f t="shared" ca="1" si="21"/>
        <v>cu</v>
      </c>
      <c r="V35" t="str">
        <f t="shared" si="8"/>
        <v>GO</v>
      </c>
      <c r="W35">
        <f t="shared" si="8"/>
        <v>5000000</v>
      </c>
      <c r="X3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</v>
      </c>
      <c r="Y35" t="str">
        <f t="shared" ca="1" si="15"/>
        <v>{"attd":"rt1","num":9,"tp1":"cu","vl1":"EN","cn1":999,"tp2":"cu","vl2":"GO","cn2":5000000,"key":733}</v>
      </c>
    </row>
    <row r="36" spans="1:25">
      <c r="A36" t="s">
        <v>74</v>
      </c>
      <c r="B36" t="str">
        <f>VLOOKUP(A36,AttendanceTypeTable!$A:$B,MATCH(AttendanceTypeTable!$B$1,AttendanceTypeTable!$A$1:$B$1,0),0)</f>
        <v>루틴2</v>
      </c>
      <c r="C36">
        <f t="shared" ref="C36:C53" ca="1" si="22">IF(A36&lt;&gt;OFFSET(A36,-1,0),1,OFFSET(C36,-1,0)+1)</f>
        <v>1</v>
      </c>
      <c r="D36" t="str">
        <f t="shared" si="10"/>
        <v>rt2</v>
      </c>
      <c r="E36">
        <f t="shared" ca="1" si="11"/>
        <v>1</v>
      </c>
      <c r="F36" t="str">
        <f t="shared" ca="1" si="12"/>
        <v/>
      </c>
      <c r="G36" t="str">
        <f t="shared" ca="1" si="16"/>
        <v>cu</v>
      </c>
      <c r="H36" t="s">
        <v>63</v>
      </c>
      <c r="I36" t="s">
        <v>64</v>
      </c>
      <c r="J36">
        <v>120</v>
      </c>
      <c r="K36" t="str">
        <f t="shared" si="17"/>
        <v>에너지너무많음</v>
      </c>
      <c r="L36" t="str">
        <f t="shared" ref="L36:L53" ca="1" si="23">IF(ISBLANK(M36),"",
VLOOKUP(M36,OFFSET(INDIRECT("$A:$B"),0,MATCH(M$1&amp;"_Verify",INDIRECT("$1:$1"),0)-1),2,0)
)</f>
        <v/>
      </c>
      <c r="P36">
        <v>228</v>
      </c>
      <c r="Q36">
        <f t="shared" si="13"/>
        <v>228</v>
      </c>
      <c r="R36" t="str">
        <f t="shared" ca="1" si="18"/>
        <v>cu</v>
      </c>
      <c r="S36" t="str">
        <f t="shared" si="19"/>
        <v>EN</v>
      </c>
      <c r="T36">
        <f t="shared" si="20"/>
        <v>120</v>
      </c>
      <c r="U36" t="str">
        <f t="shared" ca="1" si="21"/>
        <v/>
      </c>
      <c r="V36" t="str">
        <f t="shared" ref="V36:W53" si="24">IF(LEN(N36)=0,"",N36)</f>
        <v/>
      </c>
      <c r="W36" t="str">
        <f t="shared" si="24"/>
        <v/>
      </c>
      <c r="X3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</v>
      </c>
      <c r="Y36" t="str">
        <f t="shared" ca="1" si="15"/>
        <v>{"attd":"rt2","num":1,"tp1":"cu","vl1":"EN","cn1":120,"key":228}</v>
      </c>
    </row>
    <row r="37" spans="1:25">
      <c r="A37" t="s">
        <v>74</v>
      </c>
      <c r="B37" t="str">
        <f>VLOOKUP(A37,AttendanceTypeTable!$A:$B,MATCH(AttendanceTypeTable!$B$1,AttendanceTypeTable!$A$1:$B$1,0),0)</f>
        <v>루틴2</v>
      </c>
      <c r="C37">
        <f t="shared" ca="1" si="22"/>
        <v>2</v>
      </c>
      <c r="D37" t="str">
        <f t="shared" si="10"/>
        <v>rt2</v>
      </c>
      <c r="E37">
        <f t="shared" ca="1" si="11"/>
        <v>2</v>
      </c>
      <c r="F37" t="str">
        <f t="shared" ca="1" si="12"/>
        <v/>
      </c>
      <c r="G37" t="str">
        <f t="shared" ca="1" si="16"/>
        <v>cu</v>
      </c>
      <c r="H37" t="s">
        <v>63</v>
      </c>
      <c r="I37" t="s">
        <v>69</v>
      </c>
      <c r="J37">
        <v>1250</v>
      </c>
      <c r="K37" t="str">
        <f t="shared" si="17"/>
        <v/>
      </c>
      <c r="L37" t="str">
        <f t="shared" ca="1" si="23"/>
        <v/>
      </c>
      <c r="P37">
        <v>373</v>
      </c>
      <c r="Q37">
        <f t="shared" si="13"/>
        <v>373</v>
      </c>
      <c r="R37" t="str">
        <f t="shared" ca="1" si="18"/>
        <v>cu</v>
      </c>
      <c r="S37" t="str">
        <f t="shared" si="19"/>
        <v>GO</v>
      </c>
      <c r="T37">
        <f t="shared" si="20"/>
        <v>1250</v>
      </c>
      <c r="U37" t="str">
        <f t="shared" ca="1" si="21"/>
        <v/>
      </c>
      <c r="V37" t="str">
        <f t="shared" si="24"/>
        <v/>
      </c>
      <c r="W37" t="str">
        <f t="shared" si="24"/>
        <v/>
      </c>
      <c r="X3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</v>
      </c>
      <c r="Y37" t="str">
        <f t="shared" ca="1" si="15"/>
        <v>{"attd":"rt2","num":2,"tp1":"cu","vl1":"GO","cn1":1250,"key":373}</v>
      </c>
    </row>
    <row r="38" spans="1:25">
      <c r="A38" t="s">
        <v>74</v>
      </c>
      <c r="B38" t="str">
        <f>VLOOKUP(A38,AttendanceTypeTable!$A:$B,MATCH(AttendanceTypeTable!$B$1,AttendanceTypeTable!$A$1:$B$1,0),0)</f>
        <v>루틴2</v>
      </c>
      <c r="C38">
        <f t="shared" ca="1" si="22"/>
        <v>3</v>
      </c>
      <c r="D38" t="str">
        <f t="shared" si="10"/>
        <v>rt2</v>
      </c>
      <c r="E38">
        <f t="shared" ca="1" si="11"/>
        <v>3</v>
      </c>
      <c r="F38" t="str">
        <f t="shared" ca="1" si="12"/>
        <v/>
      </c>
      <c r="G38" t="str">
        <f t="shared" ca="1" si="16"/>
        <v>cu</v>
      </c>
      <c r="H38" t="s">
        <v>63</v>
      </c>
      <c r="I38" t="s">
        <v>69</v>
      </c>
      <c r="J38">
        <v>10000</v>
      </c>
      <c r="K38" t="str">
        <f t="shared" si="17"/>
        <v/>
      </c>
      <c r="L38" t="str">
        <f t="shared" ca="1" si="23"/>
        <v/>
      </c>
      <c r="P38">
        <v>447</v>
      </c>
      <c r="Q38">
        <f t="shared" si="13"/>
        <v>447</v>
      </c>
      <c r="R38" t="str">
        <f t="shared" ca="1" si="18"/>
        <v>cu</v>
      </c>
      <c r="S38" t="str">
        <f t="shared" si="19"/>
        <v>GO</v>
      </c>
      <c r="T38">
        <f t="shared" si="20"/>
        <v>10000</v>
      </c>
      <c r="U38" t="str">
        <f t="shared" ca="1" si="21"/>
        <v/>
      </c>
      <c r="V38" t="str">
        <f t="shared" si="24"/>
        <v/>
      </c>
      <c r="W38" t="str">
        <f t="shared" si="24"/>
        <v/>
      </c>
      <c r="X3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</v>
      </c>
      <c r="Y38" t="str">
        <f t="shared" ca="1" si="15"/>
        <v>{"attd":"rt2","num":3,"tp1":"cu","vl1":"GO","cn1":10000,"key":447}</v>
      </c>
    </row>
    <row r="39" spans="1:25">
      <c r="A39" t="s">
        <v>74</v>
      </c>
      <c r="B39" t="str">
        <f>VLOOKUP(A39,AttendanceTypeTable!$A:$B,MATCH(AttendanceTypeTable!$B$1,AttendanceTypeTable!$A$1:$B$1,0),0)</f>
        <v>루틴2</v>
      </c>
      <c r="C39">
        <f t="shared" ca="1" si="22"/>
        <v>4</v>
      </c>
      <c r="D39" t="str">
        <f t="shared" si="10"/>
        <v>rt2</v>
      </c>
      <c r="E39">
        <f t="shared" ca="1" si="11"/>
        <v>4</v>
      </c>
      <c r="F39" t="str">
        <f t="shared" ca="1" si="12"/>
        <v/>
      </c>
      <c r="G39" t="str">
        <f t="shared" ca="1" si="16"/>
        <v>cu</v>
      </c>
      <c r="H39" t="s">
        <v>63</v>
      </c>
      <c r="I39" t="s">
        <v>64</v>
      </c>
      <c r="J39">
        <v>150</v>
      </c>
      <c r="K39" t="str">
        <f t="shared" si="17"/>
        <v>에너지너무많음</v>
      </c>
      <c r="L39" t="str">
        <f t="shared" ca="1" si="23"/>
        <v/>
      </c>
      <c r="P39">
        <v>732</v>
      </c>
      <c r="Q39">
        <f t="shared" si="13"/>
        <v>732</v>
      </c>
      <c r="R39" t="str">
        <f t="shared" ca="1" si="18"/>
        <v>cu</v>
      </c>
      <c r="S39" t="str">
        <f t="shared" si="19"/>
        <v>EN</v>
      </c>
      <c r="T39">
        <f t="shared" si="20"/>
        <v>150</v>
      </c>
      <c r="U39" t="str">
        <f t="shared" ca="1" si="21"/>
        <v/>
      </c>
      <c r="V39" t="str">
        <f t="shared" si="24"/>
        <v/>
      </c>
      <c r="W39" t="str">
        <f t="shared" si="24"/>
        <v/>
      </c>
      <c r="X3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</v>
      </c>
      <c r="Y39" t="str">
        <f t="shared" ca="1" si="15"/>
        <v>{"attd":"rt2","num":4,"tp1":"cu","vl1":"EN","cn1":150,"key":732}</v>
      </c>
    </row>
    <row r="40" spans="1:25">
      <c r="A40" t="s">
        <v>74</v>
      </c>
      <c r="B40" t="str">
        <f>VLOOKUP(A40,AttendanceTypeTable!$A:$B,MATCH(AttendanceTypeTable!$B$1,AttendanceTypeTable!$A$1:$B$1,0),0)</f>
        <v>루틴2</v>
      </c>
      <c r="C40">
        <f t="shared" ca="1" si="22"/>
        <v>5</v>
      </c>
      <c r="D40" t="str">
        <f t="shared" si="10"/>
        <v>rt2</v>
      </c>
      <c r="E40">
        <f t="shared" ca="1" si="11"/>
        <v>5</v>
      </c>
      <c r="F40" t="str">
        <f t="shared" ca="1" si="12"/>
        <v/>
      </c>
      <c r="G40" t="str">
        <f t="shared" ca="1" si="16"/>
        <v>cu</v>
      </c>
      <c r="H40" t="s">
        <v>63</v>
      </c>
      <c r="I40" t="s">
        <v>69</v>
      </c>
      <c r="J40">
        <v>2500</v>
      </c>
      <c r="K40" t="str">
        <f t="shared" si="17"/>
        <v/>
      </c>
      <c r="L40" t="str">
        <f t="shared" ca="1" si="23"/>
        <v/>
      </c>
      <c r="P40">
        <v>194</v>
      </c>
      <c r="Q40">
        <f t="shared" si="13"/>
        <v>194</v>
      </c>
      <c r="R40" t="str">
        <f t="shared" ca="1" si="18"/>
        <v>cu</v>
      </c>
      <c r="S40" t="str">
        <f t="shared" si="19"/>
        <v>GO</v>
      </c>
      <c r="T40">
        <f t="shared" si="20"/>
        <v>2500</v>
      </c>
      <c r="U40" t="str">
        <f t="shared" ca="1" si="21"/>
        <v/>
      </c>
      <c r="V40" t="str">
        <f t="shared" si="24"/>
        <v/>
      </c>
      <c r="W40" t="str">
        <f t="shared" si="24"/>
        <v/>
      </c>
      <c r="X4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</v>
      </c>
      <c r="Y40" t="str">
        <f t="shared" ca="1" si="15"/>
        <v>{"attd":"rt2","num":5,"tp1":"cu","vl1":"GO","cn1":2500,"key":194}</v>
      </c>
    </row>
    <row r="41" spans="1:25">
      <c r="A41" t="s">
        <v>74</v>
      </c>
      <c r="B41" t="str">
        <f>VLOOKUP(A41,AttendanceTypeTable!$A:$B,MATCH(AttendanceTypeTable!$B$1,AttendanceTypeTable!$A$1:$B$1,0),0)</f>
        <v>루틴2</v>
      </c>
      <c r="C41">
        <f t="shared" ca="1" si="22"/>
        <v>6</v>
      </c>
      <c r="D41" t="str">
        <f t="shared" si="10"/>
        <v>rt2</v>
      </c>
      <c r="E41">
        <f t="shared" ca="1" si="11"/>
        <v>6</v>
      </c>
      <c r="F41" t="str">
        <f t="shared" ca="1" si="12"/>
        <v/>
      </c>
      <c r="G41" t="str">
        <f t="shared" ca="1" si="16"/>
        <v>cu</v>
      </c>
      <c r="H41" t="s">
        <v>63</v>
      </c>
      <c r="I41" t="s">
        <v>69</v>
      </c>
      <c r="J41">
        <v>3750</v>
      </c>
      <c r="K41" t="str">
        <f t="shared" si="17"/>
        <v/>
      </c>
      <c r="L41" t="str">
        <f t="shared" ca="1" si="23"/>
        <v/>
      </c>
      <c r="P41">
        <v>652</v>
      </c>
      <c r="Q41">
        <f t="shared" si="13"/>
        <v>652</v>
      </c>
      <c r="R41" t="str">
        <f t="shared" ca="1" si="18"/>
        <v>cu</v>
      </c>
      <c r="S41" t="str">
        <f t="shared" si="19"/>
        <v>GO</v>
      </c>
      <c r="T41">
        <f t="shared" si="20"/>
        <v>3750</v>
      </c>
      <c r="U41" t="str">
        <f t="shared" ca="1" si="21"/>
        <v/>
      </c>
      <c r="V41" t="str">
        <f t="shared" si="24"/>
        <v/>
      </c>
      <c r="W41" t="str">
        <f t="shared" si="24"/>
        <v/>
      </c>
      <c r="X4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</v>
      </c>
      <c r="Y41" t="str">
        <f t="shared" ca="1" si="15"/>
        <v>{"attd":"rt2","num":6,"tp1":"cu","vl1":"GO","cn1":3750,"key":652}</v>
      </c>
    </row>
    <row r="42" spans="1:25">
      <c r="A42" t="s">
        <v>74</v>
      </c>
      <c r="B42" t="str">
        <f>VLOOKUP(A42,AttendanceTypeTable!$A:$B,MATCH(AttendanceTypeTable!$B$1,AttendanceTypeTable!$A$1:$B$1,0),0)</f>
        <v>루틴2</v>
      </c>
      <c r="C42">
        <f t="shared" ca="1" si="22"/>
        <v>7</v>
      </c>
      <c r="D42" t="str">
        <f t="shared" si="10"/>
        <v>rt2</v>
      </c>
      <c r="E42">
        <f t="shared" ca="1" si="11"/>
        <v>7</v>
      </c>
      <c r="F42" t="str">
        <f t="shared" ca="1" si="12"/>
        <v/>
      </c>
      <c r="G42" t="str">
        <f t="shared" ca="1" si="16"/>
        <v>cu</v>
      </c>
      <c r="H42" t="s">
        <v>63</v>
      </c>
      <c r="I42" t="s">
        <v>64</v>
      </c>
      <c r="J42">
        <v>220</v>
      </c>
      <c r="K42" t="str">
        <f t="shared" si="17"/>
        <v>에너지너무많음</v>
      </c>
      <c r="L42" t="str">
        <f t="shared" ca="1" si="23"/>
        <v/>
      </c>
      <c r="P42">
        <v>821</v>
      </c>
      <c r="Q42">
        <f t="shared" si="13"/>
        <v>821</v>
      </c>
      <c r="R42" t="str">
        <f t="shared" ca="1" si="18"/>
        <v>cu</v>
      </c>
      <c r="S42" t="str">
        <f t="shared" si="19"/>
        <v>EN</v>
      </c>
      <c r="T42">
        <f t="shared" si="20"/>
        <v>220</v>
      </c>
      <c r="U42" t="str">
        <f t="shared" ca="1" si="21"/>
        <v/>
      </c>
      <c r="V42" t="str">
        <f t="shared" si="24"/>
        <v/>
      </c>
      <c r="W42" t="str">
        <f t="shared" si="24"/>
        <v/>
      </c>
      <c r="X4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</v>
      </c>
      <c r="Y42" t="str">
        <f t="shared" ca="1" si="15"/>
        <v>{"attd":"rt2","num":7,"tp1":"cu","vl1":"EN","cn1":220,"key":821}</v>
      </c>
    </row>
    <row r="43" spans="1:25">
      <c r="A43" t="s">
        <v>74</v>
      </c>
      <c r="B43" t="str">
        <f>VLOOKUP(A43,AttendanceTypeTable!$A:$B,MATCH(AttendanceTypeTable!$B$1,AttendanceTypeTable!$A$1:$B$1,0),0)</f>
        <v>루틴2</v>
      </c>
      <c r="C43">
        <f t="shared" ca="1" si="22"/>
        <v>8</v>
      </c>
      <c r="D43" t="str">
        <f t="shared" si="10"/>
        <v>rt2</v>
      </c>
      <c r="E43">
        <f t="shared" ca="1" si="11"/>
        <v>8</v>
      </c>
      <c r="F43" t="str">
        <f t="shared" ca="1" si="12"/>
        <v/>
      </c>
      <c r="G43" t="str">
        <f t="shared" ca="1" si="16"/>
        <v>cu</v>
      </c>
      <c r="H43" t="s">
        <v>63</v>
      </c>
      <c r="I43" t="s">
        <v>69</v>
      </c>
      <c r="J43">
        <v>10000</v>
      </c>
      <c r="K43" t="str">
        <f t="shared" si="17"/>
        <v/>
      </c>
      <c r="L43" t="str">
        <f t="shared" ca="1" si="23"/>
        <v/>
      </c>
      <c r="P43">
        <v>922</v>
      </c>
      <c r="Q43">
        <f t="shared" si="13"/>
        <v>922</v>
      </c>
      <c r="R43" t="str">
        <f t="shared" ca="1" si="18"/>
        <v>cu</v>
      </c>
      <c r="S43" t="str">
        <f t="shared" si="19"/>
        <v>GO</v>
      </c>
      <c r="T43">
        <f t="shared" si="20"/>
        <v>10000</v>
      </c>
      <c r="U43" t="str">
        <f t="shared" ca="1" si="21"/>
        <v/>
      </c>
      <c r="V43" t="str">
        <f t="shared" si="24"/>
        <v/>
      </c>
      <c r="W43" t="str">
        <f t="shared" si="24"/>
        <v/>
      </c>
      <c r="X4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</v>
      </c>
      <c r="Y43" t="str">
        <f t="shared" ca="1" si="15"/>
        <v>{"attd":"rt2","num":8,"tp1":"cu","vl1":"GO","cn1":10000,"key":922}</v>
      </c>
    </row>
    <row r="44" spans="1:25">
      <c r="A44" t="s">
        <v>74</v>
      </c>
      <c r="B44" t="str">
        <f>VLOOKUP(A44,AttendanceTypeTable!$A:$B,MATCH(AttendanceTypeTable!$B$1,AttendanceTypeTable!$A$1:$B$1,0),0)</f>
        <v>루틴2</v>
      </c>
      <c r="C44">
        <f t="shared" ca="1" si="22"/>
        <v>9</v>
      </c>
      <c r="D44" t="str">
        <f t="shared" si="10"/>
        <v>rt2</v>
      </c>
      <c r="E44">
        <f t="shared" ca="1" si="11"/>
        <v>9</v>
      </c>
      <c r="F44" t="str">
        <f t="shared" ca="1" si="12"/>
        <v/>
      </c>
      <c r="G44" t="str">
        <f t="shared" ca="1" si="16"/>
        <v>cu</v>
      </c>
      <c r="H44" t="s">
        <v>63</v>
      </c>
      <c r="I44" t="s">
        <v>64</v>
      </c>
      <c r="J44">
        <v>999</v>
      </c>
      <c r="K44" t="str">
        <f t="shared" si="17"/>
        <v>에너지너무많음</v>
      </c>
      <c r="L44" t="str">
        <f t="shared" ca="1" si="23"/>
        <v>cu</v>
      </c>
      <c r="M44" t="s">
        <v>63</v>
      </c>
      <c r="N44" t="s">
        <v>69</v>
      </c>
      <c r="O44">
        <v>5000000</v>
      </c>
      <c r="P44">
        <v>844</v>
      </c>
      <c r="Q44">
        <f t="shared" si="13"/>
        <v>844</v>
      </c>
      <c r="R44" t="str">
        <f t="shared" ca="1" si="18"/>
        <v>cu</v>
      </c>
      <c r="S44" t="str">
        <f t="shared" si="19"/>
        <v>EN</v>
      </c>
      <c r="T44">
        <f t="shared" si="20"/>
        <v>999</v>
      </c>
      <c r="U44" t="str">
        <f t="shared" ca="1" si="21"/>
        <v>cu</v>
      </c>
      <c r="V44" t="str">
        <f t="shared" si="24"/>
        <v>GO</v>
      </c>
      <c r="W44">
        <f t="shared" si="24"/>
        <v>5000000</v>
      </c>
      <c r="X4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</v>
      </c>
      <c r="Y44" t="str">
        <f t="shared" ca="1" si="15"/>
        <v>{"attd":"rt2","num":9,"tp1":"cu","vl1":"EN","cn1":999,"tp2":"cu","vl2":"GO","cn2":5000000,"key":844}</v>
      </c>
    </row>
    <row r="45" spans="1:25">
      <c r="A45" t="s">
        <v>75</v>
      </c>
      <c r="B45" t="str">
        <f>VLOOKUP(A45,AttendanceTypeTable!$A:$B,MATCH(AttendanceTypeTable!$B$1,AttendanceTypeTable!$A$1:$B$1,0),0)</f>
        <v>루틴3</v>
      </c>
      <c r="C45">
        <f t="shared" ca="1" si="22"/>
        <v>1</v>
      </c>
      <c r="D45" t="str">
        <f t="shared" si="10"/>
        <v>rt3</v>
      </c>
      <c r="E45">
        <f t="shared" ca="1" si="11"/>
        <v>1</v>
      </c>
      <c r="F45" t="str">
        <f t="shared" ca="1" si="12"/>
        <v/>
      </c>
      <c r="G45" t="str">
        <f t="shared" ca="1" si="16"/>
        <v>cu</v>
      </c>
      <c r="H45" t="s">
        <v>63</v>
      </c>
      <c r="I45" t="s">
        <v>64</v>
      </c>
      <c r="J45">
        <v>120</v>
      </c>
      <c r="K45" t="str">
        <f t="shared" si="17"/>
        <v>에너지너무많음</v>
      </c>
      <c r="L45" t="str">
        <f t="shared" ca="1" si="23"/>
        <v/>
      </c>
      <c r="P45">
        <v>636</v>
      </c>
      <c r="Q45">
        <f t="shared" si="13"/>
        <v>636</v>
      </c>
      <c r="R45" t="str">
        <f t="shared" ca="1" si="18"/>
        <v>cu</v>
      </c>
      <c r="S45" t="str">
        <f t="shared" si="19"/>
        <v>EN</v>
      </c>
      <c r="T45">
        <f t="shared" si="20"/>
        <v>120</v>
      </c>
      <c r="U45" t="str">
        <f t="shared" ca="1" si="21"/>
        <v/>
      </c>
      <c r="V45" t="str">
        <f t="shared" si="24"/>
        <v/>
      </c>
      <c r="W45" t="str">
        <f t="shared" si="24"/>
        <v/>
      </c>
      <c r="X4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</v>
      </c>
      <c r="Y45" t="str">
        <f t="shared" ca="1" si="15"/>
        <v>{"attd":"rt3","num":1,"tp1":"cu","vl1":"EN","cn1":120,"key":636}</v>
      </c>
    </row>
    <row r="46" spans="1:25">
      <c r="A46" t="s">
        <v>75</v>
      </c>
      <c r="B46" t="str">
        <f>VLOOKUP(A46,AttendanceTypeTable!$A:$B,MATCH(AttendanceTypeTable!$B$1,AttendanceTypeTable!$A$1:$B$1,0),0)</f>
        <v>루틴3</v>
      </c>
      <c r="C46">
        <f t="shared" ca="1" si="22"/>
        <v>2</v>
      </c>
      <c r="D46" t="str">
        <f t="shared" si="10"/>
        <v>rt3</v>
      </c>
      <c r="E46">
        <f t="shared" ca="1" si="11"/>
        <v>2</v>
      </c>
      <c r="F46" t="str">
        <f t="shared" ca="1" si="12"/>
        <v/>
      </c>
      <c r="G46" t="str">
        <f t="shared" ca="1" si="16"/>
        <v>cu</v>
      </c>
      <c r="H46" t="s">
        <v>63</v>
      </c>
      <c r="I46" t="s">
        <v>69</v>
      </c>
      <c r="J46">
        <v>1250</v>
      </c>
      <c r="K46" t="str">
        <f t="shared" si="17"/>
        <v/>
      </c>
      <c r="L46" t="str">
        <f t="shared" ca="1" si="23"/>
        <v/>
      </c>
      <c r="P46">
        <v>334</v>
      </c>
      <c r="Q46">
        <f t="shared" si="13"/>
        <v>334</v>
      </c>
      <c r="R46" t="str">
        <f t="shared" ca="1" si="18"/>
        <v>cu</v>
      </c>
      <c r="S46" t="str">
        <f t="shared" si="19"/>
        <v>GO</v>
      </c>
      <c r="T46">
        <f t="shared" si="20"/>
        <v>1250</v>
      </c>
      <c r="U46" t="str">
        <f t="shared" ca="1" si="21"/>
        <v/>
      </c>
      <c r="V46" t="str">
        <f t="shared" si="24"/>
        <v/>
      </c>
      <c r="W46" t="str">
        <f t="shared" si="24"/>
        <v/>
      </c>
      <c r="X4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</v>
      </c>
      <c r="Y46" t="str">
        <f t="shared" ca="1" si="15"/>
        <v>{"attd":"rt3","num":2,"tp1":"cu","vl1":"GO","cn1":1250,"key":334}</v>
      </c>
    </row>
    <row r="47" spans="1:25">
      <c r="A47" t="s">
        <v>75</v>
      </c>
      <c r="B47" t="str">
        <f>VLOOKUP(A47,AttendanceTypeTable!$A:$B,MATCH(AttendanceTypeTable!$B$1,AttendanceTypeTable!$A$1:$B$1,0),0)</f>
        <v>루틴3</v>
      </c>
      <c r="C47">
        <f t="shared" ca="1" si="22"/>
        <v>3</v>
      </c>
      <c r="D47" t="str">
        <f t="shared" si="10"/>
        <v>rt3</v>
      </c>
      <c r="E47">
        <f t="shared" ca="1" si="11"/>
        <v>3</v>
      </c>
      <c r="F47" t="str">
        <f t="shared" ca="1" si="12"/>
        <v/>
      </c>
      <c r="G47" t="str">
        <f t="shared" ca="1" si="16"/>
        <v>cu</v>
      </c>
      <c r="H47" t="s">
        <v>63</v>
      </c>
      <c r="I47" t="s">
        <v>69</v>
      </c>
      <c r="J47">
        <v>10000</v>
      </c>
      <c r="K47" t="str">
        <f t="shared" si="17"/>
        <v/>
      </c>
      <c r="L47" t="str">
        <f t="shared" ca="1" si="23"/>
        <v/>
      </c>
      <c r="P47">
        <v>858</v>
      </c>
      <c r="Q47">
        <f t="shared" si="13"/>
        <v>858</v>
      </c>
      <c r="R47" t="str">
        <f t="shared" ca="1" si="18"/>
        <v>cu</v>
      </c>
      <c r="S47" t="str">
        <f t="shared" si="19"/>
        <v>GO</v>
      </c>
      <c r="T47">
        <f t="shared" si="20"/>
        <v>10000</v>
      </c>
      <c r="U47" t="str">
        <f t="shared" ca="1" si="21"/>
        <v/>
      </c>
      <c r="V47" t="str">
        <f t="shared" si="24"/>
        <v/>
      </c>
      <c r="W47" t="str">
        <f t="shared" si="24"/>
        <v/>
      </c>
      <c r="X4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</v>
      </c>
      <c r="Y47" t="str">
        <f t="shared" ca="1" si="15"/>
        <v>{"attd":"rt3","num":3,"tp1":"cu","vl1":"GO","cn1":10000,"key":858}</v>
      </c>
    </row>
    <row r="48" spans="1:25">
      <c r="A48" t="s">
        <v>75</v>
      </c>
      <c r="B48" t="str">
        <f>VLOOKUP(A48,AttendanceTypeTable!$A:$B,MATCH(AttendanceTypeTable!$B$1,AttendanceTypeTable!$A$1:$B$1,0),0)</f>
        <v>루틴3</v>
      </c>
      <c r="C48">
        <f t="shared" ca="1" si="22"/>
        <v>4</v>
      </c>
      <c r="D48" t="str">
        <f t="shared" si="10"/>
        <v>rt3</v>
      </c>
      <c r="E48">
        <f t="shared" ca="1" si="11"/>
        <v>4</v>
      </c>
      <c r="F48" t="str">
        <f t="shared" ca="1" si="12"/>
        <v/>
      </c>
      <c r="G48" t="str">
        <f t="shared" ca="1" si="16"/>
        <v>cu</v>
      </c>
      <c r="H48" t="s">
        <v>63</v>
      </c>
      <c r="I48" t="s">
        <v>64</v>
      </c>
      <c r="J48">
        <v>150</v>
      </c>
      <c r="K48" t="str">
        <f t="shared" si="17"/>
        <v>에너지너무많음</v>
      </c>
      <c r="L48" t="str">
        <f t="shared" ca="1" si="23"/>
        <v/>
      </c>
      <c r="P48">
        <v>965</v>
      </c>
      <c r="Q48">
        <f t="shared" si="13"/>
        <v>965</v>
      </c>
      <c r="R48" t="str">
        <f t="shared" ca="1" si="18"/>
        <v>cu</v>
      </c>
      <c r="S48" t="str">
        <f t="shared" si="19"/>
        <v>EN</v>
      </c>
      <c r="T48">
        <f t="shared" si="20"/>
        <v>150</v>
      </c>
      <c r="U48" t="str">
        <f t="shared" ca="1" si="21"/>
        <v/>
      </c>
      <c r="V48" t="str">
        <f t="shared" si="24"/>
        <v/>
      </c>
      <c r="W48" t="str">
        <f t="shared" si="24"/>
        <v/>
      </c>
      <c r="X4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</v>
      </c>
      <c r="Y48" t="str">
        <f t="shared" ca="1" si="15"/>
        <v>{"attd":"rt3","num":4,"tp1":"cu","vl1":"EN","cn1":150,"key":965}</v>
      </c>
    </row>
    <row r="49" spans="1:25">
      <c r="A49" t="s">
        <v>75</v>
      </c>
      <c r="B49" t="str">
        <f>VLOOKUP(A49,AttendanceTypeTable!$A:$B,MATCH(AttendanceTypeTable!$B$1,AttendanceTypeTable!$A$1:$B$1,0),0)</f>
        <v>루틴3</v>
      </c>
      <c r="C49">
        <f t="shared" ca="1" si="22"/>
        <v>5</v>
      </c>
      <c r="D49" t="str">
        <f t="shared" si="10"/>
        <v>rt3</v>
      </c>
      <c r="E49">
        <f t="shared" ca="1" si="11"/>
        <v>5</v>
      </c>
      <c r="F49" t="str">
        <f t="shared" ca="1" si="12"/>
        <v/>
      </c>
      <c r="G49" t="str">
        <f t="shared" ca="1" si="16"/>
        <v>cu</v>
      </c>
      <c r="H49" t="s">
        <v>63</v>
      </c>
      <c r="I49" t="s">
        <v>69</v>
      </c>
      <c r="J49">
        <v>2500</v>
      </c>
      <c r="K49" t="str">
        <f t="shared" si="17"/>
        <v/>
      </c>
      <c r="L49" t="str">
        <f t="shared" ca="1" si="23"/>
        <v/>
      </c>
      <c r="P49">
        <v>657</v>
      </c>
      <c r="Q49">
        <f t="shared" si="13"/>
        <v>657</v>
      </c>
      <c r="R49" t="str">
        <f t="shared" ca="1" si="18"/>
        <v>cu</v>
      </c>
      <c r="S49" t="str">
        <f t="shared" si="19"/>
        <v>GO</v>
      </c>
      <c r="T49">
        <f t="shared" si="20"/>
        <v>2500</v>
      </c>
      <c r="U49" t="str">
        <f t="shared" ca="1" si="21"/>
        <v/>
      </c>
      <c r="V49" t="str">
        <f t="shared" si="24"/>
        <v/>
      </c>
      <c r="W49" t="str">
        <f t="shared" si="24"/>
        <v/>
      </c>
      <c r="X4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</v>
      </c>
      <c r="Y49" t="str">
        <f t="shared" ca="1" si="15"/>
        <v>{"attd":"rt3","num":5,"tp1":"cu","vl1":"GO","cn1":2500,"key":657}</v>
      </c>
    </row>
    <row r="50" spans="1:25">
      <c r="A50" t="s">
        <v>75</v>
      </c>
      <c r="B50" t="str">
        <f>VLOOKUP(A50,AttendanceTypeTable!$A:$B,MATCH(AttendanceTypeTable!$B$1,AttendanceTypeTable!$A$1:$B$1,0),0)</f>
        <v>루틴3</v>
      </c>
      <c r="C50">
        <f t="shared" ca="1" si="22"/>
        <v>6</v>
      </c>
      <c r="D50" t="str">
        <f t="shared" si="10"/>
        <v>rt3</v>
      </c>
      <c r="E50">
        <f t="shared" ca="1" si="11"/>
        <v>6</v>
      </c>
      <c r="F50" t="str">
        <f t="shared" ca="1" si="12"/>
        <v/>
      </c>
      <c r="G50" t="str">
        <f t="shared" ca="1" si="16"/>
        <v>cu</v>
      </c>
      <c r="H50" t="s">
        <v>63</v>
      </c>
      <c r="I50" t="s">
        <v>69</v>
      </c>
      <c r="J50">
        <v>3750</v>
      </c>
      <c r="K50" t="str">
        <f t="shared" si="17"/>
        <v/>
      </c>
      <c r="L50" t="str">
        <f t="shared" ca="1" si="23"/>
        <v/>
      </c>
      <c r="P50">
        <v>160</v>
      </c>
      <c r="Q50">
        <f t="shared" si="13"/>
        <v>160</v>
      </c>
      <c r="R50" t="str">
        <f t="shared" ca="1" si="18"/>
        <v>cu</v>
      </c>
      <c r="S50" t="str">
        <f t="shared" si="19"/>
        <v>GO</v>
      </c>
      <c r="T50">
        <f t="shared" si="20"/>
        <v>3750</v>
      </c>
      <c r="U50" t="str">
        <f t="shared" ca="1" si="21"/>
        <v/>
      </c>
      <c r="V50" t="str">
        <f t="shared" si="24"/>
        <v/>
      </c>
      <c r="W50" t="str">
        <f t="shared" si="24"/>
        <v/>
      </c>
      <c r="X5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</v>
      </c>
      <c r="Y50" t="str">
        <f t="shared" ca="1" si="15"/>
        <v>{"attd":"rt3","num":6,"tp1":"cu","vl1":"GO","cn1":3750,"key":160}</v>
      </c>
    </row>
    <row r="51" spans="1:25">
      <c r="A51" t="s">
        <v>75</v>
      </c>
      <c r="B51" t="str">
        <f>VLOOKUP(A51,AttendanceTypeTable!$A:$B,MATCH(AttendanceTypeTable!$B$1,AttendanceTypeTable!$A$1:$B$1,0),0)</f>
        <v>루틴3</v>
      </c>
      <c r="C51">
        <f t="shared" ca="1" si="22"/>
        <v>7</v>
      </c>
      <c r="D51" t="str">
        <f t="shared" si="10"/>
        <v>rt3</v>
      </c>
      <c r="E51">
        <f t="shared" ca="1" si="11"/>
        <v>7</v>
      </c>
      <c r="F51" t="str">
        <f t="shared" ca="1" si="12"/>
        <v/>
      </c>
      <c r="G51" t="str">
        <f t="shared" ca="1" si="16"/>
        <v>cu</v>
      </c>
      <c r="H51" t="s">
        <v>63</v>
      </c>
      <c r="I51" t="s">
        <v>64</v>
      </c>
      <c r="J51">
        <v>220</v>
      </c>
      <c r="K51" t="str">
        <f t="shared" si="17"/>
        <v>에너지너무많음</v>
      </c>
      <c r="L51" t="str">
        <f t="shared" ca="1" si="23"/>
        <v/>
      </c>
      <c r="P51">
        <v>798</v>
      </c>
      <c r="Q51">
        <f t="shared" si="13"/>
        <v>798</v>
      </c>
      <c r="R51" t="str">
        <f t="shared" ca="1" si="18"/>
        <v>cu</v>
      </c>
      <c r="S51" t="str">
        <f t="shared" si="19"/>
        <v>EN</v>
      </c>
      <c r="T51">
        <f t="shared" si="20"/>
        <v>220</v>
      </c>
      <c r="U51" t="str">
        <f t="shared" ca="1" si="21"/>
        <v/>
      </c>
      <c r="V51" t="str">
        <f t="shared" si="24"/>
        <v/>
      </c>
      <c r="W51" t="str">
        <f t="shared" si="24"/>
        <v/>
      </c>
      <c r="X5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</v>
      </c>
      <c r="Y51" t="str">
        <f t="shared" ca="1" si="15"/>
        <v>{"attd":"rt3","num":7,"tp1":"cu","vl1":"EN","cn1":220,"key":798}</v>
      </c>
    </row>
    <row r="52" spans="1:25">
      <c r="A52" t="s">
        <v>75</v>
      </c>
      <c r="B52" t="str">
        <f>VLOOKUP(A52,AttendanceTypeTable!$A:$B,MATCH(AttendanceTypeTable!$B$1,AttendanceTypeTable!$A$1:$B$1,0),0)</f>
        <v>루틴3</v>
      </c>
      <c r="C52">
        <f t="shared" ca="1" si="22"/>
        <v>8</v>
      </c>
      <c r="D52" t="str">
        <f t="shared" si="10"/>
        <v>rt3</v>
      </c>
      <c r="E52">
        <f t="shared" ca="1" si="11"/>
        <v>8</v>
      </c>
      <c r="F52" t="str">
        <f t="shared" ca="1" si="12"/>
        <v/>
      </c>
      <c r="G52" t="str">
        <f t="shared" ca="1" si="16"/>
        <v>cu</v>
      </c>
      <c r="H52" t="s">
        <v>63</v>
      </c>
      <c r="I52" t="s">
        <v>69</v>
      </c>
      <c r="J52">
        <v>10000</v>
      </c>
      <c r="K52" t="str">
        <f t="shared" si="17"/>
        <v/>
      </c>
      <c r="L52" t="str">
        <f t="shared" ca="1" si="23"/>
        <v/>
      </c>
      <c r="P52">
        <v>803</v>
      </c>
      <c r="Q52">
        <f t="shared" si="13"/>
        <v>803</v>
      </c>
      <c r="R52" t="str">
        <f t="shared" ca="1" si="18"/>
        <v>cu</v>
      </c>
      <c r="S52" t="str">
        <f t="shared" si="19"/>
        <v>GO</v>
      </c>
      <c r="T52">
        <f t="shared" si="20"/>
        <v>10000</v>
      </c>
      <c r="U52" t="str">
        <f t="shared" ca="1" si="21"/>
        <v/>
      </c>
      <c r="V52" t="str">
        <f t="shared" si="24"/>
        <v/>
      </c>
      <c r="W52" t="str">
        <f t="shared" si="24"/>
        <v/>
      </c>
      <c r="X5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</v>
      </c>
      <c r="Y52" t="str">
        <f t="shared" ca="1" si="15"/>
        <v>{"attd":"rt3","num":8,"tp1":"cu","vl1":"GO","cn1":10000,"key":803}</v>
      </c>
    </row>
    <row r="53" spans="1:25">
      <c r="A53" t="s">
        <v>75</v>
      </c>
      <c r="B53" t="str">
        <f>VLOOKUP(A53,AttendanceTypeTable!$A:$B,MATCH(AttendanceTypeTable!$B$1,AttendanceTypeTable!$A$1:$B$1,0),0)</f>
        <v>루틴3</v>
      </c>
      <c r="C53">
        <f t="shared" ca="1" si="22"/>
        <v>9</v>
      </c>
      <c r="D53" t="str">
        <f t="shared" si="10"/>
        <v>rt3</v>
      </c>
      <c r="E53">
        <f t="shared" ca="1" si="11"/>
        <v>9</v>
      </c>
      <c r="F53" t="str">
        <f t="shared" ca="1" si="12"/>
        <v/>
      </c>
      <c r="G53" t="str">
        <f t="shared" ca="1" si="16"/>
        <v>cu</v>
      </c>
      <c r="H53" t="s">
        <v>63</v>
      </c>
      <c r="I53" t="s">
        <v>64</v>
      </c>
      <c r="J53">
        <v>999</v>
      </c>
      <c r="K53" t="str">
        <f t="shared" si="17"/>
        <v>에너지너무많음</v>
      </c>
      <c r="L53" t="str">
        <f t="shared" ca="1" si="23"/>
        <v>cu</v>
      </c>
      <c r="M53" t="s">
        <v>63</v>
      </c>
      <c r="N53" t="s">
        <v>69</v>
      </c>
      <c r="O53">
        <v>5000000</v>
      </c>
      <c r="P53">
        <v>512</v>
      </c>
      <c r="Q53">
        <f t="shared" si="13"/>
        <v>512</v>
      </c>
      <c r="R53" t="str">
        <f t="shared" ca="1" si="18"/>
        <v>cu</v>
      </c>
      <c r="S53" t="str">
        <f t="shared" si="19"/>
        <v>EN</v>
      </c>
      <c r="T53">
        <f t="shared" si="20"/>
        <v>999</v>
      </c>
      <c r="U53" t="str">
        <f t="shared" ca="1" si="21"/>
        <v>cu</v>
      </c>
      <c r="V53" t="str">
        <f t="shared" si="24"/>
        <v>GO</v>
      </c>
      <c r="W53">
        <f t="shared" si="24"/>
        <v>5000000</v>
      </c>
      <c r="X5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</v>
      </c>
      <c r="Y53" t="str">
        <f t="shared" ca="1" si="15"/>
        <v>{"attd":"rt3","num":9,"tp1":"cu","vl1":"EN","cn1":999,"tp2":"cu","vl2":"GO","cn2":5000000,"key":512}</v>
      </c>
    </row>
    <row r="54" spans="1:25">
      <c r="A54" t="s">
        <v>76</v>
      </c>
      <c r="B54" t="str">
        <f>VLOOKUP(A54,AttendanceTypeTable!$A:$B,MATCH(AttendanceTypeTable!$B$1,AttendanceTypeTable!$A$1:$B$1,0),0)</f>
        <v>루틴4</v>
      </c>
      <c r="C54">
        <f t="shared" ref="C54:C62" ca="1" si="25">IF(A54&lt;&gt;OFFSET(A54,-1,0),1,OFFSET(C54,-1,0)+1)</f>
        <v>1</v>
      </c>
      <c r="D54" t="str">
        <f t="shared" si="10"/>
        <v>rt4</v>
      </c>
      <c r="E54">
        <f t="shared" ca="1" si="11"/>
        <v>1</v>
      </c>
      <c r="F54" t="str">
        <f t="shared" ca="1" si="12"/>
        <v/>
      </c>
      <c r="G54" t="str">
        <f t="shared" ca="1" si="16"/>
        <v>cu</v>
      </c>
      <c r="H54" t="s">
        <v>63</v>
      </c>
      <c r="I54" t="s">
        <v>64</v>
      </c>
      <c r="J54">
        <v>120</v>
      </c>
      <c r="K54" t="str">
        <f t="shared" si="17"/>
        <v>에너지너무많음</v>
      </c>
      <c r="L54" t="str">
        <f t="shared" ref="L54:L62" ca="1" si="26">IF(ISBLANK(M54),"",
VLOOKUP(M54,OFFSET(INDIRECT("$A:$B"),0,MATCH(M$1&amp;"_Verify",INDIRECT("$1:$1"),0)-1),2,0)
)</f>
        <v/>
      </c>
      <c r="P54">
        <v>450</v>
      </c>
      <c r="Q54">
        <f t="shared" si="13"/>
        <v>450</v>
      </c>
      <c r="R54" t="str">
        <f t="shared" ca="1" si="18"/>
        <v>cu</v>
      </c>
      <c r="S54" t="str">
        <f t="shared" si="19"/>
        <v>EN</v>
      </c>
      <c r="T54">
        <f t="shared" si="20"/>
        <v>120</v>
      </c>
      <c r="U54" t="str">
        <f t="shared" ca="1" si="21"/>
        <v/>
      </c>
      <c r="V54" t="str">
        <f t="shared" ref="V54:W62" si="27">IF(LEN(N54)=0,"",N54)</f>
        <v/>
      </c>
      <c r="W54" t="str">
        <f t="shared" si="27"/>
        <v/>
      </c>
      <c r="X5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</v>
      </c>
      <c r="Y54" t="str">
        <f t="shared" ca="1" si="15"/>
        <v>{"attd":"rt4","num":1,"tp1":"cu","vl1":"EN","cn1":120,"key":450}</v>
      </c>
    </row>
    <row r="55" spans="1:25">
      <c r="A55" t="s">
        <v>76</v>
      </c>
      <c r="B55" t="str">
        <f>VLOOKUP(A55,AttendanceTypeTable!$A:$B,MATCH(AttendanceTypeTable!$B$1,AttendanceTypeTable!$A$1:$B$1,0),0)</f>
        <v>루틴4</v>
      </c>
      <c r="C55">
        <f t="shared" ca="1" si="25"/>
        <v>2</v>
      </c>
      <c r="D55" t="str">
        <f t="shared" si="10"/>
        <v>rt4</v>
      </c>
      <c r="E55">
        <f t="shared" ca="1" si="11"/>
        <v>2</v>
      </c>
      <c r="F55" t="str">
        <f t="shared" ca="1" si="12"/>
        <v/>
      </c>
      <c r="G55" t="str">
        <f t="shared" ca="1" si="16"/>
        <v>cu</v>
      </c>
      <c r="H55" t="s">
        <v>63</v>
      </c>
      <c r="I55" t="s">
        <v>69</v>
      </c>
      <c r="J55">
        <v>1250</v>
      </c>
      <c r="K55" t="str">
        <f t="shared" si="17"/>
        <v/>
      </c>
      <c r="L55" t="str">
        <f t="shared" ca="1" si="26"/>
        <v/>
      </c>
      <c r="P55">
        <v>645</v>
      </c>
      <c r="Q55">
        <f t="shared" si="13"/>
        <v>645</v>
      </c>
      <c r="R55" t="str">
        <f t="shared" ca="1" si="18"/>
        <v>cu</v>
      </c>
      <c r="S55" t="str">
        <f t="shared" si="19"/>
        <v>GO</v>
      </c>
      <c r="T55">
        <f t="shared" si="20"/>
        <v>1250</v>
      </c>
      <c r="U55" t="str">
        <f t="shared" ca="1" si="21"/>
        <v/>
      </c>
      <c r="V55" t="str">
        <f t="shared" si="27"/>
        <v/>
      </c>
      <c r="W55" t="str">
        <f t="shared" si="27"/>
        <v/>
      </c>
      <c r="X5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</v>
      </c>
      <c r="Y55" t="str">
        <f t="shared" ca="1" si="15"/>
        <v>{"attd":"rt4","num":2,"tp1":"cu","vl1":"GO","cn1":1250,"key":645}</v>
      </c>
    </row>
    <row r="56" spans="1:25">
      <c r="A56" t="s">
        <v>76</v>
      </c>
      <c r="B56" t="str">
        <f>VLOOKUP(A56,AttendanceTypeTable!$A:$B,MATCH(AttendanceTypeTable!$B$1,AttendanceTypeTable!$A$1:$B$1,0),0)</f>
        <v>루틴4</v>
      </c>
      <c r="C56">
        <f t="shared" ca="1" si="25"/>
        <v>3</v>
      </c>
      <c r="D56" t="str">
        <f t="shared" si="10"/>
        <v>rt4</v>
      </c>
      <c r="E56">
        <f t="shared" ca="1" si="11"/>
        <v>3</v>
      </c>
      <c r="F56" t="str">
        <f t="shared" ca="1" si="12"/>
        <v/>
      </c>
      <c r="G56" t="str">
        <f t="shared" ca="1" si="16"/>
        <v>cu</v>
      </c>
      <c r="H56" t="s">
        <v>63</v>
      </c>
      <c r="I56" t="s">
        <v>69</v>
      </c>
      <c r="J56">
        <v>10000</v>
      </c>
      <c r="K56" t="str">
        <f t="shared" si="17"/>
        <v/>
      </c>
      <c r="L56" t="str">
        <f t="shared" ca="1" si="26"/>
        <v/>
      </c>
      <c r="P56">
        <v>921</v>
      </c>
      <c r="Q56">
        <f t="shared" si="13"/>
        <v>921</v>
      </c>
      <c r="R56" t="str">
        <f t="shared" ca="1" si="18"/>
        <v>cu</v>
      </c>
      <c r="S56" t="str">
        <f t="shared" si="19"/>
        <v>GO</v>
      </c>
      <c r="T56">
        <f t="shared" si="20"/>
        <v>10000</v>
      </c>
      <c r="U56" t="str">
        <f t="shared" ca="1" si="21"/>
        <v/>
      </c>
      <c r="V56" t="str">
        <f t="shared" si="27"/>
        <v/>
      </c>
      <c r="W56" t="str">
        <f t="shared" si="27"/>
        <v/>
      </c>
      <c r="X5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</v>
      </c>
      <c r="Y56" t="str">
        <f t="shared" ca="1" si="15"/>
        <v>{"attd":"rt4","num":3,"tp1":"cu","vl1":"GO","cn1":10000,"key":921}</v>
      </c>
    </row>
    <row r="57" spans="1:25">
      <c r="A57" t="s">
        <v>76</v>
      </c>
      <c r="B57" t="str">
        <f>VLOOKUP(A57,AttendanceTypeTable!$A:$B,MATCH(AttendanceTypeTable!$B$1,AttendanceTypeTable!$A$1:$B$1,0),0)</f>
        <v>루틴4</v>
      </c>
      <c r="C57">
        <f t="shared" ca="1" si="25"/>
        <v>4</v>
      </c>
      <c r="D57" t="str">
        <f t="shared" si="10"/>
        <v>rt4</v>
      </c>
      <c r="E57">
        <f t="shared" ca="1" si="11"/>
        <v>4</v>
      </c>
      <c r="F57" t="str">
        <f t="shared" ca="1" si="12"/>
        <v/>
      </c>
      <c r="G57" t="str">
        <f t="shared" ca="1" si="16"/>
        <v>cu</v>
      </c>
      <c r="H57" t="s">
        <v>63</v>
      </c>
      <c r="I57" t="s">
        <v>64</v>
      </c>
      <c r="J57">
        <v>150</v>
      </c>
      <c r="K57" t="str">
        <f t="shared" si="17"/>
        <v>에너지너무많음</v>
      </c>
      <c r="L57" t="str">
        <f t="shared" ca="1" si="26"/>
        <v/>
      </c>
      <c r="P57">
        <v>586</v>
      </c>
      <c r="Q57">
        <f t="shared" si="13"/>
        <v>586</v>
      </c>
      <c r="R57" t="str">
        <f t="shared" ca="1" si="18"/>
        <v>cu</v>
      </c>
      <c r="S57" t="str">
        <f t="shared" si="19"/>
        <v>EN</v>
      </c>
      <c r="T57">
        <f t="shared" si="20"/>
        <v>150</v>
      </c>
      <c r="U57" t="str">
        <f t="shared" ca="1" si="21"/>
        <v/>
      </c>
      <c r="V57" t="str">
        <f t="shared" si="27"/>
        <v/>
      </c>
      <c r="W57" t="str">
        <f t="shared" si="27"/>
        <v/>
      </c>
      <c r="X57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</v>
      </c>
      <c r="Y57" t="str">
        <f t="shared" ca="1" si="15"/>
        <v>{"attd":"rt4","num":4,"tp1":"cu","vl1":"EN","cn1":150,"key":586}</v>
      </c>
    </row>
    <row r="58" spans="1:25">
      <c r="A58" t="s">
        <v>76</v>
      </c>
      <c r="B58" t="str">
        <f>VLOOKUP(A58,AttendanceTypeTable!$A:$B,MATCH(AttendanceTypeTable!$B$1,AttendanceTypeTable!$A$1:$B$1,0),0)</f>
        <v>루틴4</v>
      </c>
      <c r="C58">
        <f t="shared" ca="1" si="25"/>
        <v>5</v>
      </c>
      <c r="D58" t="str">
        <f t="shared" si="10"/>
        <v>rt4</v>
      </c>
      <c r="E58">
        <f t="shared" ca="1" si="11"/>
        <v>5</v>
      </c>
      <c r="F58" t="str">
        <f t="shared" ca="1" si="12"/>
        <v/>
      </c>
      <c r="G58" t="str">
        <f t="shared" ca="1" si="16"/>
        <v>cu</v>
      </c>
      <c r="H58" t="s">
        <v>63</v>
      </c>
      <c r="I58" t="s">
        <v>69</v>
      </c>
      <c r="J58">
        <v>2500</v>
      </c>
      <c r="K58" t="str">
        <f t="shared" si="17"/>
        <v/>
      </c>
      <c r="L58" t="str">
        <f t="shared" ca="1" si="26"/>
        <v/>
      </c>
      <c r="P58">
        <v>864</v>
      </c>
      <c r="Q58">
        <f t="shared" si="13"/>
        <v>864</v>
      </c>
      <c r="R58" t="str">
        <f t="shared" ca="1" si="18"/>
        <v>cu</v>
      </c>
      <c r="S58" t="str">
        <f t="shared" si="19"/>
        <v>GO</v>
      </c>
      <c r="T58">
        <f t="shared" si="20"/>
        <v>2500</v>
      </c>
      <c r="U58" t="str">
        <f t="shared" ca="1" si="21"/>
        <v/>
      </c>
      <c r="V58" t="str">
        <f t="shared" si="27"/>
        <v/>
      </c>
      <c r="W58" t="str">
        <f t="shared" si="27"/>
        <v/>
      </c>
      <c r="X58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</v>
      </c>
      <c r="Y58" t="str">
        <f t="shared" ca="1" si="15"/>
        <v>{"attd":"rt4","num":5,"tp1":"cu","vl1":"GO","cn1":2500,"key":864}</v>
      </c>
    </row>
    <row r="59" spans="1:25">
      <c r="A59" t="s">
        <v>76</v>
      </c>
      <c r="B59" t="str">
        <f>VLOOKUP(A59,AttendanceTypeTable!$A:$B,MATCH(AttendanceTypeTable!$B$1,AttendanceTypeTable!$A$1:$B$1,0),0)</f>
        <v>루틴4</v>
      </c>
      <c r="C59">
        <f t="shared" ca="1" si="25"/>
        <v>6</v>
      </c>
      <c r="D59" t="str">
        <f t="shared" si="10"/>
        <v>rt4</v>
      </c>
      <c r="E59">
        <f t="shared" ca="1" si="11"/>
        <v>6</v>
      </c>
      <c r="F59" t="str">
        <f t="shared" ca="1" si="12"/>
        <v/>
      </c>
      <c r="G59" t="str">
        <f t="shared" ca="1" si="16"/>
        <v>cu</v>
      </c>
      <c r="H59" t="s">
        <v>63</v>
      </c>
      <c r="I59" t="s">
        <v>69</v>
      </c>
      <c r="J59">
        <v>3750</v>
      </c>
      <c r="K59" t="str">
        <f t="shared" si="17"/>
        <v/>
      </c>
      <c r="L59" t="str">
        <f t="shared" ca="1" si="26"/>
        <v/>
      </c>
      <c r="P59">
        <v>374</v>
      </c>
      <c r="Q59">
        <f t="shared" si="13"/>
        <v>374</v>
      </c>
      <c r="R59" t="str">
        <f t="shared" ca="1" si="18"/>
        <v>cu</v>
      </c>
      <c r="S59" t="str">
        <f t="shared" si="19"/>
        <v>GO</v>
      </c>
      <c r="T59">
        <f t="shared" si="20"/>
        <v>3750</v>
      </c>
      <c r="U59" t="str">
        <f t="shared" ca="1" si="21"/>
        <v/>
      </c>
      <c r="V59" t="str">
        <f t="shared" si="27"/>
        <v/>
      </c>
      <c r="W59" t="str">
        <f t="shared" si="27"/>
        <v/>
      </c>
      <c r="X59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</v>
      </c>
      <c r="Y59" t="str">
        <f t="shared" ca="1" si="15"/>
        <v>{"attd":"rt4","num":6,"tp1":"cu","vl1":"GO","cn1":3750,"key":374}</v>
      </c>
    </row>
    <row r="60" spans="1:25">
      <c r="A60" t="s">
        <v>76</v>
      </c>
      <c r="B60" t="str">
        <f>VLOOKUP(A60,AttendanceTypeTable!$A:$B,MATCH(AttendanceTypeTable!$B$1,AttendanceTypeTable!$A$1:$B$1,0),0)</f>
        <v>루틴4</v>
      </c>
      <c r="C60">
        <f t="shared" ca="1" si="25"/>
        <v>7</v>
      </c>
      <c r="D60" t="str">
        <f t="shared" si="10"/>
        <v>rt4</v>
      </c>
      <c r="E60">
        <f t="shared" ca="1" si="11"/>
        <v>7</v>
      </c>
      <c r="F60" t="str">
        <f t="shared" ca="1" si="12"/>
        <v/>
      </c>
      <c r="G60" t="str">
        <f t="shared" ca="1" si="16"/>
        <v>cu</v>
      </c>
      <c r="H60" t="s">
        <v>63</v>
      </c>
      <c r="I60" t="s">
        <v>64</v>
      </c>
      <c r="J60">
        <v>220</v>
      </c>
      <c r="K60" t="str">
        <f t="shared" si="17"/>
        <v>에너지너무많음</v>
      </c>
      <c r="L60" t="str">
        <f t="shared" ca="1" si="26"/>
        <v/>
      </c>
      <c r="P60">
        <v>980</v>
      </c>
      <c r="Q60">
        <f t="shared" si="13"/>
        <v>980</v>
      </c>
      <c r="R60" t="str">
        <f t="shared" ca="1" si="18"/>
        <v>cu</v>
      </c>
      <c r="S60" t="str">
        <f t="shared" si="19"/>
        <v>EN</v>
      </c>
      <c r="T60">
        <f t="shared" si="20"/>
        <v>220</v>
      </c>
      <c r="U60" t="str">
        <f t="shared" ca="1" si="21"/>
        <v/>
      </c>
      <c r="V60" t="str">
        <f t="shared" si="27"/>
        <v/>
      </c>
      <c r="W60" t="str">
        <f t="shared" si="27"/>
        <v/>
      </c>
      <c r="X60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</v>
      </c>
      <c r="Y60" t="str">
        <f t="shared" ca="1" si="15"/>
        <v>{"attd":"rt4","num":7,"tp1":"cu","vl1":"EN","cn1":220,"key":980}</v>
      </c>
    </row>
    <row r="61" spans="1:25">
      <c r="A61" t="s">
        <v>76</v>
      </c>
      <c r="B61" t="str">
        <f>VLOOKUP(A61,AttendanceTypeTable!$A:$B,MATCH(AttendanceTypeTable!$B$1,AttendanceTypeTable!$A$1:$B$1,0),0)</f>
        <v>루틴4</v>
      </c>
      <c r="C61">
        <f t="shared" ca="1" si="25"/>
        <v>8</v>
      </c>
      <c r="D61" t="str">
        <f t="shared" si="10"/>
        <v>rt4</v>
      </c>
      <c r="E61">
        <f t="shared" ca="1" si="11"/>
        <v>8</v>
      </c>
      <c r="F61" t="str">
        <f t="shared" ca="1" si="12"/>
        <v/>
      </c>
      <c r="G61" t="str">
        <f t="shared" ca="1" si="16"/>
        <v>cu</v>
      </c>
      <c r="H61" t="s">
        <v>63</v>
      </c>
      <c r="I61" t="s">
        <v>69</v>
      </c>
      <c r="J61">
        <v>10000</v>
      </c>
      <c r="K61" t="str">
        <f t="shared" si="17"/>
        <v/>
      </c>
      <c r="L61" t="str">
        <f t="shared" ca="1" si="26"/>
        <v/>
      </c>
      <c r="P61">
        <v>666</v>
      </c>
      <c r="Q61">
        <f t="shared" si="13"/>
        <v>666</v>
      </c>
      <c r="R61" t="str">
        <f t="shared" ca="1" si="18"/>
        <v>cu</v>
      </c>
      <c r="S61" t="str">
        <f t="shared" si="19"/>
        <v>GO</v>
      </c>
      <c r="T61">
        <f t="shared" si="20"/>
        <v>10000</v>
      </c>
      <c r="U61" t="str">
        <f t="shared" ca="1" si="21"/>
        <v/>
      </c>
      <c r="V61" t="str">
        <f t="shared" si="27"/>
        <v/>
      </c>
      <c r="W61" t="str">
        <f t="shared" si="27"/>
        <v/>
      </c>
      <c r="X61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</v>
      </c>
      <c r="Y61" t="str">
        <f t="shared" ca="1" si="15"/>
        <v>{"attd":"rt4","num":8,"tp1":"cu","vl1":"GO","cn1":10000,"key":666}</v>
      </c>
    </row>
    <row r="62" spans="1:25">
      <c r="A62" t="s">
        <v>76</v>
      </c>
      <c r="B62" t="str">
        <f>VLOOKUP(A62,AttendanceTypeTable!$A:$B,MATCH(AttendanceTypeTable!$B$1,AttendanceTypeTable!$A$1:$B$1,0),0)</f>
        <v>루틴4</v>
      </c>
      <c r="C62">
        <f t="shared" ca="1" si="25"/>
        <v>9</v>
      </c>
      <c r="D62" t="str">
        <f t="shared" si="10"/>
        <v>rt4</v>
      </c>
      <c r="E62">
        <f t="shared" ca="1" si="11"/>
        <v>9</v>
      </c>
      <c r="F62" t="str">
        <f t="shared" ca="1" si="12"/>
        <v/>
      </c>
      <c r="G62" t="str">
        <f t="shared" ca="1" si="16"/>
        <v>cu</v>
      </c>
      <c r="H62" t="s">
        <v>63</v>
      </c>
      <c r="I62" t="s">
        <v>64</v>
      </c>
      <c r="J62">
        <v>999</v>
      </c>
      <c r="K62" t="str">
        <f t="shared" si="17"/>
        <v>에너지너무많음</v>
      </c>
      <c r="L62" t="str">
        <f t="shared" ca="1" si="26"/>
        <v>cu</v>
      </c>
      <c r="M62" t="s">
        <v>63</v>
      </c>
      <c r="N62" t="s">
        <v>69</v>
      </c>
      <c r="O62">
        <v>5000000</v>
      </c>
      <c r="P62">
        <v>863</v>
      </c>
      <c r="Q62">
        <f t="shared" si="13"/>
        <v>863</v>
      </c>
      <c r="R62" t="str">
        <f t="shared" ca="1" si="18"/>
        <v>cu</v>
      </c>
      <c r="S62" t="str">
        <f t="shared" si="19"/>
        <v>EN</v>
      </c>
      <c r="T62">
        <f t="shared" si="20"/>
        <v>999</v>
      </c>
      <c r="U62" t="str">
        <f t="shared" ca="1" si="21"/>
        <v>cu</v>
      </c>
      <c r="V62" t="str">
        <f t="shared" si="27"/>
        <v>GO</v>
      </c>
      <c r="W62">
        <f t="shared" si="27"/>
        <v>5000000</v>
      </c>
      <c r="X62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</v>
      </c>
      <c r="Y62" t="str">
        <f t="shared" ca="1" si="15"/>
        <v>{"attd":"rt4","num":9,"tp1":"cu","vl1":"EN","cn1":999,"tp2":"cu","vl2":"GO","cn2":5000000,"key":863}</v>
      </c>
    </row>
    <row r="63" spans="1:25">
      <c r="A63" t="s">
        <v>77</v>
      </c>
      <c r="B63" t="str">
        <f>VLOOKUP(A63,AttendanceTypeTable!$A:$B,MATCH(AttendanceTypeTable!$B$1,AttendanceTypeTable!$A$1:$B$1,0),0)</f>
        <v>루틴5</v>
      </c>
      <c r="C63">
        <f t="shared" ref="C63:C75" ca="1" si="28">IF(A63&lt;&gt;OFFSET(A63,-1,0),1,OFFSET(C63,-1,0)+1)</f>
        <v>1</v>
      </c>
      <c r="D63" t="str">
        <f t="shared" si="10"/>
        <v>rt5</v>
      </c>
      <c r="E63">
        <f t="shared" ca="1" si="11"/>
        <v>1</v>
      </c>
      <c r="F63" t="str">
        <f t="shared" ca="1" si="12"/>
        <v/>
      </c>
      <c r="G63" t="str">
        <f t="shared" ca="1" si="16"/>
        <v>cu</v>
      </c>
      <c r="H63" t="s">
        <v>63</v>
      </c>
      <c r="I63" t="s">
        <v>64</v>
      </c>
      <c r="J63">
        <v>120</v>
      </c>
      <c r="K63" t="str">
        <f t="shared" si="17"/>
        <v>에너지너무많음</v>
      </c>
      <c r="L63" t="str">
        <f t="shared" ref="L63:L75" ca="1" si="29">IF(ISBLANK(M63),"",
VLOOKUP(M63,OFFSET(INDIRECT("$A:$B"),0,MATCH(M$1&amp;"_Verify",INDIRECT("$1:$1"),0)-1),2,0)
)</f>
        <v/>
      </c>
      <c r="P63">
        <v>760</v>
      </c>
      <c r="Q63">
        <f t="shared" si="13"/>
        <v>760</v>
      </c>
      <c r="R63" t="str">
        <f t="shared" ca="1" si="18"/>
        <v>cu</v>
      </c>
      <c r="S63" t="str">
        <f t="shared" si="19"/>
        <v>EN</v>
      </c>
      <c r="T63">
        <f t="shared" si="20"/>
        <v>120</v>
      </c>
      <c r="U63" t="str">
        <f t="shared" ca="1" si="21"/>
        <v/>
      </c>
      <c r="V63" t="str">
        <f t="shared" ref="V63:W71" si="30">IF(LEN(N63)=0,"",N63)</f>
        <v/>
      </c>
      <c r="W63" t="str">
        <f t="shared" si="30"/>
        <v/>
      </c>
      <c r="X63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</v>
      </c>
      <c r="Y63" t="str">
        <f t="shared" ca="1" si="15"/>
        <v>{"attd":"rt5","num":1,"tp1":"cu","vl1":"EN","cn1":120,"key":760}</v>
      </c>
    </row>
    <row r="64" spans="1:25">
      <c r="A64" t="s">
        <v>77</v>
      </c>
      <c r="B64" t="str">
        <f>VLOOKUP(A64,AttendanceTypeTable!$A:$B,MATCH(AttendanceTypeTable!$B$1,AttendanceTypeTable!$A$1:$B$1,0),0)</f>
        <v>루틴5</v>
      </c>
      <c r="C64">
        <f t="shared" ca="1" si="28"/>
        <v>2</v>
      </c>
      <c r="D64" t="str">
        <f t="shared" si="10"/>
        <v>rt5</v>
      </c>
      <c r="E64">
        <f t="shared" ca="1" si="11"/>
        <v>2</v>
      </c>
      <c r="F64" t="str">
        <f t="shared" ca="1" si="12"/>
        <v/>
      </c>
      <c r="G64" t="str">
        <f t="shared" ca="1" si="16"/>
        <v>cu</v>
      </c>
      <c r="H64" t="s">
        <v>63</v>
      </c>
      <c r="I64" t="s">
        <v>69</v>
      </c>
      <c r="J64">
        <v>1250</v>
      </c>
      <c r="K64" t="str">
        <f t="shared" si="17"/>
        <v/>
      </c>
      <c r="L64" t="str">
        <f t="shared" ca="1" si="29"/>
        <v/>
      </c>
      <c r="P64">
        <v>805</v>
      </c>
      <c r="Q64">
        <f t="shared" si="13"/>
        <v>805</v>
      </c>
      <c r="R64" t="str">
        <f t="shared" ca="1" si="18"/>
        <v>cu</v>
      </c>
      <c r="S64" t="str">
        <f t="shared" si="19"/>
        <v>GO</v>
      </c>
      <c r="T64">
        <f t="shared" si="20"/>
        <v>1250</v>
      </c>
      <c r="U64" t="str">
        <f t="shared" ca="1" si="21"/>
        <v/>
      </c>
      <c r="V64" t="str">
        <f t="shared" si="30"/>
        <v/>
      </c>
      <c r="W64" t="str">
        <f t="shared" si="30"/>
        <v/>
      </c>
      <c r="X64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</v>
      </c>
      <c r="Y64" t="str">
        <f t="shared" ca="1" si="15"/>
        <v>{"attd":"rt5","num":2,"tp1":"cu","vl1":"GO","cn1":1250,"key":805}</v>
      </c>
    </row>
    <row r="65" spans="1:25">
      <c r="A65" t="s">
        <v>77</v>
      </c>
      <c r="B65" t="str">
        <f>VLOOKUP(A65,AttendanceTypeTable!$A:$B,MATCH(AttendanceTypeTable!$B$1,AttendanceTypeTable!$A$1:$B$1,0),0)</f>
        <v>루틴5</v>
      </c>
      <c r="C65">
        <f t="shared" ca="1" si="28"/>
        <v>3</v>
      </c>
      <c r="D65" t="str">
        <f t="shared" si="10"/>
        <v>rt5</v>
      </c>
      <c r="E65">
        <f t="shared" ca="1" si="11"/>
        <v>3</v>
      </c>
      <c r="F65" t="str">
        <f t="shared" ca="1" si="12"/>
        <v/>
      </c>
      <c r="G65" t="str">
        <f t="shared" ca="1" si="16"/>
        <v>cu</v>
      </c>
      <c r="H65" t="s">
        <v>63</v>
      </c>
      <c r="I65" t="s">
        <v>69</v>
      </c>
      <c r="J65">
        <v>10000</v>
      </c>
      <c r="K65" t="str">
        <f t="shared" si="17"/>
        <v/>
      </c>
      <c r="L65" t="str">
        <f t="shared" ca="1" si="29"/>
        <v/>
      </c>
      <c r="P65">
        <v>537</v>
      </c>
      <c r="Q65">
        <f t="shared" si="13"/>
        <v>537</v>
      </c>
      <c r="R65" t="str">
        <f t="shared" ca="1" si="18"/>
        <v>cu</v>
      </c>
      <c r="S65" t="str">
        <f t="shared" si="19"/>
        <v>GO</v>
      </c>
      <c r="T65">
        <f t="shared" si="20"/>
        <v>10000</v>
      </c>
      <c r="U65" t="str">
        <f t="shared" ca="1" si="21"/>
        <v/>
      </c>
      <c r="V65" t="str">
        <f t="shared" si="30"/>
        <v/>
      </c>
      <c r="W65" t="str">
        <f t="shared" si="30"/>
        <v/>
      </c>
      <c r="X65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</v>
      </c>
      <c r="Y65" t="str">
        <f t="shared" ca="1" si="15"/>
        <v>{"attd":"rt5","num":3,"tp1":"cu","vl1":"GO","cn1":10000,"key":537}</v>
      </c>
    </row>
    <row r="66" spans="1:25">
      <c r="A66" t="s">
        <v>77</v>
      </c>
      <c r="B66" t="str">
        <f>VLOOKUP(A66,AttendanceTypeTable!$A:$B,MATCH(AttendanceTypeTable!$B$1,AttendanceTypeTable!$A$1:$B$1,0),0)</f>
        <v>루틴5</v>
      </c>
      <c r="C66">
        <f t="shared" ca="1" si="28"/>
        <v>4</v>
      </c>
      <c r="D66" t="str">
        <f t="shared" si="10"/>
        <v>rt5</v>
      </c>
      <c r="E66">
        <f t="shared" ca="1" si="11"/>
        <v>4</v>
      </c>
      <c r="F66" t="str">
        <f t="shared" ca="1" si="12"/>
        <v/>
      </c>
      <c r="G66" t="str">
        <f t="shared" ref="G66:G97" ca="1" si="31">IF(ISBLANK(H66),"",
VLOOKUP(H66,OFFSET(INDIRECT("$A:$B"),0,MATCH(H$1&amp;"_Verify",INDIRECT("$1:$1"),0)-1),2,0)
)</f>
        <v>cu</v>
      </c>
      <c r="H66" t="s">
        <v>63</v>
      </c>
      <c r="I66" t="s">
        <v>64</v>
      </c>
      <c r="J66">
        <v>150</v>
      </c>
      <c r="K66" t="str">
        <f t="shared" ref="K66:K97" si="32">IF(H66="장비1상자",
  IF(OR(I66&gt;3,J66&gt;5),"장비이상",""),
IF(I66="GO",
  IF(J66&lt;100,"골드이상",""),
IF(I66="EN",
  IF(J66&gt;29,"에너지너무많음",
  IF(J66&gt;9,"에너지다소많음","")),"")))</f>
        <v>에너지너무많음</v>
      </c>
      <c r="L66" t="str">
        <f t="shared" ca="1" si="29"/>
        <v/>
      </c>
      <c r="P66">
        <v>969</v>
      </c>
      <c r="Q66">
        <f t="shared" si="13"/>
        <v>969</v>
      </c>
      <c r="R66" t="str">
        <f t="shared" ref="R66:R97" ca="1" si="33">IF(LEN(G66)=0,"",G66)</f>
        <v>cu</v>
      </c>
      <c r="S66" t="str">
        <f t="shared" ref="S66:S97" si="34">IF(LEN(I66)=0,"",I66)</f>
        <v>EN</v>
      </c>
      <c r="T66">
        <f t="shared" ref="T66:T97" si="35">IF(LEN(J66)=0,"",J66)</f>
        <v>150</v>
      </c>
      <c r="U66" t="str">
        <f t="shared" ref="U66:U97" ca="1" si="36">IF(LEN(L66)=0,"",L66)</f>
        <v/>
      </c>
      <c r="V66" t="str">
        <f t="shared" si="30"/>
        <v/>
      </c>
      <c r="W66" t="str">
        <f t="shared" si="30"/>
        <v/>
      </c>
      <c r="X66" t="str">
        <f t="shared" ca="1" si="14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</v>
      </c>
      <c r="Y66" t="str">
        <f t="shared" ca="1" si="15"/>
        <v>{"attd":"rt5","num":4,"tp1":"cu","vl1":"EN","cn1":150,"key":969}</v>
      </c>
    </row>
    <row r="67" spans="1:25">
      <c r="A67" t="s">
        <v>77</v>
      </c>
      <c r="B67" t="str">
        <f>VLOOKUP(A67,AttendanceTypeTable!$A:$B,MATCH(AttendanceTypeTable!$B$1,AttendanceTypeTable!$A$1:$B$1,0),0)</f>
        <v>루틴5</v>
      </c>
      <c r="C67">
        <f t="shared" ca="1" si="28"/>
        <v>5</v>
      </c>
      <c r="D67" t="str">
        <f t="shared" ref="D67:D130" si="37">A67</f>
        <v>rt5</v>
      </c>
      <c r="E67">
        <f t="shared" ref="E67:E130" ca="1" si="38">C67</f>
        <v>5</v>
      </c>
      <c r="F67" t="str">
        <f t="shared" ref="F67:F130" ca="1" si="39">IF(C67&lt;OFFSET(C67,1,0),
     IF(LEN(M67)=0,"","마지막날아닌데보상있음"),
     IF(LEN(M67)&lt;&gt;0,"","마지막날인데보상없음"))</f>
        <v/>
      </c>
      <c r="G67" t="str">
        <f t="shared" ca="1" si="31"/>
        <v>cu</v>
      </c>
      <c r="H67" t="s">
        <v>63</v>
      </c>
      <c r="I67" t="s">
        <v>69</v>
      </c>
      <c r="J67">
        <v>2500</v>
      </c>
      <c r="K67" t="str">
        <f t="shared" si="32"/>
        <v/>
      </c>
      <c r="L67" t="str">
        <f t="shared" ca="1" si="29"/>
        <v/>
      </c>
      <c r="P67">
        <v>620</v>
      </c>
      <c r="Q67">
        <f t="shared" ref="Q67:Q130" si="40">P67</f>
        <v>620</v>
      </c>
      <c r="R67" t="str">
        <f t="shared" ca="1" si="33"/>
        <v>cu</v>
      </c>
      <c r="S67" t="str">
        <f t="shared" si="34"/>
        <v>GO</v>
      </c>
      <c r="T67">
        <f t="shared" si="35"/>
        <v>2500</v>
      </c>
      <c r="U67" t="str">
        <f t="shared" ca="1" si="36"/>
        <v/>
      </c>
      <c r="V67" t="str">
        <f t="shared" si="30"/>
        <v/>
      </c>
      <c r="W67" t="str">
        <f t="shared" si="30"/>
        <v/>
      </c>
      <c r="X67" t="str">
        <f t="shared" ref="X67:X130" ca="1" si="41">IF(ROW()=2,Y67,OFFSET(X67,-1,0)&amp;IF(LEN(Y67)=0,"",","&amp;Y67))</f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</v>
      </c>
      <c r="Y67" t="str">
        <f t="shared" ref="Y67:Y130" ca="1" si="42">"{"""&amp;D$1&amp;""":"""&amp;D67&amp;""""
&amp;","""&amp;E$1&amp;""":"&amp;E67
&amp;","""&amp;G$1&amp;""":"""&amp;G67&amp;""""
&amp;","""&amp;I$1&amp;""":"""&amp;I67&amp;""""
&amp;","""&amp;J$1&amp;""":"&amp;J67
&amp;IF(LEN(L67)=0,"",","""&amp;L$1&amp;""":"""&amp;L67&amp;"""")
&amp;IF(LEN(N67)=0,"",","""&amp;N$1&amp;""":"""&amp;N67&amp;"""")
&amp;IF(LEN(O67)=0,"",","""&amp;O$1&amp;""":"&amp;O67)
&amp;","""&amp;P$1&amp;""":"&amp;P67&amp;"}"</f>
        <v>{"attd":"rt5","num":5,"tp1":"cu","vl1":"GO","cn1":2500,"key":620}</v>
      </c>
    </row>
    <row r="68" spans="1:25">
      <c r="A68" t="s">
        <v>77</v>
      </c>
      <c r="B68" t="str">
        <f>VLOOKUP(A68,AttendanceTypeTable!$A:$B,MATCH(AttendanceTypeTable!$B$1,AttendanceTypeTable!$A$1:$B$1,0),0)</f>
        <v>루틴5</v>
      </c>
      <c r="C68">
        <f t="shared" ca="1" si="28"/>
        <v>6</v>
      </c>
      <c r="D68" t="str">
        <f t="shared" si="37"/>
        <v>rt5</v>
      </c>
      <c r="E68">
        <f t="shared" ca="1" si="38"/>
        <v>6</v>
      </c>
      <c r="F68" t="str">
        <f t="shared" ca="1" si="39"/>
        <v/>
      </c>
      <c r="G68" t="str">
        <f t="shared" ca="1" si="31"/>
        <v>cu</v>
      </c>
      <c r="H68" t="s">
        <v>63</v>
      </c>
      <c r="I68" t="s">
        <v>69</v>
      </c>
      <c r="J68">
        <v>3750</v>
      </c>
      <c r="K68" t="str">
        <f t="shared" si="32"/>
        <v/>
      </c>
      <c r="L68" t="str">
        <f t="shared" ca="1" si="29"/>
        <v/>
      </c>
      <c r="P68">
        <v>714</v>
      </c>
      <c r="Q68">
        <f t="shared" si="40"/>
        <v>714</v>
      </c>
      <c r="R68" t="str">
        <f t="shared" ca="1" si="33"/>
        <v>cu</v>
      </c>
      <c r="S68" t="str">
        <f t="shared" si="34"/>
        <v>GO</v>
      </c>
      <c r="T68">
        <f t="shared" si="35"/>
        <v>3750</v>
      </c>
      <c r="U68" t="str">
        <f t="shared" ca="1" si="36"/>
        <v/>
      </c>
      <c r="V68" t="str">
        <f t="shared" si="30"/>
        <v/>
      </c>
      <c r="W68" t="str">
        <f t="shared" si="30"/>
        <v/>
      </c>
      <c r="X6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</v>
      </c>
      <c r="Y68" t="str">
        <f t="shared" ca="1" si="42"/>
        <v>{"attd":"rt5","num":6,"tp1":"cu","vl1":"GO","cn1":3750,"key":714}</v>
      </c>
    </row>
    <row r="69" spans="1:25">
      <c r="A69" t="s">
        <v>77</v>
      </c>
      <c r="B69" t="str">
        <f>VLOOKUP(A69,AttendanceTypeTable!$A:$B,MATCH(AttendanceTypeTable!$B$1,AttendanceTypeTable!$A$1:$B$1,0),0)</f>
        <v>루틴5</v>
      </c>
      <c r="C69">
        <f t="shared" ca="1" si="28"/>
        <v>7</v>
      </c>
      <c r="D69" t="str">
        <f t="shared" si="37"/>
        <v>rt5</v>
      </c>
      <c r="E69">
        <f t="shared" ca="1" si="38"/>
        <v>7</v>
      </c>
      <c r="F69" t="str">
        <f t="shared" ca="1" si="39"/>
        <v/>
      </c>
      <c r="G69" t="str">
        <f t="shared" ca="1" si="31"/>
        <v>cu</v>
      </c>
      <c r="H69" t="s">
        <v>63</v>
      </c>
      <c r="I69" t="s">
        <v>64</v>
      </c>
      <c r="J69">
        <v>220</v>
      </c>
      <c r="K69" t="str">
        <f t="shared" si="32"/>
        <v>에너지너무많음</v>
      </c>
      <c r="L69" t="str">
        <f t="shared" ca="1" si="29"/>
        <v/>
      </c>
      <c r="P69">
        <v>478</v>
      </c>
      <c r="Q69">
        <f t="shared" si="40"/>
        <v>478</v>
      </c>
      <c r="R69" t="str">
        <f t="shared" ca="1" si="33"/>
        <v>cu</v>
      </c>
      <c r="S69" t="str">
        <f t="shared" si="34"/>
        <v>EN</v>
      </c>
      <c r="T69">
        <f t="shared" si="35"/>
        <v>220</v>
      </c>
      <c r="U69" t="str">
        <f t="shared" ca="1" si="36"/>
        <v/>
      </c>
      <c r="V69" t="str">
        <f t="shared" si="30"/>
        <v/>
      </c>
      <c r="W69" t="str">
        <f t="shared" si="30"/>
        <v/>
      </c>
      <c r="X6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</v>
      </c>
      <c r="Y69" t="str">
        <f t="shared" ca="1" si="42"/>
        <v>{"attd":"rt5","num":7,"tp1":"cu","vl1":"EN","cn1":220,"key":478}</v>
      </c>
    </row>
    <row r="70" spans="1:25">
      <c r="A70" t="s">
        <v>77</v>
      </c>
      <c r="B70" t="str">
        <f>VLOOKUP(A70,AttendanceTypeTable!$A:$B,MATCH(AttendanceTypeTable!$B$1,AttendanceTypeTable!$A$1:$B$1,0),0)</f>
        <v>루틴5</v>
      </c>
      <c r="C70">
        <f t="shared" ca="1" si="28"/>
        <v>8</v>
      </c>
      <c r="D70" t="str">
        <f t="shared" si="37"/>
        <v>rt5</v>
      </c>
      <c r="E70">
        <f t="shared" ca="1" si="38"/>
        <v>8</v>
      </c>
      <c r="F70" t="str">
        <f t="shared" ca="1" si="39"/>
        <v/>
      </c>
      <c r="G70" t="str">
        <f t="shared" ca="1" si="31"/>
        <v>cu</v>
      </c>
      <c r="H70" t="s">
        <v>63</v>
      </c>
      <c r="I70" t="s">
        <v>69</v>
      </c>
      <c r="J70">
        <v>10000</v>
      </c>
      <c r="K70" t="str">
        <f t="shared" si="32"/>
        <v/>
      </c>
      <c r="L70" t="str">
        <f t="shared" ca="1" si="29"/>
        <v/>
      </c>
      <c r="P70">
        <v>390</v>
      </c>
      <c r="Q70">
        <f t="shared" si="40"/>
        <v>390</v>
      </c>
      <c r="R70" t="str">
        <f t="shared" ca="1" si="33"/>
        <v>cu</v>
      </c>
      <c r="S70" t="str">
        <f t="shared" si="34"/>
        <v>GO</v>
      </c>
      <c r="T70">
        <f t="shared" si="35"/>
        <v>10000</v>
      </c>
      <c r="U70" t="str">
        <f t="shared" ca="1" si="36"/>
        <v/>
      </c>
      <c r="V70" t="str">
        <f t="shared" si="30"/>
        <v/>
      </c>
      <c r="W70" t="str">
        <f t="shared" si="30"/>
        <v/>
      </c>
      <c r="X7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</v>
      </c>
      <c r="Y70" t="str">
        <f t="shared" ca="1" si="42"/>
        <v>{"attd":"rt5","num":8,"tp1":"cu","vl1":"GO","cn1":10000,"key":390}</v>
      </c>
    </row>
    <row r="71" spans="1:25">
      <c r="A71" t="s">
        <v>77</v>
      </c>
      <c r="B71" t="str">
        <f>VLOOKUP(A71,AttendanceTypeTable!$A:$B,MATCH(AttendanceTypeTable!$B$1,AttendanceTypeTable!$A$1:$B$1,0),0)</f>
        <v>루틴5</v>
      </c>
      <c r="C71">
        <f t="shared" ca="1" si="28"/>
        <v>9</v>
      </c>
      <c r="D71" t="str">
        <f t="shared" si="37"/>
        <v>rt5</v>
      </c>
      <c r="E71">
        <f t="shared" ca="1" si="38"/>
        <v>9</v>
      </c>
      <c r="F71" t="str">
        <f t="shared" ca="1" si="39"/>
        <v/>
      </c>
      <c r="G71" t="str">
        <f t="shared" ca="1" si="31"/>
        <v>cu</v>
      </c>
      <c r="H71" t="s">
        <v>63</v>
      </c>
      <c r="I71" t="s">
        <v>64</v>
      </c>
      <c r="J71">
        <v>999</v>
      </c>
      <c r="K71" t="str">
        <f t="shared" si="32"/>
        <v>에너지너무많음</v>
      </c>
      <c r="L71" t="str">
        <f t="shared" ca="1" si="29"/>
        <v>cu</v>
      </c>
      <c r="M71" t="s">
        <v>63</v>
      </c>
      <c r="N71" t="s">
        <v>69</v>
      </c>
      <c r="O71">
        <v>5000000</v>
      </c>
      <c r="P71">
        <v>110</v>
      </c>
      <c r="Q71">
        <f t="shared" si="40"/>
        <v>110</v>
      </c>
      <c r="R71" t="str">
        <f t="shared" ca="1" si="33"/>
        <v>cu</v>
      </c>
      <c r="S71" t="str">
        <f t="shared" si="34"/>
        <v>EN</v>
      </c>
      <c r="T71">
        <f t="shared" si="35"/>
        <v>999</v>
      </c>
      <c r="U71" t="str">
        <f t="shared" ca="1" si="36"/>
        <v>cu</v>
      </c>
      <c r="V71" t="str">
        <f t="shared" si="30"/>
        <v>GO</v>
      </c>
      <c r="W71">
        <f t="shared" si="30"/>
        <v>5000000</v>
      </c>
      <c r="X7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</v>
      </c>
      <c r="Y71" t="str">
        <f t="shared" ca="1" si="42"/>
        <v>{"attd":"rt5","num":9,"tp1":"cu","vl1":"EN","cn1":999,"tp2":"cu","vl2":"GO","cn2":5000000,"key":110}</v>
      </c>
    </row>
    <row r="72" spans="1:25">
      <c r="A72" t="s">
        <v>78</v>
      </c>
      <c r="B72" t="str">
        <f>VLOOKUP(A72,AttendanceTypeTable!$A:$B,MATCH(AttendanceTypeTable!$B$1,AttendanceTypeTable!$A$1:$B$1,0),0)</f>
        <v>루틴6</v>
      </c>
      <c r="C72">
        <f t="shared" ca="1" si="28"/>
        <v>1</v>
      </c>
      <c r="D72" t="str">
        <f t="shared" si="37"/>
        <v>rt6</v>
      </c>
      <c r="E72">
        <f t="shared" ca="1" si="38"/>
        <v>1</v>
      </c>
      <c r="F72" t="str">
        <f t="shared" ca="1" si="39"/>
        <v/>
      </c>
      <c r="G72" t="str">
        <f t="shared" ca="1" si="31"/>
        <v>cu</v>
      </c>
      <c r="H72" t="s">
        <v>63</v>
      </c>
      <c r="I72" t="s">
        <v>64</v>
      </c>
      <c r="J72">
        <v>120</v>
      </c>
      <c r="K72" t="str">
        <f t="shared" si="32"/>
        <v>에너지너무많음</v>
      </c>
      <c r="L72" t="str">
        <f t="shared" ca="1" si="29"/>
        <v/>
      </c>
      <c r="P72">
        <v>668</v>
      </c>
      <c r="Q72">
        <f t="shared" si="40"/>
        <v>668</v>
      </c>
      <c r="R72" t="str">
        <f t="shared" ca="1" si="33"/>
        <v>cu</v>
      </c>
      <c r="S72" t="str">
        <f t="shared" si="34"/>
        <v>EN</v>
      </c>
      <c r="T72">
        <f t="shared" si="35"/>
        <v>120</v>
      </c>
      <c r="U72" t="str">
        <f t="shared" ca="1" si="36"/>
        <v/>
      </c>
      <c r="V72" t="str">
        <f t="shared" ref="V72:W89" si="43">IF(LEN(N72)=0,"",N72)</f>
        <v/>
      </c>
      <c r="W72" t="str">
        <f t="shared" si="43"/>
        <v/>
      </c>
      <c r="X7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</v>
      </c>
      <c r="Y72" t="str">
        <f t="shared" ca="1" si="42"/>
        <v>{"attd":"rt6","num":1,"tp1":"cu","vl1":"EN","cn1":120,"key":668}</v>
      </c>
    </row>
    <row r="73" spans="1:25">
      <c r="A73" t="s">
        <v>78</v>
      </c>
      <c r="B73" t="str">
        <f>VLOOKUP(A73,AttendanceTypeTable!$A:$B,MATCH(AttendanceTypeTable!$B$1,AttendanceTypeTable!$A$1:$B$1,0),0)</f>
        <v>루틴6</v>
      </c>
      <c r="C73">
        <f t="shared" ca="1" si="28"/>
        <v>2</v>
      </c>
      <c r="D73" t="str">
        <f t="shared" si="37"/>
        <v>rt6</v>
      </c>
      <c r="E73">
        <f t="shared" ca="1" si="38"/>
        <v>2</v>
      </c>
      <c r="F73" t="str">
        <f t="shared" ca="1" si="39"/>
        <v/>
      </c>
      <c r="G73" t="str">
        <f t="shared" ca="1" si="31"/>
        <v>cu</v>
      </c>
      <c r="H73" t="s">
        <v>63</v>
      </c>
      <c r="I73" t="s">
        <v>64</v>
      </c>
      <c r="J73">
        <v>150</v>
      </c>
      <c r="K73" t="str">
        <f t="shared" si="32"/>
        <v>에너지너무많음</v>
      </c>
      <c r="L73" t="str">
        <f t="shared" ca="1" si="29"/>
        <v/>
      </c>
      <c r="P73">
        <v>624</v>
      </c>
      <c r="Q73">
        <f t="shared" si="40"/>
        <v>624</v>
      </c>
      <c r="R73" t="str">
        <f t="shared" ca="1" si="33"/>
        <v>cu</v>
      </c>
      <c r="S73" t="str">
        <f t="shared" si="34"/>
        <v>EN</v>
      </c>
      <c r="T73">
        <f t="shared" si="35"/>
        <v>150</v>
      </c>
      <c r="U73" t="str">
        <f t="shared" ca="1" si="36"/>
        <v/>
      </c>
      <c r="V73" t="str">
        <f t="shared" si="43"/>
        <v/>
      </c>
      <c r="W73" t="str">
        <f t="shared" si="43"/>
        <v/>
      </c>
      <c r="X7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</v>
      </c>
      <c r="Y73" t="str">
        <f t="shared" ca="1" si="42"/>
        <v>{"attd":"rt6","num":2,"tp1":"cu","vl1":"EN","cn1":150,"key":624}</v>
      </c>
    </row>
    <row r="74" spans="1:25">
      <c r="A74" t="s">
        <v>78</v>
      </c>
      <c r="B74" t="str">
        <f>VLOOKUP(A74,AttendanceTypeTable!$A:$B,MATCH(AttendanceTypeTable!$B$1,AttendanceTypeTable!$A$1:$B$1,0),0)</f>
        <v>루틴6</v>
      </c>
      <c r="C74">
        <f t="shared" ca="1" si="28"/>
        <v>3</v>
      </c>
      <c r="D74" t="str">
        <f t="shared" si="37"/>
        <v>rt6</v>
      </c>
      <c r="E74">
        <f t="shared" ca="1" si="38"/>
        <v>3</v>
      </c>
      <c r="F74" t="str">
        <f t="shared" ca="1" si="39"/>
        <v/>
      </c>
      <c r="G74" t="str">
        <f t="shared" ca="1" si="31"/>
        <v>cu</v>
      </c>
      <c r="H74" t="s">
        <v>63</v>
      </c>
      <c r="I74" t="s">
        <v>64</v>
      </c>
      <c r="J74">
        <v>180</v>
      </c>
      <c r="K74" t="str">
        <f t="shared" si="32"/>
        <v>에너지너무많음</v>
      </c>
      <c r="L74" t="str">
        <f t="shared" ca="1" si="29"/>
        <v/>
      </c>
      <c r="P74">
        <v>426</v>
      </c>
      <c r="Q74">
        <f t="shared" si="40"/>
        <v>426</v>
      </c>
      <c r="R74" t="str">
        <f t="shared" ca="1" si="33"/>
        <v>cu</v>
      </c>
      <c r="S74" t="str">
        <f t="shared" si="34"/>
        <v>EN</v>
      </c>
      <c r="T74">
        <f t="shared" si="35"/>
        <v>180</v>
      </c>
      <c r="U74" t="str">
        <f t="shared" ca="1" si="36"/>
        <v/>
      </c>
      <c r="V74" t="str">
        <f t="shared" si="43"/>
        <v/>
      </c>
      <c r="W74" t="str">
        <f t="shared" si="43"/>
        <v/>
      </c>
      <c r="X7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</v>
      </c>
      <c r="Y74" t="str">
        <f t="shared" ca="1" si="42"/>
        <v>{"attd":"rt6","num":3,"tp1":"cu","vl1":"EN","cn1":180,"key":426}</v>
      </c>
    </row>
    <row r="75" spans="1:25">
      <c r="A75" t="s">
        <v>78</v>
      </c>
      <c r="B75" t="str">
        <f>VLOOKUP(A75,AttendanceTypeTable!$A:$B,MATCH(AttendanceTypeTable!$B$1,AttendanceTypeTable!$A$1:$B$1,0),0)</f>
        <v>루틴6</v>
      </c>
      <c r="C75">
        <f t="shared" ca="1" si="28"/>
        <v>4</v>
      </c>
      <c r="D75" t="str">
        <f t="shared" si="37"/>
        <v>rt6</v>
      </c>
      <c r="E75">
        <f t="shared" ca="1" si="38"/>
        <v>4</v>
      </c>
      <c r="F75" t="str">
        <f t="shared" ca="1" si="39"/>
        <v/>
      </c>
      <c r="G75" t="str">
        <f t="shared" ca="1" si="31"/>
        <v>cu</v>
      </c>
      <c r="H75" t="s">
        <v>63</v>
      </c>
      <c r="I75" t="s">
        <v>64</v>
      </c>
      <c r="J75">
        <v>250</v>
      </c>
      <c r="K75" t="str">
        <f t="shared" si="32"/>
        <v>에너지너무많음</v>
      </c>
      <c r="L75" t="str">
        <f t="shared" ca="1" si="29"/>
        <v/>
      </c>
      <c r="P75">
        <v>143</v>
      </c>
      <c r="Q75">
        <f t="shared" si="40"/>
        <v>143</v>
      </c>
      <c r="R75" t="str">
        <f t="shared" ca="1" si="33"/>
        <v>cu</v>
      </c>
      <c r="S75" t="str">
        <f t="shared" si="34"/>
        <v>EN</v>
      </c>
      <c r="T75">
        <f t="shared" si="35"/>
        <v>250</v>
      </c>
      <c r="U75" t="str">
        <f t="shared" ca="1" si="36"/>
        <v/>
      </c>
      <c r="V75" t="str">
        <f t="shared" si="43"/>
        <v/>
      </c>
      <c r="W75" t="str">
        <f t="shared" si="43"/>
        <v/>
      </c>
      <c r="X7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</v>
      </c>
      <c r="Y75" t="str">
        <f t="shared" ca="1" si="42"/>
        <v>{"attd":"rt6","num":4,"tp1":"cu","vl1":"EN","cn1":250,"key":143}</v>
      </c>
    </row>
    <row r="76" spans="1:25">
      <c r="A76" t="s">
        <v>78</v>
      </c>
      <c r="B76" t="str">
        <f>VLOOKUP(A76,AttendanceTypeTable!$A:$B,MATCH(AttendanceTypeTable!$B$1,AttendanceTypeTable!$A$1:$B$1,0),0)</f>
        <v>루틴6</v>
      </c>
      <c r="C76">
        <f t="shared" ref="C76:C89" ca="1" si="44">IF(A76&lt;&gt;OFFSET(A76,-1,0),1,OFFSET(C76,-1,0)+1)</f>
        <v>5</v>
      </c>
      <c r="D76" t="str">
        <f t="shared" si="37"/>
        <v>rt6</v>
      </c>
      <c r="E76">
        <f t="shared" ca="1" si="38"/>
        <v>5</v>
      </c>
      <c r="F76" t="str">
        <f t="shared" ca="1" si="39"/>
        <v/>
      </c>
      <c r="G76" t="str">
        <f t="shared" ca="1" si="31"/>
        <v>cu</v>
      </c>
      <c r="H76" t="s">
        <v>63</v>
      </c>
      <c r="I76" t="s">
        <v>64</v>
      </c>
      <c r="J76">
        <v>160</v>
      </c>
      <c r="K76" t="str">
        <f t="shared" si="32"/>
        <v>에너지너무많음</v>
      </c>
      <c r="L76" t="str">
        <f t="shared" ref="L76:L89" ca="1" si="45">IF(ISBLANK(M76),"",
VLOOKUP(M76,OFFSET(INDIRECT("$A:$B"),0,MATCH(M$1&amp;"_Verify",INDIRECT("$1:$1"),0)-1),2,0)
)</f>
        <v/>
      </c>
      <c r="P76">
        <v>221</v>
      </c>
      <c r="Q76">
        <f t="shared" si="40"/>
        <v>221</v>
      </c>
      <c r="R76" t="str">
        <f t="shared" ca="1" si="33"/>
        <v>cu</v>
      </c>
      <c r="S76" t="str">
        <f t="shared" si="34"/>
        <v>EN</v>
      </c>
      <c r="T76">
        <f t="shared" si="35"/>
        <v>160</v>
      </c>
      <c r="U76" t="str">
        <f t="shared" ca="1" si="36"/>
        <v/>
      </c>
      <c r="V76" t="str">
        <f t="shared" si="43"/>
        <v/>
      </c>
      <c r="W76" t="str">
        <f t="shared" si="43"/>
        <v/>
      </c>
      <c r="X7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</v>
      </c>
      <c r="Y76" t="str">
        <f t="shared" ca="1" si="42"/>
        <v>{"attd":"rt6","num":5,"tp1":"cu","vl1":"EN","cn1":160,"key":221}</v>
      </c>
    </row>
    <row r="77" spans="1:25">
      <c r="A77" t="s">
        <v>78</v>
      </c>
      <c r="B77" t="str">
        <f>VLOOKUP(A77,AttendanceTypeTable!$A:$B,MATCH(AttendanceTypeTable!$B$1,AttendanceTypeTable!$A$1:$B$1,0),0)</f>
        <v>루틴6</v>
      </c>
      <c r="C77">
        <f t="shared" ca="1" si="44"/>
        <v>6</v>
      </c>
      <c r="D77" t="str">
        <f t="shared" si="37"/>
        <v>rt6</v>
      </c>
      <c r="E77">
        <f t="shared" ca="1" si="38"/>
        <v>6</v>
      </c>
      <c r="F77" t="str">
        <f t="shared" ca="1" si="39"/>
        <v/>
      </c>
      <c r="G77" t="str">
        <f t="shared" ca="1" si="31"/>
        <v>cu</v>
      </c>
      <c r="H77" t="s">
        <v>63</v>
      </c>
      <c r="I77" t="s">
        <v>64</v>
      </c>
      <c r="J77">
        <v>200</v>
      </c>
      <c r="K77" t="str">
        <f t="shared" si="32"/>
        <v>에너지너무많음</v>
      </c>
      <c r="L77" t="str">
        <f t="shared" ca="1" si="45"/>
        <v/>
      </c>
      <c r="P77">
        <v>504</v>
      </c>
      <c r="Q77">
        <f t="shared" si="40"/>
        <v>504</v>
      </c>
      <c r="R77" t="str">
        <f t="shared" ca="1" si="33"/>
        <v>cu</v>
      </c>
      <c r="S77" t="str">
        <f t="shared" si="34"/>
        <v>EN</v>
      </c>
      <c r="T77">
        <f t="shared" si="35"/>
        <v>200</v>
      </c>
      <c r="U77" t="str">
        <f t="shared" ca="1" si="36"/>
        <v/>
      </c>
      <c r="V77" t="str">
        <f t="shared" si="43"/>
        <v/>
      </c>
      <c r="W77" t="str">
        <f t="shared" si="43"/>
        <v/>
      </c>
      <c r="X7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</v>
      </c>
      <c r="Y77" t="str">
        <f t="shared" ca="1" si="42"/>
        <v>{"attd":"rt6","num":6,"tp1":"cu","vl1":"EN","cn1":200,"key":504}</v>
      </c>
    </row>
    <row r="78" spans="1:25">
      <c r="A78" t="s">
        <v>78</v>
      </c>
      <c r="B78" t="str">
        <f>VLOOKUP(A78,AttendanceTypeTable!$A:$B,MATCH(AttendanceTypeTable!$B$1,AttendanceTypeTable!$A$1:$B$1,0),0)</f>
        <v>루틴6</v>
      </c>
      <c r="C78">
        <f t="shared" ca="1" si="44"/>
        <v>7</v>
      </c>
      <c r="D78" t="str">
        <f t="shared" si="37"/>
        <v>rt6</v>
      </c>
      <c r="E78">
        <f t="shared" ca="1" si="38"/>
        <v>7</v>
      </c>
      <c r="F78" t="str">
        <f t="shared" ca="1" si="39"/>
        <v/>
      </c>
      <c r="G78" t="str">
        <f t="shared" ca="1" si="31"/>
        <v>cu</v>
      </c>
      <c r="H78" t="s">
        <v>63</v>
      </c>
      <c r="I78" t="s">
        <v>64</v>
      </c>
      <c r="J78">
        <v>250</v>
      </c>
      <c r="K78" t="str">
        <f t="shared" si="32"/>
        <v>에너지너무많음</v>
      </c>
      <c r="L78" t="str">
        <f t="shared" ca="1" si="45"/>
        <v/>
      </c>
      <c r="P78">
        <v>139</v>
      </c>
      <c r="Q78">
        <f t="shared" si="40"/>
        <v>139</v>
      </c>
      <c r="R78" t="str">
        <f t="shared" ca="1" si="33"/>
        <v>cu</v>
      </c>
      <c r="S78" t="str">
        <f t="shared" si="34"/>
        <v>EN</v>
      </c>
      <c r="T78">
        <f t="shared" si="35"/>
        <v>250</v>
      </c>
      <c r="U78" t="str">
        <f t="shared" ca="1" si="36"/>
        <v/>
      </c>
      <c r="V78" t="str">
        <f t="shared" si="43"/>
        <v/>
      </c>
      <c r="W78" t="str">
        <f t="shared" si="43"/>
        <v/>
      </c>
      <c r="X7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</v>
      </c>
      <c r="Y78" t="str">
        <f t="shared" ca="1" si="42"/>
        <v>{"attd":"rt6","num":7,"tp1":"cu","vl1":"EN","cn1":250,"key":139}</v>
      </c>
    </row>
    <row r="79" spans="1:25">
      <c r="A79" t="s">
        <v>78</v>
      </c>
      <c r="B79" t="str">
        <f>VLOOKUP(A79,AttendanceTypeTable!$A:$B,MATCH(AttendanceTypeTable!$B$1,AttendanceTypeTable!$A$1:$B$1,0),0)</f>
        <v>루틴6</v>
      </c>
      <c r="C79">
        <f t="shared" ca="1" si="44"/>
        <v>8</v>
      </c>
      <c r="D79" t="str">
        <f t="shared" si="37"/>
        <v>rt6</v>
      </c>
      <c r="E79">
        <f t="shared" ca="1" si="38"/>
        <v>8</v>
      </c>
      <c r="F79" t="str">
        <f t="shared" ca="1" si="39"/>
        <v/>
      </c>
      <c r="G79" t="str">
        <f t="shared" ca="1" si="31"/>
        <v>cu</v>
      </c>
      <c r="H79" t="s">
        <v>63</v>
      </c>
      <c r="I79" t="s">
        <v>64</v>
      </c>
      <c r="J79">
        <v>300</v>
      </c>
      <c r="K79" t="str">
        <f t="shared" si="32"/>
        <v>에너지너무많음</v>
      </c>
      <c r="L79" t="str">
        <f t="shared" ca="1" si="45"/>
        <v/>
      </c>
      <c r="P79">
        <v>290</v>
      </c>
      <c r="Q79">
        <f t="shared" si="40"/>
        <v>290</v>
      </c>
      <c r="R79" t="str">
        <f t="shared" ca="1" si="33"/>
        <v>cu</v>
      </c>
      <c r="S79" t="str">
        <f t="shared" si="34"/>
        <v>EN</v>
      </c>
      <c r="T79">
        <f t="shared" si="35"/>
        <v>300</v>
      </c>
      <c r="U79" t="str">
        <f t="shared" ca="1" si="36"/>
        <v/>
      </c>
      <c r="V79" t="str">
        <f t="shared" si="43"/>
        <v/>
      </c>
      <c r="W79" t="str">
        <f t="shared" si="43"/>
        <v/>
      </c>
      <c r="X7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</v>
      </c>
      <c r="Y79" t="str">
        <f t="shared" ca="1" si="42"/>
        <v>{"attd":"rt6","num":8,"tp1":"cu","vl1":"EN","cn1":300,"key":290}</v>
      </c>
    </row>
    <row r="80" spans="1:25">
      <c r="A80" t="s">
        <v>78</v>
      </c>
      <c r="B80" t="str">
        <f>VLOOKUP(A80,AttendanceTypeTable!$A:$B,MATCH(AttendanceTypeTable!$B$1,AttendanceTypeTable!$A$1:$B$1,0),0)</f>
        <v>루틴6</v>
      </c>
      <c r="C80">
        <f t="shared" ca="1" si="44"/>
        <v>9</v>
      </c>
      <c r="D80" t="str">
        <f t="shared" si="37"/>
        <v>rt6</v>
      </c>
      <c r="E80">
        <f t="shared" ca="1" si="38"/>
        <v>9</v>
      </c>
      <c r="F80" t="str">
        <f t="shared" ca="1" si="39"/>
        <v/>
      </c>
      <c r="G80" t="str">
        <f t="shared" ca="1" si="31"/>
        <v>cu</v>
      </c>
      <c r="H80" t="s">
        <v>63</v>
      </c>
      <c r="I80" t="s">
        <v>64</v>
      </c>
      <c r="J80">
        <v>500</v>
      </c>
      <c r="K80" t="str">
        <f t="shared" si="32"/>
        <v>에너지너무많음</v>
      </c>
      <c r="L80" t="str">
        <f t="shared" ca="1" si="45"/>
        <v>cu</v>
      </c>
      <c r="M80" t="s">
        <v>63</v>
      </c>
      <c r="N80" t="s">
        <v>69</v>
      </c>
      <c r="O80">
        <v>5000000</v>
      </c>
      <c r="P80">
        <v>113</v>
      </c>
      <c r="Q80">
        <f t="shared" si="40"/>
        <v>113</v>
      </c>
      <c r="R80" t="str">
        <f t="shared" ca="1" si="33"/>
        <v>cu</v>
      </c>
      <c r="S80" t="str">
        <f t="shared" si="34"/>
        <v>EN</v>
      </c>
      <c r="T80">
        <f t="shared" si="35"/>
        <v>500</v>
      </c>
      <c r="U80" t="str">
        <f t="shared" ca="1" si="36"/>
        <v>cu</v>
      </c>
      <c r="V80" t="str">
        <f t="shared" si="43"/>
        <v>GO</v>
      </c>
      <c r="W80">
        <f t="shared" si="43"/>
        <v>5000000</v>
      </c>
      <c r="X8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</v>
      </c>
      <c r="Y80" t="str">
        <f t="shared" ca="1" si="42"/>
        <v>{"attd":"rt6","num":9,"tp1":"cu","vl1":"EN","cn1":500,"tp2":"cu","vl2":"GO","cn2":5000000,"key":113}</v>
      </c>
    </row>
    <row r="81" spans="1:25">
      <c r="A81" t="s">
        <v>79</v>
      </c>
      <c r="B81" t="str">
        <f>VLOOKUP(A81,AttendanceTypeTable!$A:$B,MATCH(AttendanceTypeTable!$B$1,AttendanceTypeTable!$A$1:$B$1,0),0)</f>
        <v>루틴7</v>
      </c>
      <c r="C81">
        <f t="shared" ca="1" si="44"/>
        <v>1</v>
      </c>
      <c r="D81" t="str">
        <f t="shared" si="37"/>
        <v>rt7</v>
      </c>
      <c r="E81">
        <f t="shared" ca="1" si="38"/>
        <v>1</v>
      </c>
      <c r="F81" t="str">
        <f t="shared" ca="1" si="39"/>
        <v/>
      </c>
      <c r="G81" t="str">
        <f t="shared" ca="1" si="31"/>
        <v>cu</v>
      </c>
      <c r="H81" t="s">
        <v>63</v>
      </c>
      <c r="I81" t="s">
        <v>64</v>
      </c>
      <c r="J81">
        <v>120</v>
      </c>
      <c r="K81" t="str">
        <f t="shared" si="32"/>
        <v>에너지너무많음</v>
      </c>
      <c r="L81" t="str">
        <f t="shared" ca="1" si="45"/>
        <v/>
      </c>
      <c r="P81">
        <v>455</v>
      </c>
      <c r="Q81">
        <f t="shared" si="40"/>
        <v>455</v>
      </c>
      <c r="R81" t="str">
        <f t="shared" ca="1" si="33"/>
        <v>cu</v>
      </c>
      <c r="S81" t="str">
        <f t="shared" si="34"/>
        <v>EN</v>
      </c>
      <c r="T81">
        <f t="shared" si="35"/>
        <v>120</v>
      </c>
      <c r="U81" t="str">
        <f t="shared" ca="1" si="36"/>
        <v/>
      </c>
      <c r="V81" t="str">
        <f t="shared" si="43"/>
        <v/>
      </c>
      <c r="W81" t="str">
        <f t="shared" si="43"/>
        <v/>
      </c>
      <c r="X8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</v>
      </c>
      <c r="Y81" t="str">
        <f t="shared" ca="1" si="42"/>
        <v>{"attd":"rt7","num":1,"tp1":"cu","vl1":"EN","cn1":120,"key":455}</v>
      </c>
    </row>
    <row r="82" spans="1:25">
      <c r="A82" t="s">
        <v>79</v>
      </c>
      <c r="B82" t="str">
        <f>VLOOKUP(A82,AttendanceTypeTable!$A:$B,MATCH(AttendanceTypeTable!$B$1,AttendanceTypeTable!$A$1:$B$1,0),0)</f>
        <v>루틴7</v>
      </c>
      <c r="C82">
        <f t="shared" ca="1" si="44"/>
        <v>2</v>
      </c>
      <c r="D82" t="str">
        <f t="shared" si="37"/>
        <v>rt7</v>
      </c>
      <c r="E82">
        <f t="shared" ca="1" si="38"/>
        <v>2</v>
      </c>
      <c r="F82" t="str">
        <f t="shared" ca="1" si="39"/>
        <v/>
      </c>
      <c r="G82" t="str">
        <f t="shared" ca="1" si="31"/>
        <v>cu</v>
      </c>
      <c r="H82" t="s">
        <v>63</v>
      </c>
      <c r="I82" t="s">
        <v>69</v>
      </c>
      <c r="J82">
        <v>1250</v>
      </c>
      <c r="K82" t="str">
        <f t="shared" si="32"/>
        <v/>
      </c>
      <c r="L82" t="str">
        <f t="shared" ca="1" si="45"/>
        <v/>
      </c>
      <c r="P82">
        <v>188</v>
      </c>
      <c r="Q82">
        <f t="shared" si="40"/>
        <v>188</v>
      </c>
      <c r="R82" t="str">
        <f t="shared" ca="1" si="33"/>
        <v>cu</v>
      </c>
      <c r="S82" t="str">
        <f t="shared" si="34"/>
        <v>GO</v>
      </c>
      <c r="T82">
        <f t="shared" si="35"/>
        <v>1250</v>
      </c>
      <c r="U82" t="str">
        <f t="shared" ca="1" si="36"/>
        <v/>
      </c>
      <c r="V82" t="str">
        <f t="shared" si="43"/>
        <v/>
      </c>
      <c r="W82" t="str">
        <f t="shared" si="43"/>
        <v/>
      </c>
      <c r="X8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</v>
      </c>
      <c r="Y82" t="str">
        <f t="shared" ca="1" si="42"/>
        <v>{"attd":"rt7","num":2,"tp1":"cu","vl1":"GO","cn1":1250,"key":188}</v>
      </c>
    </row>
    <row r="83" spans="1:25">
      <c r="A83" t="s">
        <v>79</v>
      </c>
      <c r="B83" t="str">
        <f>VLOOKUP(A83,AttendanceTypeTable!$A:$B,MATCH(AttendanceTypeTable!$B$1,AttendanceTypeTable!$A$1:$B$1,0),0)</f>
        <v>루틴7</v>
      </c>
      <c r="C83">
        <f t="shared" ca="1" si="44"/>
        <v>3</v>
      </c>
      <c r="D83" t="str">
        <f t="shared" si="37"/>
        <v>rt7</v>
      </c>
      <c r="E83">
        <f t="shared" ca="1" si="38"/>
        <v>3</v>
      </c>
      <c r="F83" t="str">
        <f t="shared" ca="1" si="39"/>
        <v/>
      </c>
      <c r="G83" t="str">
        <f t="shared" ca="1" si="31"/>
        <v>cu</v>
      </c>
      <c r="H83" t="s">
        <v>63</v>
      </c>
      <c r="I83" t="s">
        <v>69</v>
      </c>
      <c r="J83">
        <v>10000</v>
      </c>
      <c r="K83" t="str">
        <f t="shared" si="32"/>
        <v/>
      </c>
      <c r="L83" t="str">
        <f t="shared" ca="1" si="45"/>
        <v/>
      </c>
      <c r="P83">
        <v>700</v>
      </c>
      <c r="Q83">
        <f t="shared" si="40"/>
        <v>700</v>
      </c>
      <c r="R83" t="str">
        <f t="shared" ca="1" si="33"/>
        <v>cu</v>
      </c>
      <c r="S83" t="str">
        <f t="shared" si="34"/>
        <v>GO</v>
      </c>
      <c r="T83">
        <f t="shared" si="35"/>
        <v>10000</v>
      </c>
      <c r="U83" t="str">
        <f t="shared" ca="1" si="36"/>
        <v/>
      </c>
      <c r="V83" t="str">
        <f t="shared" si="43"/>
        <v/>
      </c>
      <c r="W83" t="str">
        <f t="shared" si="43"/>
        <v/>
      </c>
      <c r="X8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</v>
      </c>
      <c r="Y83" t="str">
        <f t="shared" ca="1" si="42"/>
        <v>{"attd":"rt7","num":3,"tp1":"cu","vl1":"GO","cn1":10000,"key":700}</v>
      </c>
    </row>
    <row r="84" spans="1:25">
      <c r="A84" t="s">
        <v>79</v>
      </c>
      <c r="B84" t="str">
        <f>VLOOKUP(A84,AttendanceTypeTable!$A:$B,MATCH(AttendanceTypeTable!$B$1,AttendanceTypeTable!$A$1:$B$1,0),0)</f>
        <v>루틴7</v>
      </c>
      <c r="C84">
        <f t="shared" ca="1" si="44"/>
        <v>4</v>
      </c>
      <c r="D84" t="str">
        <f t="shared" si="37"/>
        <v>rt7</v>
      </c>
      <c r="E84">
        <f t="shared" ca="1" si="38"/>
        <v>4</v>
      </c>
      <c r="F84" t="str">
        <f t="shared" ca="1" si="39"/>
        <v/>
      </c>
      <c r="G84" t="str">
        <f t="shared" ca="1" si="31"/>
        <v>cu</v>
      </c>
      <c r="H84" t="s">
        <v>63</v>
      </c>
      <c r="I84" t="s">
        <v>64</v>
      </c>
      <c r="J84">
        <v>150</v>
      </c>
      <c r="K84" t="str">
        <f t="shared" si="32"/>
        <v>에너지너무많음</v>
      </c>
      <c r="L84" t="str">
        <f t="shared" ca="1" si="45"/>
        <v/>
      </c>
      <c r="P84">
        <v>534</v>
      </c>
      <c r="Q84">
        <f t="shared" si="40"/>
        <v>534</v>
      </c>
      <c r="R84" t="str">
        <f t="shared" ca="1" si="33"/>
        <v>cu</v>
      </c>
      <c r="S84" t="str">
        <f t="shared" si="34"/>
        <v>EN</v>
      </c>
      <c r="T84">
        <f t="shared" si="35"/>
        <v>150</v>
      </c>
      <c r="U84" t="str">
        <f t="shared" ca="1" si="36"/>
        <v/>
      </c>
      <c r="V84" t="str">
        <f t="shared" si="43"/>
        <v/>
      </c>
      <c r="W84" t="str">
        <f t="shared" si="43"/>
        <v/>
      </c>
      <c r="X8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</v>
      </c>
      <c r="Y84" t="str">
        <f t="shared" ca="1" si="42"/>
        <v>{"attd":"rt7","num":4,"tp1":"cu","vl1":"EN","cn1":150,"key":534}</v>
      </c>
    </row>
    <row r="85" spans="1:25">
      <c r="A85" t="s">
        <v>79</v>
      </c>
      <c r="B85" t="str">
        <f>VLOOKUP(A85,AttendanceTypeTable!$A:$B,MATCH(AttendanceTypeTable!$B$1,AttendanceTypeTable!$A$1:$B$1,0),0)</f>
        <v>루틴7</v>
      </c>
      <c r="C85">
        <f t="shared" ca="1" si="44"/>
        <v>5</v>
      </c>
      <c r="D85" t="str">
        <f t="shared" si="37"/>
        <v>rt7</v>
      </c>
      <c r="E85">
        <f t="shared" ca="1" si="38"/>
        <v>5</v>
      </c>
      <c r="F85" t="str">
        <f t="shared" ca="1" si="39"/>
        <v/>
      </c>
      <c r="G85" t="str">
        <f t="shared" ca="1" si="31"/>
        <v>cu</v>
      </c>
      <c r="H85" t="s">
        <v>63</v>
      </c>
      <c r="I85" t="s">
        <v>69</v>
      </c>
      <c r="J85">
        <v>2500</v>
      </c>
      <c r="K85" t="str">
        <f t="shared" si="32"/>
        <v/>
      </c>
      <c r="L85" t="str">
        <f t="shared" ca="1" si="45"/>
        <v/>
      </c>
      <c r="P85">
        <v>952</v>
      </c>
      <c r="Q85">
        <f t="shared" si="40"/>
        <v>952</v>
      </c>
      <c r="R85" t="str">
        <f t="shared" ca="1" si="33"/>
        <v>cu</v>
      </c>
      <c r="S85" t="str">
        <f t="shared" si="34"/>
        <v>GO</v>
      </c>
      <c r="T85">
        <f t="shared" si="35"/>
        <v>2500</v>
      </c>
      <c r="U85" t="str">
        <f t="shared" ca="1" si="36"/>
        <v/>
      </c>
      <c r="V85" t="str">
        <f t="shared" si="43"/>
        <v/>
      </c>
      <c r="W85" t="str">
        <f t="shared" si="43"/>
        <v/>
      </c>
      <c r="X8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</v>
      </c>
      <c r="Y85" t="str">
        <f t="shared" ca="1" si="42"/>
        <v>{"attd":"rt7","num":5,"tp1":"cu","vl1":"GO","cn1":2500,"key":952}</v>
      </c>
    </row>
    <row r="86" spans="1:25">
      <c r="A86" t="s">
        <v>79</v>
      </c>
      <c r="B86" t="str">
        <f>VLOOKUP(A86,AttendanceTypeTable!$A:$B,MATCH(AttendanceTypeTable!$B$1,AttendanceTypeTable!$A$1:$B$1,0),0)</f>
        <v>루틴7</v>
      </c>
      <c r="C86">
        <f t="shared" ca="1" si="44"/>
        <v>6</v>
      </c>
      <c r="D86" t="str">
        <f t="shared" si="37"/>
        <v>rt7</v>
      </c>
      <c r="E86">
        <f t="shared" ca="1" si="38"/>
        <v>6</v>
      </c>
      <c r="F86" t="str">
        <f t="shared" ca="1" si="39"/>
        <v/>
      </c>
      <c r="G86" t="str">
        <f t="shared" ca="1" si="31"/>
        <v>cu</v>
      </c>
      <c r="H86" t="s">
        <v>63</v>
      </c>
      <c r="I86" t="s">
        <v>69</v>
      </c>
      <c r="J86">
        <v>3750</v>
      </c>
      <c r="K86" t="str">
        <f t="shared" si="32"/>
        <v/>
      </c>
      <c r="L86" t="str">
        <f t="shared" ca="1" si="45"/>
        <v/>
      </c>
      <c r="P86">
        <v>444</v>
      </c>
      <c r="Q86">
        <f t="shared" si="40"/>
        <v>444</v>
      </c>
      <c r="R86" t="str">
        <f t="shared" ca="1" si="33"/>
        <v>cu</v>
      </c>
      <c r="S86" t="str">
        <f t="shared" si="34"/>
        <v>GO</v>
      </c>
      <c r="T86">
        <f t="shared" si="35"/>
        <v>3750</v>
      </c>
      <c r="U86" t="str">
        <f t="shared" ca="1" si="36"/>
        <v/>
      </c>
      <c r="V86" t="str">
        <f t="shared" si="43"/>
        <v/>
      </c>
      <c r="W86" t="str">
        <f t="shared" si="43"/>
        <v/>
      </c>
      <c r="X8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</v>
      </c>
      <c r="Y86" t="str">
        <f t="shared" ca="1" si="42"/>
        <v>{"attd":"rt7","num":6,"tp1":"cu","vl1":"GO","cn1":3750,"key":444}</v>
      </c>
    </row>
    <row r="87" spans="1:25">
      <c r="A87" t="s">
        <v>79</v>
      </c>
      <c r="B87" t="str">
        <f>VLOOKUP(A87,AttendanceTypeTable!$A:$B,MATCH(AttendanceTypeTable!$B$1,AttendanceTypeTable!$A$1:$B$1,0),0)</f>
        <v>루틴7</v>
      </c>
      <c r="C87">
        <f t="shared" ca="1" si="44"/>
        <v>7</v>
      </c>
      <c r="D87" t="str">
        <f t="shared" si="37"/>
        <v>rt7</v>
      </c>
      <c r="E87">
        <f t="shared" ca="1" si="38"/>
        <v>7</v>
      </c>
      <c r="F87" t="str">
        <f t="shared" ca="1" si="39"/>
        <v/>
      </c>
      <c r="G87" t="str">
        <f t="shared" ca="1" si="31"/>
        <v>cu</v>
      </c>
      <c r="H87" t="s">
        <v>63</v>
      </c>
      <c r="I87" t="s">
        <v>64</v>
      </c>
      <c r="J87">
        <v>220</v>
      </c>
      <c r="K87" t="str">
        <f t="shared" si="32"/>
        <v>에너지너무많음</v>
      </c>
      <c r="L87" t="str">
        <f t="shared" ca="1" si="45"/>
        <v/>
      </c>
      <c r="P87">
        <v>111</v>
      </c>
      <c r="Q87">
        <f t="shared" si="40"/>
        <v>111</v>
      </c>
      <c r="R87" t="str">
        <f t="shared" ca="1" si="33"/>
        <v>cu</v>
      </c>
      <c r="S87" t="str">
        <f t="shared" si="34"/>
        <v>EN</v>
      </c>
      <c r="T87">
        <f t="shared" si="35"/>
        <v>220</v>
      </c>
      <c r="U87" t="str">
        <f t="shared" ca="1" si="36"/>
        <v/>
      </c>
      <c r="V87" t="str">
        <f t="shared" si="43"/>
        <v/>
      </c>
      <c r="W87" t="str">
        <f t="shared" si="43"/>
        <v/>
      </c>
      <c r="X8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</v>
      </c>
      <c r="Y87" t="str">
        <f t="shared" ca="1" si="42"/>
        <v>{"attd":"rt7","num":7,"tp1":"cu","vl1":"EN","cn1":220,"key":111}</v>
      </c>
    </row>
    <row r="88" spans="1:25">
      <c r="A88" t="s">
        <v>79</v>
      </c>
      <c r="B88" t="str">
        <f>VLOOKUP(A88,AttendanceTypeTable!$A:$B,MATCH(AttendanceTypeTable!$B$1,AttendanceTypeTable!$A$1:$B$1,0),0)</f>
        <v>루틴7</v>
      </c>
      <c r="C88">
        <f t="shared" ca="1" si="44"/>
        <v>8</v>
      </c>
      <c r="D88" t="str">
        <f t="shared" si="37"/>
        <v>rt7</v>
      </c>
      <c r="E88">
        <f t="shared" ca="1" si="38"/>
        <v>8</v>
      </c>
      <c r="F88" t="str">
        <f t="shared" ca="1" si="39"/>
        <v/>
      </c>
      <c r="G88" t="str">
        <f t="shared" ca="1" si="31"/>
        <v>cu</v>
      </c>
      <c r="H88" t="s">
        <v>63</v>
      </c>
      <c r="I88" t="s">
        <v>69</v>
      </c>
      <c r="J88">
        <v>10000</v>
      </c>
      <c r="K88" t="str">
        <f t="shared" si="32"/>
        <v/>
      </c>
      <c r="L88" t="str">
        <f t="shared" ca="1" si="45"/>
        <v/>
      </c>
      <c r="P88">
        <v>256</v>
      </c>
      <c r="Q88">
        <f t="shared" si="40"/>
        <v>256</v>
      </c>
      <c r="R88" t="str">
        <f t="shared" ca="1" si="33"/>
        <v>cu</v>
      </c>
      <c r="S88" t="str">
        <f t="shared" si="34"/>
        <v>GO</v>
      </c>
      <c r="T88">
        <f t="shared" si="35"/>
        <v>10000</v>
      </c>
      <c r="U88" t="str">
        <f t="shared" ca="1" si="36"/>
        <v/>
      </c>
      <c r="V88" t="str">
        <f t="shared" si="43"/>
        <v/>
      </c>
      <c r="W88" t="str">
        <f t="shared" si="43"/>
        <v/>
      </c>
      <c r="X8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</v>
      </c>
      <c r="Y88" t="str">
        <f t="shared" ca="1" si="42"/>
        <v>{"attd":"rt7","num":8,"tp1":"cu","vl1":"GO","cn1":10000,"key":256}</v>
      </c>
    </row>
    <row r="89" spans="1:25">
      <c r="A89" t="s">
        <v>79</v>
      </c>
      <c r="B89" t="str">
        <f>VLOOKUP(A89,AttendanceTypeTable!$A:$B,MATCH(AttendanceTypeTable!$B$1,AttendanceTypeTable!$A$1:$B$1,0),0)</f>
        <v>루틴7</v>
      </c>
      <c r="C89">
        <f t="shared" ca="1" si="44"/>
        <v>9</v>
      </c>
      <c r="D89" t="str">
        <f t="shared" si="37"/>
        <v>rt7</v>
      </c>
      <c r="E89">
        <f t="shared" ca="1" si="38"/>
        <v>9</v>
      </c>
      <c r="F89" t="str">
        <f t="shared" ca="1" si="39"/>
        <v/>
      </c>
      <c r="G89" t="str">
        <f t="shared" ca="1" si="31"/>
        <v>cu</v>
      </c>
      <c r="H89" t="s">
        <v>63</v>
      </c>
      <c r="I89" t="s">
        <v>64</v>
      </c>
      <c r="J89">
        <v>500</v>
      </c>
      <c r="K89" t="str">
        <f t="shared" si="32"/>
        <v>에너지너무많음</v>
      </c>
      <c r="L89" t="str">
        <f t="shared" ca="1" si="45"/>
        <v>cu</v>
      </c>
      <c r="M89" t="s">
        <v>63</v>
      </c>
      <c r="N89" t="s">
        <v>69</v>
      </c>
      <c r="O89">
        <v>5000000</v>
      </c>
      <c r="P89">
        <v>755</v>
      </c>
      <c r="Q89">
        <f t="shared" si="40"/>
        <v>755</v>
      </c>
      <c r="R89" t="str">
        <f t="shared" ca="1" si="33"/>
        <v>cu</v>
      </c>
      <c r="S89" t="str">
        <f t="shared" si="34"/>
        <v>EN</v>
      </c>
      <c r="T89">
        <f t="shared" si="35"/>
        <v>500</v>
      </c>
      <c r="U89" t="str">
        <f t="shared" ca="1" si="36"/>
        <v>cu</v>
      </c>
      <c r="V89" t="str">
        <f t="shared" si="43"/>
        <v>GO</v>
      </c>
      <c r="W89">
        <f t="shared" si="43"/>
        <v>5000000</v>
      </c>
      <c r="X8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</v>
      </c>
      <c r="Y89" t="str">
        <f t="shared" ca="1" si="42"/>
        <v>{"attd":"rt7","num":9,"tp1":"cu","vl1":"EN","cn1":500,"tp2":"cu","vl2":"GO","cn2":5000000,"key":755}</v>
      </c>
    </row>
    <row r="90" spans="1:25">
      <c r="A90" t="s">
        <v>80</v>
      </c>
      <c r="B90" t="str">
        <f>VLOOKUP(A90,AttendanceTypeTable!$A:$B,MATCH(AttendanceTypeTable!$B$1,AttendanceTypeTable!$A$1:$B$1,0),0)</f>
        <v>루틴8</v>
      </c>
      <c r="C90">
        <f t="shared" ref="C90:C107" ca="1" si="46">IF(A90&lt;&gt;OFFSET(A90,-1,0),1,OFFSET(C90,-1,0)+1)</f>
        <v>1</v>
      </c>
      <c r="D90" t="str">
        <f t="shared" si="37"/>
        <v>rt8</v>
      </c>
      <c r="E90">
        <f t="shared" ca="1" si="38"/>
        <v>1</v>
      </c>
      <c r="F90" t="str">
        <f t="shared" ca="1" si="39"/>
        <v/>
      </c>
      <c r="G90" t="str">
        <f t="shared" ca="1" si="31"/>
        <v>cu</v>
      </c>
      <c r="H90" t="s">
        <v>63</v>
      </c>
      <c r="I90" t="s">
        <v>64</v>
      </c>
      <c r="J90">
        <v>120</v>
      </c>
      <c r="K90" t="str">
        <f t="shared" si="32"/>
        <v>에너지너무많음</v>
      </c>
      <c r="L90" t="str">
        <f t="shared" ref="L90:L107" ca="1" si="47">IF(ISBLANK(M90),"",
VLOOKUP(M90,OFFSET(INDIRECT("$A:$B"),0,MATCH(M$1&amp;"_Verify",INDIRECT("$1:$1"),0)-1),2,0)
)</f>
        <v/>
      </c>
      <c r="P90">
        <v>752</v>
      </c>
      <c r="Q90">
        <f t="shared" si="40"/>
        <v>752</v>
      </c>
      <c r="R90" t="str">
        <f t="shared" ca="1" si="33"/>
        <v>cu</v>
      </c>
      <c r="S90" t="str">
        <f t="shared" si="34"/>
        <v>EN</v>
      </c>
      <c r="T90">
        <f t="shared" si="35"/>
        <v>120</v>
      </c>
      <c r="U90" t="str">
        <f t="shared" ca="1" si="36"/>
        <v/>
      </c>
      <c r="V90" t="str">
        <f t="shared" ref="V90:W101" si="48">IF(LEN(N90)=0,"",N90)</f>
        <v/>
      </c>
      <c r="W90" t="str">
        <f t="shared" si="48"/>
        <v/>
      </c>
      <c r="X9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</v>
      </c>
      <c r="Y90" t="str">
        <f t="shared" ca="1" si="42"/>
        <v>{"attd":"rt8","num":1,"tp1":"cu","vl1":"EN","cn1":120,"key":752}</v>
      </c>
    </row>
    <row r="91" spans="1:25">
      <c r="A91" t="s">
        <v>80</v>
      </c>
      <c r="B91" t="str">
        <f>VLOOKUP(A91,AttendanceTypeTable!$A:$B,MATCH(AttendanceTypeTable!$B$1,AttendanceTypeTable!$A$1:$B$1,0),0)</f>
        <v>루틴8</v>
      </c>
      <c r="C91">
        <f t="shared" ca="1" si="46"/>
        <v>2</v>
      </c>
      <c r="D91" t="str">
        <f t="shared" si="37"/>
        <v>rt8</v>
      </c>
      <c r="E91">
        <f t="shared" ca="1" si="38"/>
        <v>2</v>
      </c>
      <c r="F91" t="str">
        <f t="shared" ca="1" si="39"/>
        <v/>
      </c>
      <c r="G91" t="str">
        <f t="shared" ca="1" si="31"/>
        <v>cu</v>
      </c>
      <c r="H91" t="s">
        <v>63</v>
      </c>
      <c r="I91" t="s">
        <v>69</v>
      </c>
      <c r="J91">
        <v>1250</v>
      </c>
      <c r="K91" t="str">
        <f t="shared" si="32"/>
        <v/>
      </c>
      <c r="L91" t="str">
        <f t="shared" ca="1" si="47"/>
        <v/>
      </c>
      <c r="P91">
        <v>378</v>
      </c>
      <c r="Q91">
        <f t="shared" si="40"/>
        <v>378</v>
      </c>
      <c r="R91" t="str">
        <f t="shared" ca="1" si="33"/>
        <v>cu</v>
      </c>
      <c r="S91" t="str">
        <f t="shared" si="34"/>
        <v>GO</v>
      </c>
      <c r="T91">
        <f t="shared" si="35"/>
        <v>1250</v>
      </c>
      <c r="U91" t="str">
        <f t="shared" ca="1" si="36"/>
        <v/>
      </c>
      <c r="V91" t="str">
        <f t="shared" si="48"/>
        <v/>
      </c>
      <c r="W91" t="str">
        <f t="shared" si="48"/>
        <v/>
      </c>
      <c r="X9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</v>
      </c>
      <c r="Y91" t="str">
        <f t="shared" ca="1" si="42"/>
        <v>{"attd":"rt8","num":2,"tp1":"cu","vl1":"GO","cn1":1250,"key":378}</v>
      </c>
    </row>
    <row r="92" spans="1:25">
      <c r="A92" t="s">
        <v>80</v>
      </c>
      <c r="B92" t="str">
        <f>VLOOKUP(A92,AttendanceTypeTable!$A:$B,MATCH(AttendanceTypeTable!$B$1,AttendanceTypeTable!$A$1:$B$1,0),0)</f>
        <v>루틴8</v>
      </c>
      <c r="C92">
        <f t="shared" ca="1" si="46"/>
        <v>3</v>
      </c>
      <c r="D92" t="str">
        <f t="shared" si="37"/>
        <v>rt8</v>
      </c>
      <c r="E92">
        <f t="shared" ca="1" si="38"/>
        <v>3</v>
      </c>
      <c r="F92" t="str">
        <f t="shared" ca="1" si="39"/>
        <v/>
      </c>
      <c r="G92" t="str">
        <f t="shared" ca="1" si="31"/>
        <v>cu</v>
      </c>
      <c r="H92" t="s">
        <v>63</v>
      </c>
      <c r="I92" t="s">
        <v>69</v>
      </c>
      <c r="J92">
        <v>10000</v>
      </c>
      <c r="K92" t="str">
        <f t="shared" si="32"/>
        <v/>
      </c>
      <c r="L92" t="str">
        <f t="shared" ca="1" si="47"/>
        <v/>
      </c>
      <c r="P92">
        <v>750</v>
      </c>
      <c r="Q92">
        <f t="shared" si="40"/>
        <v>750</v>
      </c>
      <c r="R92" t="str">
        <f t="shared" ca="1" si="33"/>
        <v>cu</v>
      </c>
      <c r="S92" t="str">
        <f t="shared" si="34"/>
        <v>GO</v>
      </c>
      <c r="T92">
        <f t="shared" si="35"/>
        <v>10000</v>
      </c>
      <c r="U92" t="str">
        <f t="shared" ca="1" si="36"/>
        <v/>
      </c>
      <c r="V92" t="str">
        <f t="shared" si="48"/>
        <v/>
      </c>
      <c r="W92" t="str">
        <f t="shared" si="48"/>
        <v/>
      </c>
      <c r="X9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</v>
      </c>
      <c r="Y92" t="str">
        <f t="shared" ca="1" si="42"/>
        <v>{"attd":"rt8","num":3,"tp1":"cu","vl1":"GO","cn1":10000,"key":750}</v>
      </c>
    </row>
    <row r="93" spans="1:25">
      <c r="A93" t="s">
        <v>80</v>
      </c>
      <c r="B93" t="str">
        <f>VLOOKUP(A93,AttendanceTypeTable!$A:$B,MATCH(AttendanceTypeTable!$B$1,AttendanceTypeTable!$A$1:$B$1,0),0)</f>
        <v>루틴8</v>
      </c>
      <c r="C93">
        <f t="shared" ca="1" si="46"/>
        <v>4</v>
      </c>
      <c r="D93" t="str">
        <f t="shared" si="37"/>
        <v>rt8</v>
      </c>
      <c r="E93">
        <f t="shared" ca="1" si="38"/>
        <v>4</v>
      </c>
      <c r="F93" t="str">
        <f t="shared" ca="1" si="39"/>
        <v/>
      </c>
      <c r="G93" t="str">
        <f t="shared" ca="1" si="31"/>
        <v>cu</v>
      </c>
      <c r="H93" t="s">
        <v>63</v>
      </c>
      <c r="I93" t="s">
        <v>64</v>
      </c>
      <c r="J93">
        <v>150</v>
      </c>
      <c r="K93" t="str">
        <f t="shared" si="32"/>
        <v>에너지너무많음</v>
      </c>
      <c r="L93" t="str">
        <f t="shared" ca="1" si="47"/>
        <v/>
      </c>
      <c r="P93">
        <v>773</v>
      </c>
      <c r="Q93">
        <f t="shared" si="40"/>
        <v>773</v>
      </c>
      <c r="R93" t="str">
        <f t="shared" ca="1" si="33"/>
        <v>cu</v>
      </c>
      <c r="S93" t="str">
        <f t="shared" si="34"/>
        <v>EN</v>
      </c>
      <c r="T93">
        <f t="shared" si="35"/>
        <v>150</v>
      </c>
      <c r="U93" t="str">
        <f t="shared" ca="1" si="36"/>
        <v/>
      </c>
      <c r="V93" t="str">
        <f t="shared" si="48"/>
        <v/>
      </c>
      <c r="W93" t="str">
        <f t="shared" si="48"/>
        <v/>
      </c>
      <c r="X9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</v>
      </c>
      <c r="Y93" t="str">
        <f t="shared" ca="1" si="42"/>
        <v>{"attd":"rt8","num":4,"tp1":"cu","vl1":"EN","cn1":150,"key":773}</v>
      </c>
    </row>
    <row r="94" spans="1:25">
      <c r="A94" t="s">
        <v>80</v>
      </c>
      <c r="B94" t="str">
        <f>VLOOKUP(A94,AttendanceTypeTable!$A:$B,MATCH(AttendanceTypeTable!$B$1,AttendanceTypeTable!$A$1:$B$1,0),0)</f>
        <v>루틴8</v>
      </c>
      <c r="C94">
        <f t="shared" ca="1" si="46"/>
        <v>5</v>
      </c>
      <c r="D94" t="str">
        <f t="shared" si="37"/>
        <v>rt8</v>
      </c>
      <c r="E94">
        <f t="shared" ca="1" si="38"/>
        <v>5</v>
      </c>
      <c r="F94" t="str">
        <f t="shared" ca="1" si="39"/>
        <v/>
      </c>
      <c r="G94" t="str">
        <f t="shared" ca="1" si="31"/>
        <v>cu</v>
      </c>
      <c r="H94" t="s">
        <v>63</v>
      </c>
      <c r="I94" t="s">
        <v>69</v>
      </c>
      <c r="J94">
        <v>2500</v>
      </c>
      <c r="K94" t="str">
        <f t="shared" si="32"/>
        <v/>
      </c>
      <c r="L94" t="str">
        <f t="shared" ca="1" si="47"/>
        <v/>
      </c>
      <c r="P94">
        <v>760</v>
      </c>
      <c r="Q94">
        <f t="shared" si="40"/>
        <v>760</v>
      </c>
      <c r="R94" t="str">
        <f t="shared" ca="1" si="33"/>
        <v>cu</v>
      </c>
      <c r="S94" t="str">
        <f t="shared" si="34"/>
        <v>GO</v>
      </c>
      <c r="T94">
        <f t="shared" si="35"/>
        <v>2500</v>
      </c>
      <c r="U94" t="str">
        <f t="shared" ca="1" si="36"/>
        <v/>
      </c>
      <c r="V94" t="str">
        <f t="shared" si="48"/>
        <v/>
      </c>
      <c r="W94" t="str">
        <f t="shared" si="48"/>
        <v/>
      </c>
      <c r="X9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</v>
      </c>
      <c r="Y94" t="str">
        <f t="shared" ca="1" si="42"/>
        <v>{"attd":"rt8","num":5,"tp1":"cu","vl1":"GO","cn1":2500,"key":760}</v>
      </c>
    </row>
    <row r="95" spans="1:25">
      <c r="A95" t="s">
        <v>80</v>
      </c>
      <c r="B95" t="str">
        <f>VLOOKUP(A95,AttendanceTypeTable!$A:$B,MATCH(AttendanceTypeTable!$B$1,AttendanceTypeTable!$A$1:$B$1,0),0)</f>
        <v>루틴8</v>
      </c>
      <c r="C95">
        <f t="shared" ca="1" si="46"/>
        <v>6</v>
      </c>
      <c r="D95" t="str">
        <f t="shared" si="37"/>
        <v>rt8</v>
      </c>
      <c r="E95">
        <f t="shared" ca="1" si="38"/>
        <v>6</v>
      </c>
      <c r="F95" t="str">
        <f t="shared" ca="1" si="39"/>
        <v/>
      </c>
      <c r="G95" t="str">
        <f t="shared" ca="1" si="31"/>
        <v>cu</v>
      </c>
      <c r="H95" t="s">
        <v>63</v>
      </c>
      <c r="I95" t="s">
        <v>69</v>
      </c>
      <c r="J95">
        <v>3750</v>
      </c>
      <c r="K95" t="str">
        <f t="shared" si="32"/>
        <v/>
      </c>
      <c r="L95" t="str">
        <f t="shared" ca="1" si="47"/>
        <v/>
      </c>
      <c r="P95">
        <v>529</v>
      </c>
      <c r="Q95">
        <f t="shared" si="40"/>
        <v>529</v>
      </c>
      <c r="R95" t="str">
        <f t="shared" ca="1" si="33"/>
        <v>cu</v>
      </c>
      <c r="S95" t="str">
        <f t="shared" si="34"/>
        <v>GO</v>
      </c>
      <c r="T95">
        <f t="shared" si="35"/>
        <v>3750</v>
      </c>
      <c r="U95" t="str">
        <f t="shared" ca="1" si="36"/>
        <v/>
      </c>
      <c r="V95" t="str">
        <f t="shared" si="48"/>
        <v/>
      </c>
      <c r="W95" t="str">
        <f t="shared" si="48"/>
        <v/>
      </c>
      <c r="X9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</v>
      </c>
      <c r="Y95" t="str">
        <f t="shared" ca="1" si="42"/>
        <v>{"attd":"rt8","num":6,"tp1":"cu","vl1":"GO","cn1":3750,"key":529}</v>
      </c>
    </row>
    <row r="96" spans="1:25">
      <c r="A96" t="s">
        <v>80</v>
      </c>
      <c r="B96" t="str">
        <f>VLOOKUP(A96,AttendanceTypeTable!$A:$B,MATCH(AttendanceTypeTable!$B$1,AttendanceTypeTable!$A$1:$B$1,0),0)</f>
        <v>루틴8</v>
      </c>
      <c r="C96">
        <f t="shared" ca="1" si="46"/>
        <v>7</v>
      </c>
      <c r="D96" t="str">
        <f t="shared" si="37"/>
        <v>rt8</v>
      </c>
      <c r="E96">
        <f t="shared" ca="1" si="38"/>
        <v>7</v>
      </c>
      <c r="F96" t="str">
        <f t="shared" ca="1" si="39"/>
        <v/>
      </c>
      <c r="G96" t="str">
        <f t="shared" ca="1" si="31"/>
        <v>cu</v>
      </c>
      <c r="H96" t="s">
        <v>63</v>
      </c>
      <c r="I96" t="s">
        <v>64</v>
      </c>
      <c r="J96">
        <v>220</v>
      </c>
      <c r="K96" t="str">
        <f t="shared" si="32"/>
        <v>에너지너무많음</v>
      </c>
      <c r="L96" t="str">
        <f t="shared" ca="1" si="47"/>
        <v/>
      </c>
      <c r="P96">
        <v>816</v>
      </c>
      <c r="Q96">
        <f t="shared" si="40"/>
        <v>816</v>
      </c>
      <c r="R96" t="str">
        <f t="shared" ca="1" si="33"/>
        <v>cu</v>
      </c>
      <c r="S96" t="str">
        <f t="shared" si="34"/>
        <v>EN</v>
      </c>
      <c r="T96">
        <f t="shared" si="35"/>
        <v>220</v>
      </c>
      <c r="U96" t="str">
        <f t="shared" ca="1" si="36"/>
        <v/>
      </c>
      <c r="V96" t="str">
        <f t="shared" si="48"/>
        <v/>
      </c>
      <c r="W96" t="str">
        <f t="shared" si="48"/>
        <v/>
      </c>
      <c r="X9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</v>
      </c>
      <c r="Y96" t="str">
        <f t="shared" ca="1" si="42"/>
        <v>{"attd":"rt8","num":7,"tp1":"cu","vl1":"EN","cn1":220,"key":816}</v>
      </c>
    </row>
    <row r="97" spans="1:25">
      <c r="A97" t="s">
        <v>80</v>
      </c>
      <c r="B97" t="str">
        <f>VLOOKUP(A97,AttendanceTypeTable!$A:$B,MATCH(AttendanceTypeTable!$B$1,AttendanceTypeTable!$A$1:$B$1,0),0)</f>
        <v>루틴8</v>
      </c>
      <c r="C97">
        <f t="shared" ca="1" si="46"/>
        <v>8</v>
      </c>
      <c r="D97" t="str">
        <f t="shared" si="37"/>
        <v>rt8</v>
      </c>
      <c r="E97">
        <f t="shared" ca="1" si="38"/>
        <v>8</v>
      </c>
      <c r="F97" t="str">
        <f t="shared" ca="1" si="39"/>
        <v/>
      </c>
      <c r="G97" t="str">
        <f t="shared" ca="1" si="31"/>
        <v>cu</v>
      </c>
      <c r="H97" t="s">
        <v>63</v>
      </c>
      <c r="I97" t="s">
        <v>69</v>
      </c>
      <c r="J97">
        <v>10000</v>
      </c>
      <c r="K97" t="str">
        <f t="shared" si="32"/>
        <v/>
      </c>
      <c r="L97" t="str">
        <f t="shared" ca="1" si="47"/>
        <v/>
      </c>
      <c r="P97">
        <v>625</v>
      </c>
      <c r="Q97">
        <f t="shared" si="40"/>
        <v>625</v>
      </c>
      <c r="R97" t="str">
        <f t="shared" ca="1" si="33"/>
        <v>cu</v>
      </c>
      <c r="S97" t="str">
        <f t="shared" si="34"/>
        <v>GO</v>
      </c>
      <c r="T97">
        <f t="shared" si="35"/>
        <v>10000</v>
      </c>
      <c r="U97" t="str">
        <f t="shared" ca="1" si="36"/>
        <v/>
      </c>
      <c r="V97" t="str">
        <f t="shared" si="48"/>
        <v/>
      </c>
      <c r="W97" t="str">
        <f t="shared" si="48"/>
        <v/>
      </c>
      <c r="X9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</v>
      </c>
      <c r="Y97" t="str">
        <f t="shared" ca="1" si="42"/>
        <v>{"attd":"rt8","num":8,"tp1":"cu","vl1":"GO","cn1":10000,"key":625}</v>
      </c>
    </row>
    <row r="98" spans="1:25">
      <c r="A98" t="s">
        <v>80</v>
      </c>
      <c r="B98" t="str">
        <f>VLOOKUP(A98,AttendanceTypeTable!$A:$B,MATCH(AttendanceTypeTable!$B$1,AttendanceTypeTable!$A$1:$B$1,0),0)</f>
        <v>루틴8</v>
      </c>
      <c r="C98">
        <f t="shared" ca="1" si="46"/>
        <v>9</v>
      </c>
      <c r="D98" t="str">
        <f t="shared" si="37"/>
        <v>rt8</v>
      </c>
      <c r="E98">
        <f t="shared" ca="1" si="38"/>
        <v>9</v>
      </c>
      <c r="F98" t="str">
        <f t="shared" ca="1" si="39"/>
        <v/>
      </c>
      <c r="G98" t="str">
        <f t="shared" ref="G98:G129" ca="1" si="49">IF(ISBLANK(H98),"",
VLOOKUP(H98,OFFSET(INDIRECT("$A:$B"),0,MATCH(H$1&amp;"_Verify",INDIRECT("$1:$1"),0)-1),2,0)
)</f>
        <v>cu</v>
      </c>
      <c r="H98" t="s">
        <v>63</v>
      </c>
      <c r="I98" t="s">
        <v>64</v>
      </c>
      <c r="J98">
        <v>500</v>
      </c>
      <c r="K98" t="str">
        <f t="shared" ref="K98:K129" si="50">IF(H98="장비1상자",
  IF(OR(I98&gt;3,J98&gt;5),"장비이상",""),
IF(I98="GO",
  IF(J98&lt;100,"골드이상",""),
IF(I98="EN",
  IF(J98&gt;29,"에너지너무많음",
  IF(J98&gt;9,"에너지다소많음","")),"")))</f>
        <v>에너지너무많음</v>
      </c>
      <c r="L98" t="str">
        <f t="shared" ca="1" si="47"/>
        <v>cu</v>
      </c>
      <c r="M98" t="s">
        <v>63</v>
      </c>
      <c r="N98" t="s">
        <v>69</v>
      </c>
      <c r="O98">
        <v>5000000</v>
      </c>
      <c r="P98">
        <v>923</v>
      </c>
      <c r="Q98">
        <f t="shared" si="40"/>
        <v>923</v>
      </c>
      <c r="R98" t="str">
        <f t="shared" ref="R98:R129" ca="1" si="51">IF(LEN(G98)=0,"",G98)</f>
        <v>cu</v>
      </c>
      <c r="S98" t="str">
        <f t="shared" ref="S98:S129" si="52">IF(LEN(I98)=0,"",I98)</f>
        <v>EN</v>
      </c>
      <c r="T98">
        <f t="shared" ref="T98:T129" si="53">IF(LEN(J98)=0,"",J98)</f>
        <v>500</v>
      </c>
      <c r="U98" t="str">
        <f t="shared" ref="U98:U129" ca="1" si="54">IF(LEN(L98)=0,"",L98)</f>
        <v>cu</v>
      </c>
      <c r="V98" t="str">
        <f t="shared" si="48"/>
        <v>GO</v>
      </c>
      <c r="W98">
        <f t="shared" si="48"/>
        <v>5000000</v>
      </c>
      <c r="X9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</v>
      </c>
      <c r="Y98" t="str">
        <f t="shared" ca="1" si="42"/>
        <v>{"attd":"rt8","num":9,"tp1":"cu","vl1":"EN","cn1":500,"tp2":"cu","vl2":"GO","cn2":5000000,"key":923}</v>
      </c>
    </row>
    <row r="99" spans="1:25">
      <c r="A99" t="s">
        <v>81</v>
      </c>
      <c r="B99" t="str">
        <f>VLOOKUP(A99,AttendanceTypeTable!$A:$B,MATCH(AttendanceTypeTable!$B$1,AttendanceTypeTable!$A$1:$B$1,0),0)</f>
        <v>루틴9</v>
      </c>
      <c r="C99">
        <f t="shared" ca="1" si="46"/>
        <v>1</v>
      </c>
      <c r="D99" t="str">
        <f t="shared" si="37"/>
        <v>rt9</v>
      </c>
      <c r="E99">
        <f t="shared" ca="1" si="38"/>
        <v>1</v>
      </c>
      <c r="F99" t="str">
        <f t="shared" ca="1" si="39"/>
        <v/>
      </c>
      <c r="G99" t="str">
        <f t="shared" ca="1" si="49"/>
        <v>cu</v>
      </c>
      <c r="H99" t="s">
        <v>63</v>
      </c>
      <c r="I99" t="s">
        <v>64</v>
      </c>
      <c r="J99">
        <v>120</v>
      </c>
      <c r="K99" t="str">
        <f t="shared" si="50"/>
        <v>에너지너무많음</v>
      </c>
      <c r="L99" t="str">
        <f t="shared" ca="1" si="47"/>
        <v/>
      </c>
      <c r="P99">
        <v>672</v>
      </c>
      <c r="Q99">
        <f t="shared" si="40"/>
        <v>672</v>
      </c>
      <c r="R99" t="str">
        <f t="shared" ca="1" si="51"/>
        <v>cu</v>
      </c>
      <c r="S99" t="str">
        <f t="shared" si="52"/>
        <v>EN</v>
      </c>
      <c r="T99">
        <f t="shared" si="53"/>
        <v>120</v>
      </c>
      <c r="U99" t="str">
        <f t="shared" ca="1" si="54"/>
        <v/>
      </c>
      <c r="V99" t="str">
        <f t="shared" si="48"/>
        <v/>
      </c>
      <c r="W99" t="str">
        <f t="shared" si="48"/>
        <v/>
      </c>
      <c r="X9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</v>
      </c>
      <c r="Y99" t="str">
        <f t="shared" ca="1" si="42"/>
        <v>{"attd":"rt9","num":1,"tp1":"cu","vl1":"EN","cn1":120,"key":672}</v>
      </c>
    </row>
    <row r="100" spans="1:25">
      <c r="A100" t="s">
        <v>81</v>
      </c>
      <c r="B100" t="str">
        <f>VLOOKUP(A100,AttendanceTypeTable!$A:$B,MATCH(AttendanceTypeTable!$B$1,AttendanceTypeTable!$A$1:$B$1,0),0)</f>
        <v>루틴9</v>
      </c>
      <c r="C100">
        <f t="shared" ca="1" si="46"/>
        <v>2</v>
      </c>
      <c r="D100" t="str">
        <f t="shared" si="37"/>
        <v>rt9</v>
      </c>
      <c r="E100">
        <f t="shared" ca="1" si="38"/>
        <v>2</v>
      </c>
      <c r="F100" t="str">
        <f t="shared" ca="1" si="39"/>
        <v/>
      </c>
      <c r="G100" t="str">
        <f t="shared" ca="1" si="49"/>
        <v>cu</v>
      </c>
      <c r="H100" t="s">
        <v>63</v>
      </c>
      <c r="I100" t="s">
        <v>69</v>
      </c>
      <c r="J100">
        <v>1250</v>
      </c>
      <c r="K100" t="str">
        <f t="shared" si="50"/>
        <v/>
      </c>
      <c r="L100" t="str">
        <f t="shared" ca="1" si="47"/>
        <v/>
      </c>
      <c r="P100">
        <v>878</v>
      </c>
      <c r="Q100">
        <f t="shared" si="40"/>
        <v>878</v>
      </c>
      <c r="R100" t="str">
        <f t="shared" ca="1" si="51"/>
        <v>cu</v>
      </c>
      <c r="S100" t="str">
        <f t="shared" si="52"/>
        <v>GO</v>
      </c>
      <c r="T100">
        <f t="shared" si="53"/>
        <v>1250</v>
      </c>
      <c r="U100" t="str">
        <f t="shared" ca="1" si="54"/>
        <v/>
      </c>
      <c r="V100" t="str">
        <f t="shared" si="48"/>
        <v/>
      </c>
      <c r="W100" t="str">
        <f t="shared" si="48"/>
        <v/>
      </c>
      <c r="X10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</v>
      </c>
      <c r="Y100" t="str">
        <f t="shared" ca="1" si="42"/>
        <v>{"attd":"rt9","num":2,"tp1":"cu","vl1":"GO","cn1":1250,"key":878}</v>
      </c>
    </row>
    <row r="101" spans="1:25">
      <c r="A101" t="s">
        <v>81</v>
      </c>
      <c r="B101" t="str">
        <f>VLOOKUP(A101,AttendanceTypeTable!$A:$B,MATCH(AttendanceTypeTable!$B$1,AttendanceTypeTable!$A$1:$B$1,0),0)</f>
        <v>루틴9</v>
      </c>
      <c r="C101">
        <f t="shared" ca="1" si="46"/>
        <v>3</v>
      </c>
      <c r="D101" t="str">
        <f t="shared" si="37"/>
        <v>rt9</v>
      </c>
      <c r="E101">
        <f t="shared" ca="1" si="38"/>
        <v>3</v>
      </c>
      <c r="F101" t="str">
        <f t="shared" ca="1" si="39"/>
        <v/>
      </c>
      <c r="G101" t="str">
        <f t="shared" ca="1" si="49"/>
        <v>cu</v>
      </c>
      <c r="H101" t="s">
        <v>63</v>
      </c>
      <c r="I101" t="s">
        <v>69</v>
      </c>
      <c r="J101">
        <v>10000</v>
      </c>
      <c r="K101" t="str">
        <f t="shared" si="50"/>
        <v/>
      </c>
      <c r="L101" t="str">
        <f t="shared" ca="1" si="47"/>
        <v/>
      </c>
      <c r="P101">
        <v>672</v>
      </c>
      <c r="Q101">
        <f t="shared" si="40"/>
        <v>672</v>
      </c>
      <c r="R101" t="str">
        <f t="shared" ca="1" si="51"/>
        <v>cu</v>
      </c>
      <c r="S101" t="str">
        <f t="shared" si="52"/>
        <v>GO</v>
      </c>
      <c r="T101">
        <f t="shared" si="53"/>
        <v>10000</v>
      </c>
      <c r="U101" t="str">
        <f t="shared" ca="1" si="54"/>
        <v/>
      </c>
      <c r="V101" t="str">
        <f t="shared" si="48"/>
        <v/>
      </c>
      <c r="W101" t="str">
        <f t="shared" si="48"/>
        <v/>
      </c>
      <c r="X10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</v>
      </c>
      <c r="Y101" t="str">
        <f t="shared" ca="1" si="42"/>
        <v>{"attd":"rt9","num":3,"tp1":"cu","vl1":"GO","cn1":10000,"key":672}</v>
      </c>
    </row>
    <row r="102" spans="1:25">
      <c r="A102" t="s">
        <v>81</v>
      </c>
      <c r="B102" t="str">
        <f>VLOOKUP(A102,AttendanceTypeTable!$A:$B,MATCH(AttendanceTypeTable!$B$1,AttendanceTypeTable!$A$1:$B$1,0),0)</f>
        <v>루틴9</v>
      </c>
      <c r="C102">
        <f t="shared" ca="1" si="46"/>
        <v>4</v>
      </c>
      <c r="D102" t="str">
        <f t="shared" si="37"/>
        <v>rt9</v>
      </c>
      <c r="E102">
        <f t="shared" ca="1" si="38"/>
        <v>4</v>
      </c>
      <c r="F102" t="str">
        <f t="shared" ca="1" si="39"/>
        <v/>
      </c>
      <c r="G102" t="str">
        <f t="shared" ca="1" si="49"/>
        <v>cu</v>
      </c>
      <c r="H102" t="s">
        <v>63</v>
      </c>
      <c r="I102" t="s">
        <v>64</v>
      </c>
      <c r="J102">
        <v>150</v>
      </c>
      <c r="K102" t="str">
        <f t="shared" si="50"/>
        <v>에너지너무많음</v>
      </c>
      <c r="L102" t="str">
        <f t="shared" ca="1" si="47"/>
        <v/>
      </c>
      <c r="P102">
        <v>113</v>
      </c>
      <c r="Q102">
        <f t="shared" si="40"/>
        <v>113</v>
      </c>
      <c r="R102" t="str">
        <f t="shared" ca="1" si="51"/>
        <v>cu</v>
      </c>
      <c r="S102" t="str">
        <f t="shared" si="52"/>
        <v>EN</v>
      </c>
      <c r="T102">
        <f t="shared" si="53"/>
        <v>150</v>
      </c>
      <c r="U102" t="str">
        <f t="shared" ca="1" si="54"/>
        <v/>
      </c>
      <c r="V102" t="str">
        <f t="shared" ref="V102:W116" si="55">IF(LEN(N102)=0,"",N102)</f>
        <v/>
      </c>
      <c r="W102" t="str">
        <f t="shared" si="55"/>
        <v/>
      </c>
      <c r="X10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</v>
      </c>
      <c r="Y102" t="str">
        <f t="shared" ca="1" si="42"/>
        <v>{"attd":"rt9","num":4,"tp1":"cu","vl1":"EN","cn1":150,"key":113}</v>
      </c>
    </row>
    <row r="103" spans="1:25">
      <c r="A103" t="s">
        <v>81</v>
      </c>
      <c r="B103" t="str">
        <f>VLOOKUP(A103,AttendanceTypeTable!$A:$B,MATCH(AttendanceTypeTable!$B$1,AttendanceTypeTable!$A$1:$B$1,0),0)</f>
        <v>루틴9</v>
      </c>
      <c r="C103">
        <f t="shared" ca="1" si="46"/>
        <v>5</v>
      </c>
      <c r="D103" t="str">
        <f t="shared" si="37"/>
        <v>rt9</v>
      </c>
      <c r="E103">
        <f t="shared" ca="1" si="38"/>
        <v>5</v>
      </c>
      <c r="F103" t="str">
        <f t="shared" ca="1" si="39"/>
        <v/>
      </c>
      <c r="G103" t="str">
        <f t="shared" ca="1" si="49"/>
        <v>cu</v>
      </c>
      <c r="H103" t="s">
        <v>63</v>
      </c>
      <c r="I103" t="s">
        <v>69</v>
      </c>
      <c r="J103">
        <v>2500</v>
      </c>
      <c r="K103" t="str">
        <f t="shared" si="50"/>
        <v/>
      </c>
      <c r="L103" t="str">
        <f t="shared" ca="1" si="47"/>
        <v/>
      </c>
      <c r="P103">
        <v>823</v>
      </c>
      <c r="Q103">
        <f t="shared" si="40"/>
        <v>823</v>
      </c>
      <c r="R103" t="str">
        <f t="shared" ca="1" si="51"/>
        <v>cu</v>
      </c>
      <c r="S103" t="str">
        <f t="shared" si="52"/>
        <v>GO</v>
      </c>
      <c r="T103">
        <f t="shared" si="53"/>
        <v>2500</v>
      </c>
      <c r="U103" t="str">
        <f t="shared" ca="1" si="54"/>
        <v/>
      </c>
      <c r="V103" t="str">
        <f t="shared" si="55"/>
        <v/>
      </c>
      <c r="W103" t="str">
        <f t="shared" si="55"/>
        <v/>
      </c>
      <c r="X10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</v>
      </c>
      <c r="Y103" t="str">
        <f t="shared" ca="1" si="42"/>
        <v>{"attd":"rt9","num":5,"tp1":"cu","vl1":"GO","cn1":2500,"key":823}</v>
      </c>
    </row>
    <row r="104" spans="1:25">
      <c r="A104" t="s">
        <v>81</v>
      </c>
      <c r="B104" t="str">
        <f>VLOOKUP(A104,AttendanceTypeTable!$A:$B,MATCH(AttendanceTypeTable!$B$1,AttendanceTypeTable!$A$1:$B$1,0),0)</f>
        <v>루틴9</v>
      </c>
      <c r="C104">
        <f t="shared" ca="1" si="46"/>
        <v>6</v>
      </c>
      <c r="D104" t="str">
        <f t="shared" si="37"/>
        <v>rt9</v>
      </c>
      <c r="E104">
        <f t="shared" ca="1" si="38"/>
        <v>6</v>
      </c>
      <c r="F104" t="str">
        <f t="shared" ca="1" si="39"/>
        <v/>
      </c>
      <c r="G104" t="str">
        <f t="shared" ca="1" si="49"/>
        <v>cu</v>
      </c>
      <c r="H104" t="s">
        <v>63</v>
      </c>
      <c r="I104" t="s">
        <v>69</v>
      </c>
      <c r="J104">
        <v>3750</v>
      </c>
      <c r="K104" t="str">
        <f t="shared" si="50"/>
        <v/>
      </c>
      <c r="L104" t="str">
        <f t="shared" ca="1" si="47"/>
        <v/>
      </c>
      <c r="P104">
        <v>597</v>
      </c>
      <c r="Q104">
        <f t="shared" si="40"/>
        <v>597</v>
      </c>
      <c r="R104" t="str">
        <f t="shared" ca="1" si="51"/>
        <v>cu</v>
      </c>
      <c r="S104" t="str">
        <f t="shared" si="52"/>
        <v>GO</v>
      </c>
      <c r="T104">
        <f t="shared" si="53"/>
        <v>3750</v>
      </c>
      <c r="U104" t="str">
        <f t="shared" ca="1" si="54"/>
        <v/>
      </c>
      <c r="V104" t="str">
        <f t="shared" si="55"/>
        <v/>
      </c>
      <c r="W104" t="str">
        <f t="shared" si="55"/>
        <v/>
      </c>
      <c r="X10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</v>
      </c>
      <c r="Y104" t="str">
        <f t="shared" ca="1" si="42"/>
        <v>{"attd":"rt9","num":6,"tp1":"cu","vl1":"GO","cn1":3750,"key":597}</v>
      </c>
    </row>
    <row r="105" spans="1:25">
      <c r="A105" t="s">
        <v>81</v>
      </c>
      <c r="B105" t="str">
        <f>VLOOKUP(A105,AttendanceTypeTable!$A:$B,MATCH(AttendanceTypeTable!$B$1,AttendanceTypeTable!$A$1:$B$1,0),0)</f>
        <v>루틴9</v>
      </c>
      <c r="C105">
        <f t="shared" ca="1" si="46"/>
        <v>7</v>
      </c>
      <c r="D105" t="str">
        <f t="shared" si="37"/>
        <v>rt9</v>
      </c>
      <c r="E105">
        <f t="shared" ca="1" si="38"/>
        <v>7</v>
      </c>
      <c r="F105" t="str">
        <f t="shared" ca="1" si="39"/>
        <v/>
      </c>
      <c r="G105" t="str">
        <f t="shared" ca="1" si="49"/>
        <v>cu</v>
      </c>
      <c r="H105" t="s">
        <v>63</v>
      </c>
      <c r="I105" t="s">
        <v>64</v>
      </c>
      <c r="J105">
        <v>220</v>
      </c>
      <c r="K105" t="str">
        <f t="shared" si="50"/>
        <v>에너지너무많음</v>
      </c>
      <c r="L105" t="str">
        <f t="shared" ca="1" si="47"/>
        <v/>
      </c>
      <c r="P105">
        <v>979</v>
      </c>
      <c r="Q105">
        <f t="shared" si="40"/>
        <v>979</v>
      </c>
      <c r="R105" t="str">
        <f t="shared" ca="1" si="51"/>
        <v>cu</v>
      </c>
      <c r="S105" t="str">
        <f t="shared" si="52"/>
        <v>EN</v>
      </c>
      <c r="T105">
        <f t="shared" si="53"/>
        <v>220</v>
      </c>
      <c r="U105" t="str">
        <f t="shared" ca="1" si="54"/>
        <v/>
      </c>
      <c r="V105" t="str">
        <f t="shared" si="55"/>
        <v/>
      </c>
      <c r="W105" t="str">
        <f t="shared" si="55"/>
        <v/>
      </c>
      <c r="X10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</v>
      </c>
      <c r="Y105" t="str">
        <f t="shared" ca="1" si="42"/>
        <v>{"attd":"rt9","num":7,"tp1":"cu","vl1":"EN","cn1":220,"key":979}</v>
      </c>
    </row>
    <row r="106" spans="1:25">
      <c r="A106" t="s">
        <v>81</v>
      </c>
      <c r="B106" t="str">
        <f>VLOOKUP(A106,AttendanceTypeTable!$A:$B,MATCH(AttendanceTypeTable!$B$1,AttendanceTypeTable!$A$1:$B$1,0),0)</f>
        <v>루틴9</v>
      </c>
      <c r="C106">
        <f t="shared" ca="1" si="46"/>
        <v>8</v>
      </c>
      <c r="D106" t="str">
        <f t="shared" si="37"/>
        <v>rt9</v>
      </c>
      <c r="E106">
        <f t="shared" ca="1" si="38"/>
        <v>8</v>
      </c>
      <c r="F106" t="str">
        <f t="shared" ca="1" si="39"/>
        <v/>
      </c>
      <c r="G106" t="str">
        <f t="shared" ca="1" si="49"/>
        <v>cu</v>
      </c>
      <c r="H106" t="s">
        <v>63</v>
      </c>
      <c r="I106" t="s">
        <v>69</v>
      </c>
      <c r="J106">
        <v>10000</v>
      </c>
      <c r="K106" t="str">
        <f t="shared" si="50"/>
        <v/>
      </c>
      <c r="L106" t="str">
        <f t="shared" ca="1" si="47"/>
        <v/>
      </c>
      <c r="P106">
        <v>559</v>
      </c>
      <c r="Q106">
        <f t="shared" si="40"/>
        <v>559</v>
      </c>
      <c r="R106" t="str">
        <f t="shared" ca="1" si="51"/>
        <v>cu</v>
      </c>
      <c r="S106" t="str">
        <f t="shared" si="52"/>
        <v>GO</v>
      </c>
      <c r="T106">
        <f t="shared" si="53"/>
        <v>10000</v>
      </c>
      <c r="U106" t="str">
        <f t="shared" ca="1" si="54"/>
        <v/>
      </c>
      <c r="V106" t="str">
        <f t="shared" si="55"/>
        <v/>
      </c>
      <c r="W106" t="str">
        <f t="shared" si="55"/>
        <v/>
      </c>
      <c r="X10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</v>
      </c>
      <c r="Y106" t="str">
        <f t="shared" ca="1" si="42"/>
        <v>{"attd":"rt9","num":8,"tp1":"cu","vl1":"GO","cn1":10000,"key":559}</v>
      </c>
    </row>
    <row r="107" spans="1:25">
      <c r="A107" t="s">
        <v>81</v>
      </c>
      <c r="B107" t="str">
        <f>VLOOKUP(A107,AttendanceTypeTable!$A:$B,MATCH(AttendanceTypeTable!$B$1,AttendanceTypeTable!$A$1:$B$1,0),0)</f>
        <v>루틴9</v>
      </c>
      <c r="C107">
        <f t="shared" ca="1" si="46"/>
        <v>9</v>
      </c>
      <c r="D107" t="str">
        <f t="shared" si="37"/>
        <v>rt9</v>
      </c>
      <c r="E107">
        <f t="shared" ca="1" si="38"/>
        <v>9</v>
      </c>
      <c r="F107" t="str">
        <f t="shared" ca="1" si="39"/>
        <v/>
      </c>
      <c r="G107" t="str">
        <f t="shared" ca="1" si="49"/>
        <v>cu</v>
      </c>
      <c r="H107" t="s">
        <v>63</v>
      </c>
      <c r="I107" t="s">
        <v>64</v>
      </c>
      <c r="J107">
        <v>500</v>
      </c>
      <c r="K107" t="str">
        <f t="shared" si="50"/>
        <v>에너지너무많음</v>
      </c>
      <c r="L107" t="str">
        <f t="shared" ca="1" si="47"/>
        <v>cu</v>
      </c>
      <c r="M107" t="s">
        <v>63</v>
      </c>
      <c r="N107" t="s">
        <v>69</v>
      </c>
      <c r="O107">
        <v>5000000</v>
      </c>
      <c r="P107">
        <v>895</v>
      </c>
      <c r="Q107">
        <f t="shared" si="40"/>
        <v>895</v>
      </c>
      <c r="R107" t="str">
        <f t="shared" ca="1" si="51"/>
        <v>cu</v>
      </c>
      <c r="S107" t="str">
        <f t="shared" si="52"/>
        <v>EN</v>
      </c>
      <c r="T107">
        <f t="shared" si="53"/>
        <v>500</v>
      </c>
      <c r="U107" t="str">
        <f t="shared" ca="1" si="54"/>
        <v>cu</v>
      </c>
      <c r="V107" t="str">
        <f t="shared" si="55"/>
        <v>GO</v>
      </c>
      <c r="W107">
        <f t="shared" si="55"/>
        <v>5000000</v>
      </c>
      <c r="X10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</v>
      </c>
      <c r="Y107" t="str">
        <f t="shared" ca="1" si="42"/>
        <v>{"attd":"rt9","num":9,"tp1":"cu","vl1":"EN","cn1":500,"tp2":"cu","vl2":"GO","cn2":5000000,"key":895}</v>
      </c>
    </row>
    <row r="108" spans="1:25">
      <c r="A108" t="s">
        <v>82</v>
      </c>
      <c r="B108" t="str">
        <f>VLOOKUP(A108,AttendanceTypeTable!$A:$B,MATCH(AttendanceTypeTable!$B$1,AttendanceTypeTable!$A$1:$B$1,0),0)</f>
        <v>루틴10</v>
      </c>
      <c r="C108">
        <f t="shared" ref="C108:C116" ca="1" si="56">IF(A108&lt;&gt;OFFSET(A108,-1,0),1,OFFSET(C108,-1,0)+1)</f>
        <v>1</v>
      </c>
      <c r="D108" t="str">
        <f t="shared" si="37"/>
        <v>rt10</v>
      </c>
      <c r="E108">
        <f t="shared" ca="1" si="38"/>
        <v>1</v>
      </c>
      <c r="F108" t="str">
        <f t="shared" ca="1" si="39"/>
        <v/>
      </c>
      <c r="G108" t="str">
        <f t="shared" ca="1" si="49"/>
        <v>cu</v>
      </c>
      <c r="H108" t="s">
        <v>63</v>
      </c>
      <c r="I108" t="s">
        <v>64</v>
      </c>
      <c r="J108">
        <v>120</v>
      </c>
      <c r="K108" t="str">
        <f t="shared" si="50"/>
        <v>에너지너무많음</v>
      </c>
      <c r="L108" t="str">
        <f t="shared" ref="L108:L116" ca="1" si="57">IF(ISBLANK(M108),"",
VLOOKUP(M108,OFFSET(INDIRECT("$A:$B"),0,MATCH(M$1&amp;"_Verify",INDIRECT("$1:$1"),0)-1),2,0)
)</f>
        <v/>
      </c>
      <c r="P108">
        <v>271</v>
      </c>
      <c r="Q108">
        <f t="shared" si="40"/>
        <v>271</v>
      </c>
      <c r="R108" t="str">
        <f t="shared" ca="1" si="51"/>
        <v>cu</v>
      </c>
      <c r="S108" t="str">
        <f t="shared" si="52"/>
        <v>EN</v>
      </c>
      <c r="T108">
        <f t="shared" si="53"/>
        <v>120</v>
      </c>
      <c r="U108" t="str">
        <f t="shared" ca="1" si="54"/>
        <v/>
      </c>
      <c r="V108" t="str">
        <f t="shared" si="55"/>
        <v/>
      </c>
      <c r="W108" t="str">
        <f t="shared" si="55"/>
        <v/>
      </c>
      <c r="X10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</v>
      </c>
      <c r="Y108" t="str">
        <f t="shared" ca="1" si="42"/>
        <v>{"attd":"rt10","num":1,"tp1":"cu","vl1":"EN","cn1":120,"key":271}</v>
      </c>
    </row>
    <row r="109" spans="1:25">
      <c r="A109" t="s">
        <v>82</v>
      </c>
      <c r="B109" t="str">
        <f>VLOOKUP(A109,AttendanceTypeTable!$A:$B,MATCH(AttendanceTypeTable!$B$1,AttendanceTypeTable!$A$1:$B$1,0),0)</f>
        <v>루틴10</v>
      </c>
      <c r="C109">
        <f t="shared" ca="1" si="56"/>
        <v>2</v>
      </c>
      <c r="D109" t="str">
        <f t="shared" si="37"/>
        <v>rt10</v>
      </c>
      <c r="E109">
        <f t="shared" ca="1" si="38"/>
        <v>2</v>
      </c>
      <c r="F109" t="str">
        <f t="shared" ca="1" si="39"/>
        <v/>
      </c>
      <c r="G109" t="str">
        <f t="shared" ca="1" si="49"/>
        <v>cu</v>
      </c>
      <c r="H109" t="s">
        <v>63</v>
      </c>
      <c r="I109" t="s">
        <v>64</v>
      </c>
      <c r="J109">
        <v>150</v>
      </c>
      <c r="K109" t="str">
        <f t="shared" si="50"/>
        <v>에너지너무많음</v>
      </c>
      <c r="L109" t="str">
        <f t="shared" ca="1" si="57"/>
        <v/>
      </c>
      <c r="P109">
        <v>293</v>
      </c>
      <c r="Q109">
        <f t="shared" si="40"/>
        <v>293</v>
      </c>
      <c r="R109" t="str">
        <f t="shared" ca="1" si="51"/>
        <v>cu</v>
      </c>
      <c r="S109" t="str">
        <f t="shared" si="52"/>
        <v>EN</v>
      </c>
      <c r="T109">
        <f t="shared" si="53"/>
        <v>150</v>
      </c>
      <c r="U109" t="str">
        <f t="shared" ca="1" si="54"/>
        <v/>
      </c>
      <c r="V109" t="str">
        <f t="shared" si="55"/>
        <v/>
      </c>
      <c r="W109" t="str">
        <f t="shared" si="55"/>
        <v/>
      </c>
      <c r="X10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</v>
      </c>
      <c r="Y109" t="str">
        <f t="shared" ca="1" si="42"/>
        <v>{"attd":"rt10","num":2,"tp1":"cu","vl1":"EN","cn1":150,"key":293}</v>
      </c>
    </row>
    <row r="110" spans="1:25">
      <c r="A110" t="s">
        <v>82</v>
      </c>
      <c r="B110" t="str">
        <f>VLOOKUP(A110,AttendanceTypeTable!$A:$B,MATCH(AttendanceTypeTable!$B$1,AttendanceTypeTable!$A$1:$B$1,0),0)</f>
        <v>루틴10</v>
      </c>
      <c r="C110">
        <f t="shared" ca="1" si="56"/>
        <v>3</v>
      </c>
      <c r="D110" t="str">
        <f t="shared" si="37"/>
        <v>rt10</v>
      </c>
      <c r="E110">
        <f t="shared" ca="1" si="38"/>
        <v>3</v>
      </c>
      <c r="F110" t="str">
        <f t="shared" ca="1" si="39"/>
        <v/>
      </c>
      <c r="G110" t="str">
        <f t="shared" ca="1" si="49"/>
        <v>cu</v>
      </c>
      <c r="H110" t="s">
        <v>63</v>
      </c>
      <c r="I110" t="s">
        <v>64</v>
      </c>
      <c r="J110">
        <v>180</v>
      </c>
      <c r="K110" t="str">
        <f t="shared" si="50"/>
        <v>에너지너무많음</v>
      </c>
      <c r="L110" t="str">
        <f t="shared" ca="1" si="57"/>
        <v/>
      </c>
      <c r="P110">
        <v>970</v>
      </c>
      <c r="Q110">
        <f t="shared" si="40"/>
        <v>970</v>
      </c>
      <c r="R110" t="str">
        <f t="shared" ca="1" si="51"/>
        <v>cu</v>
      </c>
      <c r="S110" t="str">
        <f t="shared" si="52"/>
        <v>EN</v>
      </c>
      <c r="T110">
        <f t="shared" si="53"/>
        <v>180</v>
      </c>
      <c r="U110" t="str">
        <f t="shared" ca="1" si="54"/>
        <v/>
      </c>
      <c r="V110" t="str">
        <f t="shared" si="55"/>
        <v/>
      </c>
      <c r="W110" t="str">
        <f t="shared" si="55"/>
        <v/>
      </c>
      <c r="X11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</v>
      </c>
      <c r="Y110" t="str">
        <f t="shared" ca="1" si="42"/>
        <v>{"attd":"rt10","num":3,"tp1":"cu","vl1":"EN","cn1":180,"key":970}</v>
      </c>
    </row>
    <row r="111" spans="1:25">
      <c r="A111" t="s">
        <v>82</v>
      </c>
      <c r="B111" t="str">
        <f>VLOOKUP(A111,AttendanceTypeTable!$A:$B,MATCH(AttendanceTypeTable!$B$1,AttendanceTypeTable!$A$1:$B$1,0),0)</f>
        <v>루틴10</v>
      </c>
      <c r="C111">
        <f t="shared" ca="1" si="56"/>
        <v>4</v>
      </c>
      <c r="D111" t="str">
        <f t="shared" si="37"/>
        <v>rt10</v>
      </c>
      <c r="E111">
        <f t="shared" ca="1" si="38"/>
        <v>4</v>
      </c>
      <c r="F111" t="str">
        <f t="shared" ca="1" si="39"/>
        <v/>
      </c>
      <c r="G111" t="str">
        <f t="shared" ca="1" si="49"/>
        <v>cu</v>
      </c>
      <c r="H111" t="s">
        <v>63</v>
      </c>
      <c r="I111" t="s">
        <v>64</v>
      </c>
      <c r="J111">
        <v>250</v>
      </c>
      <c r="K111" t="str">
        <f t="shared" si="50"/>
        <v>에너지너무많음</v>
      </c>
      <c r="L111" t="str">
        <f t="shared" ca="1" si="57"/>
        <v/>
      </c>
      <c r="P111">
        <v>995</v>
      </c>
      <c r="Q111">
        <f t="shared" si="40"/>
        <v>995</v>
      </c>
      <c r="R111" t="str">
        <f t="shared" ca="1" si="51"/>
        <v>cu</v>
      </c>
      <c r="S111" t="str">
        <f t="shared" si="52"/>
        <v>EN</v>
      </c>
      <c r="T111">
        <f t="shared" si="53"/>
        <v>250</v>
      </c>
      <c r="U111" t="str">
        <f t="shared" ca="1" si="54"/>
        <v/>
      </c>
      <c r="V111" t="str">
        <f t="shared" si="55"/>
        <v/>
      </c>
      <c r="W111" t="str">
        <f t="shared" si="55"/>
        <v/>
      </c>
      <c r="X11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</v>
      </c>
      <c r="Y111" t="str">
        <f t="shared" ca="1" si="42"/>
        <v>{"attd":"rt10","num":4,"tp1":"cu","vl1":"EN","cn1":250,"key":995}</v>
      </c>
    </row>
    <row r="112" spans="1:25">
      <c r="A112" t="s">
        <v>82</v>
      </c>
      <c r="B112" t="str">
        <f>VLOOKUP(A112,AttendanceTypeTable!$A:$B,MATCH(AttendanceTypeTable!$B$1,AttendanceTypeTable!$A$1:$B$1,0),0)</f>
        <v>루틴10</v>
      </c>
      <c r="C112">
        <f t="shared" ca="1" si="56"/>
        <v>5</v>
      </c>
      <c r="D112" t="str">
        <f t="shared" si="37"/>
        <v>rt10</v>
      </c>
      <c r="E112">
        <f t="shared" ca="1" si="38"/>
        <v>5</v>
      </c>
      <c r="F112" t="str">
        <f t="shared" ca="1" si="39"/>
        <v/>
      </c>
      <c r="G112" t="str">
        <f t="shared" ca="1" si="49"/>
        <v>cu</v>
      </c>
      <c r="H112" t="s">
        <v>63</v>
      </c>
      <c r="I112" t="s">
        <v>64</v>
      </c>
      <c r="J112">
        <v>160</v>
      </c>
      <c r="K112" t="str">
        <f t="shared" si="50"/>
        <v>에너지너무많음</v>
      </c>
      <c r="L112" t="str">
        <f t="shared" ca="1" si="57"/>
        <v/>
      </c>
      <c r="P112">
        <v>788</v>
      </c>
      <c r="Q112">
        <f t="shared" si="40"/>
        <v>788</v>
      </c>
      <c r="R112" t="str">
        <f t="shared" ca="1" si="51"/>
        <v>cu</v>
      </c>
      <c r="S112" t="str">
        <f t="shared" si="52"/>
        <v>EN</v>
      </c>
      <c r="T112">
        <f t="shared" si="53"/>
        <v>160</v>
      </c>
      <c r="U112" t="str">
        <f t="shared" ca="1" si="54"/>
        <v/>
      </c>
      <c r="V112" t="str">
        <f t="shared" si="55"/>
        <v/>
      </c>
      <c r="W112" t="str">
        <f t="shared" si="55"/>
        <v/>
      </c>
      <c r="X11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</v>
      </c>
      <c r="Y112" t="str">
        <f t="shared" ca="1" si="42"/>
        <v>{"attd":"rt10","num":5,"tp1":"cu","vl1":"EN","cn1":160,"key":788}</v>
      </c>
    </row>
    <row r="113" spans="1:25">
      <c r="A113" t="s">
        <v>82</v>
      </c>
      <c r="B113" t="str">
        <f>VLOOKUP(A113,AttendanceTypeTable!$A:$B,MATCH(AttendanceTypeTable!$B$1,AttendanceTypeTable!$A$1:$B$1,0),0)</f>
        <v>루틴10</v>
      </c>
      <c r="C113">
        <f t="shared" ca="1" si="56"/>
        <v>6</v>
      </c>
      <c r="D113" t="str">
        <f t="shared" si="37"/>
        <v>rt10</v>
      </c>
      <c r="E113">
        <f t="shared" ca="1" si="38"/>
        <v>6</v>
      </c>
      <c r="F113" t="str">
        <f t="shared" ca="1" si="39"/>
        <v/>
      </c>
      <c r="G113" t="str">
        <f t="shared" ca="1" si="49"/>
        <v>cu</v>
      </c>
      <c r="H113" t="s">
        <v>63</v>
      </c>
      <c r="I113" t="s">
        <v>64</v>
      </c>
      <c r="J113">
        <v>200</v>
      </c>
      <c r="K113" t="str">
        <f t="shared" si="50"/>
        <v>에너지너무많음</v>
      </c>
      <c r="L113" t="str">
        <f t="shared" ca="1" si="57"/>
        <v/>
      </c>
      <c r="P113">
        <v>297</v>
      </c>
      <c r="Q113">
        <f t="shared" si="40"/>
        <v>297</v>
      </c>
      <c r="R113" t="str">
        <f t="shared" ca="1" si="51"/>
        <v>cu</v>
      </c>
      <c r="S113" t="str">
        <f t="shared" si="52"/>
        <v>EN</v>
      </c>
      <c r="T113">
        <f t="shared" si="53"/>
        <v>200</v>
      </c>
      <c r="U113" t="str">
        <f t="shared" ca="1" si="54"/>
        <v/>
      </c>
      <c r="V113" t="str">
        <f t="shared" si="55"/>
        <v/>
      </c>
      <c r="W113" t="str">
        <f t="shared" si="55"/>
        <v/>
      </c>
      <c r="X11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</v>
      </c>
      <c r="Y113" t="str">
        <f t="shared" ca="1" si="42"/>
        <v>{"attd":"rt10","num":6,"tp1":"cu","vl1":"EN","cn1":200,"key":297}</v>
      </c>
    </row>
    <row r="114" spans="1:25">
      <c r="A114" t="s">
        <v>82</v>
      </c>
      <c r="B114" t="str">
        <f>VLOOKUP(A114,AttendanceTypeTable!$A:$B,MATCH(AttendanceTypeTable!$B$1,AttendanceTypeTable!$A$1:$B$1,0),0)</f>
        <v>루틴10</v>
      </c>
      <c r="C114">
        <f t="shared" ca="1" si="56"/>
        <v>7</v>
      </c>
      <c r="D114" t="str">
        <f t="shared" si="37"/>
        <v>rt10</v>
      </c>
      <c r="E114">
        <f t="shared" ca="1" si="38"/>
        <v>7</v>
      </c>
      <c r="F114" t="str">
        <f t="shared" ca="1" si="39"/>
        <v/>
      </c>
      <c r="G114" t="str">
        <f t="shared" ca="1" si="49"/>
        <v>cu</v>
      </c>
      <c r="H114" t="s">
        <v>63</v>
      </c>
      <c r="I114" t="s">
        <v>64</v>
      </c>
      <c r="J114">
        <v>250</v>
      </c>
      <c r="K114" t="str">
        <f t="shared" si="50"/>
        <v>에너지너무많음</v>
      </c>
      <c r="L114" t="str">
        <f t="shared" ca="1" si="57"/>
        <v/>
      </c>
      <c r="P114">
        <v>614</v>
      </c>
      <c r="Q114">
        <f t="shared" si="40"/>
        <v>614</v>
      </c>
      <c r="R114" t="str">
        <f t="shared" ca="1" si="51"/>
        <v>cu</v>
      </c>
      <c r="S114" t="str">
        <f t="shared" si="52"/>
        <v>EN</v>
      </c>
      <c r="T114">
        <f t="shared" si="53"/>
        <v>250</v>
      </c>
      <c r="U114" t="str">
        <f t="shared" ca="1" si="54"/>
        <v/>
      </c>
      <c r="V114" t="str">
        <f t="shared" si="55"/>
        <v/>
      </c>
      <c r="W114" t="str">
        <f t="shared" si="55"/>
        <v/>
      </c>
      <c r="X11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</v>
      </c>
      <c r="Y114" t="str">
        <f t="shared" ca="1" si="42"/>
        <v>{"attd":"rt10","num":7,"tp1":"cu","vl1":"EN","cn1":250,"key":614}</v>
      </c>
    </row>
    <row r="115" spans="1:25">
      <c r="A115" t="s">
        <v>82</v>
      </c>
      <c r="B115" t="str">
        <f>VLOOKUP(A115,AttendanceTypeTable!$A:$B,MATCH(AttendanceTypeTable!$B$1,AttendanceTypeTable!$A$1:$B$1,0),0)</f>
        <v>루틴10</v>
      </c>
      <c r="C115">
        <f t="shared" ca="1" si="56"/>
        <v>8</v>
      </c>
      <c r="D115" t="str">
        <f t="shared" si="37"/>
        <v>rt10</v>
      </c>
      <c r="E115">
        <f t="shared" ca="1" si="38"/>
        <v>8</v>
      </c>
      <c r="F115" t="str">
        <f t="shared" ca="1" si="39"/>
        <v/>
      </c>
      <c r="G115" t="str">
        <f t="shared" ca="1" si="49"/>
        <v>cu</v>
      </c>
      <c r="H115" t="s">
        <v>63</v>
      </c>
      <c r="I115" t="s">
        <v>64</v>
      </c>
      <c r="J115">
        <v>300</v>
      </c>
      <c r="K115" t="str">
        <f t="shared" si="50"/>
        <v>에너지너무많음</v>
      </c>
      <c r="L115" t="str">
        <f t="shared" ca="1" si="57"/>
        <v/>
      </c>
      <c r="P115">
        <v>882</v>
      </c>
      <c r="Q115">
        <f t="shared" si="40"/>
        <v>882</v>
      </c>
      <c r="R115" t="str">
        <f t="shared" ca="1" si="51"/>
        <v>cu</v>
      </c>
      <c r="S115" t="str">
        <f t="shared" si="52"/>
        <v>EN</v>
      </c>
      <c r="T115">
        <f t="shared" si="53"/>
        <v>300</v>
      </c>
      <c r="U115" t="str">
        <f t="shared" ca="1" si="54"/>
        <v/>
      </c>
      <c r="V115" t="str">
        <f t="shared" si="55"/>
        <v/>
      </c>
      <c r="W115" t="str">
        <f t="shared" si="55"/>
        <v/>
      </c>
      <c r="X11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</v>
      </c>
      <c r="Y115" t="str">
        <f t="shared" ca="1" si="42"/>
        <v>{"attd":"rt10","num":8,"tp1":"cu","vl1":"EN","cn1":300,"key":882}</v>
      </c>
    </row>
    <row r="116" spans="1:25">
      <c r="A116" t="s">
        <v>82</v>
      </c>
      <c r="B116" t="str">
        <f>VLOOKUP(A116,AttendanceTypeTable!$A:$B,MATCH(AttendanceTypeTable!$B$1,AttendanceTypeTable!$A$1:$B$1,0),0)</f>
        <v>루틴10</v>
      </c>
      <c r="C116">
        <f t="shared" ca="1" si="56"/>
        <v>9</v>
      </c>
      <c r="D116" t="str">
        <f t="shared" si="37"/>
        <v>rt10</v>
      </c>
      <c r="E116">
        <f t="shared" ca="1" si="38"/>
        <v>9</v>
      </c>
      <c r="F116" t="str">
        <f t="shared" ca="1" si="39"/>
        <v/>
      </c>
      <c r="G116" t="str">
        <f t="shared" ca="1" si="49"/>
        <v>cu</v>
      </c>
      <c r="H116" t="s">
        <v>63</v>
      </c>
      <c r="I116" t="s">
        <v>64</v>
      </c>
      <c r="J116">
        <v>500</v>
      </c>
      <c r="K116" t="str">
        <f t="shared" si="50"/>
        <v>에너지너무많음</v>
      </c>
      <c r="L116" t="str">
        <f t="shared" ca="1" si="57"/>
        <v>cu</v>
      </c>
      <c r="M116" t="s">
        <v>63</v>
      </c>
      <c r="N116" t="s">
        <v>69</v>
      </c>
      <c r="O116">
        <v>5000000</v>
      </c>
      <c r="P116">
        <v>839</v>
      </c>
      <c r="Q116">
        <f t="shared" si="40"/>
        <v>839</v>
      </c>
      <c r="R116" t="str">
        <f t="shared" ca="1" si="51"/>
        <v>cu</v>
      </c>
      <c r="S116" t="str">
        <f t="shared" si="52"/>
        <v>EN</v>
      </c>
      <c r="T116">
        <f t="shared" si="53"/>
        <v>500</v>
      </c>
      <c r="U116" t="str">
        <f t="shared" ca="1" si="54"/>
        <v>cu</v>
      </c>
      <c r="V116" t="str">
        <f t="shared" si="55"/>
        <v>GO</v>
      </c>
      <c r="W116">
        <f t="shared" si="55"/>
        <v>5000000</v>
      </c>
      <c r="X11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</v>
      </c>
      <c r="Y116" t="str">
        <f t="shared" ca="1" si="42"/>
        <v>{"attd":"rt10","num":9,"tp1":"cu","vl1":"EN","cn1":500,"tp2":"cu","vl2":"GO","cn2":5000000,"key":839}</v>
      </c>
    </row>
    <row r="117" spans="1:25">
      <c r="A117" t="s">
        <v>22</v>
      </c>
      <c r="B117" t="str">
        <f>VLOOKUP(A117,AttendanceTypeTable!$A:$B,MATCH(AttendanceTypeTable!$B$1,AttendanceTypeTable!$A$1:$B$1,0),0)</f>
        <v>신규1</v>
      </c>
      <c r="C117">
        <f t="shared" ref="C117:C138" ca="1" si="58">IF(A117&lt;&gt;OFFSET(A117,-1,0),1,OFFSET(C117,-1,0)+1)</f>
        <v>1</v>
      </c>
      <c r="D117" t="str">
        <f t="shared" si="37"/>
        <v>nw1</v>
      </c>
      <c r="E117">
        <f t="shared" ca="1" si="38"/>
        <v>1</v>
      </c>
      <c r="F117" t="str">
        <f t="shared" ca="1" si="39"/>
        <v/>
      </c>
      <c r="G117" t="str">
        <f t="shared" ca="1" si="49"/>
        <v>cu</v>
      </c>
      <c r="H117" t="s">
        <v>63</v>
      </c>
      <c r="I117" t="s">
        <v>64</v>
      </c>
      <c r="J117">
        <v>120</v>
      </c>
      <c r="K117" t="str">
        <f t="shared" si="50"/>
        <v>에너지너무많음</v>
      </c>
      <c r="L117" t="str">
        <f t="shared" ref="L117:L138" ca="1" si="59">IF(ISBLANK(M117),"",
VLOOKUP(M117,OFFSET(INDIRECT("$A:$B"),0,MATCH(M$1&amp;"_Verify",INDIRECT("$1:$1"),0)-1),2,0)
)</f>
        <v/>
      </c>
      <c r="P117">
        <v>501</v>
      </c>
      <c r="Q117">
        <f t="shared" si="40"/>
        <v>501</v>
      </c>
      <c r="R117" t="str">
        <f t="shared" ca="1" si="51"/>
        <v>cu</v>
      </c>
      <c r="S117" t="str">
        <f t="shared" si="52"/>
        <v>EN</v>
      </c>
      <c r="T117">
        <f t="shared" si="53"/>
        <v>120</v>
      </c>
      <c r="U117" t="str">
        <f t="shared" ca="1" si="54"/>
        <v/>
      </c>
      <c r="V117" t="str">
        <f t="shared" ref="V117:W129" si="60">IF(LEN(N117)=0,"",N117)</f>
        <v/>
      </c>
      <c r="W117" t="str">
        <f t="shared" si="60"/>
        <v/>
      </c>
      <c r="X11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</v>
      </c>
      <c r="Y117" t="str">
        <f t="shared" ca="1" si="42"/>
        <v>{"attd":"nw1","num":1,"tp1":"cu","vl1":"EN","cn1":120,"key":501}</v>
      </c>
    </row>
    <row r="118" spans="1:25">
      <c r="A118" t="s">
        <v>22</v>
      </c>
      <c r="B118" t="str">
        <f>VLOOKUP(A118,AttendanceTypeTable!$A:$B,MATCH(AttendanceTypeTable!$B$1,AttendanceTypeTable!$A$1:$B$1,0),0)</f>
        <v>신규1</v>
      </c>
      <c r="C118">
        <f t="shared" ca="1" si="58"/>
        <v>2</v>
      </c>
      <c r="D118" t="str">
        <f t="shared" si="37"/>
        <v>nw1</v>
      </c>
      <c r="E118">
        <f t="shared" ca="1" si="38"/>
        <v>2</v>
      </c>
      <c r="F118" t="str">
        <f t="shared" ca="1" si="39"/>
        <v/>
      </c>
      <c r="G118" t="str">
        <f t="shared" ca="1" si="49"/>
        <v>cu</v>
      </c>
      <c r="H118" t="s">
        <v>63</v>
      </c>
      <c r="I118" t="s">
        <v>69</v>
      </c>
      <c r="J118">
        <v>1250</v>
      </c>
      <c r="K118" t="str">
        <f t="shared" si="50"/>
        <v/>
      </c>
      <c r="L118" t="str">
        <f t="shared" ca="1" si="59"/>
        <v/>
      </c>
      <c r="P118">
        <v>300</v>
      </c>
      <c r="Q118">
        <f t="shared" si="40"/>
        <v>300</v>
      </c>
      <c r="R118" t="str">
        <f t="shared" ca="1" si="51"/>
        <v>cu</v>
      </c>
      <c r="S118" t="str">
        <f t="shared" si="52"/>
        <v>GO</v>
      </c>
      <c r="T118">
        <f t="shared" si="53"/>
        <v>1250</v>
      </c>
      <c r="U118" t="str">
        <f t="shared" ca="1" si="54"/>
        <v/>
      </c>
      <c r="V118" t="str">
        <f t="shared" si="60"/>
        <v/>
      </c>
      <c r="W118" t="str">
        <f t="shared" si="60"/>
        <v/>
      </c>
      <c r="X11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</v>
      </c>
      <c r="Y118" t="str">
        <f t="shared" ca="1" si="42"/>
        <v>{"attd":"nw1","num":2,"tp1":"cu","vl1":"GO","cn1":1250,"key":300}</v>
      </c>
    </row>
    <row r="119" spans="1:25">
      <c r="A119" t="s">
        <v>22</v>
      </c>
      <c r="B119" t="str">
        <f>VLOOKUP(A119,AttendanceTypeTable!$A:$B,MATCH(AttendanceTypeTable!$B$1,AttendanceTypeTable!$A$1:$B$1,0),0)</f>
        <v>신규1</v>
      </c>
      <c r="C119">
        <f t="shared" ca="1" si="58"/>
        <v>3</v>
      </c>
      <c r="D119" t="str">
        <f t="shared" si="37"/>
        <v>nw1</v>
      </c>
      <c r="E119">
        <f t="shared" ca="1" si="38"/>
        <v>3</v>
      </c>
      <c r="F119" t="str">
        <f t="shared" ca="1" si="39"/>
        <v/>
      </c>
      <c r="G119" t="str">
        <f t="shared" ca="1" si="49"/>
        <v>cu</v>
      </c>
      <c r="H119" t="s">
        <v>63</v>
      </c>
      <c r="I119" t="s">
        <v>69</v>
      </c>
      <c r="J119">
        <v>10000</v>
      </c>
      <c r="K119" t="str">
        <f t="shared" si="50"/>
        <v/>
      </c>
      <c r="L119" t="str">
        <f t="shared" ca="1" si="59"/>
        <v/>
      </c>
      <c r="P119">
        <v>229</v>
      </c>
      <c r="Q119">
        <f t="shared" si="40"/>
        <v>229</v>
      </c>
      <c r="R119" t="str">
        <f t="shared" ca="1" si="51"/>
        <v>cu</v>
      </c>
      <c r="S119" t="str">
        <f t="shared" si="52"/>
        <v>GO</v>
      </c>
      <c r="T119">
        <f t="shared" si="53"/>
        <v>10000</v>
      </c>
      <c r="U119" t="str">
        <f t="shared" ca="1" si="54"/>
        <v/>
      </c>
      <c r="V119" t="str">
        <f t="shared" si="60"/>
        <v/>
      </c>
      <c r="W119" t="str">
        <f t="shared" si="60"/>
        <v/>
      </c>
      <c r="X11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</v>
      </c>
      <c r="Y119" t="str">
        <f t="shared" ca="1" si="42"/>
        <v>{"attd":"nw1","num":3,"tp1":"cu","vl1":"GO","cn1":10000,"key":229}</v>
      </c>
    </row>
    <row r="120" spans="1:25">
      <c r="A120" t="s">
        <v>22</v>
      </c>
      <c r="B120" t="str">
        <f>VLOOKUP(A120,AttendanceTypeTable!$A:$B,MATCH(AttendanceTypeTable!$B$1,AttendanceTypeTable!$A$1:$B$1,0),0)</f>
        <v>신규1</v>
      </c>
      <c r="C120">
        <f t="shared" ca="1" si="58"/>
        <v>4</v>
      </c>
      <c r="D120" t="str">
        <f t="shared" si="37"/>
        <v>nw1</v>
      </c>
      <c r="E120">
        <f t="shared" ca="1" si="38"/>
        <v>4</v>
      </c>
      <c r="F120" t="str">
        <f t="shared" ca="1" si="39"/>
        <v/>
      </c>
      <c r="G120" t="str">
        <f t="shared" ca="1" si="49"/>
        <v>cu</v>
      </c>
      <c r="H120" t="s">
        <v>63</v>
      </c>
      <c r="I120" t="s">
        <v>64</v>
      </c>
      <c r="J120">
        <v>150</v>
      </c>
      <c r="K120" t="str">
        <f t="shared" si="50"/>
        <v>에너지너무많음</v>
      </c>
      <c r="L120" t="str">
        <f t="shared" ca="1" si="59"/>
        <v/>
      </c>
      <c r="P120">
        <v>186</v>
      </c>
      <c r="Q120">
        <f t="shared" si="40"/>
        <v>186</v>
      </c>
      <c r="R120" t="str">
        <f t="shared" ca="1" si="51"/>
        <v>cu</v>
      </c>
      <c r="S120" t="str">
        <f t="shared" si="52"/>
        <v>EN</v>
      </c>
      <c r="T120">
        <f t="shared" si="53"/>
        <v>150</v>
      </c>
      <c r="U120" t="str">
        <f t="shared" ca="1" si="54"/>
        <v/>
      </c>
      <c r="V120" t="str">
        <f t="shared" si="60"/>
        <v/>
      </c>
      <c r="W120" t="str">
        <f t="shared" si="60"/>
        <v/>
      </c>
      <c r="X12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</v>
      </c>
      <c r="Y120" t="str">
        <f t="shared" ca="1" si="42"/>
        <v>{"attd":"nw1","num":4,"tp1":"cu","vl1":"EN","cn1":150,"key":186}</v>
      </c>
    </row>
    <row r="121" spans="1:25">
      <c r="A121" t="s">
        <v>22</v>
      </c>
      <c r="B121" t="str">
        <f>VLOOKUP(A121,AttendanceTypeTable!$A:$B,MATCH(AttendanceTypeTable!$B$1,AttendanceTypeTable!$A$1:$B$1,0),0)</f>
        <v>신규1</v>
      </c>
      <c r="C121">
        <f t="shared" ca="1" si="58"/>
        <v>5</v>
      </c>
      <c r="D121" t="str">
        <f t="shared" si="37"/>
        <v>nw1</v>
      </c>
      <c r="E121">
        <f t="shared" ca="1" si="38"/>
        <v>5</v>
      </c>
      <c r="F121" t="str">
        <f t="shared" ca="1" si="39"/>
        <v/>
      </c>
      <c r="G121" t="str">
        <f t="shared" ca="1" si="49"/>
        <v>cu</v>
      </c>
      <c r="H121" t="s">
        <v>63</v>
      </c>
      <c r="I121" t="s">
        <v>64</v>
      </c>
      <c r="J121">
        <v>2000</v>
      </c>
      <c r="K121" t="str">
        <f t="shared" si="50"/>
        <v>에너지너무많음</v>
      </c>
      <c r="L121" t="str">
        <f t="shared" ca="1" si="59"/>
        <v>cu</v>
      </c>
      <c r="M121" t="s">
        <v>63</v>
      </c>
      <c r="N121" t="s">
        <v>69</v>
      </c>
      <c r="O121">
        <v>7500000</v>
      </c>
      <c r="P121">
        <v>355</v>
      </c>
      <c r="Q121">
        <f t="shared" si="40"/>
        <v>355</v>
      </c>
      <c r="R121" t="str">
        <f t="shared" ca="1" si="51"/>
        <v>cu</v>
      </c>
      <c r="S121" t="str">
        <f t="shared" si="52"/>
        <v>EN</v>
      </c>
      <c r="T121">
        <f t="shared" si="53"/>
        <v>2000</v>
      </c>
      <c r="U121" t="str">
        <f t="shared" ca="1" si="54"/>
        <v>cu</v>
      </c>
      <c r="V121" t="str">
        <f t="shared" si="60"/>
        <v>GO</v>
      </c>
      <c r="W121">
        <f t="shared" si="60"/>
        <v>7500000</v>
      </c>
      <c r="X121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</v>
      </c>
      <c r="Y121" t="str">
        <f t="shared" ca="1" si="42"/>
        <v>{"attd":"nw1","num":5,"tp1":"cu","vl1":"EN","cn1":2000,"tp2":"cu","vl2":"GO","cn2":7500000,"key":355}</v>
      </c>
    </row>
    <row r="122" spans="1:25">
      <c r="A122" t="s">
        <v>83</v>
      </c>
      <c r="B122" t="str">
        <f>VLOOKUP(A122,AttendanceTypeTable!$A:$B,MATCH(AttendanceTypeTable!$B$1,AttendanceTypeTable!$A$1:$B$1,0),0)</f>
        <v>신규2</v>
      </c>
      <c r="C122">
        <f t="shared" ca="1" si="58"/>
        <v>1</v>
      </c>
      <c r="D122" t="str">
        <f t="shared" si="37"/>
        <v>nw2</v>
      </c>
      <c r="E122">
        <f t="shared" ca="1" si="38"/>
        <v>1</v>
      </c>
      <c r="F122" t="str">
        <f t="shared" ca="1" si="39"/>
        <v/>
      </c>
      <c r="G122" t="str">
        <f t="shared" ca="1" si="49"/>
        <v>cu</v>
      </c>
      <c r="H122" t="s">
        <v>63</v>
      </c>
      <c r="I122" t="s">
        <v>64</v>
      </c>
      <c r="J122">
        <v>120</v>
      </c>
      <c r="K122" t="str">
        <f t="shared" si="50"/>
        <v>에너지너무많음</v>
      </c>
      <c r="L122" t="str">
        <f t="shared" ca="1" si="59"/>
        <v/>
      </c>
      <c r="P122">
        <v>698</v>
      </c>
      <c r="Q122">
        <f t="shared" si="40"/>
        <v>698</v>
      </c>
      <c r="R122" t="str">
        <f t="shared" ca="1" si="51"/>
        <v>cu</v>
      </c>
      <c r="S122" t="str">
        <f t="shared" si="52"/>
        <v>EN</v>
      </c>
      <c r="T122">
        <f t="shared" si="53"/>
        <v>120</v>
      </c>
      <c r="U122" t="str">
        <f t="shared" ca="1" si="54"/>
        <v/>
      </c>
      <c r="V122" t="str">
        <f t="shared" si="60"/>
        <v/>
      </c>
      <c r="W122" t="str">
        <f t="shared" si="60"/>
        <v/>
      </c>
      <c r="X122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</v>
      </c>
      <c r="Y122" t="str">
        <f t="shared" ca="1" si="42"/>
        <v>{"attd":"nw2","num":1,"tp1":"cu","vl1":"EN","cn1":120,"key":698}</v>
      </c>
    </row>
    <row r="123" spans="1:25">
      <c r="A123" t="s">
        <v>83</v>
      </c>
      <c r="B123" t="str">
        <f>VLOOKUP(A123,AttendanceTypeTable!$A:$B,MATCH(AttendanceTypeTable!$B$1,AttendanceTypeTable!$A$1:$B$1,0),0)</f>
        <v>신규2</v>
      </c>
      <c r="C123">
        <f t="shared" ca="1" si="58"/>
        <v>2</v>
      </c>
      <c r="D123" t="str">
        <f t="shared" si="37"/>
        <v>nw2</v>
      </c>
      <c r="E123">
        <f t="shared" ca="1" si="38"/>
        <v>2</v>
      </c>
      <c r="F123" t="str">
        <f t="shared" ca="1" si="39"/>
        <v/>
      </c>
      <c r="G123" t="str">
        <f t="shared" ca="1" si="49"/>
        <v>cu</v>
      </c>
      <c r="H123" t="s">
        <v>63</v>
      </c>
      <c r="I123" t="s">
        <v>69</v>
      </c>
      <c r="J123">
        <v>1250</v>
      </c>
      <c r="K123" t="str">
        <f t="shared" si="50"/>
        <v/>
      </c>
      <c r="L123" t="str">
        <f t="shared" ca="1" si="59"/>
        <v/>
      </c>
      <c r="P123">
        <v>759</v>
      </c>
      <c r="Q123">
        <f t="shared" si="40"/>
        <v>759</v>
      </c>
      <c r="R123" t="str">
        <f t="shared" ca="1" si="51"/>
        <v>cu</v>
      </c>
      <c r="S123" t="str">
        <f t="shared" si="52"/>
        <v>GO</v>
      </c>
      <c r="T123">
        <f t="shared" si="53"/>
        <v>1250</v>
      </c>
      <c r="U123" t="str">
        <f t="shared" ca="1" si="54"/>
        <v/>
      </c>
      <c r="V123" t="str">
        <f t="shared" si="60"/>
        <v/>
      </c>
      <c r="W123" t="str">
        <f t="shared" si="60"/>
        <v/>
      </c>
      <c r="X123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</v>
      </c>
      <c r="Y123" t="str">
        <f t="shared" ca="1" si="42"/>
        <v>{"attd":"nw2","num":2,"tp1":"cu","vl1":"GO","cn1":1250,"key":759}</v>
      </c>
    </row>
    <row r="124" spans="1:25">
      <c r="A124" t="s">
        <v>83</v>
      </c>
      <c r="B124" t="str">
        <f>VLOOKUP(A124,AttendanceTypeTable!$A:$B,MATCH(AttendanceTypeTable!$B$1,AttendanceTypeTable!$A$1:$B$1,0),0)</f>
        <v>신규2</v>
      </c>
      <c r="C124">
        <f t="shared" ca="1" si="58"/>
        <v>3</v>
      </c>
      <c r="D124" t="str">
        <f t="shared" si="37"/>
        <v>nw2</v>
      </c>
      <c r="E124">
        <f t="shared" ca="1" si="38"/>
        <v>3</v>
      </c>
      <c r="F124" t="str">
        <f t="shared" ca="1" si="39"/>
        <v/>
      </c>
      <c r="G124" t="str">
        <f t="shared" ca="1" si="49"/>
        <v>cu</v>
      </c>
      <c r="H124" t="s">
        <v>63</v>
      </c>
      <c r="I124" t="s">
        <v>69</v>
      </c>
      <c r="J124">
        <v>10000</v>
      </c>
      <c r="K124" t="str">
        <f t="shared" si="50"/>
        <v/>
      </c>
      <c r="L124" t="str">
        <f t="shared" ca="1" si="59"/>
        <v/>
      </c>
      <c r="P124">
        <v>884</v>
      </c>
      <c r="Q124">
        <f t="shared" si="40"/>
        <v>884</v>
      </c>
      <c r="R124" t="str">
        <f t="shared" ca="1" si="51"/>
        <v>cu</v>
      </c>
      <c r="S124" t="str">
        <f t="shared" si="52"/>
        <v>GO</v>
      </c>
      <c r="T124">
        <f t="shared" si="53"/>
        <v>10000</v>
      </c>
      <c r="U124" t="str">
        <f t="shared" ca="1" si="54"/>
        <v/>
      </c>
      <c r="V124" t="str">
        <f t="shared" si="60"/>
        <v/>
      </c>
      <c r="W124" t="str">
        <f t="shared" si="60"/>
        <v/>
      </c>
      <c r="X124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</v>
      </c>
      <c r="Y124" t="str">
        <f t="shared" ca="1" si="42"/>
        <v>{"attd":"nw2","num":3,"tp1":"cu","vl1":"GO","cn1":10000,"key":884}</v>
      </c>
    </row>
    <row r="125" spans="1:25">
      <c r="A125" t="s">
        <v>83</v>
      </c>
      <c r="B125" t="str">
        <f>VLOOKUP(A125,AttendanceTypeTable!$A:$B,MATCH(AttendanceTypeTable!$B$1,AttendanceTypeTable!$A$1:$B$1,0),0)</f>
        <v>신규2</v>
      </c>
      <c r="C125">
        <f t="shared" ca="1" si="58"/>
        <v>4</v>
      </c>
      <c r="D125" t="str">
        <f t="shared" si="37"/>
        <v>nw2</v>
      </c>
      <c r="E125">
        <f t="shared" ca="1" si="38"/>
        <v>4</v>
      </c>
      <c r="F125" t="str">
        <f t="shared" ca="1" si="39"/>
        <v/>
      </c>
      <c r="G125" t="str">
        <f t="shared" ca="1" si="49"/>
        <v>cu</v>
      </c>
      <c r="H125" t="s">
        <v>63</v>
      </c>
      <c r="I125" t="s">
        <v>64</v>
      </c>
      <c r="J125">
        <v>150</v>
      </c>
      <c r="K125" t="str">
        <f t="shared" si="50"/>
        <v>에너지너무많음</v>
      </c>
      <c r="L125" t="str">
        <f t="shared" ca="1" si="59"/>
        <v/>
      </c>
      <c r="P125">
        <v>193</v>
      </c>
      <c r="Q125">
        <f t="shared" si="40"/>
        <v>193</v>
      </c>
      <c r="R125" t="str">
        <f t="shared" ca="1" si="51"/>
        <v>cu</v>
      </c>
      <c r="S125" t="str">
        <f t="shared" si="52"/>
        <v>EN</v>
      </c>
      <c r="T125">
        <f t="shared" si="53"/>
        <v>150</v>
      </c>
      <c r="U125" t="str">
        <f t="shared" ca="1" si="54"/>
        <v/>
      </c>
      <c r="V125" t="str">
        <f t="shared" si="60"/>
        <v/>
      </c>
      <c r="W125" t="str">
        <f t="shared" si="60"/>
        <v/>
      </c>
      <c r="X125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</v>
      </c>
      <c r="Y125" t="str">
        <f t="shared" ca="1" si="42"/>
        <v>{"attd":"nw2","num":4,"tp1":"cu","vl1":"EN","cn1":150,"key":193}</v>
      </c>
    </row>
    <row r="126" spans="1:25">
      <c r="A126" t="s">
        <v>83</v>
      </c>
      <c r="B126" t="str">
        <f>VLOOKUP(A126,AttendanceTypeTable!$A:$B,MATCH(AttendanceTypeTable!$B$1,AttendanceTypeTable!$A$1:$B$1,0),0)</f>
        <v>신규2</v>
      </c>
      <c r="C126">
        <f t="shared" ca="1" si="58"/>
        <v>5</v>
      </c>
      <c r="D126" t="str">
        <f t="shared" si="37"/>
        <v>nw2</v>
      </c>
      <c r="E126">
        <f t="shared" ca="1" si="38"/>
        <v>5</v>
      </c>
      <c r="F126" t="str">
        <f t="shared" ca="1" si="39"/>
        <v/>
      </c>
      <c r="G126" t="str">
        <f t="shared" ca="1" si="49"/>
        <v>cu</v>
      </c>
      <c r="H126" t="s">
        <v>63</v>
      </c>
      <c r="I126" t="s">
        <v>69</v>
      </c>
      <c r="J126">
        <v>2500</v>
      </c>
      <c r="K126" t="str">
        <f t="shared" si="50"/>
        <v/>
      </c>
      <c r="L126" t="str">
        <f t="shared" ca="1" si="59"/>
        <v/>
      </c>
      <c r="P126">
        <v>526</v>
      </c>
      <c r="Q126">
        <f t="shared" si="40"/>
        <v>526</v>
      </c>
      <c r="R126" t="str">
        <f t="shared" ca="1" si="51"/>
        <v>cu</v>
      </c>
      <c r="S126" t="str">
        <f t="shared" si="52"/>
        <v>GO</v>
      </c>
      <c r="T126">
        <f t="shared" si="53"/>
        <v>2500</v>
      </c>
      <c r="U126" t="str">
        <f t="shared" ca="1" si="54"/>
        <v/>
      </c>
      <c r="V126" t="str">
        <f t="shared" si="60"/>
        <v/>
      </c>
      <c r="W126" t="str">
        <f t="shared" si="60"/>
        <v/>
      </c>
      <c r="X126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</v>
      </c>
      <c r="Y126" t="str">
        <f t="shared" ca="1" si="42"/>
        <v>{"attd":"nw2","num":5,"tp1":"cu","vl1":"GO","cn1":2500,"key":526}</v>
      </c>
    </row>
    <row r="127" spans="1:25">
      <c r="A127" t="s">
        <v>83</v>
      </c>
      <c r="B127" t="str">
        <f>VLOOKUP(A127,AttendanceTypeTable!$A:$B,MATCH(AttendanceTypeTable!$B$1,AttendanceTypeTable!$A$1:$B$1,0),0)</f>
        <v>신규2</v>
      </c>
      <c r="C127">
        <f t="shared" ca="1" si="58"/>
        <v>6</v>
      </c>
      <c r="D127" t="str">
        <f t="shared" si="37"/>
        <v>nw2</v>
      </c>
      <c r="E127">
        <f t="shared" ca="1" si="38"/>
        <v>6</v>
      </c>
      <c r="F127" t="str">
        <f t="shared" ca="1" si="39"/>
        <v/>
      </c>
      <c r="G127" t="str">
        <f t="shared" ca="1" si="49"/>
        <v>cu</v>
      </c>
      <c r="H127" t="s">
        <v>63</v>
      </c>
      <c r="I127" t="s">
        <v>69</v>
      </c>
      <c r="J127">
        <v>3750</v>
      </c>
      <c r="K127" t="str">
        <f t="shared" si="50"/>
        <v/>
      </c>
      <c r="L127" t="str">
        <f t="shared" ca="1" si="59"/>
        <v/>
      </c>
      <c r="P127">
        <v>458</v>
      </c>
      <c r="Q127">
        <f t="shared" si="40"/>
        <v>458</v>
      </c>
      <c r="R127" t="str">
        <f t="shared" ca="1" si="51"/>
        <v>cu</v>
      </c>
      <c r="S127" t="str">
        <f t="shared" si="52"/>
        <v>GO</v>
      </c>
      <c r="T127">
        <f t="shared" si="53"/>
        <v>3750</v>
      </c>
      <c r="U127" t="str">
        <f t="shared" ca="1" si="54"/>
        <v/>
      </c>
      <c r="V127" t="str">
        <f t="shared" si="60"/>
        <v/>
      </c>
      <c r="W127" t="str">
        <f t="shared" si="60"/>
        <v/>
      </c>
      <c r="X127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</v>
      </c>
      <c r="Y127" t="str">
        <f t="shared" ca="1" si="42"/>
        <v>{"attd":"nw2","num":6,"tp1":"cu","vl1":"GO","cn1":3750,"key":458}</v>
      </c>
    </row>
    <row r="128" spans="1:25">
      <c r="A128" t="s">
        <v>83</v>
      </c>
      <c r="B128" t="str">
        <f>VLOOKUP(A128,AttendanceTypeTable!$A:$B,MATCH(AttendanceTypeTable!$B$1,AttendanceTypeTable!$A$1:$B$1,0),0)</f>
        <v>신규2</v>
      </c>
      <c r="C128">
        <f t="shared" ca="1" si="58"/>
        <v>7</v>
      </c>
      <c r="D128" t="str">
        <f t="shared" si="37"/>
        <v>nw2</v>
      </c>
      <c r="E128">
        <f t="shared" ca="1" si="38"/>
        <v>7</v>
      </c>
      <c r="F128" t="str">
        <f t="shared" ca="1" si="39"/>
        <v/>
      </c>
      <c r="G128" t="str">
        <f t="shared" ca="1" si="49"/>
        <v>cu</v>
      </c>
      <c r="H128" t="s">
        <v>63</v>
      </c>
      <c r="I128" t="s">
        <v>64</v>
      </c>
      <c r="J128">
        <v>220</v>
      </c>
      <c r="K128" t="str">
        <f t="shared" si="50"/>
        <v>에너지너무많음</v>
      </c>
      <c r="L128" t="str">
        <f t="shared" ca="1" si="59"/>
        <v/>
      </c>
      <c r="P128">
        <v>819</v>
      </c>
      <c r="Q128">
        <f t="shared" si="40"/>
        <v>819</v>
      </c>
      <c r="R128" t="str">
        <f t="shared" ca="1" si="51"/>
        <v>cu</v>
      </c>
      <c r="S128" t="str">
        <f t="shared" si="52"/>
        <v>EN</v>
      </c>
      <c r="T128">
        <f t="shared" si="53"/>
        <v>220</v>
      </c>
      <c r="U128" t="str">
        <f t="shared" ca="1" si="54"/>
        <v/>
      </c>
      <c r="V128" t="str">
        <f t="shared" si="60"/>
        <v/>
      </c>
      <c r="W128" t="str">
        <f t="shared" si="60"/>
        <v/>
      </c>
      <c r="X128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</v>
      </c>
      <c r="Y128" t="str">
        <f t="shared" ca="1" si="42"/>
        <v>{"attd":"nw2","num":7,"tp1":"cu","vl1":"EN","cn1":220,"key":819}</v>
      </c>
    </row>
    <row r="129" spans="1:25">
      <c r="A129" t="s">
        <v>83</v>
      </c>
      <c r="B129" t="str">
        <f>VLOOKUP(A129,AttendanceTypeTable!$A:$B,MATCH(AttendanceTypeTable!$B$1,AttendanceTypeTable!$A$1:$B$1,0),0)</f>
        <v>신규2</v>
      </c>
      <c r="C129">
        <f t="shared" ca="1" si="58"/>
        <v>8</v>
      </c>
      <c r="D129" t="str">
        <f t="shared" si="37"/>
        <v>nw2</v>
      </c>
      <c r="E129">
        <f t="shared" ca="1" si="38"/>
        <v>8</v>
      </c>
      <c r="F129" t="str">
        <f t="shared" ca="1" si="39"/>
        <v/>
      </c>
      <c r="G129" t="str">
        <f t="shared" ca="1" si="49"/>
        <v>cu</v>
      </c>
      <c r="H129" t="s">
        <v>63</v>
      </c>
      <c r="I129" t="s">
        <v>69</v>
      </c>
      <c r="J129">
        <v>10000</v>
      </c>
      <c r="K129" t="str">
        <f t="shared" si="50"/>
        <v/>
      </c>
      <c r="L129" t="str">
        <f t="shared" ca="1" si="59"/>
        <v/>
      </c>
      <c r="P129">
        <v>131</v>
      </c>
      <c r="Q129">
        <f t="shared" si="40"/>
        <v>131</v>
      </c>
      <c r="R129" t="str">
        <f t="shared" ca="1" si="51"/>
        <v>cu</v>
      </c>
      <c r="S129" t="str">
        <f t="shared" si="52"/>
        <v>GO</v>
      </c>
      <c r="T129">
        <f t="shared" si="53"/>
        <v>10000</v>
      </c>
      <c r="U129" t="str">
        <f t="shared" ca="1" si="54"/>
        <v/>
      </c>
      <c r="V129" t="str">
        <f t="shared" si="60"/>
        <v/>
      </c>
      <c r="W129" t="str">
        <f t="shared" si="60"/>
        <v/>
      </c>
      <c r="X129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</v>
      </c>
      <c r="Y129" t="str">
        <f t="shared" ca="1" si="42"/>
        <v>{"attd":"nw2","num":8,"tp1":"cu","vl1":"GO","cn1":10000,"key":131}</v>
      </c>
    </row>
    <row r="130" spans="1:25">
      <c r="A130" t="s">
        <v>83</v>
      </c>
      <c r="B130" t="str">
        <f>VLOOKUP(A130,AttendanceTypeTable!$A:$B,MATCH(AttendanceTypeTable!$B$1,AttendanceTypeTable!$A$1:$B$1,0),0)</f>
        <v>신규2</v>
      </c>
      <c r="C130">
        <f t="shared" ca="1" si="58"/>
        <v>9</v>
      </c>
      <c r="D130" t="str">
        <f t="shared" si="37"/>
        <v>nw2</v>
      </c>
      <c r="E130">
        <f t="shared" ca="1" si="38"/>
        <v>9</v>
      </c>
      <c r="F130" t="str">
        <f t="shared" ca="1" si="39"/>
        <v/>
      </c>
      <c r="G130" t="str">
        <f t="shared" ref="G130:G161" ca="1" si="61">IF(ISBLANK(H130),"",
VLOOKUP(H130,OFFSET(INDIRECT("$A:$B"),0,MATCH(H$1&amp;"_Verify",INDIRECT("$1:$1"),0)-1),2,0)
)</f>
        <v>cu</v>
      </c>
      <c r="H130" t="s">
        <v>63</v>
      </c>
      <c r="I130" t="s">
        <v>69</v>
      </c>
      <c r="J130">
        <v>6250</v>
      </c>
      <c r="K130" t="str">
        <f t="shared" ref="K130:K161" si="62">IF(H130="장비1상자",
  IF(OR(I130&gt;3,J130&gt;5),"장비이상",""),
IF(I130="GO",
  IF(J130&lt;100,"골드이상",""),
IF(I130="EN",
  IF(J130&gt;29,"에너지너무많음",
  IF(J130&gt;9,"에너지다소많음","")),"")))</f>
        <v/>
      </c>
      <c r="L130" t="str">
        <f t="shared" ca="1" si="59"/>
        <v/>
      </c>
      <c r="P130">
        <v>197</v>
      </c>
      <c r="Q130">
        <f t="shared" si="40"/>
        <v>197</v>
      </c>
      <c r="R130" t="str">
        <f t="shared" ref="R130:R161" ca="1" si="63">IF(LEN(G130)=0,"",G130)</f>
        <v>cu</v>
      </c>
      <c r="S130" t="str">
        <f t="shared" ref="S130:S161" si="64">IF(LEN(I130)=0,"",I130)</f>
        <v>GO</v>
      </c>
      <c r="T130">
        <f t="shared" ref="T130:T161" si="65">IF(LEN(J130)=0,"",J130)</f>
        <v>6250</v>
      </c>
      <c r="U130" t="str">
        <f t="shared" ref="U130:U161" ca="1" si="66">IF(LEN(L130)=0,"",L130)</f>
        <v/>
      </c>
      <c r="V130" t="str">
        <f t="shared" ref="V130:W159" si="67">IF(LEN(N130)=0,"",N130)</f>
        <v/>
      </c>
      <c r="W130" t="str">
        <f t="shared" si="67"/>
        <v/>
      </c>
      <c r="X130" t="str">
        <f t="shared" ca="1" si="41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</v>
      </c>
      <c r="Y130" t="str">
        <f t="shared" ca="1" si="42"/>
        <v>{"attd":"nw2","num":9,"tp1":"cu","vl1":"GO","cn1":6250,"key":197}</v>
      </c>
    </row>
    <row r="131" spans="1:25">
      <c r="A131" t="s">
        <v>83</v>
      </c>
      <c r="B131" t="str">
        <f>VLOOKUP(A131,AttendanceTypeTable!$A:$B,MATCH(AttendanceTypeTable!$B$1,AttendanceTypeTable!$A$1:$B$1,0),0)</f>
        <v>신규2</v>
      </c>
      <c r="C131">
        <f t="shared" ca="1" si="58"/>
        <v>10</v>
      </c>
      <c r="D131" t="str">
        <f t="shared" ref="D131:D188" si="68">A131</f>
        <v>nw2</v>
      </c>
      <c r="E131">
        <f t="shared" ref="E131:E188" ca="1" si="69">C131</f>
        <v>10</v>
      </c>
      <c r="F131" t="str">
        <f t="shared" ref="F131:F188" ca="1" si="70">IF(C131&lt;OFFSET(C131,1,0),
     IF(LEN(M131)=0,"","마지막날아닌데보상있음"),
     IF(LEN(M131)&lt;&gt;0,"","마지막날인데보상없음"))</f>
        <v/>
      </c>
      <c r="G131" t="str">
        <f t="shared" ca="1" si="61"/>
        <v>cu</v>
      </c>
      <c r="H131" t="s">
        <v>63</v>
      </c>
      <c r="I131" t="s">
        <v>69</v>
      </c>
      <c r="J131">
        <v>10000</v>
      </c>
      <c r="K131" t="str">
        <f t="shared" si="62"/>
        <v/>
      </c>
      <c r="L131" t="str">
        <f t="shared" ca="1" si="59"/>
        <v/>
      </c>
      <c r="P131">
        <v>617</v>
      </c>
      <c r="Q131">
        <f t="shared" ref="Q131:Q188" si="71">P131</f>
        <v>617</v>
      </c>
      <c r="R131" t="str">
        <f t="shared" ca="1" si="63"/>
        <v>cu</v>
      </c>
      <c r="S131" t="str">
        <f t="shared" si="64"/>
        <v>GO</v>
      </c>
      <c r="T131">
        <f t="shared" si="65"/>
        <v>10000</v>
      </c>
      <c r="U131" t="str">
        <f t="shared" ca="1" si="66"/>
        <v/>
      </c>
      <c r="V131" t="str">
        <f t="shared" si="67"/>
        <v/>
      </c>
      <c r="W131" t="str">
        <f t="shared" si="67"/>
        <v/>
      </c>
      <c r="X131" t="str">
        <f t="shared" ref="X131:X188" ca="1" si="72">IF(ROW()=2,Y131,OFFSET(X131,-1,0)&amp;IF(LEN(Y131)=0,"",","&amp;Y131))</f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</v>
      </c>
      <c r="Y131" t="str">
        <f t="shared" ref="Y131:Y188" ca="1" si="73">"{"""&amp;D$1&amp;""":"""&amp;D131&amp;""""
&amp;","""&amp;E$1&amp;""":"&amp;E131
&amp;","""&amp;G$1&amp;""":"""&amp;G131&amp;""""
&amp;","""&amp;I$1&amp;""":"""&amp;I131&amp;""""
&amp;","""&amp;J$1&amp;""":"&amp;J131
&amp;IF(LEN(L131)=0,"",","""&amp;L$1&amp;""":"""&amp;L131&amp;"""")
&amp;IF(LEN(N131)=0,"",","""&amp;N$1&amp;""":"""&amp;N131&amp;"""")
&amp;IF(LEN(O131)=0,"",","""&amp;O$1&amp;""":"&amp;O131)
&amp;","""&amp;P$1&amp;""":"&amp;P131&amp;"}"</f>
        <v>{"attd":"nw2","num":10,"tp1":"cu","vl1":"GO","cn1":10000,"key":617}</v>
      </c>
    </row>
    <row r="132" spans="1:25">
      <c r="A132" t="s">
        <v>83</v>
      </c>
      <c r="B132" t="str">
        <f>VLOOKUP(A132,AttendanceTypeTable!$A:$B,MATCH(AttendanceTypeTable!$B$1,AttendanceTypeTable!$A$1:$B$1,0),0)</f>
        <v>신규2</v>
      </c>
      <c r="C132">
        <f t="shared" ca="1" si="58"/>
        <v>11</v>
      </c>
      <c r="D132" t="str">
        <f t="shared" si="68"/>
        <v>nw2</v>
      </c>
      <c r="E132">
        <f t="shared" ca="1" si="69"/>
        <v>11</v>
      </c>
      <c r="F132" t="str">
        <f t="shared" ca="1" si="70"/>
        <v/>
      </c>
      <c r="G132" t="str">
        <f t="shared" ca="1" si="61"/>
        <v>cu</v>
      </c>
      <c r="H132" t="s">
        <v>63</v>
      </c>
      <c r="I132" t="s">
        <v>64</v>
      </c>
      <c r="J132">
        <v>300</v>
      </c>
      <c r="K132" t="str">
        <f t="shared" si="62"/>
        <v>에너지너무많음</v>
      </c>
      <c r="L132" t="str">
        <f t="shared" ca="1" si="59"/>
        <v/>
      </c>
      <c r="P132">
        <v>670</v>
      </c>
      <c r="Q132">
        <f t="shared" si="71"/>
        <v>670</v>
      </c>
      <c r="R132" t="str">
        <f t="shared" ca="1" si="63"/>
        <v>cu</v>
      </c>
      <c r="S132" t="str">
        <f t="shared" si="64"/>
        <v>EN</v>
      </c>
      <c r="T132">
        <f t="shared" si="65"/>
        <v>300</v>
      </c>
      <c r="U132" t="str">
        <f t="shared" ca="1" si="66"/>
        <v/>
      </c>
      <c r="V132" t="str">
        <f t="shared" si="67"/>
        <v/>
      </c>
      <c r="W132" t="str">
        <f t="shared" si="67"/>
        <v/>
      </c>
      <c r="X13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</v>
      </c>
      <c r="Y132" t="str">
        <f t="shared" ca="1" si="73"/>
        <v>{"attd":"nw2","num":11,"tp1":"cu","vl1":"EN","cn1":300,"key":670}</v>
      </c>
    </row>
    <row r="133" spans="1:25">
      <c r="A133" t="s">
        <v>83</v>
      </c>
      <c r="B133" t="str">
        <f>VLOOKUP(A133,AttendanceTypeTable!$A:$B,MATCH(AttendanceTypeTable!$B$1,AttendanceTypeTable!$A$1:$B$1,0),0)</f>
        <v>신규2</v>
      </c>
      <c r="C133">
        <f t="shared" ca="1" si="58"/>
        <v>12</v>
      </c>
      <c r="D133" t="str">
        <f t="shared" si="68"/>
        <v>nw2</v>
      </c>
      <c r="E133">
        <f t="shared" ca="1" si="69"/>
        <v>12</v>
      </c>
      <c r="F133" t="str">
        <f t="shared" ca="1" si="70"/>
        <v/>
      </c>
      <c r="G133" t="str">
        <f t="shared" ca="1" si="61"/>
        <v>cu</v>
      </c>
      <c r="H133" t="s">
        <v>63</v>
      </c>
      <c r="I133" t="s">
        <v>69</v>
      </c>
      <c r="J133">
        <v>12500</v>
      </c>
      <c r="K133" t="str">
        <f t="shared" si="62"/>
        <v/>
      </c>
      <c r="L133" t="str">
        <f t="shared" ca="1" si="59"/>
        <v/>
      </c>
      <c r="P133">
        <v>697</v>
      </c>
      <c r="Q133">
        <f t="shared" si="71"/>
        <v>697</v>
      </c>
      <c r="R133" t="str">
        <f t="shared" ca="1" si="63"/>
        <v>cu</v>
      </c>
      <c r="S133" t="str">
        <f t="shared" si="64"/>
        <v>GO</v>
      </c>
      <c r="T133">
        <f t="shared" si="65"/>
        <v>12500</v>
      </c>
      <c r="U133" t="str">
        <f t="shared" ca="1" si="66"/>
        <v/>
      </c>
      <c r="V133" t="str">
        <f t="shared" si="67"/>
        <v/>
      </c>
      <c r="W133" t="str">
        <f t="shared" si="67"/>
        <v/>
      </c>
      <c r="X13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</v>
      </c>
      <c r="Y133" t="str">
        <f t="shared" ca="1" si="73"/>
        <v>{"attd":"nw2","num":12,"tp1":"cu","vl1":"GO","cn1":12500,"key":697}</v>
      </c>
    </row>
    <row r="134" spans="1:25">
      <c r="A134" t="s">
        <v>83</v>
      </c>
      <c r="B134" t="str">
        <f>VLOOKUP(A134,AttendanceTypeTable!$A:$B,MATCH(AttendanceTypeTable!$B$1,AttendanceTypeTable!$A$1:$B$1,0),0)</f>
        <v>신규2</v>
      </c>
      <c r="C134">
        <f t="shared" ca="1" si="58"/>
        <v>13</v>
      </c>
      <c r="D134" t="str">
        <f t="shared" si="68"/>
        <v>nw2</v>
      </c>
      <c r="E134">
        <f t="shared" ca="1" si="69"/>
        <v>13</v>
      </c>
      <c r="F134" t="str">
        <f t="shared" ca="1" si="70"/>
        <v/>
      </c>
      <c r="G134" t="str">
        <f t="shared" ca="1" si="61"/>
        <v>cu</v>
      </c>
      <c r="H134" t="s">
        <v>63</v>
      </c>
      <c r="I134" t="s">
        <v>69</v>
      </c>
      <c r="J134">
        <v>10000</v>
      </c>
      <c r="K134" t="str">
        <f t="shared" si="62"/>
        <v/>
      </c>
      <c r="L134" t="str">
        <f t="shared" ca="1" si="59"/>
        <v/>
      </c>
      <c r="P134">
        <v>413</v>
      </c>
      <c r="Q134">
        <f t="shared" si="71"/>
        <v>413</v>
      </c>
      <c r="R134" t="str">
        <f t="shared" ca="1" si="63"/>
        <v>cu</v>
      </c>
      <c r="S134" t="str">
        <f t="shared" si="64"/>
        <v>GO</v>
      </c>
      <c r="T134">
        <f t="shared" si="65"/>
        <v>10000</v>
      </c>
      <c r="U134" t="str">
        <f t="shared" ca="1" si="66"/>
        <v/>
      </c>
      <c r="V134" t="str">
        <f t="shared" si="67"/>
        <v/>
      </c>
      <c r="W134" t="str">
        <f t="shared" si="67"/>
        <v/>
      </c>
      <c r="X13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</v>
      </c>
      <c r="Y134" t="str">
        <f t="shared" ca="1" si="73"/>
        <v>{"attd":"nw2","num":13,"tp1":"cu","vl1":"GO","cn1":10000,"key":413}</v>
      </c>
    </row>
    <row r="135" spans="1:25">
      <c r="A135" t="s">
        <v>83</v>
      </c>
      <c r="B135" t="str">
        <f>VLOOKUP(A135,AttendanceTypeTable!$A:$B,MATCH(AttendanceTypeTable!$B$1,AttendanceTypeTable!$A$1:$B$1,0),0)</f>
        <v>신규2</v>
      </c>
      <c r="C135">
        <f t="shared" ca="1" si="58"/>
        <v>14</v>
      </c>
      <c r="D135" t="str">
        <f t="shared" si="68"/>
        <v>nw2</v>
      </c>
      <c r="E135">
        <f t="shared" ca="1" si="69"/>
        <v>14</v>
      </c>
      <c r="F135" t="str">
        <f t="shared" ca="1" si="70"/>
        <v/>
      </c>
      <c r="G135" t="str">
        <f t="shared" ca="1" si="61"/>
        <v>cu</v>
      </c>
      <c r="H135" t="s">
        <v>63</v>
      </c>
      <c r="I135" t="s">
        <v>64</v>
      </c>
      <c r="J135">
        <v>500</v>
      </c>
      <c r="K135" t="str">
        <f t="shared" si="62"/>
        <v>에너지너무많음</v>
      </c>
      <c r="L135" t="str">
        <f t="shared" ca="1" si="59"/>
        <v/>
      </c>
      <c r="P135">
        <v>180</v>
      </c>
      <c r="Q135">
        <f t="shared" si="71"/>
        <v>180</v>
      </c>
      <c r="R135" t="str">
        <f t="shared" ca="1" si="63"/>
        <v>cu</v>
      </c>
      <c r="S135" t="str">
        <f t="shared" si="64"/>
        <v>EN</v>
      </c>
      <c r="T135">
        <f t="shared" si="65"/>
        <v>500</v>
      </c>
      <c r="U135" t="str">
        <f t="shared" ca="1" si="66"/>
        <v/>
      </c>
      <c r="V135" t="str">
        <f t="shared" si="67"/>
        <v/>
      </c>
      <c r="W135" t="str">
        <f t="shared" si="67"/>
        <v/>
      </c>
      <c r="X13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</v>
      </c>
      <c r="Y135" t="str">
        <f t="shared" ca="1" si="73"/>
        <v>{"attd":"nw2","num":14,"tp1":"cu","vl1":"EN","cn1":500,"key":180}</v>
      </c>
    </row>
    <row r="136" spans="1:25">
      <c r="A136" t="s">
        <v>83</v>
      </c>
      <c r="B136" t="str">
        <f>VLOOKUP(A136,AttendanceTypeTable!$A:$B,MATCH(AttendanceTypeTable!$B$1,AttendanceTypeTable!$A$1:$B$1,0),0)</f>
        <v>신규2</v>
      </c>
      <c r="C136">
        <f t="shared" ca="1" si="58"/>
        <v>15</v>
      </c>
      <c r="D136" t="str">
        <f t="shared" si="68"/>
        <v>nw2</v>
      </c>
      <c r="E136">
        <f t="shared" ca="1" si="69"/>
        <v>15</v>
      </c>
      <c r="F136" t="str">
        <f t="shared" ca="1" si="70"/>
        <v/>
      </c>
      <c r="G136" t="str">
        <f t="shared" ca="1" si="61"/>
        <v>cu</v>
      </c>
      <c r="H136" t="s">
        <v>63</v>
      </c>
      <c r="I136" t="s">
        <v>69</v>
      </c>
      <c r="J136">
        <v>25000</v>
      </c>
      <c r="K136" t="str">
        <f t="shared" si="62"/>
        <v/>
      </c>
      <c r="L136" t="str">
        <f t="shared" ca="1" si="59"/>
        <v/>
      </c>
      <c r="P136">
        <v>987</v>
      </c>
      <c r="Q136">
        <f t="shared" si="71"/>
        <v>987</v>
      </c>
      <c r="R136" t="str">
        <f t="shared" ca="1" si="63"/>
        <v>cu</v>
      </c>
      <c r="S136" t="str">
        <f t="shared" si="64"/>
        <v>GO</v>
      </c>
      <c r="T136">
        <f t="shared" si="65"/>
        <v>25000</v>
      </c>
      <c r="U136" t="str">
        <f t="shared" ca="1" si="66"/>
        <v/>
      </c>
      <c r="V136" t="str">
        <f t="shared" si="67"/>
        <v/>
      </c>
      <c r="W136" t="str">
        <f t="shared" si="67"/>
        <v/>
      </c>
      <c r="X13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</v>
      </c>
      <c r="Y136" t="str">
        <f t="shared" ca="1" si="73"/>
        <v>{"attd":"nw2","num":15,"tp1":"cu","vl1":"GO","cn1":25000,"key":987}</v>
      </c>
    </row>
    <row r="137" spans="1:25">
      <c r="A137" t="s">
        <v>83</v>
      </c>
      <c r="B137" t="str">
        <f>VLOOKUP(A137,AttendanceTypeTable!$A:$B,MATCH(AttendanceTypeTable!$B$1,AttendanceTypeTable!$A$1:$B$1,0),0)</f>
        <v>신규2</v>
      </c>
      <c r="C137">
        <f t="shared" ca="1" si="58"/>
        <v>16</v>
      </c>
      <c r="D137" t="str">
        <f t="shared" si="68"/>
        <v>nw2</v>
      </c>
      <c r="E137">
        <f t="shared" ca="1" si="69"/>
        <v>16</v>
      </c>
      <c r="F137" t="str">
        <f t="shared" ca="1" si="70"/>
        <v/>
      </c>
      <c r="G137" t="str">
        <f t="shared" ca="1" si="61"/>
        <v>cu</v>
      </c>
      <c r="H137" t="s">
        <v>63</v>
      </c>
      <c r="I137" t="s">
        <v>69</v>
      </c>
      <c r="J137">
        <v>10000</v>
      </c>
      <c r="K137" t="str">
        <f t="shared" si="62"/>
        <v/>
      </c>
      <c r="L137" t="str">
        <f t="shared" ca="1" si="59"/>
        <v/>
      </c>
      <c r="P137">
        <v>759</v>
      </c>
      <c r="Q137">
        <f t="shared" si="71"/>
        <v>759</v>
      </c>
      <c r="R137" t="str">
        <f t="shared" ca="1" si="63"/>
        <v>cu</v>
      </c>
      <c r="S137" t="str">
        <f t="shared" si="64"/>
        <v>GO</v>
      </c>
      <c r="T137">
        <f t="shared" si="65"/>
        <v>10000</v>
      </c>
      <c r="U137" t="str">
        <f t="shared" ca="1" si="66"/>
        <v/>
      </c>
      <c r="V137" t="str">
        <f t="shared" si="67"/>
        <v/>
      </c>
      <c r="W137" t="str">
        <f t="shared" si="67"/>
        <v/>
      </c>
      <c r="X13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</v>
      </c>
      <c r="Y137" t="str">
        <f t="shared" ca="1" si="73"/>
        <v>{"attd":"nw2","num":16,"tp1":"cu","vl1":"GO","cn1":10000,"key":759}</v>
      </c>
    </row>
    <row r="138" spans="1:25">
      <c r="A138" t="s">
        <v>83</v>
      </c>
      <c r="B138" t="str">
        <f>VLOOKUP(A138,AttendanceTypeTable!$A:$B,MATCH(AttendanceTypeTable!$B$1,AttendanceTypeTable!$A$1:$B$1,0),0)</f>
        <v>신규2</v>
      </c>
      <c r="C138">
        <f t="shared" ca="1" si="58"/>
        <v>17</v>
      </c>
      <c r="D138" t="str">
        <f t="shared" si="68"/>
        <v>nw2</v>
      </c>
      <c r="E138">
        <f t="shared" ca="1" si="69"/>
        <v>17</v>
      </c>
      <c r="F138" t="str">
        <f t="shared" ca="1" si="70"/>
        <v/>
      </c>
      <c r="G138" t="str">
        <f t="shared" ca="1" si="61"/>
        <v>cu</v>
      </c>
      <c r="H138" t="s">
        <v>63</v>
      </c>
      <c r="I138" t="s">
        <v>64</v>
      </c>
      <c r="J138">
        <v>1000</v>
      </c>
      <c r="K138" t="str">
        <f t="shared" si="62"/>
        <v>에너지너무많음</v>
      </c>
      <c r="L138" t="str">
        <f t="shared" ca="1" si="59"/>
        <v>cu</v>
      </c>
      <c r="M138" t="s">
        <v>63</v>
      </c>
      <c r="N138" t="s">
        <v>69</v>
      </c>
      <c r="O138">
        <v>7500000</v>
      </c>
      <c r="P138">
        <v>813</v>
      </c>
      <c r="Q138">
        <f t="shared" si="71"/>
        <v>813</v>
      </c>
      <c r="R138" t="str">
        <f t="shared" ca="1" si="63"/>
        <v>cu</v>
      </c>
      <c r="S138" t="str">
        <f t="shared" si="64"/>
        <v>EN</v>
      </c>
      <c r="T138">
        <f t="shared" si="65"/>
        <v>1000</v>
      </c>
      <c r="U138" t="str">
        <f t="shared" ca="1" si="66"/>
        <v>cu</v>
      </c>
      <c r="V138" t="str">
        <f t="shared" si="67"/>
        <v>GO</v>
      </c>
      <c r="W138">
        <f t="shared" si="67"/>
        <v>7500000</v>
      </c>
      <c r="X13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</v>
      </c>
      <c r="Y138" t="str">
        <f t="shared" ca="1" si="73"/>
        <v>{"attd":"nw2","num":17,"tp1":"cu","vl1":"EN","cn1":1000,"tp2":"cu","vl2":"GO","cn2":7500000,"key":813}</v>
      </c>
    </row>
    <row r="139" spans="1:25">
      <c r="A139" t="s">
        <v>84</v>
      </c>
      <c r="B139" t="str">
        <f>VLOOKUP(A139,AttendanceTypeTable!$A:$B,MATCH(AttendanceTypeTable!$B$1,AttendanceTypeTable!$A$1:$B$1,0),0)</f>
        <v>신규3</v>
      </c>
      <c r="C139">
        <f t="shared" ref="C139:C163" ca="1" si="74">IF(A139&lt;&gt;OFFSET(A139,-1,0),1,OFFSET(C139,-1,0)+1)</f>
        <v>1</v>
      </c>
      <c r="D139" t="str">
        <f t="shared" si="68"/>
        <v>nw3</v>
      </c>
      <c r="E139">
        <f t="shared" ca="1" si="69"/>
        <v>1</v>
      </c>
      <c r="F139" t="str">
        <f t="shared" ca="1" si="70"/>
        <v/>
      </c>
      <c r="G139" t="str">
        <f t="shared" ca="1" si="61"/>
        <v>cu</v>
      </c>
      <c r="H139" t="s">
        <v>63</v>
      </c>
      <c r="I139" t="s">
        <v>64</v>
      </c>
      <c r="J139">
        <v>120</v>
      </c>
      <c r="K139" t="str">
        <f t="shared" si="62"/>
        <v>에너지너무많음</v>
      </c>
      <c r="L139" t="str">
        <f t="shared" ref="L139:L163" ca="1" si="75">IF(ISBLANK(M139),"",
VLOOKUP(M139,OFFSET(INDIRECT("$A:$B"),0,MATCH(M$1&amp;"_Verify",INDIRECT("$1:$1"),0)-1),2,0)
)</f>
        <v/>
      </c>
      <c r="P139">
        <v>571</v>
      </c>
      <c r="Q139">
        <f t="shared" si="71"/>
        <v>571</v>
      </c>
      <c r="R139" t="str">
        <f t="shared" ca="1" si="63"/>
        <v>cu</v>
      </c>
      <c r="S139" t="str">
        <f t="shared" si="64"/>
        <v>EN</v>
      </c>
      <c r="T139">
        <f t="shared" si="65"/>
        <v>120</v>
      </c>
      <c r="U139" t="str">
        <f t="shared" ca="1" si="66"/>
        <v/>
      </c>
      <c r="V139" t="str">
        <f t="shared" si="67"/>
        <v/>
      </c>
      <c r="W139" t="str">
        <f t="shared" si="67"/>
        <v/>
      </c>
      <c r="X13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</v>
      </c>
      <c r="Y139" t="str">
        <f t="shared" ca="1" si="73"/>
        <v>{"attd":"nw3","num":1,"tp1":"cu","vl1":"EN","cn1":120,"key":571}</v>
      </c>
    </row>
    <row r="140" spans="1:25">
      <c r="A140" t="s">
        <v>84</v>
      </c>
      <c r="B140" t="str">
        <f>VLOOKUP(A140,AttendanceTypeTable!$A:$B,MATCH(AttendanceTypeTable!$B$1,AttendanceTypeTable!$A$1:$B$1,0),0)</f>
        <v>신규3</v>
      </c>
      <c r="C140">
        <f t="shared" ca="1" si="74"/>
        <v>2</v>
      </c>
      <c r="D140" t="str">
        <f t="shared" si="68"/>
        <v>nw3</v>
      </c>
      <c r="E140">
        <f t="shared" ca="1" si="69"/>
        <v>2</v>
      </c>
      <c r="F140" t="str">
        <f t="shared" ca="1" si="70"/>
        <v/>
      </c>
      <c r="G140" t="str">
        <f t="shared" ca="1" si="61"/>
        <v>cu</v>
      </c>
      <c r="H140" t="s">
        <v>63</v>
      </c>
      <c r="I140" t="s">
        <v>69</v>
      </c>
      <c r="J140">
        <v>1250</v>
      </c>
      <c r="K140" t="str">
        <f t="shared" si="62"/>
        <v/>
      </c>
      <c r="L140" t="str">
        <f t="shared" ca="1" si="75"/>
        <v/>
      </c>
      <c r="P140">
        <v>304</v>
      </c>
      <c r="Q140">
        <f t="shared" si="71"/>
        <v>304</v>
      </c>
      <c r="R140" t="str">
        <f t="shared" ca="1" si="63"/>
        <v>cu</v>
      </c>
      <c r="S140" t="str">
        <f t="shared" si="64"/>
        <v>GO</v>
      </c>
      <c r="T140">
        <f t="shared" si="65"/>
        <v>1250</v>
      </c>
      <c r="U140" t="str">
        <f t="shared" ca="1" si="66"/>
        <v/>
      </c>
      <c r="V140" t="str">
        <f t="shared" si="67"/>
        <v/>
      </c>
      <c r="W140" t="str">
        <f t="shared" si="67"/>
        <v/>
      </c>
      <c r="X14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</v>
      </c>
      <c r="Y140" t="str">
        <f t="shared" ca="1" si="73"/>
        <v>{"attd":"nw3","num":2,"tp1":"cu","vl1":"GO","cn1":1250,"key":304}</v>
      </c>
    </row>
    <row r="141" spans="1:25">
      <c r="A141" t="s">
        <v>84</v>
      </c>
      <c r="B141" t="str">
        <f>VLOOKUP(A141,AttendanceTypeTable!$A:$B,MATCH(AttendanceTypeTable!$B$1,AttendanceTypeTable!$A$1:$B$1,0),0)</f>
        <v>신규3</v>
      </c>
      <c r="C141">
        <f t="shared" ca="1" si="74"/>
        <v>3</v>
      </c>
      <c r="D141" t="str">
        <f t="shared" si="68"/>
        <v>nw3</v>
      </c>
      <c r="E141">
        <f t="shared" ca="1" si="69"/>
        <v>3</v>
      </c>
      <c r="F141" t="str">
        <f t="shared" ca="1" si="70"/>
        <v/>
      </c>
      <c r="G141" t="str">
        <f t="shared" ca="1" si="61"/>
        <v>cu</v>
      </c>
      <c r="H141" t="s">
        <v>63</v>
      </c>
      <c r="I141" t="s">
        <v>69</v>
      </c>
      <c r="J141">
        <v>10000</v>
      </c>
      <c r="K141" t="str">
        <f t="shared" si="62"/>
        <v/>
      </c>
      <c r="L141" t="str">
        <f t="shared" ca="1" si="75"/>
        <v/>
      </c>
      <c r="P141">
        <v>836</v>
      </c>
      <c r="Q141">
        <f t="shared" si="71"/>
        <v>836</v>
      </c>
      <c r="R141" t="str">
        <f t="shared" ca="1" si="63"/>
        <v>cu</v>
      </c>
      <c r="S141" t="str">
        <f t="shared" si="64"/>
        <v>GO</v>
      </c>
      <c r="T141">
        <f t="shared" si="65"/>
        <v>10000</v>
      </c>
      <c r="U141" t="str">
        <f t="shared" ca="1" si="66"/>
        <v/>
      </c>
      <c r="V141" t="str">
        <f t="shared" si="67"/>
        <v/>
      </c>
      <c r="W141" t="str">
        <f t="shared" si="67"/>
        <v/>
      </c>
      <c r="X14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</v>
      </c>
      <c r="Y141" t="str">
        <f t="shared" ca="1" si="73"/>
        <v>{"attd":"nw3","num":3,"tp1":"cu","vl1":"GO","cn1":10000,"key":836}</v>
      </c>
    </row>
    <row r="142" spans="1:25">
      <c r="A142" t="s">
        <v>84</v>
      </c>
      <c r="B142" t="str">
        <f>VLOOKUP(A142,AttendanceTypeTable!$A:$B,MATCH(AttendanceTypeTable!$B$1,AttendanceTypeTable!$A$1:$B$1,0),0)</f>
        <v>신규3</v>
      </c>
      <c r="C142">
        <f t="shared" ca="1" si="74"/>
        <v>4</v>
      </c>
      <c r="D142" t="str">
        <f t="shared" si="68"/>
        <v>nw3</v>
      </c>
      <c r="E142">
        <f t="shared" ca="1" si="69"/>
        <v>4</v>
      </c>
      <c r="F142" t="str">
        <f t="shared" ca="1" si="70"/>
        <v/>
      </c>
      <c r="G142" t="str">
        <f t="shared" ca="1" si="61"/>
        <v>cu</v>
      </c>
      <c r="H142" t="s">
        <v>63</v>
      </c>
      <c r="I142" t="s">
        <v>64</v>
      </c>
      <c r="J142">
        <v>150</v>
      </c>
      <c r="K142" t="str">
        <f t="shared" si="62"/>
        <v>에너지너무많음</v>
      </c>
      <c r="L142" t="str">
        <f t="shared" ca="1" si="75"/>
        <v/>
      </c>
      <c r="P142">
        <v>393</v>
      </c>
      <c r="Q142">
        <f t="shared" si="71"/>
        <v>393</v>
      </c>
      <c r="R142" t="str">
        <f t="shared" ca="1" si="63"/>
        <v>cu</v>
      </c>
      <c r="S142" t="str">
        <f t="shared" si="64"/>
        <v>EN</v>
      </c>
      <c r="T142">
        <f t="shared" si="65"/>
        <v>150</v>
      </c>
      <c r="U142" t="str">
        <f t="shared" ca="1" si="66"/>
        <v/>
      </c>
      <c r="V142" t="str">
        <f t="shared" si="67"/>
        <v/>
      </c>
      <c r="W142" t="str">
        <f t="shared" si="67"/>
        <v/>
      </c>
      <c r="X14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</v>
      </c>
      <c r="Y142" t="str">
        <f t="shared" ca="1" si="73"/>
        <v>{"attd":"nw3","num":4,"tp1":"cu","vl1":"EN","cn1":150,"key":393}</v>
      </c>
    </row>
    <row r="143" spans="1:25">
      <c r="A143" t="s">
        <v>84</v>
      </c>
      <c r="B143" t="str">
        <f>VLOOKUP(A143,AttendanceTypeTable!$A:$B,MATCH(AttendanceTypeTable!$B$1,AttendanceTypeTable!$A$1:$B$1,0),0)</f>
        <v>신규3</v>
      </c>
      <c r="C143">
        <f t="shared" ca="1" si="74"/>
        <v>5</v>
      </c>
      <c r="D143" t="str">
        <f t="shared" si="68"/>
        <v>nw3</v>
      </c>
      <c r="E143">
        <f t="shared" ca="1" si="69"/>
        <v>5</v>
      </c>
      <c r="F143" t="str">
        <f t="shared" ca="1" si="70"/>
        <v/>
      </c>
      <c r="G143" t="str">
        <f t="shared" ca="1" si="61"/>
        <v>cu</v>
      </c>
      <c r="H143" t="s">
        <v>63</v>
      </c>
      <c r="I143" t="s">
        <v>69</v>
      </c>
      <c r="J143">
        <v>2500</v>
      </c>
      <c r="K143" t="str">
        <f t="shared" si="62"/>
        <v/>
      </c>
      <c r="L143" t="str">
        <f t="shared" ca="1" si="75"/>
        <v/>
      </c>
      <c r="P143">
        <v>213</v>
      </c>
      <c r="Q143">
        <f t="shared" si="71"/>
        <v>213</v>
      </c>
      <c r="R143" t="str">
        <f t="shared" ca="1" si="63"/>
        <v>cu</v>
      </c>
      <c r="S143" t="str">
        <f t="shared" si="64"/>
        <v>GO</v>
      </c>
      <c r="T143">
        <f t="shared" si="65"/>
        <v>2500</v>
      </c>
      <c r="U143" t="str">
        <f t="shared" ca="1" si="66"/>
        <v/>
      </c>
      <c r="V143" t="str">
        <f t="shared" si="67"/>
        <v/>
      </c>
      <c r="W143" t="str">
        <f t="shared" si="67"/>
        <v/>
      </c>
      <c r="X14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</v>
      </c>
      <c r="Y143" t="str">
        <f t="shared" ca="1" si="73"/>
        <v>{"attd":"nw3","num":5,"tp1":"cu","vl1":"GO","cn1":2500,"key":213}</v>
      </c>
    </row>
    <row r="144" spans="1:25">
      <c r="A144" t="s">
        <v>84</v>
      </c>
      <c r="B144" t="str">
        <f>VLOOKUP(A144,AttendanceTypeTable!$A:$B,MATCH(AttendanceTypeTable!$B$1,AttendanceTypeTable!$A$1:$B$1,0),0)</f>
        <v>신규3</v>
      </c>
      <c r="C144">
        <f t="shared" ca="1" si="74"/>
        <v>6</v>
      </c>
      <c r="D144" t="str">
        <f t="shared" si="68"/>
        <v>nw3</v>
      </c>
      <c r="E144">
        <f t="shared" ca="1" si="69"/>
        <v>6</v>
      </c>
      <c r="F144" t="str">
        <f t="shared" ca="1" si="70"/>
        <v/>
      </c>
      <c r="G144" t="str">
        <f t="shared" ca="1" si="61"/>
        <v>cu</v>
      </c>
      <c r="H144" t="s">
        <v>63</v>
      </c>
      <c r="I144" t="s">
        <v>69</v>
      </c>
      <c r="J144">
        <v>3750</v>
      </c>
      <c r="K144" t="str">
        <f t="shared" si="62"/>
        <v/>
      </c>
      <c r="L144" t="str">
        <f t="shared" ca="1" si="75"/>
        <v/>
      </c>
      <c r="P144">
        <v>192</v>
      </c>
      <c r="Q144">
        <f t="shared" si="71"/>
        <v>192</v>
      </c>
      <c r="R144" t="str">
        <f t="shared" ca="1" si="63"/>
        <v>cu</v>
      </c>
      <c r="S144" t="str">
        <f t="shared" si="64"/>
        <v>GO</v>
      </c>
      <c r="T144">
        <f t="shared" si="65"/>
        <v>3750</v>
      </c>
      <c r="U144" t="str">
        <f t="shared" ca="1" si="66"/>
        <v/>
      </c>
      <c r="V144" t="str">
        <f t="shared" si="67"/>
        <v/>
      </c>
      <c r="W144" t="str">
        <f t="shared" si="67"/>
        <v/>
      </c>
      <c r="X14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</v>
      </c>
      <c r="Y144" t="str">
        <f t="shared" ca="1" si="73"/>
        <v>{"attd":"nw3","num":6,"tp1":"cu","vl1":"GO","cn1":3750,"key":192}</v>
      </c>
    </row>
    <row r="145" spans="1:25">
      <c r="A145" t="s">
        <v>84</v>
      </c>
      <c r="B145" t="str">
        <f>VLOOKUP(A145,AttendanceTypeTable!$A:$B,MATCH(AttendanceTypeTable!$B$1,AttendanceTypeTable!$A$1:$B$1,0),0)</f>
        <v>신규3</v>
      </c>
      <c r="C145">
        <f t="shared" ca="1" si="74"/>
        <v>7</v>
      </c>
      <c r="D145" t="str">
        <f t="shared" si="68"/>
        <v>nw3</v>
      </c>
      <c r="E145">
        <f t="shared" ca="1" si="69"/>
        <v>7</v>
      </c>
      <c r="F145" t="str">
        <f t="shared" ca="1" si="70"/>
        <v/>
      </c>
      <c r="G145" t="str">
        <f t="shared" ca="1" si="61"/>
        <v>cu</v>
      </c>
      <c r="H145" t="s">
        <v>63</v>
      </c>
      <c r="I145" t="s">
        <v>64</v>
      </c>
      <c r="J145">
        <v>220</v>
      </c>
      <c r="K145" t="str">
        <f t="shared" si="62"/>
        <v>에너지너무많음</v>
      </c>
      <c r="L145" t="str">
        <f t="shared" ca="1" si="75"/>
        <v/>
      </c>
      <c r="P145">
        <v>233</v>
      </c>
      <c r="Q145">
        <f t="shared" si="71"/>
        <v>233</v>
      </c>
      <c r="R145" t="str">
        <f t="shared" ca="1" si="63"/>
        <v>cu</v>
      </c>
      <c r="S145" t="str">
        <f t="shared" si="64"/>
        <v>EN</v>
      </c>
      <c r="T145">
        <f t="shared" si="65"/>
        <v>220</v>
      </c>
      <c r="U145" t="str">
        <f t="shared" ca="1" si="66"/>
        <v/>
      </c>
      <c r="V145" t="str">
        <f t="shared" si="67"/>
        <v/>
      </c>
      <c r="W145" t="str">
        <f t="shared" si="67"/>
        <v/>
      </c>
      <c r="X14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</v>
      </c>
      <c r="Y145" t="str">
        <f t="shared" ca="1" si="73"/>
        <v>{"attd":"nw3","num":7,"tp1":"cu","vl1":"EN","cn1":220,"key":233}</v>
      </c>
    </row>
    <row r="146" spans="1:25">
      <c r="A146" t="s">
        <v>84</v>
      </c>
      <c r="B146" t="str">
        <f>VLOOKUP(A146,AttendanceTypeTable!$A:$B,MATCH(AttendanceTypeTable!$B$1,AttendanceTypeTable!$A$1:$B$1,0),0)</f>
        <v>신규3</v>
      </c>
      <c r="C146">
        <f t="shared" ca="1" si="74"/>
        <v>8</v>
      </c>
      <c r="D146" t="str">
        <f t="shared" si="68"/>
        <v>nw3</v>
      </c>
      <c r="E146">
        <f t="shared" ca="1" si="69"/>
        <v>8</v>
      </c>
      <c r="F146" t="str">
        <f t="shared" ca="1" si="70"/>
        <v/>
      </c>
      <c r="G146" t="str">
        <f t="shared" ca="1" si="61"/>
        <v>cu</v>
      </c>
      <c r="H146" t="s">
        <v>63</v>
      </c>
      <c r="I146" t="s">
        <v>69</v>
      </c>
      <c r="J146">
        <v>10000</v>
      </c>
      <c r="K146" t="str">
        <f t="shared" si="62"/>
        <v/>
      </c>
      <c r="L146" t="str">
        <f t="shared" ca="1" si="75"/>
        <v/>
      </c>
      <c r="P146">
        <v>902</v>
      </c>
      <c r="Q146">
        <f t="shared" si="71"/>
        <v>902</v>
      </c>
      <c r="R146" t="str">
        <f t="shared" ca="1" si="63"/>
        <v>cu</v>
      </c>
      <c r="S146" t="str">
        <f t="shared" si="64"/>
        <v>GO</v>
      </c>
      <c r="T146">
        <f t="shared" si="65"/>
        <v>10000</v>
      </c>
      <c r="U146" t="str">
        <f t="shared" ca="1" si="66"/>
        <v/>
      </c>
      <c r="V146" t="str">
        <f t="shared" si="67"/>
        <v/>
      </c>
      <c r="W146" t="str">
        <f t="shared" si="67"/>
        <v/>
      </c>
      <c r="X14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</v>
      </c>
      <c r="Y146" t="str">
        <f t="shared" ca="1" si="73"/>
        <v>{"attd":"nw3","num":8,"tp1":"cu","vl1":"GO","cn1":10000,"key":902}</v>
      </c>
    </row>
    <row r="147" spans="1:25">
      <c r="A147" t="s">
        <v>84</v>
      </c>
      <c r="B147" t="str">
        <f>VLOOKUP(A147,AttendanceTypeTable!$A:$B,MATCH(AttendanceTypeTable!$B$1,AttendanceTypeTable!$A$1:$B$1,0),0)</f>
        <v>신규3</v>
      </c>
      <c r="C147">
        <f t="shared" ca="1" si="74"/>
        <v>9</v>
      </c>
      <c r="D147" t="str">
        <f t="shared" si="68"/>
        <v>nw3</v>
      </c>
      <c r="E147">
        <f t="shared" ca="1" si="69"/>
        <v>9</v>
      </c>
      <c r="F147" t="str">
        <f t="shared" ca="1" si="70"/>
        <v/>
      </c>
      <c r="G147" t="str">
        <f t="shared" ca="1" si="61"/>
        <v>cu</v>
      </c>
      <c r="H147" t="s">
        <v>63</v>
      </c>
      <c r="I147" t="s">
        <v>69</v>
      </c>
      <c r="J147">
        <v>6250</v>
      </c>
      <c r="K147" t="str">
        <f t="shared" si="62"/>
        <v/>
      </c>
      <c r="L147" t="str">
        <f t="shared" ca="1" si="75"/>
        <v/>
      </c>
      <c r="P147">
        <v>503</v>
      </c>
      <c r="Q147">
        <f t="shared" si="71"/>
        <v>503</v>
      </c>
      <c r="R147" t="str">
        <f t="shared" ca="1" si="63"/>
        <v>cu</v>
      </c>
      <c r="S147" t="str">
        <f t="shared" si="64"/>
        <v>GO</v>
      </c>
      <c r="T147">
        <f t="shared" si="65"/>
        <v>6250</v>
      </c>
      <c r="U147" t="str">
        <f t="shared" ca="1" si="66"/>
        <v/>
      </c>
      <c r="V147" t="str">
        <f t="shared" si="67"/>
        <v/>
      </c>
      <c r="W147" t="str">
        <f t="shared" si="67"/>
        <v/>
      </c>
      <c r="X14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</v>
      </c>
      <c r="Y147" t="str">
        <f t="shared" ca="1" si="73"/>
        <v>{"attd":"nw3","num":9,"tp1":"cu","vl1":"GO","cn1":6250,"key":503}</v>
      </c>
    </row>
    <row r="148" spans="1:25">
      <c r="A148" t="s">
        <v>84</v>
      </c>
      <c r="B148" t="str">
        <f>VLOOKUP(A148,AttendanceTypeTable!$A:$B,MATCH(AttendanceTypeTable!$B$1,AttendanceTypeTable!$A$1:$B$1,0),0)</f>
        <v>신규3</v>
      </c>
      <c r="C148">
        <f t="shared" ca="1" si="74"/>
        <v>10</v>
      </c>
      <c r="D148" t="str">
        <f t="shared" si="68"/>
        <v>nw3</v>
      </c>
      <c r="E148">
        <f t="shared" ca="1" si="69"/>
        <v>10</v>
      </c>
      <c r="F148" t="str">
        <f t="shared" ca="1" si="70"/>
        <v/>
      </c>
      <c r="G148" t="str">
        <f t="shared" ca="1" si="61"/>
        <v>cu</v>
      </c>
      <c r="H148" t="s">
        <v>63</v>
      </c>
      <c r="I148" t="s">
        <v>69</v>
      </c>
      <c r="J148">
        <v>10000</v>
      </c>
      <c r="K148" t="str">
        <f t="shared" si="62"/>
        <v/>
      </c>
      <c r="L148" t="str">
        <f t="shared" ca="1" si="75"/>
        <v/>
      </c>
      <c r="P148">
        <v>549</v>
      </c>
      <c r="Q148">
        <f t="shared" si="71"/>
        <v>549</v>
      </c>
      <c r="R148" t="str">
        <f t="shared" ca="1" si="63"/>
        <v>cu</v>
      </c>
      <c r="S148" t="str">
        <f t="shared" si="64"/>
        <v>GO</v>
      </c>
      <c r="T148">
        <f t="shared" si="65"/>
        <v>10000</v>
      </c>
      <c r="U148" t="str">
        <f t="shared" ca="1" si="66"/>
        <v/>
      </c>
      <c r="V148" t="str">
        <f t="shared" si="67"/>
        <v/>
      </c>
      <c r="W148" t="str">
        <f t="shared" si="67"/>
        <v/>
      </c>
      <c r="X14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</v>
      </c>
      <c r="Y148" t="str">
        <f t="shared" ca="1" si="73"/>
        <v>{"attd":"nw3","num":10,"tp1":"cu","vl1":"GO","cn1":10000,"key":549}</v>
      </c>
    </row>
    <row r="149" spans="1:25">
      <c r="A149" t="s">
        <v>84</v>
      </c>
      <c r="B149" t="str">
        <f>VLOOKUP(A149,AttendanceTypeTable!$A:$B,MATCH(AttendanceTypeTable!$B$1,AttendanceTypeTable!$A$1:$B$1,0),0)</f>
        <v>신규3</v>
      </c>
      <c r="C149">
        <f t="shared" ca="1" si="74"/>
        <v>11</v>
      </c>
      <c r="D149" t="str">
        <f t="shared" si="68"/>
        <v>nw3</v>
      </c>
      <c r="E149">
        <f t="shared" ca="1" si="69"/>
        <v>11</v>
      </c>
      <c r="F149" t="str">
        <f t="shared" ca="1" si="70"/>
        <v/>
      </c>
      <c r="G149" t="str">
        <f t="shared" ca="1" si="61"/>
        <v>cu</v>
      </c>
      <c r="H149" t="s">
        <v>63</v>
      </c>
      <c r="I149" t="s">
        <v>64</v>
      </c>
      <c r="J149">
        <v>300</v>
      </c>
      <c r="K149" t="str">
        <f t="shared" si="62"/>
        <v>에너지너무많음</v>
      </c>
      <c r="L149" t="str">
        <f t="shared" ca="1" si="75"/>
        <v/>
      </c>
      <c r="P149">
        <v>604</v>
      </c>
      <c r="Q149">
        <f t="shared" si="71"/>
        <v>604</v>
      </c>
      <c r="R149" t="str">
        <f t="shared" ca="1" si="63"/>
        <v>cu</v>
      </c>
      <c r="S149" t="str">
        <f t="shared" si="64"/>
        <v>EN</v>
      </c>
      <c r="T149">
        <f t="shared" si="65"/>
        <v>300</v>
      </c>
      <c r="U149" t="str">
        <f t="shared" ca="1" si="66"/>
        <v/>
      </c>
      <c r="V149" t="str">
        <f t="shared" si="67"/>
        <v/>
      </c>
      <c r="W149" t="str">
        <f t="shared" si="67"/>
        <v/>
      </c>
      <c r="X14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</v>
      </c>
      <c r="Y149" t="str">
        <f t="shared" ca="1" si="73"/>
        <v>{"attd":"nw3","num":11,"tp1":"cu","vl1":"EN","cn1":300,"key":604}</v>
      </c>
    </row>
    <row r="150" spans="1:25">
      <c r="A150" t="s">
        <v>84</v>
      </c>
      <c r="B150" t="str">
        <f>VLOOKUP(A150,AttendanceTypeTable!$A:$B,MATCH(AttendanceTypeTable!$B$1,AttendanceTypeTable!$A$1:$B$1,0),0)</f>
        <v>신규3</v>
      </c>
      <c r="C150">
        <f t="shared" ca="1" si="74"/>
        <v>12</v>
      </c>
      <c r="D150" t="str">
        <f t="shared" si="68"/>
        <v>nw3</v>
      </c>
      <c r="E150">
        <f t="shared" ca="1" si="69"/>
        <v>12</v>
      </c>
      <c r="F150" t="str">
        <f t="shared" ca="1" si="70"/>
        <v/>
      </c>
      <c r="G150" t="str">
        <f t="shared" ca="1" si="61"/>
        <v>cu</v>
      </c>
      <c r="H150" t="s">
        <v>63</v>
      </c>
      <c r="I150" t="s">
        <v>69</v>
      </c>
      <c r="J150">
        <v>12500</v>
      </c>
      <c r="K150" t="str">
        <f t="shared" si="62"/>
        <v/>
      </c>
      <c r="L150" t="str">
        <f t="shared" ca="1" si="75"/>
        <v/>
      </c>
      <c r="P150">
        <v>424</v>
      </c>
      <c r="Q150">
        <f t="shared" si="71"/>
        <v>424</v>
      </c>
      <c r="R150" t="str">
        <f t="shared" ca="1" si="63"/>
        <v>cu</v>
      </c>
      <c r="S150" t="str">
        <f t="shared" si="64"/>
        <v>GO</v>
      </c>
      <c r="T150">
        <f t="shared" si="65"/>
        <v>12500</v>
      </c>
      <c r="U150" t="str">
        <f t="shared" ca="1" si="66"/>
        <v/>
      </c>
      <c r="V150" t="str">
        <f t="shared" si="67"/>
        <v/>
      </c>
      <c r="W150" t="str">
        <f t="shared" si="67"/>
        <v/>
      </c>
      <c r="X15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</v>
      </c>
      <c r="Y150" t="str">
        <f t="shared" ca="1" si="73"/>
        <v>{"attd":"nw3","num":12,"tp1":"cu","vl1":"GO","cn1":12500,"key":424}</v>
      </c>
    </row>
    <row r="151" spans="1:25">
      <c r="A151" t="s">
        <v>84</v>
      </c>
      <c r="B151" t="str">
        <f>VLOOKUP(A151,AttendanceTypeTable!$A:$B,MATCH(AttendanceTypeTable!$B$1,AttendanceTypeTable!$A$1:$B$1,0),0)</f>
        <v>신규3</v>
      </c>
      <c r="C151">
        <f t="shared" ca="1" si="74"/>
        <v>13</v>
      </c>
      <c r="D151" t="str">
        <f t="shared" si="68"/>
        <v>nw3</v>
      </c>
      <c r="E151">
        <f t="shared" ca="1" si="69"/>
        <v>13</v>
      </c>
      <c r="F151" t="str">
        <f t="shared" ca="1" si="70"/>
        <v/>
      </c>
      <c r="G151" t="str">
        <f t="shared" ca="1" si="61"/>
        <v>cu</v>
      </c>
      <c r="H151" t="s">
        <v>63</v>
      </c>
      <c r="I151" t="s">
        <v>69</v>
      </c>
      <c r="J151">
        <v>10000</v>
      </c>
      <c r="K151" t="str">
        <f t="shared" si="62"/>
        <v/>
      </c>
      <c r="L151" t="str">
        <f t="shared" ca="1" si="75"/>
        <v/>
      </c>
      <c r="P151">
        <v>317</v>
      </c>
      <c r="Q151">
        <f t="shared" si="71"/>
        <v>317</v>
      </c>
      <c r="R151" t="str">
        <f t="shared" ca="1" si="63"/>
        <v>cu</v>
      </c>
      <c r="S151" t="str">
        <f t="shared" si="64"/>
        <v>GO</v>
      </c>
      <c r="T151">
        <f t="shared" si="65"/>
        <v>10000</v>
      </c>
      <c r="U151" t="str">
        <f t="shared" ca="1" si="66"/>
        <v/>
      </c>
      <c r="V151" t="str">
        <f t="shared" si="67"/>
        <v/>
      </c>
      <c r="W151" t="str">
        <f t="shared" si="67"/>
        <v/>
      </c>
      <c r="X15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</v>
      </c>
      <c r="Y151" t="str">
        <f t="shared" ca="1" si="73"/>
        <v>{"attd":"nw3","num":13,"tp1":"cu","vl1":"GO","cn1":10000,"key":317}</v>
      </c>
    </row>
    <row r="152" spans="1:25">
      <c r="A152" t="s">
        <v>84</v>
      </c>
      <c r="B152" t="str">
        <f>VLOOKUP(A152,AttendanceTypeTable!$A:$B,MATCH(AttendanceTypeTable!$B$1,AttendanceTypeTable!$A$1:$B$1,0),0)</f>
        <v>신규3</v>
      </c>
      <c r="C152">
        <f t="shared" ca="1" si="74"/>
        <v>14</v>
      </c>
      <c r="D152" t="str">
        <f t="shared" si="68"/>
        <v>nw3</v>
      </c>
      <c r="E152">
        <f t="shared" ca="1" si="69"/>
        <v>14</v>
      </c>
      <c r="F152" t="str">
        <f t="shared" ca="1" si="70"/>
        <v/>
      </c>
      <c r="G152" t="str">
        <f t="shared" ca="1" si="61"/>
        <v>cu</v>
      </c>
      <c r="H152" t="s">
        <v>63</v>
      </c>
      <c r="I152" t="s">
        <v>64</v>
      </c>
      <c r="J152">
        <v>500</v>
      </c>
      <c r="K152" t="str">
        <f t="shared" si="62"/>
        <v>에너지너무많음</v>
      </c>
      <c r="L152" t="str">
        <f t="shared" ca="1" si="75"/>
        <v/>
      </c>
      <c r="P152">
        <v>638</v>
      </c>
      <c r="Q152">
        <f t="shared" si="71"/>
        <v>638</v>
      </c>
      <c r="R152" t="str">
        <f t="shared" ca="1" si="63"/>
        <v>cu</v>
      </c>
      <c r="S152" t="str">
        <f t="shared" si="64"/>
        <v>EN</v>
      </c>
      <c r="T152">
        <f t="shared" si="65"/>
        <v>500</v>
      </c>
      <c r="U152" t="str">
        <f t="shared" ca="1" si="66"/>
        <v/>
      </c>
      <c r="V152" t="str">
        <f t="shared" si="67"/>
        <v/>
      </c>
      <c r="W152" t="str">
        <f t="shared" si="67"/>
        <v/>
      </c>
      <c r="X15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</v>
      </c>
      <c r="Y152" t="str">
        <f t="shared" ca="1" si="73"/>
        <v>{"attd":"nw3","num":14,"tp1":"cu","vl1":"EN","cn1":500,"key":638}</v>
      </c>
    </row>
    <row r="153" spans="1:25">
      <c r="A153" t="s">
        <v>84</v>
      </c>
      <c r="B153" t="str">
        <f>VLOOKUP(A153,AttendanceTypeTable!$A:$B,MATCH(AttendanceTypeTable!$B$1,AttendanceTypeTable!$A$1:$B$1,0),0)</f>
        <v>신규3</v>
      </c>
      <c r="C153">
        <f t="shared" ca="1" si="74"/>
        <v>15</v>
      </c>
      <c r="D153" t="str">
        <f t="shared" si="68"/>
        <v>nw3</v>
      </c>
      <c r="E153">
        <f t="shared" ca="1" si="69"/>
        <v>15</v>
      </c>
      <c r="F153" t="str">
        <f t="shared" ca="1" si="70"/>
        <v/>
      </c>
      <c r="G153" t="str">
        <f t="shared" ca="1" si="61"/>
        <v>cu</v>
      </c>
      <c r="H153" t="s">
        <v>63</v>
      </c>
      <c r="I153" t="s">
        <v>69</v>
      </c>
      <c r="J153">
        <v>25000</v>
      </c>
      <c r="K153" t="str">
        <f t="shared" si="62"/>
        <v/>
      </c>
      <c r="L153" t="str">
        <f t="shared" ca="1" si="75"/>
        <v/>
      </c>
      <c r="P153">
        <v>689</v>
      </c>
      <c r="Q153">
        <f t="shared" si="71"/>
        <v>689</v>
      </c>
      <c r="R153" t="str">
        <f t="shared" ca="1" si="63"/>
        <v>cu</v>
      </c>
      <c r="S153" t="str">
        <f t="shared" si="64"/>
        <v>GO</v>
      </c>
      <c r="T153">
        <f t="shared" si="65"/>
        <v>25000</v>
      </c>
      <c r="U153" t="str">
        <f t="shared" ca="1" si="66"/>
        <v/>
      </c>
      <c r="V153" t="str">
        <f t="shared" si="67"/>
        <v/>
      </c>
      <c r="W153" t="str">
        <f t="shared" si="67"/>
        <v/>
      </c>
      <c r="X15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</v>
      </c>
      <c r="Y153" t="str">
        <f t="shared" ca="1" si="73"/>
        <v>{"attd":"nw3","num":15,"tp1":"cu","vl1":"GO","cn1":25000,"key":689}</v>
      </c>
    </row>
    <row r="154" spans="1:25">
      <c r="A154" t="s">
        <v>84</v>
      </c>
      <c r="B154" t="str">
        <f>VLOOKUP(A154,AttendanceTypeTable!$A:$B,MATCH(AttendanceTypeTable!$B$1,AttendanceTypeTable!$A$1:$B$1,0),0)</f>
        <v>신규3</v>
      </c>
      <c r="C154">
        <f t="shared" ca="1" si="74"/>
        <v>16</v>
      </c>
      <c r="D154" t="str">
        <f t="shared" si="68"/>
        <v>nw3</v>
      </c>
      <c r="E154">
        <f t="shared" ca="1" si="69"/>
        <v>16</v>
      </c>
      <c r="F154" t="str">
        <f t="shared" ca="1" si="70"/>
        <v/>
      </c>
      <c r="G154" t="str">
        <f t="shared" ca="1" si="61"/>
        <v>cu</v>
      </c>
      <c r="H154" t="s">
        <v>63</v>
      </c>
      <c r="I154" t="s">
        <v>69</v>
      </c>
      <c r="J154">
        <v>10000</v>
      </c>
      <c r="K154" t="str">
        <f t="shared" si="62"/>
        <v/>
      </c>
      <c r="L154" t="str">
        <f t="shared" ca="1" si="75"/>
        <v/>
      </c>
      <c r="P154">
        <v>391</v>
      </c>
      <c r="Q154">
        <f t="shared" si="71"/>
        <v>391</v>
      </c>
      <c r="R154" t="str">
        <f t="shared" ca="1" si="63"/>
        <v>cu</v>
      </c>
      <c r="S154" t="str">
        <f t="shared" si="64"/>
        <v>GO</v>
      </c>
      <c r="T154">
        <f t="shared" si="65"/>
        <v>10000</v>
      </c>
      <c r="U154" t="str">
        <f t="shared" ca="1" si="66"/>
        <v/>
      </c>
      <c r="V154" t="str">
        <f t="shared" si="67"/>
        <v/>
      </c>
      <c r="W154" t="str">
        <f t="shared" si="67"/>
        <v/>
      </c>
      <c r="X15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</v>
      </c>
      <c r="Y154" t="str">
        <f t="shared" ca="1" si="73"/>
        <v>{"attd":"nw3","num":16,"tp1":"cu","vl1":"GO","cn1":10000,"key":391}</v>
      </c>
    </row>
    <row r="155" spans="1:25">
      <c r="A155" t="s">
        <v>84</v>
      </c>
      <c r="B155" t="str">
        <f>VLOOKUP(A155,AttendanceTypeTable!$A:$B,MATCH(AttendanceTypeTable!$B$1,AttendanceTypeTable!$A$1:$B$1,0),0)</f>
        <v>신규3</v>
      </c>
      <c r="C155">
        <f t="shared" ca="1" si="74"/>
        <v>17</v>
      </c>
      <c r="D155" t="str">
        <f t="shared" si="68"/>
        <v>nw3</v>
      </c>
      <c r="E155">
        <f t="shared" ca="1" si="69"/>
        <v>17</v>
      </c>
      <c r="F155" t="str">
        <f t="shared" ca="1" si="70"/>
        <v/>
      </c>
      <c r="G155" t="str">
        <f t="shared" ca="1" si="61"/>
        <v>cu</v>
      </c>
      <c r="H155" t="s">
        <v>63</v>
      </c>
      <c r="I155" t="s">
        <v>69</v>
      </c>
      <c r="J155">
        <v>10000</v>
      </c>
      <c r="K155" t="str">
        <f t="shared" si="62"/>
        <v/>
      </c>
      <c r="L155" t="str">
        <f t="shared" ca="1" si="75"/>
        <v/>
      </c>
      <c r="P155">
        <v>493</v>
      </c>
      <c r="Q155">
        <f t="shared" si="71"/>
        <v>493</v>
      </c>
      <c r="R155" t="str">
        <f t="shared" ca="1" si="63"/>
        <v>cu</v>
      </c>
      <c r="S155" t="str">
        <f t="shared" si="64"/>
        <v>GO</v>
      </c>
      <c r="T155">
        <f t="shared" si="65"/>
        <v>10000</v>
      </c>
      <c r="U155" t="str">
        <f t="shared" ca="1" si="66"/>
        <v/>
      </c>
      <c r="V155" t="str">
        <f t="shared" si="67"/>
        <v/>
      </c>
      <c r="W155" t="str">
        <f t="shared" si="67"/>
        <v/>
      </c>
      <c r="X15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</v>
      </c>
      <c r="Y155" t="str">
        <f t="shared" ca="1" si="73"/>
        <v>{"attd":"nw3","num":17,"tp1":"cu","vl1":"GO","cn1":10000,"key":493}</v>
      </c>
    </row>
    <row r="156" spans="1:25">
      <c r="A156" t="s">
        <v>84</v>
      </c>
      <c r="B156" t="str">
        <f>VLOOKUP(A156,AttendanceTypeTable!$A:$B,MATCH(AttendanceTypeTable!$B$1,AttendanceTypeTable!$A$1:$B$1,0),0)</f>
        <v>신규3</v>
      </c>
      <c r="C156">
        <f t="shared" ca="1" si="74"/>
        <v>18</v>
      </c>
      <c r="D156" t="str">
        <f t="shared" si="68"/>
        <v>nw3</v>
      </c>
      <c r="E156">
        <f t="shared" ca="1" si="69"/>
        <v>18</v>
      </c>
      <c r="F156" t="str">
        <f t="shared" ca="1" si="70"/>
        <v/>
      </c>
      <c r="G156" t="str">
        <f t="shared" ca="1" si="61"/>
        <v>cu</v>
      </c>
      <c r="H156" t="s">
        <v>63</v>
      </c>
      <c r="I156" t="s">
        <v>64</v>
      </c>
      <c r="J156">
        <v>1000</v>
      </c>
      <c r="K156" t="str">
        <f t="shared" si="62"/>
        <v>에너지너무많음</v>
      </c>
      <c r="L156" t="str">
        <f t="shared" ca="1" si="75"/>
        <v/>
      </c>
      <c r="P156">
        <v>849</v>
      </c>
      <c r="Q156">
        <f t="shared" si="71"/>
        <v>849</v>
      </c>
      <c r="R156" t="str">
        <f t="shared" ca="1" si="63"/>
        <v>cu</v>
      </c>
      <c r="S156" t="str">
        <f t="shared" si="64"/>
        <v>EN</v>
      </c>
      <c r="T156">
        <f t="shared" si="65"/>
        <v>1000</v>
      </c>
      <c r="U156" t="str">
        <f t="shared" ca="1" si="66"/>
        <v/>
      </c>
      <c r="V156" t="str">
        <f t="shared" si="67"/>
        <v/>
      </c>
      <c r="W156" t="str">
        <f t="shared" si="67"/>
        <v/>
      </c>
      <c r="X15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</v>
      </c>
      <c r="Y156" t="str">
        <f t="shared" ca="1" si="73"/>
        <v>{"attd":"nw3","num":18,"tp1":"cu","vl1":"EN","cn1":1000,"key":849}</v>
      </c>
    </row>
    <row r="157" spans="1:25">
      <c r="A157" t="s">
        <v>84</v>
      </c>
      <c r="B157" t="str">
        <f>VLOOKUP(A157,AttendanceTypeTable!$A:$B,MATCH(AttendanceTypeTable!$B$1,AttendanceTypeTable!$A$1:$B$1,0),0)</f>
        <v>신규3</v>
      </c>
      <c r="C157">
        <f t="shared" ca="1" si="74"/>
        <v>19</v>
      </c>
      <c r="D157" t="str">
        <f t="shared" si="68"/>
        <v>nw3</v>
      </c>
      <c r="E157">
        <f t="shared" ca="1" si="69"/>
        <v>19</v>
      </c>
      <c r="F157" t="str">
        <f t="shared" ca="1" si="70"/>
        <v/>
      </c>
      <c r="G157" t="str">
        <f t="shared" ca="1" si="61"/>
        <v>cu</v>
      </c>
      <c r="H157" t="s">
        <v>63</v>
      </c>
      <c r="I157" t="s">
        <v>69</v>
      </c>
      <c r="J157">
        <v>33750</v>
      </c>
      <c r="K157" t="str">
        <f t="shared" si="62"/>
        <v/>
      </c>
      <c r="L157" t="str">
        <f t="shared" ca="1" si="75"/>
        <v/>
      </c>
      <c r="P157">
        <v>270</v>
      </c>
      <c r="Q157">
        <f t="shared" si="71"/>
        <v>270</v>
      </c>
      <c r="R157" t="str">
        <f t="shared" ca="1" si="63"/>
        <v>cu</v>
      </c>
      <c r="S157" t="str">
        <f t="shared" si="64"/>
        <v>GO</v>
      </c>
      <c r="T157">
        <f t="shared" si="65"/>
        <v>33750</v>
      </c>
      <c r="U157" t="str">
        <f t="shared" ca="1" si="66"/>
        <v/>
      </c>
      <c r="V157" t="str">
        <f t="shared" si="67"/>
        <v/>
      </c>
      <c r="W157" t="str">
        <f t="shared" si="67"/>
        <v/>
      </c>
      <c r="X15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</v>
      </c>
      <c r="Y157" t="str">
        <f t="shared" ca="1" si="73"/>
        <v>{"attd":"nw3","num":19,"tp1":"cu","vl1":"GO","cn1":33750,"key":270}</v>
      </c>
    </row>
    <row r="158" spans="1:25">
      <c r="A158" t="s">
        <v>84</v>
      </c>
      <c r="B158" t="str">
        <f>VLOOKUP(A158,AttendanceTypeTable!$A:$B,MATCH(AttendanceTypeTable!$B$1,AttendanceTypeTable!$A$1:$B$1,0),0)</f>
        <v>신규3</v>
      </c>
      <c r="C158">
        <f t="shared" ca="1" si="74"/>
        <v>20</v>
      </c>
      <c r="D158" t="str">
        <f t="shared" si="68"/>
        <v>nw3</v>
      </c>
      <c r="E158">
        <f t="shared" ca="1" si="69"/>
        <v>20</v>
      </c>
      <c r="F158" t="str">
        <f t="shared" ca="1" si="70"/>
        <v/>
      </c>
      <c r="G158" t="str">
        <f t="shared" ca="1" si="61"/>
        <v>cu</v>
      </c>
      <c r="H158" t="s">
        <v>63</v>
      </c>
      <c r="I158" t="s">
        <v>69</v>
      </c>
      <c r="J158">
        <v>10000</v>
      </c>
      <c r="K158" t="str">
        <f t="shared" si="62"/>
        <v/>
      </c>
      <c r="L158" t="str">
        <f t="shared" ca="1" si="75"/>
        <v/>
      </c>
      <c r="P158">
        <v>149</v>
      </c>
      <c r="Q158">
        <f t="shared" si="71"/>
        <v>149</v>
      </c>
      <c r="R158" t="str">
        <f t="shared" ca="1" si="63"/>
        <v>cu</v>
      </c>
      <c r="S158" t="str">
        <f t="shared" si="64"/>
        <v>GO</v>
      </c>
      <c r="T158">
        <f t="shared" si="65"/>
        <v>10000</v>
      </c>
      <c r="U158" t="str">
        <f t="shared" ca="1" si="66"/>
        <v/>
      </c>
      <c r="V158" t="str">
        <f t="shared" si="67"/>
        <v/>
      </c>
      <c r="W158" t="str">
        <f t="shared" si="67"/>
        <v/>
      </c>
      <c r="X15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</v>
      </c>
      <c r="Y158" t="str">
        <f t="shared" ca="1" si="73"/>
        <v>{"attd":"nw3","num":20,"tp1":"cu","vl1":"GO","cn1":10000,"key":149}</v>
      </c>
    </row>
    <row r="159" spans="1:25">
      <c r="A159" t="s">
        <v>84</v>
      </c>
      <c r="B159" t="str">
        <f>VLOOKUP(A159,AttendanceTypeTable!$A:$B,MATCH(AttendanceTypeTable!$B$1,AttendanceTypeTable!$A$1:$B$1,0),0)</f>
        <v>신규3</v>
      </c>
      <c r="C159">
        <f t="shared" ca="1" si="74"/>
        <v>21</v>
      </c>
      <c r="D159" t="str">
        <f t="shared" si="68"/>
        <v>nw3</v>
      </c>
      <c r="E159">
        <f t="shared" ca="1" si="69"/>
        <v>21</v>
      </c>
      <c r="F159" t="str">
        <f t="shared" ca="1" si="70"/>
        <v/>
      </c>
      <c r="G159" t="str">
        <f t="shared" ca="1" si="61"/>
        <v>cu</v>
      </c>
      <c r="H159" t="s">
        <v>63</v>
      </c>
      <c r="I159" t="s">
        <v>64</v>
      </c>
      <c r="J159">
        <v>1500</v>
      </c>
      <c r="K159" t="str">
        <f t="shared" si="62"/>
        <v>에너지너무많음</v>
      </c>
      <c r="L159" t="str">
        <f t="shared" ca="1" si="75"/>
        <v>cu</v>
      </c>
      <c r="M159" t="s">
        <v>63</v>
      </c>
      <c r="N159" t="s">
        <v>69</v>
      </c>
      <c r="O159">
        <v>7500000</v>
      </c>
      <c r="P159">
        <v>918</v>
      </c>
      <c r="Q159">
        <f t="shared" si="71"/>
        <v>918</v>
      </c>
      <c r="R159" t="str">
        <f t="shared" ca="1" si="63"/>
        <v>cu</v>
      </c>
      <c r="S159" t="str">
        <f t="shared" si="64"/>
        <v>EN</v>
      </c>
      <c r="T159">
        <f t="shared" si="65"/>
        <v>1500</v>
      </c>
      <c r="U159" t="str">
        <f t="shared" ca="1" si="66"/>
        <v>cu</v>
      </c>
      <c r="V159" t="str">
        <f t="shared" si="67"/>
        <v>GO</v>
      </c>
      <c r="W159">
        <f t="shared" si="67"/>
        <v>7500000</v>
      </c>
      <c r="X15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</v>
      </c>
      <c r="Y159" t="str">
        <f t="shared" ca="1" si="73"/>
        <v>{"attd":"nw3","num":21,"tp1":"cu","vl1":"EN","cn1":1500,"tp2":"cu","vl2":"GO","cn2":7500000,"key":918}</v>
      </c>
    </row>
    <row r="160" spans="1:25">
      <c r="A160" t="s">
        <v>85</v>
      </c>
      <c r="B160" t="str">
        <f>VLOOKUP(A160,AttendanceTypeTable!$A:$B,MATCH(AttendanceTypeTable!$B$1,AttendanceTypeTable!$A$1:$B$1,0),0)</f>
        <v>신규4</v>
      </c>
      <c r="C160">
        <f t="shared" ca="1" si="74"/>
        <v>1</v>
      </c>
      <c r="D160" t="str">
        <f t="shared" si="68"/>
        <v>nw4</v>
      </c>
      <c r="E160">
        <f t="shared" ca="1" si="69"/>
        <v>1</v>
      </c>
      <c r="F160" t="str">
        <f t="shared" ca="1" si="70"/>
        <v/>
      </c>
      <c r="G160" t="str">
        <f t="shared" ca="1" si="61"/>
        <v>cu</v>
      </c>
      <c r="H160" t="s">
        <v>63</v>
      </c>
      <c r="I160" t="s">
        <v>64</v>
      </c>
      <c r="J160">
        <v>120</v>
      </c>
      <c r="K160" t="str">
        <f t="shared" si="62"/>
        <v>에너지너무많음</v>
      </c>
      <c r="L160" t="str">
        <f t="shared" ca="1" si="75"/>
        <v/>
      </c>
      <c r="P160">
        <v>970</v>
      </c>
      <c r="Q160">
        <f t="shared" si="71"/>
        <v>970</v>
      </c>
      <c r="R160" t="str">
        <f t="shared" ca="1" si="63"/>
        <v>cu</v>
      </c>
      <c r="S160" t="str">
        <f t="shared" si="64"/>
        <v>EN</v>
      </c>
      <c r="T160">
        <f t="shared" si="65"/>
        <v>120</v>
      </c>
      <c r="U160" t="str">
        <f t="shared" ca="1" si="66"/>
        <v/>
      </c>
      <c r="V160" t="str">
        <f t="shared" ref="V160:W188" si="76">IF(LEN(N160)=0,"",N160)</f>
        <v/>
      </c>
      <c r="W160" t="str">
        <f t="shared" si="76"/>
        <v/>
      </c>
      <c r="X16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</v>
      </c>
      <c r="Y160" t="str">
        <f t="shared" ca="1" si="73"/>
        <v>{"attd":"nw4","num":1,"tp1":"cu","vl1":"EN","cn1":120,"key":970}</v>
      </c>
    </row>
    <row r="161" spans="1:25">
      <c r="A161" t="s">
        <v>85</v>
      </c>
      <c r="B161" t="str">
        <f>VLOOKUP(A161,AttendanceTypeTable!$A:$B,MATCH(AttendanceTypeTable!$B$1,AttendanceTypeTable!$A$1:$B$1,0),0)</f>
        <v>신규4</v>
      </c>
      <c r="C161">
        <f t="shared" ca="1" si="74"/>
        <v>2</v>
      </c>
      <c r="D161" t="str">
        <f t="shared" si="68"/>
        <v>nw4</v>
      </c>
      <c r="E161">
        <f t="shared" ca="1" si="69"/>
        <v>2</v>
      </c>
      <c r="F161" t="str">
        <f t="shared" ca="1" si="70"/>
        <v/>
      </c>
      <c r="G161" t="str">
        <f t="shared" ca="1" si="61"/>
        <v>cu</v>
      </c>
      <c r="H161" t="s">
        <v>63</v>
      </c>
      <c r="I161" t="s">
        <v>69</v>
      </c>
      <c r="J161">
        <v>1250</v>
      </c>
      <c r="K161" t="str">
        <f t="shared" si="62"/>
        <v/>
      </c>
      <c r="L161" t="str">
        <f t="shared" ca="1" si="75"/>
        <v/>
      </c>
      <c r="P161">
        <v>315</v>
      </c>
      <c r="Q161">
        <f t="shared" si="71"/>
        <v>315</v>
      </c>
      <c r="R161" t="str">
        <f t="shared" ca="1" si="63"/>
        <v>cu</v>
      </c>
      <c r="S161" t="str">
        <f t="shared" si="64"/>
        <v>GO</v>
      </c>
      <c r="T161">
        <f t="shared" si="65"/>
        <v>1250</v>
      </c>
      <c r="U161" t="str">
        <f t="shared" ca="1" si="66"/>
        <v/>
      </c>
      <c r="V161" t="str">
        <f t="shared" si="76"/>
        <v/>
      </c>
      <c r="W161" t="str">
        <f t="shared" si="76"/>
        <v/>
      </c>
      <c r="X16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</v>
      </c>
      <c r="Y161" t="str">
        <f t="shared" ca="1" si="73"/>
        <v>{"attd":"nw4","num":2,"tp1":"cu","vl1":"GO","cn1":1250,"key":315}</v>
      </c>
    </row>
    <row r="162" spans="1:25">
      <c r="A162" t="s">
        <v>85</v>
      </c>
      <c r="B162" t="str">
        <f>VLOOKUP(A162,AttendanceTypeTable!$A:$B,MATCH(AttendanceTypeTable!$B$1,AttendanceTypeTable!$A$1:$B$1,0),0)</f>
        <v>신규4</v>
      </c>
      <c r="C162">
        <f t="shared" ca="1" si="74"/>
        <v>3</v>
      </c>
      <c r="D162" t="str">
        <f t="shared" si="68"/>
        <v>nw4</v>
      </c>
      <c r="E162">
        <f t="shared" ca="1" si="69"/>
        <v>3</v>
      </c>
      <c r="F162" t="str">
        <f t="shared" ca="1" si="70"/>
        <v/>
      </c>
      <c r="G162" t="str">
        <f t="shared" ref="G162:G193" ca="1" si="77">IF(ISBLANK(H162),"",
VLOOKUP(H162,OFFSET(INDIRECT("$A:$B"),0,MATCH(H$1&amp;"_Verify",INDIRECT("$1:$1"),0)-1),2,0)
)</f>
        <v>cu</v>
      </c>
      <c r="H162" t="s">
        <v>63</v>
      </c>
      <c r="I162" t="s">
        <v>69</v>
      </c>
      <c r="J162">
        <v>10000</v>
      </c>
      <c r="K162" t="str">
        <f t="shared" ref="K162:K193" si="78">IF(H162="장비1상자",
  IF(OR(I162&gt;3,J162&gt;5),"장비이상",""),
IF(I162="GO",
  IF(J162&lt;100,"골드이상",""),
IF(I162="EN",
  IF(J162&gt;29,"에너지너무많음",
  IF(J162&gt;9,"에너지다소많음","")),"")))</f>
        <v/>
      </c>
      <c r="L162" t="str">
        <f t="shared" ca="1" si="75"/>
        <v/>
      </c>
      <c r="P162">
        <v>328</v>
      </c>
      <c r="Q162">
        <f t="shared" si="71"/>
        <v>328</v>
      </c>
      <c r="R162" t="str">
        <f t="shared" ref="R162:R188" ca="1" si="79">IF(LEN(G162)=0,"",G162)</f>
        <v>cu</v>
      </c>
      <c r="S162" t="str">
        <f t="shared" ref="S162:S188" si="80">IF(LEN(I162)=0,"",I162)</f>
        <v>GO</v>
      </c>
      <c r="T162">
        <f t="shared" ref="T162:T188" si="81">IF(LEN(J162)=0,"",J162)</f>
        <v>10000</v>
      </c>
      <c r="U162" t="str">
        <f t="shared" ref="U162:U188" ca="1" si="82">IF(LEN(L162)=0,"",L162)</f>
        <v/>
      </c>
      <c r="V162" t="str">
        <f t="shared" si="76"/>
        <v/>
      </c>
      <c r="W162" t="str">
        <f t="shared" si="76"/>
        <v/>
      </c>
      <c r="X16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</v>
      </c>
      <c r="Y162" t="str">
        <f t="shared" ca="1" si="73"/>
        <v>{"attd":"nw4","num":3,"tp1":"cu","vl1":"GO","cn1":10000,"key":328}</v>
      </c>
    </row>
    <row r="163" spans="1:25">
      <c r="A163" t="s">
        <v>85</v>
      </c>
      <c r="B163" t="str">
        <f>VLOOKUP(A163,AttendanceTypeTable!$A:$B,MATCH(AttendanceTypeTable!$B$1,AttendanceTypeTable!$A$1:$B$1,0),0)</f>
        <v>신규4</v>
      </c>
      <c r="C163">
        <f t="shared" ca="1" si="74"/>
        <v>4</v>
      </c>
      <c r="D163" t="str">
        <f t="shared" si="68"/>
        <v>nw4</v>
      </c>
      <c r="E163">
        <f t="shared" ca="1" si="69"/>
        <v>4</v>
      </c>
      <c r="F163" t="str">
        <f t="shared" ca="1" si="70"/>
        <v/>
      </c>
      <c r="G163" t="str">
        <f t="shared" ca="1" si="77"/>
        <v>cu</v>
      </c>
      <c r="H163" t="s">
        <v>63</v>
      </c>
      <c r="I163" t="s">
        <v>64</v>
      </c>
      <c r="J163">
        <v>150</v>
      </c>
      <c r="K163" t="str">
        <f t="shared" si="78"/>
        <v>에너지너무많음</v>
      </c>
      <c r="L163" t="str">
        <f t="shared" ca="1" si="75"/>
        <v/>
      </c>
      <c r="P163">
        <v>401</v>
      </c>
      <c r="Q163">
        <f t="shared" si="71"/>
        <v>401</v>
      </c>
      <c r="R163" t="str">
        <f t="shared" ca="1" si="79"/>
        <v>cu</v>
      </c>
      <c r="S163" t="str">
        <f t="shared" si="80"/>
        <v>EN</v>
      </c>
      <c r="T163">
        <f t="shared" si="81"/>
        <v>150</v>
      </c>
      <c r="U163" t="str">
        <f t="shared" ca="1" si="82"/>
        <v/>
      </c>
      <c r="V163" t="str">
        <f t="shared" si="76"/>
        <v/>
      </c>
      <c r="W163" t="str">
        <f t="shared" si="76"/>
        <v/>
      </c>
      <c r="X16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</v>
      </c>
      <c r="Y163" t="str">
        <f t="shared" ca="1" si="73"/>
        <v>{"attd":"nw4","num":4,"tp1":"cu","vl1":"EN","cn1":150,"key":401}</v>
      </c>
    </row>
    <row r="164" spans="1:25">
      <c r="A164" t="s">
        <v>85</v>
      </c>
      <c r="B164" t="str">
        <f>VLOOKUP(A164,AttendanceTypeTable!$A:$B,MATCH(AttendanceTypeTable!$B$1,AttendanceTypeTable!$A$1:$B$1,0),0)</f>
        <v>신규4</v>
      </c>
      <c r="C164">
        <f t="shared" ref="C164:C188" ca="1" si="83">IF(A164&lt;&gt;OFFSET(A164,-1,0),1,OFFSET(C164,-1,0)+1)</f>
        <v>5</v>
      </c>
      <c r="D164" t="str">
        <f t="shared" si="68"/>
        <v>nw4</v>
      </c>
      <c r="E164">
        <f t="shared" ca="1" si="69"/>
        <v>5</v>
      </c>
      <c r="F164" t="str">
        <f t="shared" ca="1" si="70"/>
        <v/>
      </c>
      <c r="G164" t="str">
        <f t="shared" ca="1" si="77"/>
        <v>cu</v>
      </c>
      <c r="H164" t="s">
        <v>63</v>
      </c>
      <c r="I164" t="s">
        <v>69</v>
      </c>
      <c r="J164">
        <v>2500</v>
      </c>
      <c r="K164" t="str">
        <f t="shared" si="78"/>
        <v/>
      </c>
      <c r="L164" t="str">
        <f t="shared" ref="L164:L188" ca="1" si="84">IF(ISBLANK(M164),"",
VLOOKUP(M164,OFFSET(INDIRECT("$A:$B"),0,MATCH(M$1&amp;"_Verify",INDIRECT("$1:$1"),0)-1),2,0)
)</f>
        <v/>
      </c>
      <c r="P164">
        <v>277</v>
      </c>
      <c r="Q164">
        <f t="shared" si="71"/>
        <v>277</v>
      </c>
      <c r="R164" t="str">
        <f t="shared" ca="1" si="79"/>
        <v>cu</v>
      </c>
      <c r="S164" t="str">
        <f t="shared" si="80"/>
        <v>GO</v>
      </c>
      <c r="T164">
        <f t="shared" si="81"/>
        <v>2500</v>
      </c>
      <c r="U164" t="str">
        <f t="shared" ca="1" si="82"/>
        <v/>
      </c>
      <c r="V164" t="str">
        <f t="shared" si="76"/>
        <v/>
      </c>
      <c r="W164" t="str">
        <f t="shared" si="76"/>
        <v/>
      </c>
      <c r="X16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</v>
      </c>
      <c r="Y164" t="str">
        <f t="shared" ca="1" si="73"/>
        <v>{"attd":"nw4","num":5,"tp1":"cu","vl1":"GO","cn1":2500,"key":277}</v>
      </c>
    </row>
    <row r="165" spans="1:25">
      <c r="A165" t="s">
        <v>85</v>
      </c>
      <c r="B165" t="str">
        <f>VLOOKUP(A165,AttendanceTypeTable!$A:$B,MATCH(AttendanceTypeTable!$B$1,AttendanceTypeTable!$A$1:$B$1,0),0)</f>
        <v>신규4</v>
      </c>
      <c r="C165">
        <f t="shared" ca="1" si="83"/>
        <v>6</v>
      </c>
      <c r="D165" t="str">
        <f t="shared" si="68"/>
        <v>nw4</v>
      </c>
      <c r="E165">
        <f t="shared" ca="1" si="69"/>
        <v>6</v>
      </c>
      <c r="F165" t="str">
        <f t="shared" ca="1" si="70"/>
        <v/>
      </c>
      <c r="G165" t="str">
        <f t="shared" ca="1" si="77"/>
        <v>cu</v>
      </c>
      <c r="H165" t="s">
        <v>63</v>
      </c>
      <c r="I165" t="s">
        <v>69</v>
      </c>
      <c r="J165">
        <v>3750</v>
      </c>
      <c r="K165" t="str">
        <f t="shared" si="78"/>
        <v/>
      </c>
      <c r="L165" t="str">
        <f t="shared" ca="1" si="84"/>
        <v/>
      </c>
      <c r="P165">
        <v>322</v>
      </c>
      <c r="Q165">
        <f t="shared" si="71"/>
        <v>322</v>
      </c>
      <c r="R165" t="str">
        <f t="shared" ca="1" si="79"/>
        <v>cu</v>
      </c>
      <c r="S165" t="str">
        <f t="shared" si="80"/>
        <v>GO</v>
      </c>
      <c r="T165">
        <f t="shared" si="81"/>
        <v>3750</v>
      </c>
      <c r="U165" t="str">
        <f t="shared" ca="1" si="82"/>
        <v/>
      </c>
      <c r="V165" t="str">
        <f t="shared" si="76"/>
        <v/>
      </c>
      <c r="W165" t="str">
        <f t="shared" si="76"/>
        <v/>
      </c>
      <c r="X16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</v>
      </c>
      <c r="Y165" t="str">
        <f t="shared" ca="1" si="73"/>
        <v>{"attd":"nw4","num":6,"tp1":"cu","vl1":"GO","cn1":3750,"key":322}</v>
      </c>
    </row>
    <row r="166" spans="1:25">
      <c r="A166" t="s">
        <v>85</v>
      </c>
      <c r="B166" t="str">
        <f>VLOOKUP(A166,AttendanceTypeTable!$A:$B,MATCH(AttendanceTypeTable!$B$1,AttendanceTypeTable!$A$1:$B$1,0),0)</f>
        <v>신규4</v>
      </c>
      <c r="C166">
        <f t="shared" ca="1" si="83"/>
        <v>7</v>
      </c>
      <c r="D166" t="str">
        <f t="shared" si="68"/>
        <v>nw4</v>
      </c>
      <c r="E166">
        <f t="shared" ca="1" si="69"/>
        <v>7</v>
      </c>
      <c r="F166" t="str">
        <f t="shared" ca="1" si="70"/>
        <v/>
      </c>
      <c r="G166" t="str">
        <f t="shared" ca="1" si="77"/>
        <v>cu</v>
      </c>
      <c r="H166" t="s">
        <v>63</v>
      </c>
      <c r="I166" t="s">
        <v>64</v>
      </c>
      <c r="J166">
        <v>220</v>
      </c>
      <c r="K166" t="str">
        <f t="shared" si="78"/>
        <v>에너지너무많음</v>
      </c>
      <c r="L166" t="str">
        <f t="shared" ca="1" si="84"/>
        <v/>
      </c>
      <c r="P166">
        <v>221</v>
      </c>
      <c r="Q166">
        <f t="shared" si="71"/>
        <v>221</v>
      </c>
      <c r="R166" t="str">
        <f t="shared" ca="1" si="79"/>
        <v>cu</v>
      </c>
      <c r="S166" t="str">
        <f t="shared" si="80"/>
        <v>EN</v>
      </c>
      <c r="T166">
        <f t="shared" si="81"/>
        <v>220</v>
      </c>
      <c r="U166" t="str">
        <f t="shared" ca="1" si="82"/>
        <v/>
      </c>
      <c r="V166" t="str">
        <f t="shared" si="76"/>
        <v/>
      </c>
      <c r="W166" t="str">
        <f t="shared" si="76"/>
        <v/>
      </c>
      <c r="X16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</v>
      </c>
      <c r="Y166" t="str">
        <f t="shared" ca="1" si="73"/>
        <v>{"attd":"nw4","num":7,"tp1":"cu","vl1":"EN","cn1":220,"key":221}</v>
      </c>
    </row>
    <row r="167" spans="1:25">
      <c r="A167" t="s">
        <v>85</v>
      </c>
      <c r="B167" t="str">
        <f>VLOOKUP(A167,AttendanceTypeTable!$A:$B,MATCH(AttendanceTypeTable!$B$1,AttendanceTypeTable!$A$1:$B$1,0),0)</f>
        <v>신규4</v>
      </c>
      <c r="C167">
        <f t="shared" ca="1" si="83"/>
        <v>8</v>
      </c>
      <c r="D167" t="str">
        <f t="shared" si="68"/>
        <v>nw4</v>
      </c>
      <c r="E167">
        <f t="shared" ca="1" si="69"/>
        <v>8</v>
      </c>
      <c r="F167" t="str">
        <f t="shared" ca="1" si="70"/>
        <v/>
      </c>
      <c r="G167" t="str">
        <f t="shared" ca="1" si="77"/>
        <v>cu</v>
      </c>
      <c r="H167" t="s">
        <v>63</v>
      </c>
      <c r="I167" t="s">
        <v>69</v>
      </c>
      <c r="J167">
        <v>10000</v>
      </c>
      <c r="K167" t="str">
        <f t="shared" si="78"/>
        <v/>
      </c>
      <c r="L167" t="str">
        <f t="shared" ca="1" si="84"/>
        <v/>
      </c>
      <c r="P167">
        <v>815</v>
      </c>
      <c r="Q167">
        <f t="shared" si="71"/>
        <v>815</v>
      </c>
      <c r="R167" t="str">
        <f t="shared" ca="1" si="79"/>
        <v>cu</v>
      </c>
      <c r="S167" t="str">
        <f t="shared" si="80"/>
        <v>GO</v>
      </c>
      <c r="T167">
        <f t="shared" si="81"/>
        <v>10000</v>
      </c>
      <c r="U167" t="str">
        <f t="shared" ca="1" si="82"/>
        <v/>
      </c>
      <c r="V167" t="str">
        <f t="shared" si="76"/>
        <v/>
      </c>
      <c r="W167" t="str">
        <f t="shared" si="76"/>
        <v/>
      </c>
      <c r="X16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</v>
      </c>
      <c r="Y167" t="str">
        <f t="shared" ca="1" si="73"/>
        <v>{"attd":"nw4","num":8,"tp1":"cu","vl1":"GO","cn1":10000,"key":815}</v>
      </c>
    </row>
    <row r="168" spans="1:25">
      <c r="A168" t="s">
        <v>85</v>
      </c>
      <c r="B168" t="str">
        <f>VLOOKUP(A168,AttendanceTypeTable!$A:$B,MATCH(AttendanceTypeTable!$B$1,AttendanceTypeTable!$A$1:$B$1,0),0)</f>
        <v>신규4</v>
      </c>
      <c r="C168">
        <f t="shared" ca="1" si="83"/>
        <v>9</v>
      </c>
      <c r="D168" t="str">
        <f t="shared" si="68"/>
        <v>nw4</v>
      </c>
      <c r="E168">
        <f t="shared" ca="1" si="69"/>
        <v>9</v>
      </c>
      <c r="F168" t="str">
        <f t="shared" ca="1" si="70"/>
        <v/>
      </c>
      <c r="G168" t="str">
        <f t="shared" ca="1" si="77"/>
        <v>cu</v>
      </c>
      <c r="H168" t="s">
        <v>63</v>
      </c>
      <c r="I168" t="s">
        <v>69</v>
      </c>
      <c r="J168">
        <v>6250</v>
      </c>
      <c r="K168" t="str">
        <f t="shared" si="78"/>
        <v/>
      </c>
      <c r="L168" t="str">
        <f t="shared" ca="1" si="84"/>
        <v/>
      </c>
      <c r="P168">
        <v>950</v>
      </c>
      <c r="Q168">
        <f t="shared" si="71"/>
        <v>950</v>
      </c>
      <c r="R168" t="str">
        <f t="shared" ca="1" si="79"/>
        <v>cu</v>
      </c>
      <c r="S168" t="str">
        <f t="shared" si="80"/>
        <v>GO</v>
      </c>
      <c r="T168">
        <f t="shared" si="81"/>
        <v>6250</v>
      </c>
      <c r="U168" t="str">
        <f t="shared" ca="1" si="82"/>
        <v/>
      </c>
      <c r="V168" t="str">
        <f t="shared" si="76"/>
        <v/>
      </c>
      <c r="W168" t="str">
        <f t="shared" si="76"/>
        <v/>
      </c>
      <c r="X16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</v>
      </c>
      <c r="Y168" t="str">
        <f t="shared" ca="1" si="73"/>
        <v>{"attd":"nw4","num":9,"tp1":"cu","vl1":"GO","cn1":6250,"key":950}</v>
      </c>
    </row>
    <row r="169" spans="1:25">
      <c r="A169" t="s">
        <v>85</v>
      </c>
      <c r="B169" t="str">
        <f>VLOOKUP(A169,AttendanceTypeTable!$A:$B,MATCH(AttendanceTypeTable!$B$1,AttendanceTypeTable!$A$1:$B$1,0),0)</f>
        <v>신규4</v>
      </c>
      <c r="C169">
        <f t="shared" ca="1" si="83"/>
        <v>10</v>
      </c>
      <c r="D169" t="str">
        <f t="shared" si="68"/>
        <v>nw4</v>
      </c>
      <c r="E169">
        <f t="shared" ca="1" si="69"/>
        <v>10</v>
      </c>
      <c r="F169" t="str">
        <f t="shared" ca="1" si="70"/>
        <v/>
      </c>
      <c r="G169" t="str">
        <f t="shared" ca="1" si="77"/>
        <v>cu</v>
      </c>
      <c r="H169" t="s">
        <v>63</v>
      </c>
      <c r="I169" t="s">
        <v>69</v>
      </c>
      <c r="J169">
        <v>10000</v>
      </c>
      <c r="K169" t="str">
        <f t="shared" si="78"/>
        <v/>
      </c>
      <c r="L169" t="str">
        <f t="shared" ca="1" si="84"/>
        <v/>
      </c>
      <c r="P169">
        <v>853</v>
      </c>
      <c r="Q169">
        <f t="shared" si="71"/>
        <v>853</v>
      </c>
      <c r="R169" t="str">
        <f t="shared" ca="1" si="79"/>
        <v>cu</v>
      </c>
      <c r="S169" t="str">
        <f t="shared" si="80"/>
        <v>GO</v>
      </c>
      <c r="T169">
        <f t="shared" si="81"/>
        <v>10000</v>
      </c>
      <c r="U169" t="str">
        <f t="shared" ca="1" si="82"/>
        <v/>
      </c>
      <c r="V169" t="str">
        <f t="shared" si="76"/>
        <v/>
      </c>
      <c r="W169" t="str">
        <f t="shared" si="76"/>
        <v/>
      </c>
      <c r="X16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</v>
      </c>
      <c r="Y169" t="str">
        <f t="shared" ca="1" si="73"/>
        <v>{"attd":"nw4","num":10,"tp1":"cu","vl1":"GO","cn1":10000,"key":853}</v>
      </c>
    </row>
    <row r="170" spans="1:25">
      <c r="A170" t="s">
        <v>85</v>
      </c>
      <c r="B170" t="str">
        <f>VLOOKUP(A170,AttendanceTypeTable!$A:$B,MATCH(AttendanceTypeTable!$B$1,AttendanceTypeTable!$A$1:$B$1,0),0)</f>
        <v>신규4</v>
      </c>
      <c r="C170">
        <f t="shared" ca="1" si="83"/>
        <v>11</v>
      </c>
      <c r="D170" t="str">
        <f t="shared" si="68"/>
        <v>nw4</v>
      </c>
      <c r="E170">
        <f t="shared" ca="1" si="69"/>
        <v>11</v>
      </c>
      <c r="F170" t="str">
        <f t="shared" ca="1" si="70"/>
        <v/>
      </c>
      <c r="G170" t="str">
        <f t="shared" ca="1" si="77"/>
        <v>cu</v>
      </c>
      <c r="H170" t="s">
        <v>63</v>
      </c>
      <c r="I170" t="s">
        <v>64</v>
      </c>
      <c r="J170">
        <v>300</v>
      </c>
      <c r="K170" t="str">
        <f t="shared" si="78"/>
        <v>에너지너무많음</v>
      </c>
      <c r="L170" t="str">
        <f t="shared" ca="1" si="84"/>
        <v/>
      </c>
      <c r="P170">
        <v>716</v>
      </c>
      <c r="Q170">
        <f t="shared" si="71"/>
        <v>716</v>
      </c>
      <c r="R170" t="str">
        <f t="shared" ca="1" si="79"/>
        <v>cu</v>
      </c>
      <c r="S170" t="str">
        <f t="shared" si="80"/>
        <v>EN</v>
      </c>
      <c r="T170">
        <f t="shared" si="81"/>
        <v>300</v>
      </c>
      <c r="U170" t="str">
        <f t="shared" ca="1" si="82"/>
        <v/>
      </c>
      <c r="V170" t="str">
        <f t="shared" si="76"/>
        <v/>
      </c>
      <c r="W170" t="str">
        <f t="shared" si="76"/>
        <v/>
      </c>
      <c r="X17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</v>
      </c>
      <c r="Y170" t="str">
        <f t="shared" ca="1" si="73"/>
        <v>{"attd":"nw4","num":11,"tp1":"cu","vl1":"EN","cn1":300,"key":716}</v>
      </c>
    </row>
    <row r="171" spans="1:25">
      <c r="A171" t="s">
        <v>85</v>
      </c>
      <c r="B171" t="str">
        <f>VLOOKUP(A171,AttendanceTypeTable!$A:$B,MATCH(AttendanceTypeTable!$B$1,AttendanceTypeTable!$A$1:$B$1,0),0)</f>
        <v>신규4</v>
      </c>
      <c r="C171">
        <f t="shared" ca="1" si="83"/>
        <v>12</v>
      </c>
      <c r="D171" t="str">
        <f t="shared" si="68"/>
        <v>nw4</v>
      </c>
      <c r="E171">
        <f t="shared" ca="1" si="69"/>
        <v>12</v>
      </c>
      <c r="F171" t="str">
        <f t="shared" ca="1" si="70"/>
        <v/>
      </c>
      <c r="G171" t="str">
        <f t="shared" ca="1" si="77"/>
        <v>cu</v>
      </c>
      <c r="H171" t="s">
        <v>63</v>
      </c>
      <c r="I171" t="s">
        <v>69</v>
      </c>
      <c r="J171">
        <v>12500</v>
      </c>
      <c r="K171" t="str">
        <f t="shared" si="78"/>
        <v/>
      </c>
      <c r="L171" t="str">
        <f t="shared" ca="1" si="84"/>
        <v/>
      </c>
      <c r="P171">
        <v>761</v>
      </c>
      <c r="Q171">
        <f t="shared" si="71"/>
        <v>761</v>
      </c>
      <c r="R171" t="str">
        <f t="shared" ca="1" si="79"/>
        <v>cu</v>
      </c>
      <c r="S171" t="str">
        <f t="shared" si="80"/>
        <v>GO</v>
      </c>
      <c r="T171">
        <f t="shared" si="81"/>
        <v>12500</v>
      </c>
      <c r="U171" t="str">
        <f t="shared" ca="1" si="82"/>
        <v/>
      </c>
      <c r="V171" t="str">
        <f t="shared" si="76"/>
        <v/>
      </c>
      <c r="W171" t="str">
        <f t="shared" si="76"/>
        <v/>
      </c>
      <c r="X17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</v>
      </c>
      <c r="Y171" t="str">
        <f t="shared" ca="1" si="73"/>
        <v>{"attd":"nw4","num":12,"tp1":"cu","vl1":"GO","cn1":12500,"key":761}</v>
      </c>
    </row>
    <row r="172" spans="1:25">
      <c r="A172" t="s">
        <v>85</v>
      </c>
      <c r="B172" t="str">
        <f>VLOOKUP(A172,AttendanceTypeTable!$A:$B,MATCH(AttendanceTypeTable!$B$1,AttendanceTypeTable!$A$1:$B$1,0),0)</f>
        <v>신규4</v>
      </c>
      <c r="C172">
        <f t="shared" ca="1" si="83"/>
        <v>13</v>
      </c>
      <c r="D172" t="str">
        <f t="shared" si="68"/>
        <v>nw4</v>
      </c>
      <c r="E172">
        <f t="shared" ca="1" si="69"/>
        <v>13</v>
      </c>
      <c r="F172" t="str">
        <f t="shared" ca="1" si="70"/>
        <v/>
      </c>
      <c r="G172" t="str">
        <f t="shared" ca="1" si="77"/>
        <v>cu</v>
      </c>
      <c r="H172" t="s">
        <v>63</v>
      </c>
      <c r="I172" t="s">
        <v>69</v>
      </c>
      <c r="J172">
        <v>10000</v>
      </c>
      <c r="K172" t="str">
        <f t="shared" si="78"/>
        <v/>
      </c>
      <c r="L172" t="str">
        <f t="shared" ca="1" si="84"/>
        <v/>
      </c>
      <c r="P172">
        <v>631</v>
      </c>
      <c r="Q172">
        <f t="shared" si="71"/>
        <v>631</v>
      </c>
      <c r="R172" t="str">
        <f t="shared" ca="1" si="79"/>
        <v>cu</v>
      </c>
      <c r="S172" t="str">
        <f t="shared" si="80"/>
        <v>GO</v>
      </c>
      <c r="T172">
        <f t="shared" si="81"/>
        <v>10000</v>
      </c>
      <c r="U172" t="str">
        <f t="shared" ca="1" si="82"/>
        <v/>
      </c>
      <c r="V172" t="str">
        <f t="shared" si="76"/>
        <v/>
      </c>
      <c r="W172" t="str">
        <f t="shared" si="76"/>
        <v/>
      </c>
      <c r="X17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</v>
      </c>
      <c r="Y172" t="str">
        <f t="shared" ca="1" si="73"/>
        <v>{"attd":"nw4","num":13,"tp1":"cu","vl1":"GO","cn1":10000,"key":631}</v>
      </c>
    </row>
    <row r="173" spans="1:25">
      <c r="A173" t="s">
        <v>85</v>
      </c>
      <c r="B173" t="str">
        <f>VLOOKUP(A173,AttendanceTypeTable!$A:$B,MATCH(AttendanceTypeTable!$B$1,AttendanceTypeTable!$A$1:$B$1,0),0)</f>
        <v>신규4</v>
      </c>
      <c r="C173">
        <f t="shared" ca="1" si="83"/>
        <v>14</v>
      </c>
      <c r="D173" t="str">
        <f t="shared" si="68"/>
        <v>nw4</v>
      </c>
      <c r="E173">
        <f t="shared" ca="1" si="69"/>
        <v>14</v>
      </c>
      <c r="F173" t="str">
        <f t="shared" ca="1" si="70"/>
        <v/>
      </c>
      <c r="G173" t="str">
        <f t="shared" ca="1" si="77"/>
        <v>cu</v>
      </c>
      <c r="H173" t="s">
        <v>63</v>
      </c>
      <c r="I173" t="s">
        <v>64</v>
      </c>
      <c r="J173">
        <v>500</v>
      </c>
      <c r="K173" t="str">
        <f t="shared" si="78"/>
        <v>에너지너무많음</v>
      </c>
      <c r="L173" t="str">
        <f t="shared" ca="1" si="84"/>
        <v/>
      </c>
      <c r="P173">
        <v>328</v>
      </c>
      <c r="Q173">
        <f t="shared" si="71"/>
        <v>328</v>
      </c>
      <c r="R173" t="str">
        <f t="shared" ca="1" si="79"/>
        <v>cu</v>
      </c>
      <c r="S173" t="str">
        <f t="shared" si="80"/>
        <v>EN</v>
      </c>
      <c r="T173">
        <f t="shared" si="81"/>
        <v>500</v>
      </c>
      <c r="U173" t="str">
        <f t="shared" ca="1" si="82"/>
        <v/>
      </c>
      <c r="V173" t="str">
        <f t="shared" si="76"/>
        <v/>
      </c>
      <c r="W173" t="str">
        <f t="shared" si="76"/>
        <v/>
      </c>
      <c r="X17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</v>
      </c>
      <c r="Y173" t="str">
        <f t="shared" ca="1" si="73"/>
        <v>{"attd":"nw4","num":14,"tp1":"cu","vl1":"EN","cn1":500,"key":328}</v>
      </c>
    </row>
    <row r="174" spans="1:25">
      <c r="A174" t="s">
        <v>85</v>
      </c>
      <c r="B174" t="str">
        <f>VLOOKUP(A174,AttendanceTypeTable!$A:$B,MATCH(AttendanceTypeTable!$B$1,AttendanceTypeTable!$A$1:$B$1,0),0)</f>
        <v>신규4</v>
      </c>
      <c r="C174">
        <f t="shared" ca="1" si="83"/>
        <v>15</v>
      </c>
      <c r="D174" t="str">
        <f t="shared" si="68"/>
        <v>nw4</v>
      </c>
      <c r="E174">
        <f t="shared" ca="1" si="69"/>
        <v>15</v>
      </c>
      <c r="F174" t="str">
        <f t="shared" ca="1" si="70"/>
        <v/>
      </c>
      <c r="G174" t="str">
        <f t="shared" ca="1" si="77"/>
        <v>cu</v>
      </c>
      <c r="H174" t="s">
        <v>63</v>
      </c>
      <c r="I174" t="s">
        <v>69</v>
      </c>
      <c r="J174">
        <v>25000</v>
      </c>
      <c r="K174" t="str">
        <f t="shared" si="78"/>
        <v/>
      </c>
      <c r="L174" t="str">
        <f t="shared" ca="1" si="84"/>
        <v/>
      </c>
      <c r="P174">
        <v>876</v>
      </c>
      <c r="Q174">
        <f t="shared" si="71"/>
        <v>876</v>
      </c>
      <c r="R174" t="str">
        <f t="shared" ca="1" si="79"/>
        <v>cu</v>
      </c>
      <c r="S174" t="str">
        <f t="shared" si="80"/>
        <v>GO</v>
      </c>
      <c r="T174">
        <f t="shared" si="81"/>
        <v>25000</v>
      </c>
      <c r="U174" t="str">
        <f t="shared" ca="1" si="82"/>
        <v/>
      </c>
      <c r="V174" t="str">
        <f t="shared" si="76"/>
        <v/>
      </c>
      <c r="W174" t="str">
        <f t="shared" si="76"/>
        <v/>
      </c>
      <c r="X17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</v>
      </c>
      <c r="Y174" t="str">
        <f t="shared" ca="1" si="73"/>
        <v>{"attd":"nw4","num":15,"tp1":"cu","vl1":"GO","cn1":25000,"key":876}</v>
      </c>
    </row>
    <row r="175" spans="1:25">
      <c r="A175" t="s">
        <v>85</v>
      </c>
      <c r="B175" t="str">
        <f>VLOOKUP(A175,AttendanceTypeTable!$A:$B,MATCH(AttendanceTypeTable!$B$1,AttendanceTypeTable!$A$1:$B$1,0),0)</f>
        <v>신규4</v>
      </c>
      <c r="C175">
        <f t="shared" ca="1" si="83"/>
        <v>16</v>
      </c>
      <c r="D175" t="str">
        <f t="shared" si="68"/>
        <v>nw4</v>
      </c>
      <c r="E175">
        <f t="shared" ca="1" si="69"/>
        <v>16</v>
      </c>
      <c r="F175" t="str">
        <f t="shared" ca="1" si="70"/>
        <v/>
      </c>
      <c r="G175" t="str">
        <f t="shared" ca="1" si="77"/>
        <v>cu</v>
      </c>
      <c r="H175" t="s">
        <v>63</v>
      </c>
      <c r="I175" t="s">
        <v>69</v>
      </c>
      <c r="J175">
        <v>10000</v>
      </c>
      <c r="K175" t="str">
        <f t="shared" si="78"/>
        <v/>
      </c>
      <c r="L175" t="str">
        <f t="shared" ca="1" si="84"/>
        <v/>
      </c>
      <c r="P175">
        <v>378</v>
      </c>
      <c r="Q175">
        <f t="shared" si="71"/>
        <v>378</v>
      </c>
      <c r="R175" t="str">
        <f t="shared" ca="1" si="79"/>
        <v>cu</v>
      </c>
      <c r="S175" t="str">
        <f t="shared" si="80"/>
        <v>GO</v>
      </c>
      <c r="T175">
        <f t="shared" si="81"/>
        <v>10000</v>
      </c>
      <c r="U175" t="str">
        <f t="shared" ca="1" si="82"/>
        <v/>
      </c>
      <c r="V175" t="str">
        <f t="shared" si="76"/>
        <v/>
      </c>
      <c r="W175" t="str">
        <f t="shared" si="76"/>
        <v/>
      </c>
      <c r="X17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</v>
      </c>
      <c r="Y175" t="str">
        <f t="shared" ca="1" si="73"/>
        <v>{"attd":"nw4","num":16,"tp1":"cu","vl1":"GO","cn1":10000,"key":378}</v>
      </c>
    </row>
    <row r="176" spans="1:25">
      <c r="A176" t="s">
        <v>85</v>
      </c>
      <c r="B176" t="str">
        <f>VLOOKUP(A176,AttendanceTypeTable!$A:$B,MATCH(AttendanceTypeTable!$B$1,AttendanceTypeTable!$A$1:$B$1,0),0)</f>
        <v>신규4</v>
      </c>
      <c r="C176">
        <f t="shared" ca="1" si="83"/>
        <v>17</v>
      </c>
      <c r="D176" t="str">
        <f t="shared" si="68"/>
        <v>nw4</v>
      </c>
      <c r="E176">
        <f t="shared" ca="1" si="69"/>
        <v>17</v>
      </c>
      <c r="F176" t="str">
        <f t="shared" ca="1" si="70"/>
        <v/>
      </c>
      <c r="G176" t="str">
        <f t="shared" ca="1" si="77"/>
        <v>cu</v>
      </c>
      <c r="H176" t="s">
        <v>63</v>
      </c>
      <c r="I176" t="s">
        <v>69</v>
      </c>
      <c r="J176">
        <v>10000</v>
      </c>
      <c r="K176" t="str">
        <f t="shared" si="78"/>
        <v/>
      </c>
      <c r="L176" t="str">
        <f t="shared" ca="1" si="84"/>
        <v/>
      </c>
      <c r="P176">
        <v>250</v>
      </c>
      <c r="Q176">
        <f t="shared" si="71"/>
        <v>250</v>
      </c>
      <c r="R176" t="str">
        <f t="shared" ca="1" si="79"/>
        <v>cu</v>
      </c>
      <c r="S176" t="str">
        <f t="shared" si="80"/>
        <v>GO</v>
      </c>
      <c r="T176">
        <f t="shared" si="81"/>
        <v>10000</v>
      </c>
      <c r="U176" t="str">
        <f t="shared" ca="1" si="82"/>
        <v/>
      </c>
      <c r="V176" t="str">
        <f t="shared" si="76"/>
        <v/>
      </c>
      <c r="W176" t="str">
        <f t="shared" si="76"/>
        <v/>
      </c>
      <c r="X17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</v>
      </c>
      <c r="Y176" t="str">
        <f t="shared" ca="1" si="73"/>
        <v>{"attd":"nw4","num":17,"tp1":"cu","vl1":"GO","cn1":10000,"key":250}</v>
      </c>
    </row>
    <row r="177" spans="1:25">
      <c r="A177" t="s">
        <v>85</v>
      </c>
      <c r="B177" t="str">
        <f>VLOOKUP(A177,AttendanceTypeTable!$A:$B,MATCH(AttendanceTypeTable!$B$1,AttendanceTypeTable!$A$1:$B$1,0),0)</f>
        <v>신규4</v>
      </c>
      <c r="C177">
        <f t="shared" ca="1" si="83"/>
        <v>18</v>
      </c>
      <c r="D177" t="str">
        <f t="shared" si="68"/>
        <v>nw4</v>
      </c>
      <c r="E177">
        <f t="shared" ca="1" si="69"/>
        <v>18</v>
      </c>
      <c r="F177" t="str">
        <f t="shared" ca="1" si="70"/>
        <v/>
      </c>
      <c r="G177" t="str">
        <f t="shared" ca="1" si="77"/>
        <v>cu</v>
      </c>
      <c r="H177" t="s">
        <v>63</v>
      </c>
      <c r="I177" t="s">
        <v>64</v>
      </c>
      <c r="J177">
        <v>1000</v>
      </c>
      <c r="K177" t="str">
        <f t="shared" si="78"/>
        <v>에너지너무많음</v>
      </c>
      <c r="L177" t="str">
        <f t="shared" ca="1" si="84"/>
        <v/>
      </c>
      <c r="P177">
        <v>303</v>
      </c>
      <c r="Q177">
        <f t="shared" si="71"/>
        <v>303</v>
      </c>
      <c r="R177" t="str">
        <f t="shared" ca="1" si="79"/>
        <v>cu</v>
      </c>
      <c r="S177" t="str">
        <f t="shared" si="80"/>
        <v>EN</v>
      </c>
      <c r="T177">
        <f t="shared" si="81"/>
        <v>1000</v>
      </c>
      <c r="U177" t="str">
        <f t="shared" ca="1" si="82"/>
        <v/>
      </c>
      <c r="V177" t="str">
        <f t="shared" si="76"/>
        <v/>
      </c>
      <c r="W177" t="str">
        <f t="shared" si="76"/>
        <v/>
      </c>
      <c r="X17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</v>
      </c>
      <c r="Y177" t="str">
        <f t="shared" ca="1" si="73"/>
        <v>{"attd":"nw4","num":18,"tp1":"cu","vl1":"EN","cn1":1000,"key":303}</v>
      </c>
    </row>
    <row r="178" spans="1:25">
      <c r="A178" t="s">
        <v>85</v>
      </c>
      <c r="B178" t="str">
        <f>VLOOKUP(A178,AttendanceTypeTable!$A:$B,MATCH(AttendanceTypeTable!$B$1,AttendanceTypeTable!$A$1:$B$1,0),0)</f>
        <v>신규4</v>
      </c>
      <c r="C178">
        <f t="shared" ca="1" si="83"/>
        <v>19</v>
      </c>
      <c r="D178" t="str">
        <f t="shared" si="68"/>
        <v>nw4</v>
      </c>
      <c r="E178">
        <f t="shared" ca="1" si="69"/>
        <v>19</v>
      </c>
      <c r="F178" t="str">
        <f t="shared" ca="1" si="70"/>
        <v/>
      </c>
      <c r="G178" t="str">
        <f t="shared" ca="1" si="77"/>
        <v>cu</v>
      </c>
      <c r="H178" t="s">
        <v>63</v>
      </c>
      <c r="I178" t="s">
        <v>69</v>
      </c>
      <c r="J178">
        <v>33750</v>
      </c>
      <c r="K178" t="str">
        <f t="shared" si="78"/>
        <v/>
      </c>
      <c r="L178" t="str">
        <f t="shared" ca="1" si="84"/>
        <v/>
      </c>
      <c r="P178">
        <v>541</v>
      </c>
      <c r="Q178">
        <f t="shared" si="71"/>
        <v>541</v>
      </c>
      <c r="R178" t="str">
        <f t="shared" ca="1" si="79"/>
        <v>cu</v>
      </c>
      <c r="S178" t="str">
        <f t="shared" si="80"/>
        <v>GO</v>
      </c>
      <c r="T178">
        <f t="shared" si="81"/>
        <v>33750</v>
      </c>
      <c r="U178" t="str">
        <f t="shared" ca="1" si="82"/>
        <v/>
      </c>
      <c r="V178" t="str">
        <f t="shared" si="76"/>
        <v/>
      </c>
      <c r="W178" t="str">
        <f t="shared" si="76"/>
        <v/>
      </c>
      <c r="X17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</v>
      </c>
      <c r="Y178" t="str">
        <f t="shared" ca="1" si="73"/>
        <v>{"attd":"nw4","num":19,"tp1":"cu","vl1":"GO","cn1":33750,"key":541}</v>
      </c>
    </row>
    <row r="179" spans="1:25">
      <c r="A179" t="s">
        <v>85</v>
      </c>
      <c r="B179" t="str">
        <f>VLOOKUP(A179,AttendanceTypeTable!$A:$B,MATCH(AttendanceTypeTable!$B$1,AttendanceTypeTable!$A$1:$B$1,0),0)</f>
        <v>신규4</v>
      </c>
      <c r="C179">
        <f t="shared" ca="1" si="83"/>
        <v>20</v>
      </c>
      <c r="D179" t="str">
        <f t="shared" si="68"/>
        <v>nw4</v>
      </c>
      <c r="E179">
        <f t="shared" ca="1" si="69"/>
        <v>20</v>
      </c>
      <c r="F179" t="str">
        <f t="shared" ca="1" si="70"/>
        <v/>
      </c>
      <c r="G179" t="str">
        <f t="shared" ca="1" si="77"/>
        <v>cu</v>
      </c>
      <c r="H179" t="s">
        <v>63</v>
      </c>
      <c r="I179" t="s">
        <v>69</v>
      </c>
      <c r="J179">
        <v>10000</v>
      </c>
      <c r="K179" t="str">
        <f t="shared" si="78"/>
        <v/>
      </c>
      <c r="L179" t="str">
        <f t="shared" ca="1" si="84"/>
        <v/>
      </c>
      <c r="P179">
        <v>875</v>
      </c>
      <c r="Q179">
        <f t="shared" si="71"/>
        <v>875</v>
      </c>
      <c r="R179" t="str">
        <f t="shared" ca="1" si="79"/>
        <v>cu</v>
      </c>
      <c r="S179" t="str">
        <f t="shared" si="80"/>
        <v>GO</v>
      </c>
      <c r="T179">
        <f t="shared" si="81"/>
        <v>10000</v>
      </c>
      <c r="U179" t="str">
        <f t="shared" ca="1" si="82"/>
        <v/>
      </c>
      <c r="V179" t="str">
        <f t="shared" si="76"/>
        <v/>
      </c>
      <c r="W179" t="str">
        <f t="shared" si="76"/>
        <v/>
      </c>
      <c r="X179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</v>
      </c>
      <c r="Y179" t="str">
        <f t="shared" ca="1" si="73"/>
        <v>{"attd":"nw4","num":20,"tp1":"cu","vl1":"GO","cn1":10000,"key":875}</v>
      </c>
    </row>
    <row r="180" spans="1:25">
      <c r="A180" t="s">
        <v>85</v>
      </c>
      <c r="B180" t="str">
        <f>VLOOKUP(A180,AttendanceTypeTable!$A:$B,MATCH(AttendanceTypeTable!$B$1,AttendanceTypeTable!$A$1:$B$1,0),0)</f>
        <v>신규4</v>
      </c>
      <c r="C180">
        <f t="shared" ca="1" si="83"/>
        <v>21</v>
      </c>
      <c r="D180" t="str">
        <f t="shared" si="68"/>
        <v>nw4</v>
      </c>
      <c r="E180">
        <f t="shared" ca="1" si="69"/>
        <v>21</v>
      </c>
      <c r="F180" t="str">
        <f t="shared" ca="1" si="70"/>
        <v/>
      </c>
      <c r="G180" t="str">
        <f t="shared" ca="1" si="77"/>
        <v>cu</v>
      </c>
      <c r="H180" t="s">
        <v>63</v>
      </c>
      <c r="I180" t="s">
        <v>64</v>
      </c>
      <c r="J180">
        <v>1500</v>
      </c>
      <c r="K180" t="str">
        <f t="shared" si="78"/>
        <v>에너지너무많음</v>
      </c>
      <c r="L180" t="str">
        <f t="shared" ca="1" si="84"/>
        <v/>
      </c>
      <c r="P180">
        <v>165</v>
      </c>
      <c r="Q180">
        <f t="shared" si="71"/>
        <v>165</v>
      </c>
      <c r="R180" t="str">
        <f t="shared" ca="1" si="79"/>
        <v>cu</v>
      </c>
      <c r="S180" t="str">
        <f t="shared" si="80"/>
        <v>EN</v>
      </c>
      <c r="T180">
        <f t="shared" si="81"/>
        <v>1500</v>
      </c>
      <c r="U180" t="str">
        <f t="shared" ca="1" si="82"/>
        <v/>
      </c>
      <c r="V180" t="str">
        <f t="shared" si="76"/>
        <v/>
      </c>
      <c r="W180" t="str">
        <f t="shared" si="76"/>
        <v/>
      </c>
      <c r="X180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</v>
      </c>
      <c r="Y180" t="str">
        <f t="shared" ca="1" si="73"/>
        <v>{"attd":"nw4","num":21,"tp1":"cu","vl1":"EN","cn1":1500,"key":165}</v>
      </c>
    </row>
    <row r="181" spans="1:25">
      <c r="A181" t="s">
        <v>85</v>
      </c>
      <c r="B181" t="str">
        <f>VLOOKUP(A181,AttendanceTypeTable!$A:$B,MATCH(AttendanceTypeTable!$B$1,AttendanceTypeTable!$A$1:$B$1,0),0)</f>
        <v>신규4</v>
      </c>
      <c r="C181">
        <f t="shared" ca="1" si="83"/>
        <v>22</v>
      </c>
      <c r="D181" t="str">
        <f t="shared" si="68"/>
        <v>nw4</v>
      </c>
      <c r="E181">
        <f t="shared" ca="1" si="69"/>
        <v>22</v>
      </c>
      <c r="F181" t="str">
        <f t="shared" ca="1" si="70"/>
        <v/>
      </c>
      <c r="G181" t="str">
        <f t="shared" ca="1" si="77"/>
        <v>cu</v>
      </c>
      <c r="H181" t="s">
        <v>63</v>
      </c>
      <c r="I181" t="s">
        <v>69</v>
      </c>
      <c r="J181">
        <v>27500</v>
      </c>
      <c r="K181" t="str">
        <f t="shared" si="78"/>
        <v/>
      </c>
      <c r="L181" t="str">
        <f t="shared" ca="1" si="84"/>
        <v/>
      </c>
      <c r="P181">
        <v>705</v>
      </c>
      <c r="Q181">
        <f t="shared" si="71"/>
        <v>705</v>
      </c>
      <c r="R181" t="str">
        <f t="shared" ca="1" si="79"/>
        <v>cu</v>
      </c>
      <c r="S181" t="str">
        <f t="shared" si="80"/>
        <v>GO</v>
      </c>
      <c r="T181">
        <f t="shared" si="81"/>
        <v>27500</v>
      </c>
      <c r="U181" t="str">
        <f t="shared" ca="1" si="82"/>
        <v/>
      </c>
      <c r="V181" t="str">
        <f t="shared" si="76"/>
        <v/>
      </c>
      <c r="W181" t="str">
        <f t="shared" si="76"/>
        <v/>
      </c>
      <c r="X181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</v>
      </c>
      <c r="Y181" t="str">
        <f t="shared" ca="1" si="73"/>
        <v>{"attd":"nw4","num":22,"tp1":"cu","vl1":"GO","cn1":27500,"key":705}</v>
      </c>
    </row>
    <row r="182" spans="1:25">
      <c r="A182" t="s">
        <v>85</v>
      </c>
      <c r="B182" t="str">
        <f>VLOOKUP(A182,AttendanceTypeTable!$A:$B,MATCH(AttendanceTypeTable!$B$1,AttendanceTypeTable!$A$1:$B$1,0),0)</f>
        <v>신규4</v>
      </c>
      <c r="C182">
        <f t="shared" ca="1" si="83"/>
        <v>23</v>
      </c>
      <c r="D182" t="str">
        <f t="shared" si="68"/>
        <v>nw4</v>
      </c>
      <c r="E182">
        <f t="shared" ca="1" si="69"/>
        <v>23</v>
      </c>
      <c r="F182" t="str">
        <f t="shared" ca="1" si="70"/>
        <v/>
      </c>
      <c r="G182" t="str">
        <f t="shared" ca="1" si="77"/>
        <v>cu</v>
      </c>
      <c r="H182" t="s">
        <v>63</v>
      </c>
      <c r="I182" t="s">
        <v>69</v>
      </c>
      <c r="J182">
        <v>10000</v>
      </c>
      <c r="K182" t="str">
        <f t="shared" si="78"/>
        <v/>
      </c>
      <c r="L182" t="str">
        <f t="shared" ca="1" si="84"/>
        <v/>
      </c>
      <c r="P182">
        <v>580</v>
      </c>
      <c r="Q182">
        <f t="shared" si="71"/>
        <v>580</v>
      </c>
      <c r="R182" t="str">
        <f t="shared" ca="1" si="79"/>
        <v>cu</v>
      </c>
      <c r="S182" t="str">
        <f t="shared" si="80"/>
        <v>GO</v>
      </c>
      <c r="T182">
        <f t="shared" si="81"/>
        <v>10000</v>
      </c>
      <c r="U182" t="str">
        <f t="shared" ca="1" si="82"/>
        <v/>
      </c>
      <c r="V182" t="str">
        <f t="shared" si="76"/>
        <v/>
      </c>
      <c r="W182" t="str">
        <f t="shared" si="76"/>
        <v/>
      </c>
      <c r="X182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</v>
      </c>
      <c r="Y182" t="str">
        <f t="shared" ca="1" si="73"/>
        <v>{"attd":"nw4","num":23,"tp1":"cu","vl1":"GO","cn1":10000,"key":580}</v>
      </c>
    </row>
    <row r="183" spans="1:25">
      <c r="A183" t="s">
        <v>85</v>
      </c>
      <c r="B183" t="str">
        <f>VLOOKUP(A183,AttendanceTypeTable!$A:$B,MATCH(AttendanceTypeTable!$B$1,AttendanceTypeTable!$A$1:$B$1,0),0)</f>
        <v>신규4</v>
      </c>
      <c r="C183">
        <f t="shared" ca="1" si="83"/>
        <v>24</v>
      </c>
      <c r="D183" t="str">
        <f t="shared" si="68"/>
        <v>nw4</v>
      </c>
      <c r="E183">
        <f t="shared" ca="1" si="69"/>
        <v>24</v>
      </c>
      <c r="F183" t="str">
        <f t="shared" ca="1" si="70"/>
        <v/>
      </c>
      <c r="G183" t="str">
        <f t="shared" ca="1" si="77"/>
        <v>cu</v>
      </c>
      <c r="H183" t="s">
        <v>63</v>
      </c>
      <c r="I183" t="s">
        <v>69</v>
      </c>
      <c r="J183">
        <v>36250</v>
      </c>
      <c r="K183" t="str">
        <f t="shared" si="78"/>
        <v/>
      </c>
      <c r="L183" t="str">
        <f t="shared" ca="1" si="84"/>
        <v/>
      </c>
      <c r="P183">
        <v>156</v>
      </c>
      <c r="Q183">
        <f t="shared" si="71"/>
        <v>156</v>
      </c>
      <c r="R183" t="str">
        <f t="shared" ca="1" si="79"/>
        <v>cu</v>
      </c>
      <c r="S183" t="str">
        <f t="shared" si="80"/>
        <v>GO</v>
      </c>
      <c r="T183">
        <f t="shared" si="81"/>
        <v>36250</v>
      </c>
      <c r="U183" t="str">
        <f t="shared" ca="1" si="82"/>
        <v/>
      </c>
      <c r="V183" t="str">
        <f t="shared" si="76"/>
        <v/>
      </c>
      <c r="W183" t="str">
        <f t="shared" si="76"/>
        <v/>
      </c>
      <c r="X183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</v>
      </c>
      <c r="Y183" t="str">
        <f t="shared" ca="1" si="73"/>
        <v>{"attd":"nw4","num":24,"tp1":"cu","vl1":"GO","cn1":36250,"key":156}</v>
      </c>
    </row>
    <row r="184" spans="1:25">
      <c r="A184" t="s">
        <v>85</v>
      </c>
      <c r="B184" t="str">
        <f>VLOOKUP(A184,AttendanceTypeTable!$A:$B,MATCH(AttendanceTypeTable!$B$1,AttendanceTypeTable!$A$1:$B$1,0),0)</f>
        <v>신규4</v>
      </c>
      <c r="C184">
        <f t="shared" ca="1" si="83"/>
        <v>25</v>
      </c>
      <c r="D184" t="str">
        <f t="shared" si="68"/>
        <v>nw4</v>
      </c>
      <c r="E184">
        <f t="shared" ca="1" si="69"/>
        <v>25</v>
      </c>
      <c r="F184" t="str">
        <f t="shared" ca="1" si="70"/>
        <v/>
      </c>
      <c r="G184" t="str">
        <f t="shared" ca="1" si="77"/>
        <v>cu</v>
      </c>
      <c r="H184" t="s">
        <v>63</v>
      </c>
      <c r="I184" t="s">
        <v>64</v>
      </c>
      <c r="J184">
        <v>2000</v>
      </c>
      <c r="K184" t="str">
        <f t="shared" si="78"/>
        <v>에너지너무많음</v>
      </c>
      <c r="L184" t="str">
        <f t="shared" ca="1" si="84"/>
        <v/>
      </c>
      <c r="P184">
        <v>659</v>
      </c>
      <c r="Q184">
        <f t="shared" si="71"/>
        <v>659</v>
      </c>
      <c r="R184" t="str">
        <f t="shared" ca="1" si="79"/>
        <v>cu</v>
      </c>
      <c r="S184" t="str">
        <f t="shared" si="80"/>
        <v>EN</v>
      </c>
      <c r="T184">
        <f t="shared" si="81"/>
        <v>2000</v>
      </c>
      <c r="U184" t="str">
        <f t="shared" ca="1" si="82"/>
        <v/>
      </c>
      <c r="V184" t="str">
        <f t="shared" si="76"/>
        <v/>
      </c>
      <c r="W184" t="str">
        <f t="shared" si="76"/>
        <v/>
      </c>
      <c r="X184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</v>
      </c>
      <c r="Y184" t="str">
        <f t="shared" ca="1" si="73"/>
        <v>{"attd":"nw4","num":25,"tp1":"cu","vl1":"EN","cn1":2000,"key":659}</v>
      </c>
    </row>
    <row r="185" spans="1:25">
      <c r="A185" t="s">
        <v>85</v>
      </c>
      <c r="B185" t="str">
        <f>VLOOKUP(A185,AttendanceTypeTable!$A:$B,MATCH(AttendanceTypeTable!$B$1,AttendanceTypeTable!$A$1:$B$1,0),0)</f>
        <v>신규4</v>
      </c>
      <c r="C185">
        <f t="shared" ca="1" si="83"/>
        <v>26</v>
      </c>
      <c r="D185" t="str">
        <f t="shared" si="68"/>
        <v>nw4</v>
      </c>
      <c r="E185">
        <f t="shared" ca="1" si="69"/>
        <v>26</v>
      </c>
      <c r="F185" t="str">
        <f t="shared" ca="1" si="70"/>
        <v/>
      </c>
      <c r="G185" t="str">
        <f t="shared" ca="1" si="77"/>
        <v>cu</v>
      </c>
      <c r="H185" t="s">
        <v>63</v>
      </c>
      <c r="I185" t="s">
        <v>69</v>
      </c>
      <c r="J185">
        <v>50000</v>
      </c>
      <c r="K185" t="str">
        <f t="shared" si="78"/>
        <v/>
      </c>
      <c r="L185" t="str">
        <f t="shared" ca="1" si="84"/>
        <v/>
      </c>
      <c r="P185">
        <v>147</v>
      </c>
      <c r="Q185">
        <f t="shared" si="71"/>
        <v>147</v>
      </c>
      <c r="R185" t="str">
        <f t="shared" ca="1" si="79"/>
        <v>cu</v>
      </c>
      <c r="S185" t="str">
        <f t="shared" si="80"/>
        <v>GO</v>
      </c>
      <c r="T185">
        <f t="shared" si="81"/>
        <v>50000</v>
      </c>
      <c r="U185" t="str">
        <f t="shared" ca="1" si="82"/>
        <v/>
      </c>
      <c r="V185" t="str">
        <f t="shared" si="76"/>
        <v/>
      </c>
      <c r="W185" t="str">
        <f t="shared" si="76"/>
        <v/>
      </c>
      <c r="X185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</v>
      </c>
      <c r="Y185" t="str">
        <f t="shared" ca="1" si="73"/>
        <v>{"attd":"nw4","num":26,"tp1":"cu","vl1":"GO","cn1":50000,"key":147}</v>
      </c>
    </row>
    <row r="186" spans="1:25">
      <c r="A186" t="s">
        <v>85</v>
      </c>
      <c r="B186" t="str">
        <f>VLOOKUP(A186,AttendanceTypeTable!$A:$B,MATCH(AttendanceTypeTable!$B$1,AttendanceTypeTable!$A$1:$B$1,0),0)</f>
        <v>신규4</v>
      </c>
      <c r="C186">
        <f t="shared" ca="1" si="83"/>
        <v>27</v>
      </c>
      <c r="D186" t="str">
        <f t="shared" si="68"/>
        <v>nw4</v>
      </c>
      <c r="E186">
        <f t="shared" ca="1" si="69"/>
        <v>27</v>
      </c>
      <c r="F186" t="str">
        <f t="shared" ca="1" si="70"/>
        <v/>
      </c>
      <c r="G186" t="str">
        <f t="shared" ca="1" si="77"/>
        <v>cu</v>
      </c>
      <c r="H186" t="s">
        <v>63</v>
      </c>
      <c r="I186" t="s">
        <v>69</v>
      </c>
      <c r="J186">
        <v>10000</v>
      </c>
      <c r="K186" t="str">
        <f t="shared" si="78"/>
        <v/>
      </c>
      <c r="L186" t="str">
        <f t="shared" ca="1" si="84"/>
        <v/>
      </c>
      <c r="P186">
        <v>194</v>
      </c>
      <c r="Q186">
        <f t="shared" si="71"/>
        <v>194</v>
      </c>
      <c r="R186" t="str">
        <f t="shared" ca="1" si="79"/>
        <v>cu</v>
      </c>
      <c r="S186" t="str">
        <f t="shared" si="80"/>
        <v>GO</v>
      </c>
      <c r="T186">
        <f t="shared" si="81"/>
        <v>10000</v>
      </c>
      <c r="U186" t="str">
        <f t="shared" ca="1" si="82"/>
        <v/>
      </c>
      <c r="V186" t="str">
        <f t="shared" si="76"/>
        <v/>
      </c>
      <c r="W186" t="str">
        <f t="shared" si="76"/>
        <v/>
      </c>
      <c r="X186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</v>
      </c>
      <c r="Y186" t="str">
        <f t="shared" ca="1" si="73"/>
        <v>{"attd":"nw4","num":27,"tp1":"cu","vl1":"GO","cn1":10000,"key":194}</v>
      </c>
    </row>
    <row r="187" spans="1:25">
      <c r="A187" t="s">
        <v>85</v>
      </c>
      <c r="B187" t="str">
        <f>VLOOKUP(A187,AttendanceTypeTable!$A:$B,MATCH(AttendanceTypeTable!$B$1,AttendanceTypeTable!$A$1:$B$1,0),0)</f>
        <v>신규4</v>
      </c>
      <c r="C187">
        <f t="shared" ca="1" si="83"/>
        <v>28</v>
      </c>
      <c r="D187" t="str">
        <f t="shared" si="68"/>
        <v>nw4</v>
      </c>
      <c r="E187">
        <f t="shared" ca="1" si="69"/>
        <v>28</v>
      </c>
      <c r="F187" t="str">
        <f t="shared" ca="1" si="70"/>
        <v/>
      </c>
      <c r="G187" t="str">
        <f t="shared" ca="1" si="77"/>
        <v>cu</v>
      </c>
      <c r="H187" t="s">
        <v>63</v>
      </c>
      <c r="I187" t="s">
        <v>69</v>
      </c>
      <c r="J187">
        <v>10000</v>
      </c>
      <c r="K187" t="str">
        <f t="shared" si="78"/>
        <v/>
      </c>
      <c r="L187" t="str">
        <f t="shared" ca="1" si="84"/>
        <v/>
      </c>
      <c r="P187">
        <v>102</v>
      </c>
      <c r="Q187">
        <f t="shared" si="71"/>
        <v>102</v>
      </c>
      <c r="R187" t="str">
        <f t="shared" ca="1" si="79"/>
        <v>cu</v>
      </c>
      <c r="S187" t="str">
        <f t="shared" si="80"/>
        <v>GO</v>
      </c>
      <c r="T187">
        <f t="shared" si="81"/>
        <v>10000</v>
      </c>
      <c r="U187" t="str">
        <f t="shared" ca="1" si="82"/>
        <v/>
      </c>
      <c r="V187" t="str">
        <f t="shared" si="76"/>
        <v/>
      </c>
      <c r="W187" t="str">
        <f t="shared" si="76"/>
        <v/>
      </c>
      <c r="X187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</v>
      </c>
      <c r="Y187" t="str">
        <f t="shared" ca="1" si="73"/>
        <v>{"attd":"nw4","num":28,"tp1":"cu","vl1":"GO","cn1":10000,"key":102}</v>
      </c>
    </row>
    <row r="188" spans="1:25">
      <c r="A188" t="s">
        <v>85</v>
      </c>
      <c r="B188" t="str">
        <f>VLOOKUP(A188,AttendanceTypeTable!$A:$B,MATCH(AttendanceTypeTable!$B$1,AttendanceTypeTable!$A$1:$B$1,0),0)</f>
        <v>신규4</v>
      </c>
      <c r="C188">
        <f t="shared" ca="1" si="83"/>
        <v>29</v>
      </c>
      <c r="D188" t="str">
        <f t="shared" si="68"/>
        <v>nw4</v>
      </c>
      <c r="E188">
        <f t="shared" ca="1" si="69"/>
        <v>29</v>
      </c>
      <c r="F188" t="str">
        <f t="shared" ca="1" si="70"/>
        <v/>
      </c>
      <c r="G188" t="str">
        <f t="shared" ca="1" si="77"/>
        <v>cu</v>
      </c>
      <c r="H188" t="s">
        <v>63</v>
      </c>
      <c r="I188" t="s">
        <v>64</v>
      </c>
      <c r="J188">
        <v>3000</v>
      </c>
      <c r="K188" t="str">
        <f t="shared" si="78"/>
        <v>에너지너무많음</v>
      </c>
      <c r="L188" t="str">
        <f t="shared" ca="1" si="84"/>
        <v>cu</v>
      </c>
      <c r="M188" t="s">
        <v>63</v>
      </c>
      <c r="N188" t="s">
        <v>69</v>
      </c>
      <c r="O188">
        <v>7500000</v>
      </c>
      <c r="P188">
        <v>265</v>
      </c>
      <c r="Q188">
        <f t="shared" si="71"/>
        <v>265</v>
      </c>
      <c r="R188" t="str">
        <f t="shared" ca="1" si="79"/>
        <v>cu</v>
      </c>
      <c r="S188" t="str">
        <f t="shared" si="80"/>
        <v>EN</v>
      </c>
      <c r="T188">
        <f t="shared" si="81"/>
        <v>3000</v>
      </c>
      <c r="U188" t="str">
        <f t="shared" ca="1" si="82"/>
        <v>cu</v>
      </c>
      <c r="V188" t="str">
        <f t="shared" si="76"/>
        <v>GO</v>
      </c>
      <c r="W188">
        <f t="shared" si="76"/>
        <v>7500000</v>
      </c>
      <c r="X188" t="str">
        <f t="shared" ca="1" si="7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</v>
      </c>
      <c r="Y188" t="str">
        <f t="shared" ca="1" si="73"/>
        <v>{"attd":"nw4","num":29,"tp1":"cu","vl1":"EN","cn1":3000,"tp2":"cu","vl2":"GO","cn2":7500000,"key":265}</v>
      </c>
    </row>
  </sheetData>
  <phoneticPr fontId="1" type="noConversion"/>
  <dataValidations disablePrompts="1" count="2">
    <dataValidation type="list" allowBlank="1" showInputMessage="1" showErrorMessage="1" sqref="M2:M188 H2:H188" xr:uid="{DE360902-6DBA-4766-9670-708C0B44FEF2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N2:N188 I2:I188" xr:uid="{62402619-6FAD-4E5A-BB6E-0834AC59660A}">
      <formula1>OFFSET(INDIRECT("$A$1"),1,MATCH(IF(H2="재화","서버재화",IF(H2="아이템","서버아이템","그외")),INDIRECT("$1:$1"),0)-1,COUNTA(OFFSET(INDIRECT("$A:$A"),0,MATCH(IF(H2="재화","서버재화",IF(H2="아이템","서버아이템","그외")),INDIRECT("$1:$1"),0)-1))-1,1)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4CFE-592F-4FBA-9142-854EE45BD98B}">
  <dimension ref="A1:V7"/>
  <sheetViews>
    <sheetView tabSelected="1" workbookViewId="0">
      <selection activeCell="A2" sqref="A2"/>
    </sheetView>
  </sheetViews>
  <sheetFormatPr defaultRowHeight="16.5" outlineLevelCol="1"/>
  <cols>
    <col min="4" max="4" width="3.5" customWidth="1" outlineLevel="1"/>
    <col min="5" max="5" width="9" customWidth="1" outlineLevel="1"/>
    <col min="6" max="6" width="18.75" customWidth="1" outlineLevel="1"/>
    <col min="7" max="8" width="9" customWidth="1" outlineLevel="1"/>
    <col min="9" max="9" width="9" customWidth="1"/>
    <col min="10" max="11" width="9" customWidth="1" outlineLevel="1"/>
    <col min="13" max="14" width="9" customWidth="1" outlineLevel="1"/>
    <col min="16" max="16" width="9" customWidth="1" outlineLevel="1"/>
    <col min="18" max="20" width="9" customWidth="1" outlineLevel="1"/>
    <col min="22" max="22" width="9" customWidth="1" outlineLevel="1"/>
  </cols>
  <sheetData>
    <row r="1" spans="1:22" ht="27" customHeight="1">
      <c r="A1" s="3" t="s">
        <v>91</v>
      </c>
      <c r="B1" s="3" t="s">
        <v>92</v>
      </c>
      <c r="C1" s="3" t="s">
        <v>93</v>
      </c>
      <c r="D1" s="4" t="s">
        <v>46</v>
      </c>
      <c r="E1" s="3" t="s">
        <v>46</v>
      </c>
      <c r="F1" s="4" t="s">
        <v>89</v>
      </c>
      <c r="G1" s="4" t="s">
        <v>90</v>
      </c>
      <c r="H1" s="3" t="s">
        <v>49</v>
      </c>
      <c r="I1" s="3" t="s">
        <v>94</v>
      </c>
      <c r="J1" s="3" t="s">
        <v>107</v>
      </c>
      <c r="K1" s="3" t="s">
        <v>108</v>
      </c>
      <c r="M1" t="s">
        <v>58</v>
      </c>
      <c r="N1" t="s">
        <v>59</v>
      </c>
      <c r="P1" t="s">
        <v>60</v>
      </c>
      <c r="S1" t="s">
        <v>109</v>
      </c>
      <c r="T1" s="4" t="s">
        <v>103</v>
      </c>
      <c r="V1" t="s">
        <v>104</v>
      </c>
    </row>
    <row r="2" spans="1:22">
      <c r="A2" t="str">
        <f t="shared" ref="A2:A7" ca="1" si="0">IF(LEN(D2)=0,"",D2)</f>
        <v>cu</v>
      </c>
      <c r="B2" t="str">
        <f t="shared" ref="B2:B7" si="1">IF(LEN(F2)=0,"",F2)</f>
        <v>EN</v>
      </c>
      <c r="C2">
        <f t="shared" ref="C2:C7" si="2">IF(LEN(G2)=0,"",G2)</f>
        <v>60</v>
      </c>
      <c r="D2" t="str">
        <f t="shared" ref="D2:D7" ca="1" si="3">IF(ISBLANK(E2),"",
VLOOKUP(E2,OFFSET(INDIRECT("$A:$B"),0,MATCH(E$1&amp;"_Verify",INDIRECT("$1:$1"),0)-1),2,0)
)</f>
        <v>cu</v>
      </c>
      <c r="E2" t="s">
        <v>63</v>
      </c>
      <c r="F2" t="s">
        <v>105</v>
      </c>
      <c r="G2">
        <v>60</v>
      </c>
      <c r="H2" t="str">
        <f t="shared" ref="H2:H7" si="4">IF(E2="장비1상자",
  IF(OR(F2&gt;3,G2&gt;5),"장비이상",""),
IF(F2="GO",
  IF(G2&lt;100,"골드이상",""),
IF(F2="EN",
  IF(G2&gt;29,"에너지너무많음",
  IF(G2&gt;9,"에너지다소많음","")),"")))</f>
        <v>에너지너무많음</v>
      </c>
      <c r="I2">
        <v>2</v>
      </c>
      <c r="J2">
        <f>I2/SUM(I:I)</f>
        <v>0.22222222222222221</v>
      </c>
      <c r="K2">
        <f>G2*J2</f>
        <v>13.333333333333332</v>
      </c>
      <c r="M2" t="s">
        <v>65</v>
      </c>
      <c r="N2" t="s">
        <v>66</v>
      </c>
      <c r="P2" t="s">
        <v>64</v>
      </c>
      <c r="R2" t="s">
        <v>64</v>
      </c>
      <c r="S2" s="5">
        <f>SUMIF(F:F,R2,K:K)*INT(SUBSTITUTE(S$1,"평균",""))</f>
        <v>466.66666666666663</v>
      </c>
      <c r="T2" s="5">
        <f>_xlfn.MAXIFS(G:G,F:F,R2)*INT(SUBSTITUTE(T$1,"최대값",""))</f>
        <v>1200</v>
      </c>
      <c r="V2" t="str">
        <f>"{"&amp;
""""&amp;R2&amp;""":"&amp;T2&amp;","&amp;
""""&amp;R3&amp;""":"&amp;T3&amp;","&amp;
""""&amp;R4&amp;""":"&amp;T4
&amp;"}"</f>
        <v>{"EN":1200,"GO":3750000,"DI":0}</v>
      </c>
    </row>
    <row r="3" spans="1:22">
      <c r="A3" t="str">
        <f t="shared" ca="1" si="0"/>
        <v>cu</v>
      </c>
      <c r="B3" t="str">
        <f t="shared" si="1"/>
        <v>GO</v>
      </c>
      <c r="C3">
        <f t="shared" si="2"/>
        <v>125000</v>
      </c>
      <c r="D3" t="str">
        <f t="shared" ca="1" si="3"/>
        <v>cu</v>
      </c>
      <c r="E3" t="s">
        <v>63</v>
      </c>
      <c r="F3" t="s">
        <v>106</v>
      </c>
      <c r="G3">
        <v>125000</v>
      </c>
      <c r="H3" t="str">
        <f t="shared" si="4"/>
        <v/>
      </c>
      <c r="I3">
        <v>2</v>
      </c>
      <c r="J3">
        <f t="shared" ref="J3:J7" si="5">I3/SUM(I:I)</f>
        <v>0.22222222222222221</v>
      </c>
      <c r="K3">
        <f t="shared" ref="K3:K7" si="6">G3*J3</f>
        <v>27777.777777777777</v>
      </c>
      <c r="M3" t="s">
        <v>70</v>
      </c>
      <c r="N3" t="s">
        <v>71</v>
      </c>
      <c r="P3" t="s">
        <v>69</v>
      </c>
      <c r="R3" t="s">
        <v>69</v>
      </c>
      <c r="S3" s="5">
        <f t="shared" ref="S3:S4" si="7">SUMIF(F:F,R3,K:K)*INT(SUBSTITUTE(S$1,"평균",""))</f>
        <v>972222.22222222225</v>
      </c>
      <c r="T3" s="5">
        <f t="shared" ref="T3:T4" si="8">_xlfn.MAXIFS(G:G,F:F,R3)*INT(SUBSTITUTE(T$1,"최대값",""))</f>
        <v>3750000</v>
      </c>
    </row>
    <row r="4" spans="1:22">
      <c r="A4" t="str">
        <f t="shared" ca="1" si="0"/>
        <v>cu</v>
      </c>
      <c r="B4" t="str">
        <f t="shared" si="1"/>
        <v>EN</v>
      </c>
      <c r="C4">
        <f t="shared" si="2"/>
        <v>120</v>
      </c>
      <c r="D4" t="str">
        <f t="shared" ca="1" si="3"/>
        <v>cu</v>
      </c>
      <c r="E4" t="s">
        <v>63</v>
      </c>
      <c r="F4" t="s">
        <v>105</v>
      </c>
      <c r="G4">
        <v>120</v>
      </c>
      <c r="H4" t="str">
        <f t="shared" si="4"/>
        <v>에너지너무많음</v>
      </c>
      <c r="I4">
        <v>1</v>
      </c>
      <c r="J4">
        <f t="shared" si="5"/>
        <v>0.1111111111111111</v>
      </c>
      <c r="K4">
        <f t="shared" si="6"/>
        <v>13.333333333333332</v>
      </c>
      <c r="R4" t="s">
        <v>102</v>
      </c>
      <c r="S4" s="5">
        <f t="shared" si="7"/>
        <v>0</v>
      </c>
      <c r="T4" s="5">
        <f t="shared" si="8"/>
        <v>0</v>
      </c>
    </row>
    <row r="5" spans="1:22">
      <c r="A5" t="str">
        <f t="shared" ca="1" si="0"/>
        <v>cu</v>
      </c>
      <c r="B5" t="str">
        <f t="shared" si="1"/>
        <v>EN</v>
      </c>
      <c r="C5">
        <f t="shared" si="2"/>
        <v>90</v>
      </c>
      <c r="D5" t="str">
        <f t="shared" ca="1" si="3"/>
        <v>cu</v>
      </c>
      <c r="E5" t="s">
        <v>63</v>
      </c>
      <c r="F5" t="s">
        <v>105</v>
      </c>
      <c r="G5">
        <v>90</v>
      </c>
      <c r="H5" t="str">
        <f t="shared" si="4"/>
        <v>에너지너무많음</v>
      </c>
      <c r="I5">
        <v>2</v>
      </c>
      <c r="J5">
        <f t="shared" si="5"/>
        <v>0.22222222222222221</v>
      </c>
      <c r="K5">
        <f t="shared" si="6"/>
        <v>20</v>
      </c>
    </row>
    <row r="6" spans="1:22">
      <c r="A6" t="str">
        <f t="shared" ca="1" si="0"/>
        <v>cu</v>
      </c>
      <c r="B6" t="str">
        <f t="shared" si="1"/>
        <v>GO</v>
      </c>
      <c r="C6">
        <f t="shared" si="2"/>
        <v>250000</v>
      </c>
      <c r="D6" t="str">
        <f t="shared" ca="1" si="3"/>
        <v>cu</v>
      </c>
      <c r="E6" t="s">
        <v>63</v>
      </c>
      <c r="F6" t="s">
        <v>106</v>
      </c>
      <c r="G6">
        <v>250000</v>
      </c>
      <c r="H6" t="str">
        <f t="shared" si="4"/>
        <v/>
      </c>
      <c r="I6">
        <v>1</v>
      </c>
      <c r="J6">
        <f t="shared" si="5"/>
        <v>0.1111111111111111</v>
      </c>
      <c r="K6">
        <f t="shared" si="6"/>
        <v>27777.777777777777</v>
      </c>
    </row>
    <row r="7" spans="1:22">
      <c r="A7" t="str">
        <f t="shared" ca="1" si="0"/>
        <v>cu</v>
      </c>
      <c r="B7" t="str">
        <f t="shared" si="1"/>
        <v>GO</v>
      </c>
      <c r="C7">
        <f t="shared" si="2"/>
        <v>375000</v>
      </c>
      <c r="D7" t="str">
        <f t="shared" ca="1" si="3"/>
        <v>cu</v>
      </c>
      <c r="E7" t="s">
        <v>63</v>
      </c>
      <c r="F7" t="s">
        <v>106</v>
      </c>
      <c r="G7">
        <v>375000</v>
      </c>
      <c r="H7" t="str">
        <f t="shared" si="4"/>
        <v/>
      </c>
      <c r="I7">
        <v>1</v>
      </c>
      <c r="J7">
        <f t="shared" si="5"/>
        <v>0.1111111111111111</v>
      </c>
      <c r="K7">
        <f t="shared" si="6"/>
        <v>41666.666666666664</v>
      </c>
    </row>
  </sheetData>
  <phoneticPr fontId="1" type="noConversion"/>
  <dataValidations disablePrompts="1" count="2">
    <dataValidation type="list" allowBlank="1" showInputMessage="1" showErrorMessage="1" sqref="E2:E7" xr:uid="{F9622349-D7CD-4FC8-A444-4EE7E70F0164}">
      <formula1>OFFSET(INDIRECT("$A$1"),1,MATCH(E$1&amp;"_Verify",INDIRECT("$1:$1"),0)-1,COUNTA(OFFSET(INDIRECT("$A:$A"),0,MATCH(E$1&amp;"_Verify",INDIRECT("$1:$1"),0)-1))-1,1)</formula1>
    </dataValidation>
    <dataValidation type="list" allowBlank="1" showInputMessage="1" showErrorMessage="1" sqref="F2:F7" xr:uid="{1D6DCD2A-DAB3-42A4-8D58-B655A47537C5}">
      <formula1>OFFSET(INDIRECT("$A$1"),1,MATCH(IF(E2="재화","서버재화",IF(E2="아이템","서버아이템","그외")),INDIRECT("$1:$1"),0)-1,COUNTA(OFFSET(INDIRECT("$A:$A"),0,MATCH(IF(E2="재화","서버재화",IF(E2="아이템","서버아이템","그외")),INDIRECT("$1:$1"),0)-1))-1,1)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AttendanceTypeTable</vt:lpstr>
      <vt:lpstr>AttendanceRewardTable</vt:lpstr>
      <vt:lpstr>AttendanceEarlyTable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2023-01-23T05:49:20Z</dcterms:created>
  <dcterms:modified xsi:type="dcterms:W3CDTF">2023-01-24T05:01:08Z</dcterms:modified>
</cp:coreProperties>
</file>