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E7EA5483-4F79-46EC-BC87-F384EF1A3771}" xr6:coauthVersionLast="47" xr6:coauthVersionMax="47" xr10:uidLastSave="{00000000-0000-0000-0000-000000000000}"/>
  <bookViews>
    <workbookView xWindow="-120" yWindow="-120" windowWidth="24240" windowHeight="13140" xr2:uid="{84B9C2BF-F691-4F82-9977-F0D27C67C948}"/>
  </bookViews>
  <sheets>
    <sheet name="EventTypeTable" sheetId="1" r:id="rId1"/>
    <sheet name="EventRewardTable" sheetId="2" r:id="rId2"/>
    <sheet name="EnergyUsePaybackTabl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H19" i="1" s="1"/>
  <c r="I19" i="1"/>
  <c r="AE19" i="1" s="1"/>
  <c r="AD19" i="1" s="1"/>
  <c r="P19" i="1"/>
  <c r="X19" i="1" s="1"/>
  <c r="O19" i="1"/>
  <c r="W19" i="1" s="1"/>
  <c r="N19" i="1"/>
  <c r="V19" i="1" s="1"/>
  <c r="M19" i="1"/>
  <c r="U19" i="1" s="1"/>
  <c r="L19" i="1"/>
  <c r="T19" i="1" s="1"/>
  <c r="K19" i="1"/>
  <c r="S19" i="1" s="1"/>
  <c r="J19" i="1"/>
  <c r="F19" i="1"/>
  <c r="AB19" i="1"/>
  <c r="Z19" i="1"/>
  <c r="B116" i="2" l="1"/>
  <c r="D116" i="2"/>
  <c r="E116" i="2"/>
  <c r="J116" i="2"/>
  <c r="K116" i="2"/>
  <c r="N116" i="2" l="1"/>
  <c r="O116" i="2"/>
  <c r="R116" i="2" s="1"/>
  <c r="P116" i="2"/>
  <c r="S116" i="2" s="1"/>
  <c r="B117" i="2"/>
  <c r="D117" i="2"/>
  <c r="E117" i="2"/>
  <c r="M116" i="2"/>
  <c r="Q116" i="2" l="1"/>
  <c r="B118" i="2"/>
  <c r="D118" i="2"/>
  <c r="D119" i="2" s="1"/>
  <c r="E118" i="2"/>
  <c r="B119" i="2"/>
  <c r="E119" i="2"/>
  <c r="AE18" i="1" l="1"/>
  <c r="P18" i="1"/>
  <c r="X18" i="1" s="1"/>
  <c r="O18" i="1"/>
  <c r="W18" i="1" s="1"/>
  <c r="N18" i="1"/>
  <c r="V18" i="1" s="1"/>
  <c r="M18" i="1"/>
  <c r="U18" i="1" s="1"/>
  <c r="L18" i="1"/>
  <c r="T18" i="1" s="1"/>
  <c r="K18" i="1"/>
  <c r="S18" i="1" s="1"/>
  <c r="J18" i="1"/>
  <c r="G18" i="1"/>
  <c r="H18" i="1" s="1"/>
  <c r="AE17" i="1"/>
  <c r="P17" i="1"/>
  <c r="X17" i="1" s="1"/>
  <c r="O17" i="1"/>
  <c r="W17" i="1" s="1"/>
  <c r="N17" i="1"/>
  <c r="V17" i="1" s="1"/>
  <c r="M17" i="1"/>
  <c r="U17" i="1" s="1"/>
  <c r="L17" i="1"/>
  <c r="T17" i="1" s="1"/>
  <c r="K17" i="1"/>
  <c r="S17" i="1" s="1"/>
  <c r="J17" i="1"/>
  <c r="G17" i="1"/>
  <c r="H17" i="1" s="1"/>
  <c r="AE16" i="1"/>
  <c r="P16" i="1"/>
  <c r="X16" i="1" s="1"/>
  <c r="O16" i="1"/>
  <c r="W16" i="1" s="1"/>
  <c r="N16" i="1"/>
  <c r="V16" i="1" s="1"/>
  <c r="M16" i="1"/>
  <c r="U16" i="1" s="1"/>
  <c r="L16" i="1"/>
  <c r="T16" i="1" s="1"/>
  <c r="K16" i="1"/>
  <c r="S16" i="1" s="1"/>
  <c r="J16" i="1"/>
  <c r="G16" i="1"/>
  <c r="H16" i="1" s="1"/>
  <c r="AE15" i="1"/>
  <c r="P15" i="1"/>
  <c r="X15" i="1" s="1"/>
  <c r="O15" i="1"/>
  <c r="W15" i="1" s="1"/>
  <c r="N15" i="1"/>
  <c r="V15" i="1" s="1"/>
  <c r="M15" i="1"/>
  <c r="U15" i="1" s="1"/>
  <c r="L15" i="1"/>
  <c r="T15" i="1" s="1"/>
  <c r="K15" i="1"/>
  <c r="S15" i="1" s="1"/>
  <c r="J15" i="1"/>
  <c r="G15" i="1"/>
  <c r="H15" i="1" s="1"/>
  <c r="G14" i="1"/>
  <c r="H14" i="1" s="1"/>
  <c r="AE14" i="1"/>
  <c r="P14" i="1"/>
  <c r="X14" i="1" s="1"/>
  <c r="O14" i="1"/>
  <c r="W14" i="1" s="1"/>
  <c r="N14" i="1"/>
  <c r="V14" i="1" s="1"/>
  <c r="M14" i="1"/>
  <c r="U14" i="1" s="1"/>
  <c r="L14" i="1"/>
  <c r="T14" i="1" s="1"/>
  <c r="K14" i="1"/>
  <c r="S14" i="1" s="1"/>
  <c r="J14" i="1"/>
  <c r="Z14" i="1"/>
  <c r="Z15" i="1"/>
  <c r="AB18" i="1"/>
  <c r="AB14" i="1"/>
  <c r="AB17" i="1"/>
  <c r="AB16" i="1"/>
  <c r="Z16" i="1"/>
  <c r="Z18" i="1"/>
  <c r="AB15" i="1"/>
  <c r="Z17" i="1"/>
  <c r="F18" i="1" l="1"/>
  <c r="F14" i="1"/>
  <c r="F15" i="1"/>
  <c r="F16" i="1"/>
  <c r="F17" i="1"/>
  <c r="E43" i="2" l="1"/>
  <c r="B43" i="2"/>
  <c r="E42" i="2"/>
  <c r="B42" i="2"/>
  <c r="K41" i="2"/>
  <c r="J41" i="2"/>
  <c r="E41" i="2"/>
  <c r="D41" i="2"/>
  <c r="D42" i="2" s="1"/>
  <c r="D43" i="2" s="1"/>
  <c r="B41" i="2"/>
  <c r="E40" i="2"/>
  <c r="K39" i="2"/>
  <c r="J39" i="2"/>
  <c r="E39" i="2"/>
  <c r="E38" i="2"/>
  <c r="K37" i="2"/>
  <c r="J37" i="2"/>
  <c r="E37" i="2"/>
  <c r="D39" i="2"/>
  <c r="D40" i="2" s="1"/>
  <c r="D37" i="2"/>
  <c r="D38" i="2" s="1"/>
  <c r="B40" i="2"/>
  <c r="B39" i="2"/>
  <c r="B38" i="2"/>
  <c r="B37" i="2"/>
  <c r="E5" i="2"/>
  <c r="B5" i="2"/>
  <c r="N41" i="2" l="1"/>
  <c r="O41" i="2"/>
  <c r="R41" i="2" s="1"/>
  <c r="P41" i="2"/>
  <c r="S41" i="2" s="1"/>
  <c r="O39" i="2"/>
  <c r="R39" i="2" s="1"/>
  <c r="N39" i="2"/>
  <c r="P39" i="2"/>
  <c r="S39" i="2" s="1"/>
  <c r="N37" i="2"/>
  <c r="O37" i="2"/>
  <c r="R37" i="2" s="1"/>
  <c r="P37" i="2"/>
  <c r="S37" i="2" s="1"/>
  <c r="M41" i="2"/>
  <c r="M39" i="2"/>
  <c r="M37" i="2"/>
  <c r="Q41" i="2" l="1"/>
  <c r="Q39" i="2"/>
  <c r="Q37" i="2"/>
  <c r="P13" i="1" l="1"/>
  <c r="X13" i="1" s="1"/>
  <c r="O13" i="1"/>
  <c r="W13" i="1" s="1"/>
  <c r="N13" i="1"/>
  <c r="V13" i="1" s="1"/>
  <c r="M13" i="1"/>
  <c r="U13" i="1" s="1"/>
  <c r="L13" i="1"/>
  <c r="T13" i="1" s="1"/>
  <c r="K13" i="1"/>
  <c r="S13" i="1" s="1"/>
  <c r="S12" i="1"/>
  <c r="P12" i="1"/>
  <c r="X12" i="1" s="1"/>
  <c r="O12" i="1"/>
  <c r="W12" i="1" s="1"/>
  <c r="N12" i="1"/>
  <c r="V12" i="1" s="1"/>
  <c r="M12" i="1"/>
  <c r="U12" i="1" s="1"/>
  <c r="L12" i="1"/>
  <c r="T12" i="1" s="1"/>
  <c r="K12" i="1"/>
  <c r="E115" i="2"/>
  <c r="B115" i="2"/>
  <c r="E114" i="2"/>
  <c r="B114" i="2"/>
  <c r="E113" i="2"/>
  <c r="B113" i="2"/>
  <c r="E112" i="2"/>
  <c r="B112" i="2"/>
  <c r="E111" i="2"/>
  <c r="B111" i="2"/>
  <c r="E110" i="2"/>
  <c r="B110" i="2"/>
  <c r="E109" i="2"/>
  <c r="B109" i="2"/>
  <c r="E108" i="2"/>
  <c r="B108" i="2"/>
  <c r="E107" i="2"/>
  <c r="B107" i="2"/>
  <c r="E106" i="2"/>
  <c r="B106" i="2"/>
  <c r="E105" i="2"/>
  <c r="B105" i="2"/>
  <c r="K104" i="2"/>
  <c r="J104" i="2"/>
  <c r="E104" i="2"/>
  <c r="D104" i="2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B104" i="2"/>
  <c r="E103" i="2"/>
  <c r="B103" i="2"/>
  <c r="E102" i="2"/>
  <c r="B102" i="2"/>
  <c r="E101" i="2"/>
  <c r="B101" i="2"/>
  <c r="E100" i="2"/>
  <c r="B100" i="2"/>
  <c r="E99" i="2"/>
  <c r="B99" i="2"/>
  <c r="E98" i="2"/>
  <c r="B98" i="2"/>
  <c r="E97" i="2"/>
  <c r="B97" i="2"/>
  <c r="E96" i="2"/>
  <c r="B96" i="2"/>
  <c r="E95" i="2"/>
  <c r="B95" i="2"/>
  <c r="E94" i="2"/>
  <c r="B94" i="2"/>
  <c r="E93" i="2"/>
  <c r="B93" i="2"/>
  <c r="K92" i="2"/>
  <c r="J92" i="2"/>
  <c r="E92" i="2"/>
  <c r="D92" i="2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B92" i="2"/>
  <c r="K80" i="2"/>
  <c r="J80" i="2"/>
  <c r="E91" i="2"/>
  <c r="E90" i="2"/>
  <c r="E89" i="2"/>
  <c r="E88" i="2"/>
  <c r="E87" i="2"/>
  <c r="E86" i="2"/>
  <c r="E85" i="2"/>
  <c r="E84" i="2"/>
  <c r="E83" i="2"/>
  <c r="E82" i="2"/>
  <c r="E81" i="2"/>
  <c r="E80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AE13" i="1"/>
  <c r="AE12" i="1"/>
  <c r="AE11" i="1"/>
  <c r="J12" i="1"/>
  <c r="H12" i="1"/>
  <c r="P11" i="1"/>
  <c r="X11" i="1" s="1"/>
  <c r="O11" i="1"/>
  <c r="W11" i="1" s="1"/>
  <c r="N11" i="1"/>
  <c r="V11" i="1" s="1"/>
  <c r="M11" i="1"/>
  <c r="U11" i="1" s="1"/>
  <c r="L11" i="1"/>
  <c r="T11" i="1" s="1"/>
  <c r="K11" i="1"/>
  <c r="S11" i="1" s="1"/>
  <c r="J11" i="1"/>
  <c r="H11" i="1"/>
  <c r="AB13" i="1"/>
  <c r="AB12" i="1"/>
  <c r="Z12" i="1"/>
  <c r="Z11" i="1"/>
  <c r="AB11" i="1"/>
  <c r="Z13" i="1"/>
  <c r="AB10" i="1"/>
  <c r="Z10" i="1"/>
  <c r="P104" i="2" l="1"/>
  <c r="S104" i="2" s="1"/>
  <c r="P92" i="2"/>
  <c r="S92" i="2" s="1"/>
  <c r="N104" i="2"/>
  <c r="O104" i="2"/>
  <c r="R104" i="2" s="1"/>
  <c r="N92" i="2"/>
  <c r="O92" i="2"/>
  <c r="R92" i="2" s="1"/>
  <c r="N80" i="2"/>
  <c r="P80" i="2"/>
  <c r="S80" i="2" s="1"/>
  <c r="O80" i="2"/>
  <c r="R80" i="2" s="1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4" i="2"/>
  <c r="B3" i="2"/>
  <c r="B2" i="2"/>
  <c r="K68" i="2"/>
  <c r="J68" i="2"/>
  <c r="K56" i="2"/>
  <c r="J56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8" i="2"/>
  <c r="E7" i="2"/>
  <c r="E6" i="2"/>
  <c r="E3" i="2"/>
  <c r="K44" i="2"/>
  <c r="J44" i="2"/>
  <c r="K26" i="2"/>
  <c r="K2" i="2"/>
  <c r="K6" i="2"/>
  <c r="K16" i="2"/>
  <c r="K4" i="2"/>
  <c r="J4" i="2"/>
  <c r="G6" i="1"/>
  <c r="J26" i="2"/>
  <c r="E9" i="2"/>
  <c r="E4" i="2"/>
  <c r="Z9" i="1"/>
  <c r="M92" i="2"/>
  <c r="AB6" i="1"/>
  <c r="M104" i="2"/>
  <c r="AB9" i="1"/>
  <c r="M80" i="2"/>
  <c r="Z6" i="1"/>
  <c r="Z8" i="1"/>
  <c r="AB8" i="1"/>
  <c r="N4" i="2" l="1"/>
  <c r="O4" i="2"/>
  <c r="R4" i="2" s="1"/>
  <c r="P4" i="2"/>
  <c r="S4" i="2" s="1"/>
  <c r="Q104" i="2"/>
  <c r="Q92" i="2"/>
  <c r="Q80" i="2"/>
  <c r="O68" i="2"/>
  <c r="R68" i="2" s="1"/>
  <c r="P68" i="2"/>
  <c r="S68" i="2" s="1"/>
  <c r="N68" i="2"/>
  <c r="P56" i="2"/>
  <c r="S56" i="2" s="1"/>
  <c r="N56" i="2"/>
  <c r="O56" i="2"/>
  <c r="R56" i="2" s="1"/>
  <c r="N44" i="2"/>
  <c r="O44" i="2"/>
  <c r="R44" i="2" s="1"/>
  <c r="P44" i="2"/>
  <c r="S44" i="2" s="1"/>
  <c r="P26" i="2"/>
  <c r="S26" i="2" s="1"/>
  <c r="N26" i="2"/>
  <c r="O26" i="2"/>
  <c r="R26" i="2" s="1"/>
  <c r="M56" i="2"/>
  <c r="M4" i="2"/>
  <c r="M44" i="2"/>
  <c r="M26" i="2"/>
  <c r="M68" i="2"/>
  <c r="Q68" i="2" l="1"/>
  <c r="Q56" i="2"/>
  <c r="Q44" i="2"/>
  <c r="Q26" i="2"/>
  <c r="I7" i="1"/>
  <c r="G7" i="1"/>
  <c r="D7" i="3"/>
  <c r="D6" i="3"/>
  <c r="D5" i="3"/>
  <c r="D4" i="3"/>
  <c r="D3" i="3"/>
  <c r="D2" i="3"/>
  <c r="C2" i="3" s="1"/>
  <c r="C3" i="3" s="1"/>
  <c r="C4" i="3" s="1"/>
  <c r="C5" i="3" s="1"/>
  <c r="C6" i="3" s="1"/>
  <c r="C7" i="3" s="1"/>
  <c r="Z7" i="1"/>
  <c r="AB7" i="1"/>
  <c r="F2" i="3" l="1"/>
  <c r="AE10" i="1"/>
  <c r="AE9" i="1"/>
  <c r="AE8" i="1"/>
  <c r="AE7" i="1"/>
  <c r="AE6" i="1"/>
  <c r="AE5" i="1"/>
  <c r="AE4" i="1"/>
  <c r="AE3" i="1"/>
  <c r="AE2" i="1"/>
  <c r="AD2" i="1" s="1"/>
  <c r="AD3" i="1" l="1"/>
  <c r="AD4" i="1" l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L2" i="1" l="1"/>
  <c r="J2" i="2"/>
  <c r="P2" i="2" s="1"/>
  <c r="J6" i="2"/>
  <c r="P6" i="2" s="1"/>
  <c r="J16" i="2"/>
  <c r="P16" i="2" s="1"/>
  <c r="AB2" i="1"/>
  <c r="AB3" i="1"/>
  <c r="AB4" i="1"/>
  <c r="AB5" i="1"/>
  <c r="O16" i="2" l="1"/>
  <c r="N16" i="2"/>
  <c r="O6" i="2"/>
  <c r="N6" i="2"/>
  <c r="O2" i="2"/>
  <c r="N2" i="2"/>
  <c r="Z5" i="1"/>
  <c r="Z3" i="1"/>
  <c r="M16" i="2"/>
  <c r="Z2" i="1"/>
  <c r="M6" i="2"/>
  <c r="Z4" i="1"/>
  <c r="M2" i="2"/>
  <c r="P10" i="1" l="1"/>
  <c r="X10" i="1" s="1"/>
  <c r="O10" i="1"/>
  <c r="W10" i="1" s="1"/>
  <c r="N10" i="1"/>
  <c r="V10" i="1" s="1"/>
  <c r="M10" i="1"/>
  <c r="U10" i="1" s="1"/>
  <c r="L10" i="1"/>
  <c r="T10" i="1" s="1"/>
  <c r="K10" i="1"/>
  <c r="S10" i="1" s="1"/>
  <c r="P9" i="1"/>
  <c r="X9" i="1" s="1"/>
  <c r="O9" i="1"/>
  <c r="W9" i="1" s="1"/>
  <c r="N9" i="1"/>
  <c r="V9" i="1" s="1"/>
  <c r="M9" i="1"/>
  <c r="U9" i="1" s="1"/>
  <c r="L9" i="1"/>
  <c r="T9" i="1" s="1"/>
  <c r="K9" i="1"/>
  <c r="S9" i="1" s="1"/>
  <c r="P8" i="1"/>
  <c r="X8" i="1" s="1"/>
  <c r="O8" i="1"/>
  <c r="W8" i="1" s="1"/>
  <c r="N8" i="1"/>
  <c r="V8" i="1" s="1"/>
  <c r="M8" i="1"/>
  <c r="U8" i="1" s="1"/>
  <c r="L8" i="1"/>
  <c r="T8" i="1" s="1"/>
  <c r="K8" i="1"/>
  <c r="S8" i="1" s="1"/>
  <c r="P7" i="1"/>
  <c r="X7" i="1" s="1"/>
  <c r="O7" i="1"/>
  <c r="W7" i="1" s="1"/>
  <c r="N7" i="1"/>
  <c r="V7" i="1" s="1"/>
  <c r="M7" i="1"/>
  <c r="U7" i="1" s="1"/>
  <c r="L7" i="1"/>
  <c r="T7" i="1" s="1"/>
  <c r="K7" i="1"/>
  <c r="S7" i="1" s="1"/>
  <c r="P6" i="1"/>
  <c r="X6" i="1" s="1"/>
  <c r="O6" i="1"/>
  <c r="W6" i="1" s="1"/>
  <c r="N6" i="1"/>
  <c r="V6" i="1" s="1"/>
  <c r="M6" i="1"/>
  <c r="U6" i="1" s="1"/>
  <c r="L6" i="1"/>
  <c r="T6" i="1" s="1"/>
  <c r="K6" i="1"/>
  <c r="S6" i="1" s="1"/>
  <c r="P5" i="1"/>
  <c r="X5" i="1" s="1"/>
  <c r="O5" i="1"/>
  <c r="W5" i="1" s="1"/>
  <c r="N5" i="1"/>
  <c r="V5" i="1" s="1"/>
  <c r="M5" i="1"/>
  <c r="U5" i="1" s="1"/>
  <c r="L5" i="1"/>
  <c r="T5" i="1" s="1"/>
  <c r="K5" i="1"/>
  <c r="S5" i="1" s="1"/>
  <c r="P4" i="1"/>
  <c r="X4" i="1" s="1"/>
  <c r="O4" i="1"/>
  <c r="W4" i="1" s="1"/>
  <c r="N4" i="1"/>
  <c r="V4" i="1" s="1"/>
  <c r="M4" i="1"/>
  <c r="U4" i="1" s="1"/>
  <c r="L4" i="1"/>
  <c r="T4" i="1" s="1"/>
  <c r="K4" i="1"/>
  <c r="S4" i="1" s="1"/>
  <c r="P3" i="1"/>
  <c r="X3" i="1" s="1"/>
  <c r="O3" i="1"/>
  <c r="W3" i="1" s="1"/>
  <c r="N3" i="1"/>
  <c r="V3" i="1" s="1"/>
  <c r="M3" i="1"/>
  <c r="U3" i="1" s="1"/>
  <c r="L3" i="1"/>
  <c r="T3" i="1" s="1"/>
  <c r="K3" i="1"/>
  <c r="S3" i="1" s="1"/>
  <c r="P2" i="1"/>
  <c r="X2" i="1" s="1"/>
  <c r="O2" i="1"/>
  <c r="W2" i="1" s="1"/>
  <c r="N2" i="1"/>
  <c r="V2" i="1" s="1"/>
  <c r="M2" i="1"/>
  <c r="U2" i="1" s="1"/>
  <c r="L2" i="1"/>
  <c r="T2" i="1" s="1"/>
  <c r="K2" i="1"/>
  <c r="S2" i="1" s="1"/>
  <c r="J13" i="1" l="1"/>
  <c r="J10" i="1"/>
  <c r="J9" i="1"/>
  <c r="J8" i="1"/>
  <c r="J7" i="1"/>
  <c r="J6" i="1"/>
  <c r="J5" i="1"/>
  <c r="J4" i="1"/>
  <c r="J3" i="1"/>
  <c r="J2" i="1"/>
  <c r="E2" i="2" l="1"/>
  <c r="Q4" i="2" l="1"/>
  <c r="H13" i="1"/>
  <c r="G4" i="1"/>
  <c r="H4" i="1" s="1"/>
  <c r="G5" i="1"/>
  <c r="H5" i="1" s="1"/>
  <c r="H10" i="1"/>
  <c r="H9" i="1"/>
  <c r="H8" i="1"/>
  <c r="H7" i="1"/>
  <c r="H6" i="1"/>
  <c r="H3" i="1"/>
  <c r="H2" i="1"/>
  <c r="R6" i="2" l="1"/>
  <c r="R2" i="2"/>
  <c r="R16" i="2" l="1"/>
  <c r="S16" i="2"/>
  <c r="S2" i="2"/>
  <c r="S6" i="2"/>
  <c r="Q6" i="2" l="1"/>
  <c r="Q2" i="2"/>
  <c r="Q16" i="2"/>
  <c r="D80" i="2" l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4" i="2"/>
  <c r="D5" i="2" s="1"/>
  <c r="F12" i="1"/>
  <c r="F2" i="1"/>
  <c r="F11" i="1"/>
  <c r="F4" i="1"/>
  <c r="D44" i="2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F9" i="1"/>
  <c r="D26" i="2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F10" i="1"/>
  <c r="F13" i="1"/>
  <c r="F6" i="1"/>
  <c r="D6" i="2"/>
  <c r="D7" i="2" s="1"/>
  <c r="D8" i="2" s="1"/>
  <c r="D9" i="2" s="1"/>
  <c r="D10" i="2" s="1"/>
  <c r="D11" i="2" s="1"/>
  <c r="D12" i="2" s="1"/>
  <c r="D13" i="2" s="1"/>
  <c r="D14" i="2" s="1"/>
  <c r="D15" i="2" s="1"/>
  <c r="F5" i="1"/>
  <c r="F3" i="1"/>
  <c r="F8" i="1"/>
  <c r="D2" i="2"/>
  <c r="D3" i="2" s="1"/>
  <c r="F7" i="1"/>
  <c r="D16" i="2"/>
  <c r="D17" i="2" s="1"/>
  <c r="D18" i="2" s="1"/>
  <c r="D19" i="2" s="1"/>
  <c r="D20" i="2" s="1"/>
  <c r="D21" i="2" s="1"/>
  <c r="D22" i="2" s="1"/>
  <c r="D23" i="2" s="1"/>
  <c r="D24" i="2" s="1"/>
  <c r="D25" i="2" s="1"/>
  <c r="L116" i="2" l="1"/>
  <c r="K117" i="2" l="1"/>
  <c r="J117" i="2"/>
  <c r="L117" i="2" l="1"/>
  <c r="K118" i="2" s="1"/>
  <c r="L80" i="2"/>
  <c r="L104" i="2"/>
  <c r="L92" i="2"/>
  <c r="L41" i="2"/>
  <c r="L39" i="2"/>
  <c r="L37" i="2"/>
  <c r="N117" i="2"/>
  <c r="P117" i="2"/>
  <c r="S117" i="2" s="1"/>
  <c r="O117" i="2"/>
  <c r="R117" i="2" s="1"/>
  <c r="J118" i="2"/>
  <c r="M117" i="2"/>
  <c r="Q117" i="2" l="1"/>
  <c r="L118" i="2"/>
  <c r="K119" i="2" s="1"/>
  <c r="N118" i="2"/>
  <c r="P118" i="2"/>
  <c r="S118" i="2" s="1"/>
  <c r="O118" i="2"/>
  <c r="R118" i="2" s="1"/>
  <c r="J38" i="2"/>
  <c r="K38" i="2"/>
  <c r="K40" i="2"/>
  <c r="J40" i="2"/>
  <c r="K42" i="2"/>
  <c r="J42" i="2"/>
  <c r="K93" i="2"/>
  <c r="J93" i="2"/>
  <c r="K105" i="2"/>
  <c r="J105" i="2"/>
  <c r="J81" i="2"/>
  <c r="K81" i="2"/>
  <c r="L81" i="2" s="1"/>
  <c r="K82" i="2" s="1"/>
  <c r="M118" i="2"/>
  <c r="L38" i="2" l="1"/>
  <c r="L105" i="2"/>
  <c r="K106" i="2" s="1"/>
  <c r="L42" i="2"/>
  <c r="K43" i="2" s="1"/>
  <c r="L40" i="2"/>
  <c r="L4" i="2"/>
  <c r="Q118" i="2"/>
  <c r="N40" i="2"/>
  <c r="P40" i="2"/>
  <c r="S40" i="2" s="1"/>
  <c r="O40" i="2"/>
  <c r="R40" i="2" s="1"/>
  <c r="P42" i="2"/>
  <c r="S42" i="2" s="1"/>
  <c r="N42" i="2"/>
  <c r="O42" i="2"/>
  <c r="R42" i="2" s="1"/>
  <c r="O38" i="2"/>
  <c r="R38" i="2" s="1"/>
  <c r="P38" i="2"/>
  <c r="S38" i="2" s="1"/>
  <c r="N38" i="2"/>
  <c r="O81" i="2"/>
  <c r="R81" i="2" s="1"/>
  <c r="P81" i="2"/>
  <c r="S81" i="2" s="1"/>
  <c r="N81" i="2"/>
  <c r="J82" i="2"/>
  <c r="N105" i="2"/>
  <c r="O105" i="2"/>
  <c r="R105" i="2" s="1"/>
  <c r="P105" i="2"/>
  <c r="S105" i="2" s="1"/>
  <c r="J106" i="2"/>
  <c r="J119" i="2"/>
  <c r="N93" i="2"/>
  <c r="P93" i="2"/>
  <c r="S93" i="2" s="1"/>
  <c r="O93" i="2"/>
  <c r="R93" i="2" s="1"/>
  <c r="L93" i="2"/>
  <c r="K94" i="2" s="1"/>
  <c r="M38" i="2"/>
  <c r="M81" i="2"/>
  <c r="M40" i="2"/>
  <c r="M42" i="2"/>
  <c r="M105" i="2"/>
  <c r="M93" i="2"/>
  <c r="J43" i="2" l="1"/>
  <c r="O43" i="2" s="1"/>
  <c r="R43" i="2" s="1"/>
  <c r="Q93" i="2"/>
  <c r="Q42" i="2"/>
  <c r="Q105" i="2"/>
  <c r="Q40" i="2"/>
  <c r="Q81" i="2"/>
  <c r="Q38" i="2"/>
  <c r="N119" i="2"/>
  <c r="P119" i="2"/>
  <c r="S119" i="2" s="1"/>
  <c r="O119" i="2"/>
  <c r="R119" i="2" s="1"/>
  <c r="L106" i="2"/>
  <c r="K107" i="2" s="1"/>
  <c r="N106" i="2"/>
  <c r="P106" i="2"/>
  <c r="S106" i="2" s="1"/>
  <c r="O106" i="2"/>
  <c r="R106" i="2" s="1"/>
  <c r="L82" i="2"/>
  <c r="K83" i="2" s="1"/>
  <c r="P82" i="2"/>
  <c r="S82" i="2" s="1"/>
  <c r="O82" i="2"/>
  <c r="R82" i="2" s="1"/>
  <c r="N82" i="2"/>
  <c r="L119" i="2"/>
  <c r="J94" i="2"/>
  <c r="K5" i="2"/>
  <c r="J5" i="2"/>
  <c r="M106" i="2"/>
  <c r="M119" i="2"/>
  <c r="M82" i="2"/>
  <c r="N43" i="2" l="1"/>
  <c r="L43" i="2"/>
  <c r="P43" i="2"/>
  <c r="S43" i="2" s="1"/>
  <c r="J83" i="2"/>
  <c r="L83" i="2" s="1"/>
  <c r="L44" i="2"/>
  <c r="L68" i="2"/>
  <c r="L56" i="2"/>
  <c r="Q82" i="2"/>
  <c r="Q119" i="2"/>
  <c r="Q106" i="2"/>
  <c r="N83" i="2"/>
  <c r="P5" i="2"/>
  <c r="S5" i="2" s="1"/>
  <c r="N5" i="2"/>
  <c r="O5" i="2"/>
  <c r="R5" i="2" s="1"/>
  <c r="L5" i="2"/>
  <c r="J107" i="2"/>
  <c r="L107" i="2" s="1"/>
  <c r="K108" i="2" s="1"/>
  <c r="L94" i="2"/>
  <c r="K95" i="2" s="1"/>
  <c r="N94" i="2"/>
  <c r="P94" i="2"/>
  <c r="S94" i="2" s="1"/>
  <c r="O94" i="2"/>
  <c r="R94" i="2" s="1"/>
  <c r="M43" i="2"/>
  <c r="M94" i="2"/>
  <c r="M83" i="2"/>
  <c r="M5" i="2"/>
  <c r="Q43" i="2" l="1"/>
  <c r="O83" i="2"/>
  <c r="R83" i="2" s="1"/>
  <c r="K84" i="2"/>
  <c r="J84" i="2"/>
  <c r="J95" i="2"/>
  <c r="O95" i="2" s="1"/>
  <c r="R95" i="2" s="1"/>
  <c r="P83" i="2"/>
  <c r="S83" i="2" s="1"/>
  <c r="Q83" i="2"/>
  <c r="Q94" i="2"/>
  <c r="Q5" i="2"/>
  <c r="P84" i="2"/>
  <c r="S84" i="2" s="1"/>
  <c r="O107" i="2"/>
  <c r="R107" i="2" s="1"/>
  <c r="P107" i="2"/>
  <c r="S107" i="2" s="1"/>
  <c r="N107" i="2"/>
  <c r="J108" i="2"/>
  <c r="J57" i="2"/>
  <c r="K57" i="2"/>
  <c r="K69" i="2"/>
  <c r="J69" i="2"/>
  <c r="J45" i="2"/>
  <c r="K45" i="2"/>
  <c r="M107" i="2"/>
  <c r="O84" i="2" l="1"/>
  <c r="R84" i="2" s="1"/>
  <c r="L57" i="2"/>
  <c r="K58" i="2" s="1"/>
  <c r="N84" i="2"/>
  <c r="L69" i="2"/>
  <c r="K70" i="2" s="1"/>
  <c r="N95" i="2"/>
  <c r="L95" i="2"/>
  <c r="K96" i="2" s="1"/>
  <c r="P95" i="2"/>
  <c r="S95" i="2" s="1"/>
  <c r="L84" i="2"/>
  <c r="L45" i="2"/>
  <c r="K46" i="2" s="1"/>
  <c r="Q107" i="2"/>
  <c r="P69" i="2"/>
  <c r="S69" i="2" s="1"/>
  <c r="O69" i="2"/>
  <c r="R69" i="2" s="1"/>
  <c r="N69" i="2"/>
  <c r="O45" i="2"/>
  <c r="R45" i="2" s="1"/>
  <c r="P45" i="2"/>
  <c r="S45" i="2" s="1"/>
  <c r="N45" i="2"/>
  <c r="L108" i="2"/>
  <c r="K109" i="2" s="1"/>
  <c r="O108" i="2"/>
  <c r="R108" i="2" s="1"/>
  <c r="N108" i="2"/>
  <c r="P108" i="2"/>
  <c r="S108" i="2" s="1"/>
  <c r="N57" i="2"/>
  <c r="P57" i="2"/>
  <c r="S57" i="2" s="1"/>
  <c r="O57" i="2"/>
  <c r="R57" i="2" s="1"/>
  <c r="M84" i="2"/>
  <c r="M95" i="2"/>
  <c r="M45" i="2"/>
  <c r="M108" i="2"/>
  <c r="M57" i="2"/>
  <c r="M69" i="2"/>
  <c r="J58" i="2" l="1"/>
  <c r="L58" i="2" s="1"/>
  <c r="K59" i="2" s="1"/>
  <c r="J96" i="2"/>
  <c r="J46" i="2"/>
  <c r="O46" i="2" s="1"/>
  <c r="R46" i="2" s="1"/>
  <c r="Q84" i="2"/>
  <c r="J70" i="2"/>
  <c r="L70" i="2" s="1"/>
  <c r="K71" i="2" s="1"/>
  <c r="Q95" i="2"/>
  <c r="J109" i="2"/>
  <c r="O109" i="2" s="1"/>
  <c r="R109" i="2" s="1"/>
  <c r="K85" i="2"/>
  <c r="J85" i="2"/>
  <c r="Q69" i="2"/>
  <c r="Q57" i="2"/>
  <c r="Q45" i="2"/>
  <c r="Q108" i="2"/>
  <c r="N58" i="2"/>
  <c r="P58" i="2"/>
  <c r="S58" i="2" s="1"/>
  <c r="O58" i="2"/>
  <c r="R58" i="2" s="1"/>
  <c r="J59" i="2"/>
  <c r="L96" i="2"/>
  <c r="K97" i="2" s="1"/>
  <c r="N96" i="2"/>
  <c r="P96" i="2"/>
  <c r="S96" i="2" s="1"/>
  <c r="O96" i="2"/>
  <c r="R96" i="2" s="1"/>
  <c r="M96" i="2"/>
  <c r="M58" i="2"/>
  <c r="N46" i="2" l="1"/>
  <c r="L59" i="2"/>
  <c r="K60" i="2" s="1"/>
  <c r="P109" i="2"/>
  <c r="S109" i="2" s="1"/>
  <c r="L109" i="2"/>
  <c r="K110" i="2" s="1"/>
  <c r="N109" i="2"/>
  <c r="L46" i="2"/>
  <c r="K47" i="2" s="1"/>
  <c r="P46" i="2"/>
  <c r="S46" i="2" s="1"/>
  <c r="O70" i="2"/>
  <c r="R70" i="2" s="1"/>
  <c r="N70" i="2"/>
  <c r="P70" i="2"/>
  <c r="S70" i="2" s="1"/>
  <c r="L85" i="2"/>
  <c r="N85" i="2"/>
  <c r="O85" i="2"/>
  <c r="R85" i="2" s="1"/>
  <c r="P85" i="2"/>
  <c r="S85" i="2" s="1"/>
  <c r="J97" i="2"/>
  <c r="N97" i="2" s="1"/>
  <c r="Q58" i="2"/>
  <c r="Q96" i="2"/>
  <c r="J110" i="2"/>
  <c r="O59" i="2"/>
  <c r="R59" i="2" s="1"/>
  <c r="P59" i="2"/>
  <c r="S59" i="2" s="1"/>
  <c r="N59" i="2"/>
  <c r="J60" i="2"/>
  <c r="J71" i="2"/>
  <c r="M46" i="2"/>
  <c r="M109" i="2"/>
  <c r="M70" i="2"/>
  <c r="M85" i="2"/>
  <c r="M97" i="2"/>
  <c r="M59" i="2"/>
  <c r="Q46" i="2" l="1"/>
  <c r="L110" i="2"/>
  <c r="K111" i="2" s="1"/>
  <c r="Q109" i="2"/>
  <c r="J47" i="2"/>
  <c r="Q70" i="2"/>
  <c r="P97" i="2"/>
  <c r="S97" i="2" s="1"/>
  <c r="L97" i="2"/>
  <c r="K98" i="2" s="1"/>
  <c r="K86" i="2"/>
  <c r="L86" i="2" s="1"/>
  <c r="K87" i="2" s="1"/>
  <c r="J86" i="2"/>
  <c r="O97" i="2"/>
  <c r="R97" i="2" s="1"/>
  <c r="Q85" i="2"/>
  <c r="Q97" i="2"/>
  <c r="Q59" i="2"/>
  <c r="O47" i="2"/>
  <c r="R47" i="2" s="1"/>
  <c r="N47" i="2"/>
  <c r="P47" i="2"/>
  <c r="S47" i="2" s="1"/>
  <c r="L47" i="2"/>
  <c r="K48" i="2" s="1"/>
  <c r="N110" i="2"/>
  <c r="P110" i="2"/>
  <c r="S110" i="2" s="1"/>
  <c r="O110" i="2"/>
  <c r="R110" i="2" s="1"/>
  <c r="J111" i="2"/>
  <c r="L71" i="2"/>
  <c r="K72" i="2" s="1"/>
  <c r="N71" i="2"/>
  <c r="P71" i="2"/>
  <c r="S71" i="2" s="1"/>
  <c r="O71" i="2"/>
  <c r="R71" i="2" s="1"/>
  <c r="L60" i="2"/>
  <c r="K61" i="2" s="1"/>
  <c r="O60" i="2"/>
  <c r="R60" i="2" s="1"/>
  <c r="P60" i="2"/>
  <c r="S60" i="2" s="1"/>
  <c r="N60" i="2"/>
  <c r="M110" i="2"/>
  <c r="M47" i="2"/>
  <c r="M71" i="2"/>
  <c r="M60" i="2"/>
  <c r="J98" i="2" l="1"/>
  <c r="N98" i="2" s="1"/>
  <c r="P86" i="2"/>
  <c r="S86" i="2" s="1"/>
  <c r="O86" i="2"/>
  <c r="R86" i="2" s="1"/>
  <c r="N86" i="2"/>
  <c r="J87" i="2"/>
  <c r="J72" i="2"/>
  <c r="L72" i="2" s="1"/>
  <c r="K73" i="2" s="1"/>
  <c r="J48" i="2"/>
  <c r="L48" i="2" s="1"/>
  <c r="L26" i="2"/>
  <c r="L16" i="2"/>
  <c r="L2" i="2"/>
  <c r="L6" i="2"/>
  <c r="Q71" i="2"/>
  <c r="Q47" i="2"/>
  <c r="Q60" i="2"/>
  <c r="Q110" i="2"/>
  <c r="L111" i="2"/>
  <c r="K112" i="2" s="1"/>
  <c r="P111" i="2"/>
  <c r="S111" i="2" s="1"/>
  <c r="N111" i="2"/>
  <c r="O111" i="2"/>
  <c r="R111" i="2" s="1"/>
  <c r="J61" i="2"/>
  <c r="M86" i="2"/>
  <c r="M98" i="2"/>
  <c r="M111" i="2"/>
  <c r="P98" i="2" l="1"/>
  <c r="S98" i="2" s="1"/>
  <c r="O98" i="2"/>
  <c r="R98" i="2" s="1"/>
  <c r="L98" i="2"/>
  <c r="K99" i="2" s="1"/>
  <c r="O72" i="2"/>
  <c r="R72" i="2" s="1"/>
  <c r="N48" i="2"/>
  <c r="N72" i="2"/>
  <c r="P48" i="2"/>
  <c r="S48" i="2" s="1"/>
  <c r="O48" i="2"/>
  <c r="R48" i="2" s="1"/>
  <c r="P72" i="2"/>
  <c r="S72" i="2" s="1"/>
  <c r="Q86" i="2"/>
  <c r="O87" i="2"/>
  <c r="R87" i="2" s="1"/>
  <c r="N87" i="2"/>
  <c r="P87" i="2"/>
  <c r="S87" i="2" s="1"/>
  <c r="L87" i="2"/>
  <c r="J73" i="2"/>
  <c r="L73" i="2" s="1"/>
  <c r="K74" i="2" s="1"/>
  <c r="K49" i="2"/>
  <c r="J49" i="2"/>
  <c r="J112" i="2"/>
  <c r="L112" i="2" s="1"/>
  <c r="K113" i="2" s="1"/>
  <c r="Q111" i="2"/>
  <c r="Q98" i="2"/>
  <c r="L61" i="2"/>
  <c r="K62" i="2" s="1"/>
  <c r="O61" i="2"/>
  <c r="R61" i="2" s="1"/>
  <c r="P61" i="2"/>
  <c r="S61" i="2" s="1"/>
  <c r="N61" i="2"/>
  <c r="K7" i="2"/>
  <c r="J7" i="2"/>
  <c r="J99" i="2"/>
  <c r="J3" i="2"/>
  <c r="K3" i="2"/>
  <c r="K17" i="2"/>
  <c r="J17" i="2"/>
  <c r="K27" i="2"/>
  <c r="J27" i="2"/>
  <c r="M48" i="2"/>
  <c r="M72" i="2"/>
  <c r="M87" i="2"/>
  <c r="M61" i="2"/>
  <c r="Q72" i="2" l="1"/>
  <c r="Q48" i="2"/>
  <c r="N49" i="2"/>
  <c r="O49" i="2"/>
  <c r="R49" i="2" s="1"/>
  <c r="P49" i="2"/>
  <c r="S49" i="2" s="1"/>
  <c r="L49" i="2"/>
  <c r="K50" i="2" s="1"/>
  <c r="L3" i="2"/>
  <c r="Q87" i="2"/>
  <c r="J74" i="2"/>
  <c r="N74" i="2" s="1"/>
  <c r="N112" i="2"/>
  <c r="K88" i="2"/>
  <c r="J88" i="2"/>
  <c r="N73" i="2"/>
  <c r="O112" i="2"/>
  <c r="R112" i="2" s="1"/>
  <c r="P112" i="2"/>
  <c r="S112" i="2" s="1"/>
  <c r="P73" i="2"/>
  <c r="S73" i="2" s="1"/>
  <c r="O73" i="2"/>
  <c r="R73" i="2" s="1"/>
  <c r="J50" i="2"/>
  <c r="J62" i="2"/>
  <c r="L62" i="2" s="1"/>
  <c r="L7" i="2"/>
  <c r="K8" i="2" s="1"/>
  <c r="L27" i="2"/>
  <c r="K28" i="2" s="1"/>
  <c r="Q61" i="2"/>
  <c r="O17" i="2"/>
  <c r="R17" i="2" s="1"/>
  <c r="N17" i="2"/>
  <c r="P17" i="2"/>
  <c r="S17" i="2" s="1"/>
  <c r="L17" i="2"/>
  <c r="K18" i="2" s="1"/>
  <c r="J113" i="2"/>
  <c r="L113" i="2" s="1"/>
  <c r="K114" i="2" s="1"/>
  <c r="O3" i="2"/>
  <c r="R3" i="2" s="1"/>
  <c r="N3" i="2"/>
  <c r="P3" i="2"/>
  <c r="S3" i="2" s="1"/>
  <c r="L99" i="2"/>
  <c r="K100" i="2" s="1"/>
  <c r="O99" i="2"/>
  <c r="R99" i="2" s="1"/>
  <c r="P99" i="2"/>
  <c r="S99" i="2" s="1"/>
  <c r="N99" i="2"/>
  <c r="O27" i="2"/>
  <c r="R27" i="2" s="1"/>
  <c r="N27" i="2"/>
  <c r="P27" i="2"/>
  <c r="S27" i="2" s="1"/>
  <c r="O7" i="2"/>
  <c r="R7" i="2" s="1"/>
  <c r="N7" i="2"/>
  <c r="P7" i="2"/>
  <c r="S7" i="2" s="1"/>
  <c r="J8" i="2"/>
  <c r="M49" i="2"/>
  <c r="M112" i="2"/>
  <c r="M73" i="2"/>
  <c r="M99" i="2"/>
  <c r="M74" i="2"/>
  <c r="M17" i="2"/>
  <c r="M3" i="2"/>
  <c r="M7" i="2"/>
  <c r="M27" i="2"/>
  <c r="P62" i="2" l="1"/>
  <c r="S62" i="2" s="1"/>
  <c r="N62" i="2"/>
  <c r="L74" i="2"/>
  <c r="K75" i="2" s="1"/>
  <c r="L50" i="2"/>
  <c r="K51" i="2" s="1"/>
  <c r="L88" i="2"/>
  <c r="K89" i="2" s="1"/>
  <c r="Q49" i="2"/>
  <c r="O74" i="2"/>
  <c r="R74" i="2" s="1"/>
  <c r="P74" i="2"/>
  <c r="S74" i="2" s="1"/>
  <c r="N50" i="2"/>
  <c r="P50" i="2"/>
  <c r="S50" i="2" s="1"/>
  <c r="Q73" i="2"/>
  <c r="Q112" i="2"/>
  <c r="O62" i="2"/>
  <c r="R62" i="2" s="1"/>
  <c r="J100" i="2"/>
  <c r="L100" i="2" s="1"/>
  <c r="O50" i="2"/>
  <c r="R50" i="2" s="1"/>
  <c r="O88" i="2"/>
  <c r="R88" i="2" s="1"/>
  <c r="P88" i="2"/>
  <c r="S88" i="2" s="1"/>
  <c r="N88" i="2"/>
  <c r="J28" i="2"/>
  <c r="L28" i="2" s="1"/>
  <c r="K29" i="2" s="1"/>
  <c r="K63" i="2"/>
  <c r="J63" i="2"/>
  <c r="Q99" i="2"/>
  <c r="Q74" i="2"/>
  <c r="Q7" i="2"/>
  <c r="Q3" i="2"/>
  <c r="Q27" i="2"/>
  <c r="Q17" i="2"/>
  <c r="J75" i="2"/>
  <c r="L75" i="2" s="1"/>
  <c r="K76" i="2" s="1"/>
  <c r="L8" i="2"/>
  <c r="K9" i="2" s="1"/>
  <c r="P8" i="2"/>
  <c r="S8" i="2" s="1"/>
  <c r="O8" i="2"/>
  <c r="R8" i="2" s="1"/>
  <c r="N8" i="2"/>
  <c r="J18" i="2"/>
  <c r="L18" i="2" s="1"/>
  <c r="K19" i="2" s="1"/>
  <c r="P113" i="2"/>
  <c r="S113" i="2" s="1"/>
  <c r="O113" i="2"/>
  <c r="R113" i="2" s="1"/>
  <c r="N113" i="2"/>
  <c r="J114" i="2"/>
  <c r="L114" i="2" s="1"/>
  <c r="K115" i="2" s="1"/>
  <c r="M62" i="2"/>
  <c r="M50" i="2"/>
  <c r="M88" i="2"/>
  <c r="M113" i="2"/>
  <c r="M8" i="2"/>
  <c r="P63" i="2" l="1"/>
  <c r="S63" i="2" s="1"/>
  <c r="O63" i="2"/>
  <c r="R63" i="2" s="1"/>
  <c r="J51" i="2"/>
  <c r="L51" i="2" s="1"/>
  <c r="K52" i="2" s="1"/>
  <c r="Q62" i="2"/>
  <c r="J89" i="2"/>
  <c r="N89" i="2" s="1"/>
  <c r="N51" i="2"/>
  <c r="P51" i="2"/>
  <c r="S51" i="2" s="1"/>
  <c r="O51" i="2"/>
  <c r="R51" i="2" s="1"/>
  <c r="N63" i="2"/>
  <c r="N100" i="2"/>
  <c r="P100" i="2"/>
  <c r="S100" i="2" s="1"/>
  <c r="O100" i="2"/>
  <c r="R100" i="2" s="1"/>
  <c r="Q50" i="2"/>
  <c r="Q88" i="2"/>
  <c r="K101" i="2"/>
  <c r="L101" i="2" s="1"/>
  <c r="K102" i="2" s="1"/>
  <c r="J101" i="2"/>
  <c r="L89" i="2"/>
  <c r="K90" i="2" s="1"/>
  <c r="J52" i="2"/>
  <c r="P28" i="2"/>
  <c r="S28" i="2" s="1"/>
  <c r="J29" i="2"/>
  <c r="N29" i="2" s="1"/>
  <c r="N28" i="2"/>
  <c r="P89" i="2"/>
  <c r="S89" i="2" s="1"/>
  <c r="O28" i="2"/>
  <c r="R28" i="2" s="1"/>
  <c r="L63" i="2"/>
  <c r="Q113" i="2"/>
  <c r="Q8" i="2"/>
  <c r="O75" i="2"/>
  <c r="R75" i="2" s="1"/>
  <c r="P75" i="2"/>
  <c r="S75" i="2" s="1"/>
  <c r="N75" i="2"/>
  <c r="J76" i="2"/>
  <c r="N114" i="2"/>
  <c r="O114" i="2"/>
  <c r="R114" i="2" s="1"/>
  <c r="P114" i="2"/>
  <c r="S114" i="2" s="1"/>
  <c r="J115" i="2"/>
  <c r="L115" i="2" s="1"/>
  <c r="P18" i="2"/>
  <c r="S18" i="2" s="1"/>
  <c r="N18" i="2"/>
  <c r="J19" i="2"/>
  <c r="L19" i="2" s="1"/>
  <c r="K20" i="2" s="1"/>
  <c r="O18" i="2"/>
  <c r="R18" i="2" s="1"/>
  <c r="J9" i="2"/>
  <c r="M89" i="2"/>
  <c r="M51" i="2"/>
  <c r="M63" i="2"/>
  <c r="M100" i="2"/>
  <c r="M28" i="2"/>
  <c r="M29" i="2"/>
  <c r="M114" i="2"/>
  <c r="M18" i="2"/>
  <c r="M75" i="2"/>
  <c r="L52" i="2" l="1"/>
  <c r="K53" i="2" s="1"/>
  <c r="O89" i="2"/>
  <c r="R89" i="2" s="1"/>
  <c r="Q89" i="2"/>
  <c r="Q51" i="2"/>
  <c r="Q63" i="2"/>
  <c r="Q100" i="2"/>
  <c r="O29" i="2"/>
  <c r="R29" i="2" s="1"/>
  <c r="P101" i="2"/>
  <c r="S101" i="2" s="1"/>
  <c r="J90" i="2"/>
  <c r="L90" i="2" s="1"/>
  <c r="K91" i="2" s="1"/>
  <c r="P52" i="2"/>
  <c r="S52" i="2" s="1"/>
  <c r="O52" i="2"/>
  <c r="R52" i="2" s="1"/>
  <c r="J53" i="2"/>
  <c r="L53" i="2" s="1"/>
  <c r="N52" i="2"/>
  <c r="N101" i="2"/>
  <c r="O101" i="2"/>
  <c r="R101" i="2" s="1"/>
  <c r="Q28" i="2"/>
  <c r="L29" i="2"/>
  <c r="K30" i="2" s="1"/>
  <c r="J102" i="2"/>
  <c r="L102" i="2" s="1"/>
  <c r="K103" i="2" s="1"/>
  <c r="P29" i="2"/>
  <c r="S29" i="2" s="1"/>
  <c r="K64" i="2"/>
  <c r="J64" i="2"/>
  <c r="Q114" i="2"/>
  <c r="Q29" i="2"/>
  <c r="Q18" i="2"/>
  <c r="Q75" i="2"/>
  <c r="N115" i="2"/>
  <c r="O115" i="2"/>
  <c r="R115" i="2" s="1"/>
  <c r="P115" i="2"/>
  <c r="S115" i="2" s="1"/>
  <c r="N9" i="2"/>
  <c r="O9" i="2"/>
  <c r="R9" i="2" s="1"/>
  <c r="P9" i="2"/>
  <c r="S9" i="2" s="1"/>
  <c r="L9" i="2"/>
  <c r="K10" i="2" s="1"/>
  <c r="O19" i="2"/>
  <c r="R19" i="2" s="1"/>
  <c r="P19" i="2"/>
  <c r="S19" i="2" s="1"/>
  <c r="N19" i="2"/>
  <c r="J20" i="2"/>
  <c r="L20" i="2" s="1"/>
  <c r="K21" i="2" s="1"/>
  <c r="L76" i="2"/>
  <c r="K77" i="2" s="1"/>
  <c r="N76" i="2"/>
  <c r="O76" i="2"/>
  <c r="R76" i="2" s="1"/>
  <c r="P76" i="2"/>
  <c r="S76" i="2" s="1"/>
  <c r="M52" i="2"/>
  <c r="M101" i="2"/>
  <c r="M115" i="2"/>
  <c r="M9" i="2"/>
  <c r="M19" i="2"/>
  <c r="M76" i="2"/>
  <c r="O90" i="2" l="1"/>
  <c r="R90" i="2" s="1"/>
  <c r="J30" i="2"/>
  <c r="P53" i="2"/>
  <c r="S53" i="2" s="1"/>
  <c r="O53" i="2"/>
  <c r="R53" i="2" s="1"/>
  <c r="J91" i="2"/>
  <c r="N53" i="2"/>
  <c r="N90" i="2"/>
  <c r="P90" i="2"/>
  <c r="S90" i="2" s="1"/>
  <c r="K54" i="2"/>
  <c r="J54" i="2"/>
  <c r="O54" i="2" s="1"/>
  <c r="R54" i="2" s="1"/>
  <c r="J103" i="2"/>
  <c r="L103" i="2" s="1"/>
  <c r="O102" i="2"/>
  <c r="R102" i="2" s="1"/>
  <c r="N102" i="2"/>
  <c r="Q52" i="2"/>
  <c r="P102" i="2"/>
  <c r="S102" i="2" s="1"/>
  <c r="Q101" i="2"/>
  <c r="L64" i="2"/>
  <c r="K65" i="2" s="1"/>
  <c r="O64" i="2"/>
  <c r="R64" i="2" s="1"/>
  <c r="N64" i="2"/>
  <c r="P64" i="2"/>
  <c r="S64" i="2" s="1"/>
  <c r="Q9" i="2"/>
  <c r="Q115" i="2"/>
  <c r="Q19" i="2"/>
  <c r="Q76" i="2"/>
  <c r="N20" i="2"/>
  <c r="P20" i="2"/>
  <c r="S20" i="2" s="1"/>
  <c r="O20" i="2"/>
  <c r="R20" i="2" s="1"/>
  <c r="J21" i="2"/>
  <c r="N30" i="2"/>
  <c r="O30" i="2"/>
  <c r="R30" i="2" s="1"/>
  <c r="P30" i="2"/>
  <c r="S30" i="2" s="1"/>
  <c r="L91" i="2"/>
  <c r="P91" i="2"/>
  <c r="S91" i="2" s="1"/>
  <c r="N91" i="2"/>
  <c r="O91" i="2"/>
  <c r="R91" i="2" s="1"/>
  <c r="J77" i="2"/>
  <c r="L77" i="2" s="1"/>
  <c r="K78" i="2" s="1"/>
  <c r="L30" i="2"/>
  <c r="K31" i="2" s="1"/>
  <c r="J10" i="2"/>
  <c r="M53" i="2"/>
  <c r="M90" i="2"/>
  <c r="M102" i="2"/>
  <c r="M91" i="2"/>
  <c r="M20" i="2"/>
  <c r="M30" i="2"/>
  <c r="M64" i="2"/>
  <c r="N54" i="2" l="1"/>
  <c r="P54" i="2"/>
  <c r="S54" i="2" s="1"/>
  <c r="L54" i="2"/>
  <c r="K55" i="2" s="1"/>
  <c r="Q90" i="2"/>
  <c r="Q53" i="2"/>
  <c r="N103" i="2"/>
  <c r="P103" i="2"/>
  <c r="S103" i="2" s="1"/>
  <c r="O103" i="2"/>
  <c r="R103" i="2" s="1"/>
  <c r="Q102" i="2"/>
  <c r="J65" i="2"/>
  <c r="L65" i="2" s="1"/>
  <c r="K66" i="2" s="1"/>
  <c r="Q64" i="2"/>
  <c r="J55" i="2"/>
  <c r="P55" i="2" s="1"/>
  <c r="S55" i="2" s="1"/>
  <c r="J31" i="2"/>
  <c r="L31" i="2" s="1"/>
  <c r="Q30" i="2"/>
  <c r="Q20" i="2"/>
  <c r="Q91" i="2"/>
  <c r="N77" i="2"/>
  <c r="O77" i="2"/>
  <c r="R77" i="2" s="1"/>
  <c r="P77" i="2"/>
  <c r="S77" i="2" s="1"/>
  <c r="J78" i="2"/>
  <c r="L21" i="2"/>
  <c r="K22" i="2" s="1"/>
  <c r="P21" i="2"/>
  <c r="S21" i="2" s="1"/>
  <c r="N21" i="2"/>
  <c r="O21" i="2"/>
  <c r="R21" i="2" s="1"/>
  <c r="L10" i="2"/>
  <c r="K11" i="2" s="1"/>
  <c r="N10" i="2"/>
  <c r="P10" i="2"/>
  <c r="S10" i="2" s="1"/>
  <c r="O10" i="2"/>
  <c r="R10" i="2" s="1"/>
  <c r="M54" i="2"/>
  <c r="M103" i="2"/>
  <c r="M77" i="2"/>
  <c r="M10" i="2"/>
  <c r="M21" i="2"/>
  <c r="Q54" i="2" l="1"/>
  <c r="Q103" i="2"/>
  <c r="O55" i="2"/>
  <c r="R55" i="2" s="1"/>
  <c r="N65" i="2"/>
  <c r="L55" i="2"/>
  <c r="P65" i="2"/>
  <c r="S65" i="2" s="1"/>
  <c r="O65" i="2"/>
  <c r="R65" i="2" s="1"/>
  <c r="J11" i="2"/>
  <c r="L11" i="2" s="1"/>
  <c r="N55" i="2"/>
  <c r="O31" i="2"/>
  <c r="R31" i="2" s="1"/>
  <c r="J66" i="2"/>
  <c r="N31" i="2"/>
  <c r="P31" i="2"/>
  <c r="S31" i="2" s="1"/>
  <c r="K32" i="2"/>
  <c r="J32" i="2"/>
  <c r="Q77" i="2"/>
  <c r="Q10" i="2"/>
  <c r="Q21" i="2"/>
  <c r="L78" i="2"/>
  <c r="K79" i="2" s="1"/>
  <c r="P78" i="2"/>
  <c r="S78" i="2" s="1"/>
  <c r="N78" i="2"/>
  <c r="O78" i="2"/>
  <c r="R78" i="2" s="1"/>
  <c r="N11" i="2"/>
  <c r="P11" i="2"/>
  <c r="S11" i="2" s="1"/>
  <c r="J22" i="2"/>
  <c r="L22" i="2" s="1"/>
  <c r="K23" i="2" s="1"/>
  <c r="M65" i="2"/>
  <c r="M55" i="2"/>
  <c r="M31" i="2"/>
  <c r="M11" i="2"/>
  <c r="M78" i="2"/>
  <c r="O11" i="2" l="1"/>
  <c r="R11" i="2" s="1"/>
  <c r="Q65" i="2"/>
  <c r="L32" i="2"/>
  <c r="K33" i="2" s="1"/>
  <c r="Q55" i="2"/>
  <c r="K12" i="2"/>
  <c r="N12" i="2" s="1"/>
  <c r="J12" i="2"/>
  <c r="N66" i="2"/>
  <c r="P66" i="2"/>
  <c r="S66" i="2" s="1"/>
  <c r="O66" i="2"/>
  <c r="R66" i="2" s="1"/>
  <c r="L66" i="2"/>
  <c r="K67" i="2" s="1"/>
  <c r="N32" i="2"/>
  <c r="Q31" i="2"/>
  <c r="O32" i="2"/>
  <c r="R32" i="2" s="1"/>
  <c r="P32" i="2"/>
  <c r="S32" i="2" s="1"/>
  <c r="Q11" i="2"/>
  <c r="Q78" i="2"/>
  <c r="P22" i="2"/>
  <c r="S22" i="2" s="1"/>
  <c r="N22" i="2"/>
  <c r="O22" i="2"/>
  <c r="R22" i="2" s="1"/>
  <c r="J23" i="2"/>
  <c r="J79" i="2"/>
  <c r="M32" i="2"/>
  <c r="M66" i="2"/>
  <c r="M22" i="2"/>
  <c r="M12" i="2"/>
  <c r="O12" i="2" l="1"/>
  <c r="R12" i="2" s="1"/>
  <c r="J33" i="2"/>
  <c r="O33" i="2" s="1"/>
  <c r="R33" i="2" s="1"/>
  <c r="P12" i="2"/>
  <c r="S12" i="2" s="1"/>
  <c r="J67" i="2"/>
  <c r="L67" i="2" s="1"/>
  <c r="L33" i="2"/>
  <c r="K34" i="2" s="1"/>
  <c r="N33" i="2"/>
  <c r="Q66" i="2"/>
  <c r="Q32" i="2"/>
  <c r="P33" i="2"/>
  <c r="S33" i="2" s="1"/>
  <c r="L12" i="2"/>
  <c r="Q12" i="2"/>
  <c r="Q22" i="2"/>
  <c r="P79" i="2"/>
  <c r="S79" i="2" s="1"/>
  <c r="N79" i="2"/>
  <c r="O79" i="2"/>
  <c r="R79" i="2" s="1"/>
  <c r="L23" i="2"/>
  <c r="K24" i="2" s="1"/>
  <c r="N23" i="2"/>
  <c r="O23" i="2"/>
  <c r="R23" i="2" s="1"/>
  <c r="P23" i="2"/>
  <c r="S23" i="2" s="1"/>
  <c r="L79" i="2"/>
  <c r="M33" i="2"/>
  <c r="M79" i="2"/>
  <c r="M23" i="2"/>
  <c r="O67" i="2" l="1"/>
  <c r="R67" i="2" s="1"/>
  <c r="P67" i="2"/>
  <c r="S67" i="2" s="1"/>
  <c r="N67" i="2"/>
  <c r="J34" i="2"/>
  <c r="L34" i="2" s="1"/>
  <c r="K35" i="2" s="1"/>
  <c r="Q33" i="2"/>
  <c r="K13" i="2"/>
  <c r="L13" i="2" s="1"/>
  <c r="K14" i="2" s="1"/>
  <c r="J13" i="2"/>
  <c r="O34" i="2"/>
  <c r="R34" i="2" s="1"/>
  <c r="J24" i="2"/>
  <c r="L24" i="2" s="1"/>
  <c r="Q79" i="2"/>
  <c r="Q23" i="2"/>
  <c r="M67" i="2"/>
  <c r="N34" i="2" l="1"/>
  <c r="P34" i="2"/>
  <c r="S34" i="2" s="1"/>
  <c r="J35" i="2"/>
  <c r="Q67" i="2"/>
  <c r="O24" i="2"/>
  <c r="R24" i="2" s="1"/>
  <c r="N24" i="2"/>
  <c r="P13" i="2"/>
  <c r="S13" i="2" s="1"/>
  <c r="N13" i="2"/>
  <c r="O13" i="2"/>
  <c r="R13" i="2" s="1"/>
  <c r="P35" i="2"/>
  <c r="S35" i="2" s="1"/>
  <c r="N35" i="2"/>
  <c r="J14" i="2"/>
  <c r="P14" i="2" s="1"/>
  <c r="S14" i="2" s="1"/>
  <c r="O35" i="2"/>
  <c r="R35" i="2" s="1"/>
  <c r="P24" i="2"/>
  <c r="S24" i="2" s="1"/>
  <c r="K25" i="2"/>
  <c r="J25" i="2"/>
  <c r="L35" i="2"/>
  <c r="K36" i="2" s="1"/>
  <c r="M34" i="2"/>
  <c r="M24" i="2"/>
  <c r="M13" i="2"/>
  <c r="M35" i="2"/>
  <c r="Q34" i="2" l="1"/>
  <c r="L25" i="2"/>
  <c r="Q35" i="2"/>
  <c r="Q13" i="2"/>
  <c r="Q24" i="2"/>
  <c r="O14" i="2"/>
  <c r="R14" i="2" s="1"/>
  <c r="N14" i="2"/>
  <c r="L14" i="2"/>
  <c r="K15" i="2" s="1"/>
  <c r="P25" i="2"/>
  <c r="S25" i="2" s="1"/>
  <c r="O25" i="2"/>
  <c r="R25" i="2" s="1"/>
  <c r="N25" i="2"/>
  <c r="J36" i="2"/>
  <c r="M14" i="2"/>
  <c r="M25" i="2"/>
  <c r="J15" i="2" l="1"/>
  <c r="L15" i="2" s="1"/>
  <c r="Q14" i="2"/>
  <c r="Q25" i="2"/>
  <c r="P36" i="2"/>
  <c r="S36" i="2" s="1"/>
  <c r="O36" i="2"/>
  <c r="R36" i="2" s="1"/>
  <c r="N36" i="2"/>
  <c r="L36" i="2"/>
  <c r="N15" i="2"/>
  <c r="M15" i="2"/>
  <c r="M36" i="2"/>
  <c r="P15" i="2" l="1"/>
  <c r="S15" i="2" s="1"/>
  <c r="O15" i="2"/>
  <c r="R15" i="2" s="1"/>
  <c r="Q36" i="2"/>
  <c r="Q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A116" authorId="0" shapeId="0" xr:uid="{0705F315-0DB7-4E00-B6BA-8F011C548E84}">
      <text>
        <r>
          <rPr>
            <sz val="9"/>
            <color indexed="81"/>
            <rFont val="Tahoma"/>
            <family val="2"/>
          </rPr>
          <t xml:space="preserve">analysisboost_3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</t>
        </r>
      </text>
    </comment>
  </commentList>
</comments>
</file>

<file path=xl/sharedStrings.xml><?xml version="1.0" encoding="utf-8"?>
<sst xmlns="http://schemas.openxmlformats.org/spreadsheetml/2006/main" count="311" uniqueCount="152">
  <si>
    <t>ev1</t>
    <phoneticPr fontId="1" type="noConversion"/>
  </si>
  <si>
    <t>ev2</t>
  </si>
  <si>
    <t>ev3</t>
  </si>
  <si>
    <t>ev4</t>
  </si>
  <si>
    <t>ev5</t>
  </si>
  <si>
    <t>ev6</t>
  </si>
  <si>
    <t>ev7</t>
  </si>
  <si>
    <t>ev8</t>
  </si>
  <si>
    <t>ev9</t>
  </si>
  <si>
    <t>ev10</t>
  </si>
  <si>
    <t>ev12</t>
  </si>
  <si>
    <t>참고</t>
    <phoneticPr fontId="1" type="noConversion"/>
  </si>
  <si>
    <t>연속구매1</t>
    <phoneticPr fontId="1" type="noConversion"/>
  </si>
  <si>
    <t>ev4</t>
    <phoneticPr fontId="1" type="noConversion"/>
  </si>
  <si>
    <t>참고타입</t>
    <phoneticPr fontId="1" type="noConversion"/>
  </si>
  <si>
    <t>ev3</t>
    <phoneticPr fontId="1" type="noConversion"/>
  </si>
  <si>
    <t>ev2</t>
    <phoneticPr fontId="1" type="noConversion"/>
  </si>
  <si>
    <t>id|String</t>
    <phoneticPr fontId="1" type="noConversion"/>
  </si>
  <si>
    <t>givenTime|Int</t>
    <phoneticPr fontId="1" type="noConversion"/>
  </si>
  <si>
    <t>참고시간</t>
    <phoneticPr fontId="1" type="noConversion"/>
  </si>
  <si>
    <t>num|Int</t>
    <phoneticPr fontId="1" type="noConversion"/>
  </si>
  <si>
    <t>tp</t>
    <phoneticPr fontId="1" type="noConversion"/>
  </si>
  <si>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</si>
  <si>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</si>
  <si>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</si>
  <si>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</si>
  <si>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vl</t>
    <phoneticPr fontId="1" type="noConversion"/>
  </si>
  <si>
    <t>cn</t>
    <phoneticPr fontId="1" type="noConversion"/>
  </si>
  <si>
    <t>아이템</t>
    <phoneticPr fontId="1" type="noConversion"/>
  </si>
  <si>
    <t>it</t>
    <phoneticPr fontId="1" type="noConversion"/>
  </si>
  <si>
    <t>rewardType|String</t>
    <phoneticPr fontId="1" type="noConversion"/>
  </si>
  <si>
    <t>rewardValue|String</t>
    <phoneticPr fontId="1" type="noConversion"/>
  </si>
  <si>
    <t>rewardCount|Int</t>
    <phoneticPr fontId="1" type="noConversion"/>
  </si>
  <si>
    <t>참고타입_Verify</t>
    <phoneticPr fontId="1" type="noConversion"/>
  </si>
  <si>
    <t>구매_단일</t>
  </si>
  <si>
    <t>구매_단일</t>
    <phoneticPr fontId="1" type="noConversion"/>
  </si>
  <si>
    <t>구매_연속</t>
  </si>
  <si>
    <t>구매_연속</t>
    <phoneticPr fontId="1" type="noConversion"/>
  </si>
  <si>
    <t>구매_셋중하나</t>
  </si>
  <si>
    <t>구매_셋중하나</t>
    <phoneticPr fontId="1" type="noConversion"/>
  </si>
  <si>
    <t>구매_원플러스투</t>
  </si>
  <si>
    <t>구매_원플러스투</t>
    <phoneticPr fontId="1" type="noConversion"/>
  </si>
  <si>
    <t>세개 중 하나 사기1</t>
    <phoneticPr fontId="1" type="noConversion"/>
  </si>
  <si>
    <t>빅부스트 패키지1</t>
    <phoneticPr fontId="1" type="noConversion"/>
  </si>
  <si>
    <t>올모스트 데어1</t>
    <phoneticPr fontId="1" type="noConversion"/>
  </si>
  <si>
    <t>ev13</t>
    <phoneticPr fontId="1" type="noConversion"/>
  </si>
  <si>
    <t>하드코딩. 프로그램이 제어</t>
  </si>
  <si>
    <t>로그인</t>
  </si>
  <si>
    <t>보스에서 패배</t>
  </si>
  <si>
    <t>스핀 다 소모</t>
  </si>
  <si>
    <t>sy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</si>
  <si>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</si>
  <si>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</si>
  <si>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</si>
  <si>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</si>
  <si>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</si>
  <si>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시작일</t>
    <phoneticPr fontId="1" type="noConversion"/>
  </si>
  <si>
    <t>종료일</t>
    <phoneticPr fontId="1" type="noConversion"/>
  </si>
  <si>
    <t>startYear|Int</t>
    <phoneticPr fontId="1" type="noConversion"/>
  </si>
  <si>
    <t>startMonth|Int</t>
    <phoneticPr fontId="1" type="noConversion"/>
  </si>
  <si>
    <t>startDay|Int</t>
    <phoneticPr fontId="1" type="noConversion"/>
  </si>
  <si>
    <t>endYear|Int</t>
    <phoneticPr fontId="1" type="noConversion"/>
  </si>
  <si>
    <t>endMonth|Int</t>
    <phoneticPr fontId="1" type="noConversion"/>
  </si>
  <si>
    <t>endDay|Int</t>
    <phoneticPr fontId="1" type="noConversion"/>
  </si>
  <si>
    <t>triggerCondition</t>
    <phoneticPr fontId="1" type="noConversion"/>
  </si>
  <si>
    <t>triggerCondition|Int</t>
    <phoneticPr fontId="1" type="noConversion"/>
  </si>
  <si>
    <t>triggerCondition_Verify</t>
    <phoneticPr fontId="1" type="noConversion"/>
  </si>
  <si>
    <t>coolTime|Int</t>
    <phoneticPr fontId="1" type="noConversion"/>
  </si>
  <si>
    <t>productId연결</t>
    <phoneticPr fontId="1" type="noConversion"/>
  </si>
  <si>
    <t>행</t>
    <phoneticPr fontId="1" type="noConversion"/>
  </si>
  <si>
    <t>열</t>
    <phoneticPr fontId="1" type="noConversion"/>
  </si>
  <si>
    <t>개행</t>
    <phoneticPr fontId="1" type="noConversion"/>
  </si>
  <si>
    <t>ev1</t>
  </si>
  <si>
    <t>prob|Float</t>
    <phoneticPr fontId="1" type="noConversion"/>
  </si>
  <si>
    <t>subTriggerCondition|Int</t>
    <phoneticPr fontId="1" type="noConversion"/>
  </si>
  <si>
    <t>evCool</t>
    <phoneticPr fontId="1" type="noConversion"/>
  </si>
  <si>
    <t>Jason화</t>
    <phoneticPr fontId="1" type="noConversion"/>
  </si>
  <si>
    <t>requiredAccumulatedTime값연결</t>
    <phoneticPr fontId="1" type="noConversion"/>
  </si>
  <si>
    <t>oneofthree</t>
    <phoneticPr fontId="1" type="noConversion"/>
  </si>
  <si>
    <t>conti</t>
    <phoneticPr fontId="1" type="noConversion"/>
  </si>
  <si>
    <t>oneplustwo</t>
    <phoneticPr fontId="1" type="noConversion"/>
  </si>
  <si>
    <t>eventSub|String</t>
    <phoneticPr fontId="1" type="noConversion"/>
  </si>
  <si>
    <t>ev4_conti_1</t>
    <phoneticPr fontId="1" type="noConversion"/>
  </si>
  <si>
    <t>ev3_oneofthree_1</t>
    <phoneticPr fontId="1" type="noConversion"/>
  </si>
  <si>
    <t>productCount|Int</t>
    <phoneticPr fontId="1" type="noConversion"/>
  </si>
  <si>
    <t>productCount오버라이딩</t>
    <phoneticPr fontId="1" type="noConversion"/>
  </si>
  <si>
    <t>비구매_에너지소비되돌림</t>
  </si>
  <si>
    <t>테이블연결</t>
    <phoneticPr fontId="1" type="noConversion"/>
  </si>
  <si>
    <t>EnergyUsePaybackTable 사용</t>
    <phoneticPr fontId="1" type="noConversion"/>
  </si>
  <si>
    <t>use|Int</t>
    <phoneticPr fontId="1" type="noConversion"/>
  </si>
  <si>
    <t>payback|Int</t>
    <phoneticPr fontId="1" type="noConversion"/>
  </si>
  <si>
    <t>usPbk</t>
    <phoneticPr fontId="1" type="noConversion"/>
  </si>
  <si>
    <t>energypayback</t>
    <phoneticPr fontId="1" type="noConversion"/>
  </si>
  <si>
    <t>분모참고</t>
    <phoneticPr fontId="1" type="noConversion"/>
  </si>
  <si>
    <t>ev5</t>
    <phoneticPr fontId="1" type="noConversion"/>
  </si>
  <si>
    <t>원플투1</t>
    <phoneticPr fontId="1" type="noConversion"/>
  </si>
  <si>
    <t>ev5_oneplustwo_1</t>
    <phoneticPr fontId="1" type="noConversion"/>
  </si>
  <si>
    <t>비구매_이벤트포인트 두번째보상</t>
  </si>
  <si>
    <t>비구매_구매200%더</t>
  </si>
  <si>
    <t>비구매_렙업비용50%감소</t>
  </si>
  <si>
    <t>seventotalgroup1</t>
    <phoneticPr fontId="1" type="noConversion"/>
  </si>
  <si>
    <t>seventotalgroup1_1</t>
    <phoneticPr fontId="1" type="noConversion"/>
  </si>
  <si>
    <t>seventotalgroup2_1</t>
    <phoneticPr fontId="1" type="noConversion"/>
  </si>
  <si>
    <t>seventotalgroup3_1</t>
    <phoneticPr fontId="1" type="noConversion"/>
  </si>
  <si>
    <t>seventotalgroup2</t>
    <phoneticPr fontId="1" type="noConversion"/>
  </si>
  <si>
    <t>seventotalgroup3</t>
    <phoneticPr fontId="1" type="noConversion"/>
  </si>
  <si>
    <t>구매뻥튀기</t>
    <phoneticPr fontId="1" type="noConversion"/>
  </si>
  <si>
    <t>비구매_스펠뽑기카운트50%증가</t>
  </si>
  <si>
    <t>비구매_스펠뽑기카운트50%증가</t>
    <phoneticPr fontId="1" type="noConversion"/>
  </si>
  <si>
    <t>소환추가보상</t>
    <phoneticPr fontId="1" type="noConversion"/>
  </si>
  <si>
    <t>레벨업할인</t>
    <phoneticPr fontId="1" type="noConversion"/>
  </si>
  <si>
    <t>스펠뽑기량 증가</t>
  </si>
  <si>
    <t>ev11</t>
    <phoneticPr fontId="1" type="noConversion"/>
  </si>
  <si>
    <t>온클로즈메인메뉴</t>
    <phoneticPr fontId="1" type="noConversion"/>
  </si>
  <si>
    <t>festivalgroup1</t>
    <phoneticPr fontId="1" type="noConversion"/>
  </si>
  <si>
    <t>ev1_bigboost</t>
    <phoneticPr fontId="1" type="noConversion"/>
  </si>
  <si>
    <t>festivalgroup1_1</t>
    <phoneticPr fontId="1" type="noConversion"/>
  </si>
  <si>
    <t>festivalgroup2</t>
    <phoneticPr fontId="1" type="noConversion"/>
  </si>
  <si>
    <t>festivalgroup2_1</t>
    <phoneticPr fontId="1" type="noConversion"/>
  </si>
  <si>
    <t>festivalgroup3</t>
    <phoneticPr fontId="1" type="noConversion"/>
  </si>
  <si>
    <t>festivalgroup3_1</t>
    <phoneticPr fontId="1" type="noConversion"/>
  </si>
  <si>
    <t>온클로즈메인메뉴</t>
  </si>
  <si>
    <t>플래쉬 세일</t>
    <phoneticPr fontId="1" type="noConversion"/>
  </si>
  <si>
    <t>핵폭탄 세일</t>
    <phoneticPr fontId="1" type="noConversion"/>
  </si>
  <si>
    <t>ev2_almostthere</t>
    <phoneticPr fontId="1" type="noConversion"/>
  </si>
  <si>
    <t>ev12</t>
    <phoneticPr fontId="1" type="noConversion"/>
  </si>
  <si>
    <t>ev11_flashsale</t>
    <phoneticPr fontId="1" type="noConversion"/>
  </si>
  <si>
    <t>ev12_nuclearsale</t>
    <phoneticPr fontId="1" type="noConversion"/>
  </si>
  <si>
    <t>firstpurchase</t>
  </si>
  <si>
    <t>firstpurchase</t>
    <phoneticPr fontId="1" type="noConversion"/>
  </si>
  <si>
    <t>analysisboost</t>
  </si>
  <si>
    <t>analysisboost_3</t>
    <phoneticPr fontId="1" type="noConversion"/>
  </si>
  <si>
    <t>acquiredspell</t>
    <phoneticPr fontId="1" type="noConversion"/>
  </si>
  <si>
    <t>구매_보유미보유</t>
  </si>
  <si>
    <t>unacquiredspell</t>
    <phoneticPr fontId="1" type="noConversion"/>
  </si>
  <si>
    <t>acquiredcompanion</t>
    <phoneticPr fontId="1" type="noConversion"/>
  </si>
  <si>
    <t>acquiredcompanionpp</t>
    <phoneticPr fontId="1" type="noConversion"/>
  </si>
  <si>
    <t>unacquiredcompanion</t>
    <phoneticPr fontId="1" type="noConversion"/>
  </si>
  <si>
    <t>ev14</t>
    <phoneticPr fontId="1" type="noConversion"/>
  </si>
  <si>
    <t>ev15</t>
    <phoneticPr fontId="1" type="noConversion"/>
  </si>
  <si>
    <t>ev16</t>
    <phoneticPr fontId="1" type="noConversion"/>
  </si>
  <si>
    <t>ev17</t>
    <phoneticPr fontId="1" type="noConversion"/>
  </si>
  <si>
    <t>보유 스펠</t>
    <phoneticPr fontId="1" type="noConversion"/>
  </si>
  <si>
    <t>미보유 스펠</t>
    <phoneticPr fontId="1" type="noConversion"/>
  </si>
  <si>
    <t>보유 동료</t>
    <phoneticPr fontId="1" type="noConversion"/>
  </si>
  <si>
    <t>미보유 동료</t>
    <phoneticPr fontId="1" type="noConversion"/>
  </si>
  <si>
    <t>보유 동료 피피</t>
    <phoneticPr fontId="1" type="noConversion"/>
  </si>
  <si>
    <t>analysisboost</t>
    <phoneticPr fontId="1" type="noConversion"/>
  </si>
  <si>
    <t>ev99</t>
    <phoneticPr fontId="1" type="noConversion"/>
  </si>
  <si>
    <t>리뷰 이벤트</t>
    <phoneticPr fontId="1" type="noConversion"/>
  </si>
  <si>
    <t>비구매_리뷰이벤트</t>
    <phoneticPr fontId="1" type="noConversion"/>
  </si>
  <si>
    <t>하드코딩. 프로그램이 제어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</si>
</sst>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2">
    <dxf>
      <font>
        <color theme="0" tint="-0.499984740745262"/>
      </font>
    </dxf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Sh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ProductTable"/>
      <sheetName val="LevelPassTable"/>
      <sheetName val="ConsumeItemTable"/>
      <sheetName val="StageClearTable"/>
      <sheetName val="PickOneSpellTable"/>
      <sheetName val="PickOneCharacterTable"/>
      <sheetName val="BrokenEnergyTable"/>
      <sheetName val="PassAtkTable"/>
      <sheetName val="PointShopTable"/>
    </sheetNames>
    <sheetDataSet>
      <sheetData sheetId="0">
        <row r="1">
          <cell r="A1" t="str">
            <v>productId|String</v>
          </cell>
          <cell r="B1" t="str">
            <v>내용</v>
          </cell>
          <cell r="C1" t="str">
            <v>영어 이름</v>
          </cell>
          <cell r="D1" t="str">
            <v>한글 이름</v>
          </cell>
          <cell r="E1" t="str">
            <v>id</v>
          </cell>
          <cell r="F1" t="str">
            <v>이벤트프로덕트카운트참고</v>
          </cell>
          <cell r="G1" t="str">
            <v>등록상품개수</v>
          </cell>
          <cell r="H1" t="str">
            <v>indexSub|Int</v>
          </cell>
          <cell r="I1" t="str">
            <v>free|Bool</v>
          </cell>
          <cell r="J1" t="str">
            <v>times|Int</v>
          </cell>
          <cell r="K1" t="str">
            <v>free검증</v>
          </cell>
          <cell r="L1" t="str">
            <v>티어</v>
          </cell>
          <cell r="M1" t="str">
            <v>eng|Float</v>
          </cell>
          <cell r="N1" t="str">
            <v>kor|Int</v>
          </cell>
          <cell r="O1" t="str">
            <v>serverItemId|String</v>
          </cell>
          <cell r="P1" t="str">
            <v>key</v>
          </cell>
          <cell r="Q1" t="str">
            <v>key|Int</v>
          </cell>
          <cell r="R1" t="str">
            <v>tp1</v>
          </cell>
          <cell r="S1" t="str">
            <v>tp</v>
          </cell>
          <cell r="T1" t="str">
            <v>vl1</v>
          </cell>
          <cell r="U1" t="str">
            <v>cn1</v>
          </cell>
          <cell r="V1" t="str">
            <v>tp2</v>
          </cell>
          <cell r="W1" t="str">
            <v>tp</v>
          </cell>
          <cell r="X1" t="str">
            <v>vl2</v>
          </cell>
          <cell r="Y1" t="str">
            <v>cn2</v>
          </cell>
          <cell r="Z1" t="str">
            <v>tp3</v>
          </cell>
          <cell r="AA1" t="str">
            <v>tp</v>
          </cell>
          <cell r="AB1" t="str">
            <v>vl3</v>
          </cell>
          <cell r="AC1" t="str">
            <v>cn3</v>
          </cell>
          <cell r="AD1" t="str">
            <v>tp4</v>
          </cell>
          <cell r="AE1" t="str">
            <v>tp</v>
          </cell>
          <cell r="AF1" t="str">
            <v>vl4</v>
          </cell>
          <cell r="AG1" t="str">
            <v>cn4</v>
          </cell>
          <cell r="AH1" t="str">
            <v>tp5</v>
          </cell>
          <cell r="AI1" t="str">
            <v>tp</v>
          </cell>
          <cell r="AJ1" t="str">
            <v>vl5</v>
          </cell>
          <cell r="AK1" t="str">
            <v>cn5</v>
          </cell>
          <cell r="AL1" t="str">
            <v>rewardType1|String</v>
          </cell>
          <cell r="AM1" t="str">
            <v>rewardValue1|String</v>
          </cell>
          <cell r="AN1" t="str">
            <v>rewardCount1|Int</v>
          </cell>
          <cell r="AO1" t="str">
            <v>rewardType2|String</v>
          </cell>
          <cell r="AP1" t="str">
            <v>rewardValue2|String</v>
          </cell>
          <cell r="AQ1" t="str">
            <v>rewardCount2|Int</v>
          </cell>
          <cell r="AR1" t="str">
            <v>rewardType3|String</v>
          </cell>
          <cell r="AS1" t="str">
            <v>rewardValue3|String</v>
          </cell>
          <cell r="AT1" t="str">
            <v>rewardCount3|Int</v>
          </cell>
          <cell r="AU1" t="str">
            <v>rewardType4|String</v>
          </cell>
          <cell r="AV1" t="str">
            <v>rewardValue4|String</v>
          </cell>
          <cell r="AW1" t="str">
            <v>rewardCount4|Int</v>
          </cell>
          <cell r="AX1" t="str">
            <v>rewardType5|String</v>
          </cell>
          <cell r="AY1" t="str">
            <v>rewardValue5|String</v>
          </cell>
          <cell r="AZ1" t="str">
            <v>rewardCount5|Int</v>
          </cell>
          <cell r="BA1" t="str">
            <v>테이블연결</v>
          </cell>
          <cell r="BB1" t="str">
            <v>Jason화</v>
          </cell>
          <cell r="BD1" t="str">
            <v>tp_Verify</v>
          </cell>
          <cell r="BE1" t="str">
            <v>value</v>
          </cell>
          <cell r="BG1" t="str">
            <v>서버재화</v>
          </cell>
          <cell r="BI1" t="str">
            <v>서버아이템</v>
          </cell>
          <cell r="BK1" t="str">
            <v>그외</v>
          </cell>
          <cell r="BM1" t="str">
            <v>순번</v>
          </cell>
          <cell r="BN1" t="str">
            <v>티어_Verify</v>
          </cell>
          <cell r="BO1" t="str">
            <v>달러</v>
          </cell>
          <cell r="BP1" t="str">
            <v>한화</v>
          </cell>
          <cell r="BQ1" t="str">
            <v>카운트</v>
          </cell>
          <cell r="BS1" t="str">
            <v>sProd</v>
          </cell>
        </row>
        <row r="2">
          <cell r="A2" t="str">
            <v>levelpass</v>
          </cell>
          <cell r="D2" t="str">
            <v>레벨 패스</v>
          </cell>
          <cell r="E2" t="str">
            <v>levelpass</v>
          </cell>
        </row>
        <row r="3">
          <cell r="A3" t="str">
            <v>brokenenergy_1</v>
          </cell>
          <cell r="D3" t="str">
            <v>에너지 저금통</v>
          </cell>
          <cell r="E3" t="str">
            <v>brokenenergy_1</v>
          </cell>
        </row>
        <row r="4">
          <cell r="A4" t="str">
            <v>brokenenergy_2</v>
          </cell>
          <cell r="D4" t="str">
            <v>에너지 저금통2</v>
          </cell>
          <cell r="E4" t="str">
            <v>brokenenergy_2</v>
          </cell>
        </row>
        <row r="5">
          <cell r="A5" t="str">
            <v>brokenenergy_3</v>
          </cell>
          <cell r="D5" t="str">
            <v>에너지 저금통3</v>
          </cell>
          <cell r="E5" t="str">
            <v>brokenenergy_3</v>
          </cell>
        </row>
        <row r="6">
          <cell r="A6" t="str">
            <v>brokenenergy_4</v>
          </cell>
          <cell r="D6" t="str">
            <v>에너지 저금통4</v>
          </cell>
          <cell r="E6" t="str">
            <v>brokenenergy_4</v>
          </cell>
        </row>
        <row r="7">
          <cell r="A7" t="str">
            <v>brokenenergy_5</v>
          </cell>
          <cell r="D7" t="str">
            <v>에너지 저금통5</v>
          </cell>
          <cell r="E7" t="str">
            <v>brokenenergy_5</v>
          </cell>
        </row>
        <row r="8">
          <cell r="A8" t="str">
            <v>ev1_bigboost</v>
          </cell>
          <cell r="D8" t="str">
            <v>빅 부스트</v>
          </cell>
          <cell r="E8" t="str">
            <v>ev1_bigboost</v>
          </cell>
        </row>
        <row r="9">
          <cell r="A9" t="str">
            <v>ev2_almostthere</v>
          </cell>
          <cell r="D9" t="str">
            <v>고지가 눈앞 패키지</v>
          </cell>
          <cell r="E9" t="str">
            <v>ev2_almostthere</v>
          </cell>
        </row>
        <row r="10">
          <cell r="A10" t="str">
            <v>ev3_oneofthree_1</v>
          </cell>
          <cell r="D10" t="str">
            <v>스탠다드 팩</v>
          </cell>
          <cell r="E10" t="str">
            <v>ev3_oneofthree_1</v>
          </cell>
        </row>
        <row r="11">
          <cell r="A11" t="str">
            <v>ev3_oneofthree_2</v>
          </cell>
          <cell r="D11" t="str">
            <v>프리미엄 팩</v>
          </cell>
          <cell r="E11" t="str">
            <v>ev3_oneofthree_2</v>
          </cell>
        </row>
        <row r="12">
          <cell r="A12" t="str">
            <v>ev3_oneofthree_3</v>
          </cell>
          <cell r="D12" t="str">
            <v>로열패밀리 팩</v>
          </cell>
          <cell r="E12" t="str">
            <v>ev3_oneofthree_3</v>
          </cell>
        </row>
        <row r="13">
          <cell r="A13" t="str">
            <v>ev4_conti_1</v>
          </cell>
          <cell r="E13" t="str">
            <v>ev4_conti_1</v>
          </cell>
        </row>
        <row r="14">
          <cell r="A14" t="str">
            <v>ev4_conti_2</v>
          </cell>
          <cell r="E14" t="str">
            <v>ev4_conti_2</v>
          </cell>
        </row>
        <row r="15">
          <cell r="A15" t="str">
            <v>ev4_conti_3</v>
          </cell>
          <cell r="E15" t="str">
            <v>ev4_conti_3</v>
          </cell>
        </row>
        <row r="16">
          <cell r="A16" t="str">
            <v>ev4_conti_4</v>
          </cell>
          <cell r="E16" t="str">
            <v>ev4_conti_4</v>
          </cell>
        </row>
        <row r="17">
          <cell r="A17" t="str">
            <v>ev5_oneplustwo_1</v>
          </cell>
          <cell r="E17" t="str">
            <v>ev5_oneplustwo_1</v>
          </cell>
        </row>
        <row r="18">
          <cell r="A18" t="str">
            <v>ev5_oneplustwo_2</v>
          </cell>
          <cell r="E18" t="str">
            <v>ev5_oneplustwo_2</v>
          </cell>
        </row>
        <row r="19">
          <cell r="A19" t="str">
            <v>ev5_oneplustwo_3</v>
          </cell>
          <cell r="E19" t="str">
            <v>ev5_oneplustwo_3</v>
          </cell>
        </row>
        <row r="20">
          <cell r="A20" t="str">
            <v>ev11_flashsale</v>
          </cell>
          <cell r="D20" t="str">
            <v>번쩍 세일</v>
          </cell>
          <cell r="E20" t="str">
            <v>ev11_flashsale</v>
          </cell>
        </row>
        <row r="21">
          <cell r="A21" t="str">
            <v>ev12_nuclearsale</v>
          </cell>
          <cell r="D21" t="str">
            <v>핵폭탄 세일</v>
          </cell>
          <cell r="E21" t="str">
            <v>ev12_nuclearsale</v>
          </cell>
        </row>
        <row r="22">
          <cell r="A22" t="str">
            <v>fortunewheel</v>
          </cell>
          <cell r="D22" t="str">
            <v>황금 룰렛</v>
          </cell>
          <cell r="E22" t="str">
            <v>fortunewheel</v>
          </cell>
        </row>
        <row r="23">
          <cell r="A23" t="str">
            <v>firstpurchase</v>
          </cell>
          <cell r="E23" t="str">
            <v>firstpurchase</v>
          </cell>
        </row>
        <row r="24">
          <cell r="A24" t="str">
            <v>seventotalgroup1_1</v>
          </cell>
          <cell r="D24" t="str">
            <v>7일 미션 1팩</v>
          </cell>
          <cell r="E24" t="str">
            <v>seventotalgroup1_1</v>
          </cell>
        </row>
        <row r="25">
          <cell r="A25" t="str">
            <v>seventotalgroup1_2</v>
          </cell>
          <cell r="D25" t="str">
            <v>7일 미션 2팩</v>
          </cell>
          <cell r="E25" t="str">
            <v>seventotalgroup1_2</v>
          </cell>
        </row>
        <row r="26">
          <cell r="A26" t="str">
            <v>seventotalgroup1_3</v>
          </cell>
          <cell r="D26" t="str">
            <v>7일 미션 3팩</v>
          </cell>
          <cell r="E26" t="str">
            <v>seventotalgroup1_3</v>
          </cell>
        </row>
        <row r="27">
          <cell r="A27" t="str">
            <v>seventotalgroup1_4</v>
          </cell>
          <cell r="D27" t="str">
            <v>7일 미션 4팩</v>
          </cell>
          <cell r="E27" t="str">
            <v>seventotalgroup1_4</v>
          </cell>
        </row>
        <row r="28">
          <cell r="A28" t="str">
            <v>seventotalgroup2_1</v>
          </cell>
          <cell r="D28" t="str">
            <v>7일 미션 1팩</v>
          </cell>
          <cell r="E28" t="str">
            <v>seventotalgroup2_1</v>
          </cell>
        </row>
        <row r="29">
          <cell r="A29" t="str">
            <v>seventotalgroup2_2</v>
          </cell>
          <cell r="D29" t="str">
            <v>7일 미션 2팩</v>
          </cell>
          <cell r="E29" t="str">
            <v>seventotalgroup2_2</v>
          </cell>
        </row>
        <row r="30">
          <cell r="A30" t="str">
            <v>seventotalgroup2_3</v>
          </cell>
          <cell r="D30" t="str">
            <v>7일 미션 3팩</v>
          </cell>
          <cell r="E30" t="str">
            <v>seventotalgroup2_3</v>
          </cell>
        </row>
        <row r="31">
          <cell r="A31" t="str">
            <v>seventotalgroup2_4</v>
          </cell>
          <cell r="D31" t="str">
            <v>7일 미션 4팩</v>
          </cell>
          <cell r="E31" t="str">
            <v>seventotalgroup2_4</v>
          </cell>
        </row>
        <row r="32">
          <cell r="A32" t="str">
            <v>seventotalgroup3_1</v>
          </cell>
          <cell r="D32" t="str">
            <v>7일 미션 1팩</v>
          </cell>
          <cell r="E32" t="str">
            <v>seventotalgroup3_1</v>
          </cell>
        </row>
        <row r="33">
          <cell r="A33" t="str">
            <v>seventotalgroup3_2</v>
          </cell>
          <cell r="D33" t="str">
            <v>7일 미션 2팩</v>
          </cell>
          <cell r="E33" t="str">
            <v>seventotalgroup3_2</v>
          </cell>
        </row>
        <row r="34">
          <cell r="A34" t="str">
            <v>seventotalgroup3_3</v>
          </cell>
          <cell r="D34" t="str">
            <v>7일 미션 3팩</v>
          </cell>
          <cell r="E34" t="str">
            <v>seventotalgroup3_3</v>
          </cell>
        </row>
        <row r="35">
          <cell r="A35" t="str">
            <v>seventotalgroup3_4</v>
          </cell>
          <cell r="D35" t="str">
            <v>7일 미션 4팩</v>
          </cell>
          <cell r="E35" t="str">
            <v>seventotalgroup3_4</v>
          </cell>
        </row>
        <row r="36">
          <cell r="A36" t="str">
            <v>festivalgroup1_1</v>
          </cell>
          <cell r="D36" t="str">
            <v>페스티벌 1팩</v>
          </cell>
          <cell r="E36" t="str">
            <v>festivalgroup1_1</v>
          </cell>
        </row>
        <row r="37">
          <cell r="A37" t="str">
            <v>festivalgroup1_2</v>
          </cell>
          <cell r="D37" t="str">
            <v>페스티벌 2팩</v>
          </cell>
          <cell r="E37" t="str">
            <v>festivalgroup1_2</v>
          </cell>
        </row>
        <row r="38">
          <cell r="A38" t="str">
            <v>festivalgroup1_3</v>
          </cell>
          <cell r="D38" t="str">
            <v>페스티벌 3팩</v>
          </cell>
          <cell r="E38" t="str">
            <v>festivalgroup1_3</v>
          </cell>
        </row>
        <row r="39">
          <cell r="A39" t="str">
            <v>festivalgroup1_4</v>
          </cell>
          <cell r="D39" t="str">
            <v>페스티벌 4팩</v>
          </cell>
          <cell r="E39" t="str">
            <v>festivalgroup1_4</v>
          </cell>
        </row>
        <row r="40">
          <cell r="A40" t="str">
            <v>festivalgroup2_1</v>
          </cell>
          <cell r="D40" t="str">
            <v>페스티벌 1팩</v>
          </cell>
          <cell r="E40" t="str">
            <v>festivalgroup2_1</v>
          </cell>
        </row>
        <row r="41">
          <cell r="A41" t="str">
            <v>festivalgroup2_2</v>
          </cell>
          <cell r="D41" t="str">
            <v>페스티벌 2팩</v>
          </cell>
          <cell r="E41" t="str">
            <v>festivalgroup2_2</v>
          </cell>
        </row>
        <row r="42">
          <cell r="A42" t="str">
            <v>festivalgroup2_3</v>
          </cell>
          <cell r="D42" t="str">
            <v>페스티벌 3팩</v>
          </cell>
          <cell r="E42" t="str">
            <v>festivalgroup2_3</v>
          </cell>
        </row>
        <row r="43">
          <cell r="A43" t="str">
            <v>festivalgroup2_4</v>
          </cell>
          <cell r="D43" t="str">
            <v>페스티벌 4팩</v>
          </cell>
          <cell r="E43" t="str">
            <v>festivalgroup2_4</v>
          </cell>
        </row>
        <row r="44">
          <cell r="A44" t="str">
            <v>festivalgroup3_1</v>
          </cell>
          <cell r="D44" t="str">
            <v>페스티벌 1팩</v>
          </cell>
          <cell r="E44" t="str">
            <v>festivalgroup3_1</v>
          </cell>
        </row>
        <row r="45">
          <cell r="A45" t="str">
            <v>festivalgroup3_2</v>
          </cell>
          <cell r="D45" t="str">
            <v>페스티벌 2팩</v>
          </cell>
          <cell r="E45" t="str">
            <v>festivalgroup3_2</v>
          </cell>
        </row>
        <row r="46">
          <cell r="A46" t="str">
            <v>festivalgroup3_3</v>
          </cell>
          <cell r="D46" t="str">
            <v>페스티벌 3팩</v>
          </cell>
          <cell r="E46" t="str">
            <v>festivalgroup3_3</v>
          </cell>
        </row>
        <row r="47">
          <cell r="A47" t="str">
            <v>festivalgroup3_4</v>
          </cell>
          <cell r="D47" t="str">
            <v>페스티벌 4팩</v>
          </cell>
          <cell r="E47" t="str">
            <v>festivalgroup3_4</v>
          </cell>
        </row>
        <row r="48">
          <cell r="A48" t="str">
            <v>cashshopenergy_1</v>
          </cell>
          <cell r="D48" t="str">
            <v>에너지 상품1</v>
          </cell>
          <cell r="E48" t="str">
            <v>cashshopenergy_1</v>
          </cell>
        </row>
        <row r="49">
          <cell r="A49" t="str">
            <v>cashshopenergy_2</v>
          </cell>
          <cell r="D49" t="str">
            <v>에너지 상품2</v>
          </cell>
          <cell r="E49" t="str">
            <v>cashshopenergy_2</v>
          </cell>
        </row>
        <row r="50">
          <cell r="A50" t="str">
            <v>cashshopenergy_3</v>
          </cell>
          <cell r="D50" t="str">
            <v>에너지 상품3</v>
          </cell>
          <cell r="E50" t="str">
            <v>cashshopenergy_3</v>
          </cell>
        </row>
        <row r="51">
          <cell r="A51" t="str">
            <v>cashshopenergy_4</v>
          </cell>
          <cell r="D51" t="str">
            <v>에너지 상품4</v>
          </cell>
          <cell r="E51" t="str">
            <v>cashshopenergy_4</v>
          </cell>
        </row>
        <row r="52">
          <cell r="A52" t="str">
            <v>cashshopenergy_5</v>
          </cell>
          <cell r="D52" t="str">
            <v>에너지 상품5</v>
          </cell>
          <cell r="E52" t="str">
            <v>cashshopenergy_5</v>
          </cell>
        </row>
        <row r="53">
          <cell r="A53" t="str">
            <v>cashshopenergy_6</v>
          </cell>
          <cell r="D53" t="str">
            <v>에너지 상품6</v>
          </cell>
          <cell r="E53" t="str">
            <v>cashshopenergy_6</v>
          </cell>
        </row>
        <row r="54">
          <cell r="A54" t="str">
            <v>cashshopenergy_1_more</v>
          </cell>
          <cell r="D54" t="str">
            <v>에너지 상품1</v>
          </cell>
          <cell r="E54" t="str">
            <v>cashshopenergy_1_more</v>
          </cell>
        </row>
        <row r="55">
          <cell r="A55" t="str">
            <v>cashshopenergy_2_more</v>
          </cell>
          <cell r="D55" t="str">
            <v>에너지 상품2</v>
          </cell>
          <cell r="E55" t="str">
            <v>cashshopenergy_2_more</v>
          </cell>
        </row>
        <row r="56">
          <cell r="A56" t="str">
            <v>cashshopenergy_3_more</v>
          </cell>
          <cell r="D56" t="str">
            <v>에너지 상품3</v>
          </cell>
          <cell r="E56" t="str">
            <v>cashshopenergy_3_more</v>
          </cell>
        </row>
        <row r="57">
          <cell r="A57" t="str">
            <v>cashshopenergy_4_more</v>
          </cell>
          <cell r="D57" t="str">
            <v>에너지 상품4</v>
          </cell>
          <cell r="E57" t="str">
            <v>cashshopenergy_4_more</v>
          </cell>
        </row>
        <row r="58">
          <cell r="A58" t="str">
            <v>cashshopenergy_5_more</v>
          </cell>
          <cell r="D58" t="str">
            <v>에너지 상품5</v>
          </cell>
          <cell r="E58" t="str">
            <v>cashshopenergy_5_more</v>
          </cell>
        </row>
        <row r="59">
          <cell r="A59" t="str">
            <v>cashshopenergy_6_more</v>
          </cell>
          <cell r="D59" t="str">
            <v>에너지 상품6</v>
          </cell>
          <cell r="E59" t="str">
            <v>cashshopenergy_6_more</v>
          </cell>
        </row>
        <row r="60">
          <cell r="A60" t="str">
            <v>cashshopgold_1</v>
          </cell>
          <cell r="D60" t="str">
            <v>골드 상품1</v>
          </cell>
          <cell r="E60" t="str">
            <v>cashshopgold_1</v>
          </cell>
        </row>
        <row r="61">
          <cell r="A61" t="str">
            <v>cashshopgold_2</v>
          </cell>
          <cell r="D61" t="str">
            <v>골드 상품2</v>
          </cell>
          <cell r="E61" t="str">
            <v>cashshopgold_2</v>
          </cell>
        </row>
        <row r="62">
          <cell r="A62" t="str">
            <v>cashshopgold_3</v>
          </cell>
          <cell r="D62" t="str">
            <v>골드 상품3</v>
          </cell>
          <cell r="E62" t="str">
            <v>cashshopgold_3</v>
          </cell>
        </row>
        <row r="63">
          <cell r="A63" t="str">
            <v>cashshopgold_4</v>
          </cell>
          <cell r="D63" t="str">
            <v>골드 상품4</v>
          </cell>
          <cell r="E63" t="str">
            <v>cashshopgold_4</v>
          </cell>
        </row>
        <row r="64">
          <cell r="A64" t="str">
            <v>cashshopgold_5</v>
          </cell>
          <cell r="D64" t="str">
            <v>골드 상품5</v>
          </cell>
          <cell r="E64" t="str">
            <v>cashshopgold_5</v>
          </cell>
        </row>
        <row r="65">
          <cell r="A65" t="str">
            <v>cashshopgold_6</v>
          </cell>
          <cell r="D65" t="str">
            <v>골드 상품6</v>
          </cell>
          <cell r="E65" t="str">
            <v>cashshopgold_6</v>
          </cell>
        </row>
        <row r="66">
          <cell r="A66" t="str">
            <v>cashshopgold_1_more</v>
          </cell>
          <cell r="D66" t="str">
            <v>골드 상품1</v>
          </cell>
          <cell r="E66" t="str">
            <v>cashshopgold_1_more</v>
          </cell>
        </row>
        <row r="67">
          <cell r="A67" t="str">
            <v>cashshopgold_2_more</v>
          </cell>
          <cell r="D67" t="str">
            <v>골드 상품2</v>
          </cell>
          <cell r="E67" t="str">
            <v>cashshopgold_2_more</v>
          </cell>
        </row>
        <row r="68">
          <cell r="A68" t="str">
            <v>cashshopgold_3_more</v>
          </cell>
          <cell r="D68" t="str">
            <v>골드 상품3</v>
          </cell>
          <cell r="E68" t="str">
            <v>cashshopgold_3_more</v>
          </cell>
        </row>
        <row r="69">
          <cell r="A69" t="str">
            <v>cashshopgold_4_more</v>
          </cell>
          <cell r="D69" t="str">
            <v>골드 상품4</v>
          </cell>
          <cell r="E69" t="str">
            <v>cashshopgold_4_more</v>
          </cell>
        </row>
        <row r="70">
          <cell r="A70" t="str">
            <v>cashshopgold_5_more</v>
          </cell>
          <cell r="D70" t="str">
            <v>골드 상품5</v>
          </cell>
          <cell r="E70" t="str">
            <v>cashshopgold_5_more</v>
          </cell>
        </row>
        <row r="71">
          <cell r="A71" t="str">
            <v>cashshopgold_6_more</v>
          </cell>
          <cell r="D71" t="str">
            <v>골드 상품6</v>
          </cell>
          <cell r="E71" t="str">
            <v>cashshopgold_6_more</v>
          </cell>
        </row>
        <row r="72">
          <cell r="A72" t="str">
            <v>cashshopgem_1</v>
          </cell>
          <cell r="D72" t="str">
            <v>보석 상품1</v>
          </cell>
          <cell r="E72" t="str">
            <v>cashshopgem_1</v>
          </cell>
        </row>
        <row r="73">
          <cell r="A73" t="str">
            <v>cashshopgem_2</v>
          </cell>
          <cell r="D73" t="str">
            <v>보석 상품2</v>
          </cell>
          <cell r="E73" t="str">
            <v>cashshopgem_2</v>
          </cell>
        </row>
        <row r="74">
          <cell r="A74" t="str">
            <v>cashshopgem_3</v>
          </cell>
          <cell r="D74" t="str">
            <v>보석 상품3</v>
          </cell>
          <cell r="E74" t="str">
            <v>cashshopgem_3</v>
          </cell>
        </row>
        <row r="75">
          <cell r="A75" t="str">
            <v>cashshopgem_4</v>
          </cell>
          <cell r="D75" t="str">
            <v>보석 상품4</v>
          </cell>
          <cell r="E75" t="str">
            <v>cashshopgem_4</v>
          </cell>
        </row>
        <row r="76">
          <cell r="A76" t="str">
            <v>cashshopgem_5</v>
          </cell>
          <cell r="D76" t="str">
            <v>보석 상품5</v>
          </cell>
          <cell r="E76" t="str">
            <v>cashshopgem_5</v>
          </cell>
        </row>
        <row r="77">
          <cell r="A77" t="str">
            <v>cashshopgem_6</v>
          </cell>
          <cell r="D77" t="str">
            <v>보석 상품6</v>
          </cell>
          <cell r="E77" t="str">
            <v>cashshopgem_6</v>
          </cell>
        </row>
        <row r="78">
          <cell r="A78" t="str">
            <v>cashshopgem_1_more</v>
          </cell>
          <cell r="D78" t="str">
            <v>보석 상품1</v>
          </cell>
          <cell r="E78" t="str">
            <v>cashshopgem_1_more</v>
          </cell>
        </row>
        <row r="79">
          <cell r="A79" t="str">
            <v>cashshopgem_2_more</v>
          </cell>
          <cell r="D79" t="str">
            <v>보석 상품2</v>
          </cell>
          <cell r="E79" t="str">
            <v>cashshopgem_2_more</v>
          </cell>
        </row>
        <row r="80">
          <cell r="A80" t="str">
            <v>cashshopgem_3_more</v>
          </cell>
          <cell r="D80" t="str">
            <v>보석 상품3</v>
          </cell>
          <cell r="E80" t="str">
            <v>cashshopgem_3_more</v>
          </cell>
        </row>
        <row r="81">
          <cell r="A81" t="str">
            <v>cashshopgem_4_more</v>
          </cell>
          <cell r="D81" t="str">
            <v>보석 상품4</v>
          </cell>
          <cell r="E81" t="str">
            <v>cashshopgem_4_more</v>
          </cell>
        </row>
        <row r="82">
          <cell r="A82" t="str">
            <v>cashshopgem_5_more</v>
          </cell>
          <cell r="D82" t="str">
            <v>보석 상품5</v>
          </cell>
          <cell r="E82" t="str">
            <v>cashshopgem_5_more</v>
          </cell>
        </row>
        <row r="83">
          <cell r="A83" t="str">
            <v>cashshopgem_6_more</v>
          </cell>
          <cell r="D83" t="str">
            <v>보석 상품6</v>
          </cell>
          <cell r="E83" t="str">
            <v>cashshopgem_6_more</v>
          </cell>
        </row>
        <row r="84">
          <cell r="A84" t="str">
            <v>petsale_1</v>
          </cell>
          <cell r="D84" t="str">
            <v>펫 무리 1성</v>
          </cell>
          <cell r="E84" t="str">
            <v>petsale_1</v>
          </cell>
        </row>
        <row r="85">
          <cell r="A85" t="str">
            <v>petsale_2</v>
          </cell>
          <cell r="D85" t="str">
            <v>펫 무리 2성</v>
          </cell>
          <cell r="E85" t="str">
            <v>petsale_2</v>
          </cell>
        </row>
        <row r="86">
          <cell r="A86" t="str">
            <v>petsale_3</v>
          </cell>
          <cell r="D86" t="str">
            <v>펫 무리 3성</v>
          </cell>
          <cell r="E86" t="str">
            <v>petsale_3</v>
          </cell>
        </row>
        <row r="87">
          <cell r="A87" t="str">
            <v>petsale_4</v>
          </cell>
          <cell r="D87" t="str">
            <v>펫 무리 4성</v>
          </cell>
          <cell r="E87" t="str">
            <v>petsale_4</v>
          </cell>
        </row>
        <row r="88">
          <cell r="A88" t="str">
            <v>petsale_5</v>
          </cell>
          <cell r="D88" t="str">
            <v>펫 무리 5성</v>
          </cell>
          <cell r="E88" t="str">
            <v>petsale_5</v>
          </cell>
        </row>
        <row r="89">
          <cell r="A89" t="str">
            <v>petcapture_better</v>
          </cell>
          <cell r="D89" t="str">
            <v>상급 포획도구</v>
          </cell>
          <cell r="E89" t="str">
            <v>petcapture_better</v>
          </cell>
        </row>
        <row r="90">
          <cell r="A90" t="str">
            <v>petcapture_best</v>
          </cell>
          <cell r="D90" t="str">
            <v>최상급 포획도구</v>
          </cell>
          <cell r="E90" t="str">
            <v>petcapture_best</v>
          </cell>
        </row>
        <row r="91">
          <cell r="A91" t="str">
            <v>stageclear_1</v>
          </cell>
          <cell r="E91" t="str">
            <v>stageclear_1</v>
          </cell>
        </row>
        <row r="92">
          <cell r="A92" t="str">
            <v>stageclear_2</v>
          </cell>
          <cell r="E92" t="str">
            <v>stageclear_2</v>
          </cell>
        </row>
        <row r="93">
          <cell r="A93" t="str">
            <v>stageclear_3</v>
          </cell>
          <cell r="E93" t="str">
            <v>stageclear_3</v>
          </cell>
        </row>
        <row r="94">
          <cell r="A94" t="str">
            <v>stageclear_5</v>
          </cell>
          <cell r="E94" t="str">
            <v>stageclear_5</v>
          </cell>
        </row>
        <row r="95">
          <cell r="A95" t="str">
            <v>stageclear_10</v>
          </cell>
          <cell r="E95" t="str">
            <v>stageclear_10</v>
          </cell>
        </row>
        <row r="96">
          <cell r="A96" t="str">
            <v>dailygem</v>
          </cell>
          <cell r="D96" t="str">
            <v>매일 매일 보석 팩</v>
          </cell>
          <cell r="E96" t="str">
            <v>dailygem</v>
          </cell>
        </row>
        <row r="97">
          <cell r="A97" t="str">
            <v>relay_1</v>
          </cell>
          <cell r="E97" t="str">
            <v>relay_1</v>
          </cell>
        </row>
        <row r="98">
          <cell r="A98" t="str">
            <v>relay_2</v>
          </cell>
          <cell r="E98" t="str">
            <v>relay_2</v>
          </cell>
        </row>
        <row r="99">
          <cell r="A99" t="str">
            <v>relay_3</v>
          </cell>
          <cell r="E99" t="str">
            <v>relay_3</v>
          </cell>
        </row>
        <row r="100">
          <cell r="A100" t="str">
            <v>relay_4</v>
          </cell>
          <cell r="E100" t="str">
            <v>relay_4</v>
          </cell>
        </row>
        <row r="101">
          <cell r="A101" t="str">
            <v>relay_5</v>
          </cell>
          <cell r="E101" t="str">
            <v>relay_5</v>
          </cell>
        </row>
        <row r="102">
          <cell r="A102" t="str">
            <v>relay_6</v>
          </cell>
          <cell r="E102" t="str">
            <v>relay_6</v>
          </cell>
        </row>
        <row r="103">
          <cell r="A103" t="str">
            <v>relay_7</v>
          </cell>
          <cell r="E103" t="str">
            <v>relay_7</v>
          </cell>
        </row>
        <row r="104">
          <cell r="A104" t="str">
            <v>relay_8</v>
          </cell>
          <cell r="E104" t="str">
            <v>relay_8</v>
          </cell>
        </row>
        <row r="105">
          <cell r="A105" t="str">
            <v>relay_9</v>
          </cell>
          <cell r="E105" t="str">
            <v>relay_9</v>
          </cell>
        </row>
        <row r="106">
          <cell r="A106" t="str">
            <v>relay_10</v>
          </cell>
          <cell r="E106" t="str">
            <v>relay_10</v>
          </cell>
        </row>
        <row r="107">
          <cell r="A107" t="str">
            <v>analysisboost_1</v>
          </cell>
          <cell r="D107" t="str">
            <v>분석 부스트 1일팩</v>
          </cell>
          <cell r="E107" t="str">
            <v>analysisboost_1</v>
          </cell>
        </row>
        <row r="108">
          <cell r="A108" t="str">
            <v>analysisboost_2</v>
          </cell>
          <cell r="D108" t="str">
            <v>분석 부스트 7일팩</v>
          </cell>
          <cell r="E108" t="str">
            <v>analysisboost_2</v>
          </cell>
        </row>
        <row r="109">
          <cell r="A109" t="str">
            <v>analysisboost_3</v>
          </cell>
          <cell r="D109" t="str">
            <v>분석 부스트 가득 팩</v>
          </cell>
          <cell r="E109" t="str">
            <v>analysisboost_3</v>
          </cell>
        </row>
        <row r="110">
          <cell r="A110" t="str">
            <v>ev14_unacquiredspell</v>
          </cell>
          <cell r="D110" t="str">
            <v>특급 할인</v>
          </cell>
          <cell r="E110" t="str">
            <v>ev14_unacquiredspell</v>
          </cell>
        </row>
        <row r="111">
          <cell r="A111" t="str">
            <v>ev13_acquiredspell_0001</v>
          </cell>
          <cell r="D111" t="str">
            <v>스페셜 오퍼</v>
          </cell>
          <cell r="E111" t="str">
            <v>ev13_acquiredspell_0001</v>
          </cell>
        </row>
        <row r="112">
          <cell r="A112" t="str">
            <v>ev13_acquiredspell_0002</v>
          </cell>
          <cell r="D112" t="str">
            <v>스페셜 오퍼</v>
          </cell>
          <cell r="E112" t="str">
            <v>ev13_acquiredspell_0002</v>
          </cell>
        </row>
        <row r="113">
          <cell r="A113" t="str">
            <v>ev13_acquiredspell</v>
          </cell>
          <cell r="D113" t="str">
            <v>스페셜 오퍼</v>
          </cell>
          <cell r="E113" t="str">
            <v>ev13_acquiredspell</v>
          </cell>
        </row>
        <row r="114">
          <cell r="A114" t="str">
            <v>ev15_unacquiredcompanion</v>
          </cell>
          <cell r="D114" t="str">
            <v>전설 출격</v>
          </cell>
          <cell r="E114" t="str">
            <v>ev15_unacquiredcompanion</v>
          </cell>
        </row>
        <row r="115">
          <cell r="A115" t="str">
            <v>ev16_acquiredcompanion</v>
          </cell>
          <cell r="D115" t="str">
            <v>초월의 힘</v>
          </cell>
          <cell r="E115" t="str">
            <v>ev16_acquiredcompanion</v>
          </cell>
        </row>
        <row r="116">
          <cell r="A116" t="str">
            <v>ev17_acquiredcompanionpp</v>
          </cell>
          <cell r="D116" t="str">
            <v>폭풍 성장</v>
          </cell>
          <cell r="E116" t="str">
            <v>ev17_acquiredcompanionpp</v>
          </cell>
        </row>
        <row r="117">
          <cell r="A117" t="str">
            <v>petpass</v>
          </cell>
          <cell r="D117" t="str">
            <v>펫 성장 패스</v>
          </cell>
          <cell r="E117" t="str">
            <v>petpass</v>
          </cell>
        </row>
        <row r="118">
          <cell r="A118" t="str">
            <v>teampass</v>
          </cell>
          <cell r="D118" t="str">
            <v>팀 향상 패스</v>
          </cell>
          <cell r="E118" t="str">
            <v>teampass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EC50C-5C25-4054-9F90-F869D27D6142}">
  <dimension ref="A1:AL1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19" sqref="A19"/>
    </sheetView>
  </sheetViews>
  <sheetFormatPr defaultRowHeight="16.5" outlineLevelCol="1"/>
  <cols>
    <col min="2" max="3" width="26.5" customWidth="1" outlineLevel="1"/>
    <col min="4" max="4" width="21" customWidth="1"/>
    <col min="5" max="5" width="9" customWidth="1" outlineLevel="1"/>
    <col min="7" max="7" width="9" customWidth="1"/>
    <col min="8" max="8" width="9" customWidth="1" outlineLevel="1"/>
    <col min="9" max="9" width="9" customWidth="1"/>
    <col min="10" max="10" width="9" customWidth="1" outlineLevel="1"/>
    <col min="11" max="11" width="5.5" customWidth="1" outlineLevel="1"/>
    <col min="12" max="12" width="3.875" customWidth="1" outlineLevel="1"/>
    <col min="13" max="13" width="3.5" customWidth="1" outlineLevel="1"/>
    <col min="14" max="14" width="5.5" customWidth="1" outlineLevel="1"/>
    <col min="15" max="15" width="4.125" customWidth="1" outlineLevel="1"/>
    <col min="16" max="16" width="3.625" customWidth="1" outlineLevel="1"/>
    <col min="17" max="17" width="11.75" customWidth="1" outlineLevel="1"/>
    <col min="18" max="18" width="11.125" customWidth="1" outlineLevel="1"/>
    <col min="25" max="25" width="9" customWidth="1" outlineLevel="1"/>
    <col min="26" max="26" width="9" customWidth="1"/>
    <col min="27" max="27" width="9" customWidth="1" outlineLevel="1"/>
    <col min="28" max="29" width="9" customWidth="1"/>
    <col min="30" max="31" width="9" customWidth="1" outlineLevel="1"/>
    <col min="33" max="33" width="9" customWidth="1" outlineLevel="1"/>
    <col min="35" max="35" width="26.5" customWidth="1" outlineLevel="1"/>
    <col min="36" max="36" width="9" customWidth="1" outlineLevel="1"/>
    <col min="38" max="38" width="9" customWidth="1" outlineLevel="1"/>
  </cols>
  <sheetData>
    <row r="1" spans="1:38" ht="27" customHeight="1">
      <c r="A1" t="s">
        <v>17</v>
      </c>
      <c r="B1" t="s">
        <v>11</v>
      </c>
      <c r="C1" t="s">
        <v>14</v>
      </c>
      <c r="D1" t="s">
        <v>81</v>
      </c>
      <c r="E1" t="s">
        <v>85</v>
      </c>
      <c r="F1" t="s">
        <v>84</v>
      </c>
      <c r="G1" t="s">
        <v>18</v>
      </c>
      <c r="H1" t="s">
        <v>19</v>
      </c>
      <c r="I1" s="2" t="s">
        <v>67</v>
      </c>
      <c r="J1" t="s">
        <v>19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64</v>
      </c>
      <c r="AB1" t="s">
        <v>74</v>
      </c>
      <c r="AC1" t="s">
        <v>73</v>
      </c>
      <c r="AD1" t="s">
        <v>77</v>
      </c>
      <c r="AE1" t="s">
        <v>76</v>
      </c>
      <c r="AG1" t="s">
        <v>33</v>
      </c>
      <c r="AI1" t="s">
        <v>66</v>
      </c>
      <c r="AJ1" t="s">
        <v>23</v>
      </c>
      <c r="AL1" t="s">
        <v>75</v>
      </c>
    </row>
    <row r="2" spans="1:38">
      <c r="A2" t="s">
        <v>0</v>
      </c>
      <c r="B2" t="s">
        <v>43</v>
      </c>
      <c r="C2" t="s">
        <v>34</v>
      </c>
      <c r="F2">
        <f ca="1">IF(NOT(ISBLANK(E2)),E2,
COUNTIF(OFFSET([1]ShopProductTable!$A:$A,0,MATCH("이벤트프로덕트카운트참고",[1]ShopProductTable!$1:$1,0)-1),A2))</f>
        <v>1</v>
      </c>
      <c r="G2">
        <v>300</v>
      </c>
      <c r="H2" t="str">
        <f t="shared" ref="H2:J13" si="0">IF(G2/60/60/24*1&gt;=1,INT(G2/60/60/24)&amp;"d","")
&amp;IF(INT(MOD(G2/60/60,24))&gt;0,INT(MOD(G2/60/60,24))&amp;"h","")
&amp;IF(INT(MOD(G2/60,60))&gt;0,INT(MOD(G2/60,60))&amp;"m","")
&amp;IF(INT(MOD(G2,60))&gt;0,INT(MOD(G2,60))&amp;"s","")</f>
        <v>5m</v>
      </c>
      <c r="I2">
        <v>86400</v>
      </c>
      <c r="J2" t="str">
        <f t="shared" si="0"/>
        <v>1d</v>
      </c>
      <c r="K2">
        <f t="shared" ref="K2:K19" si="1">IF(ISBLANK($Q2),"",YEAR($Q2))</f>
        <v>2023</v>
      </c>
      <c r="L2">
        <f t="shared" ref="L2:L19" si="2">IF(ISBLANK($Q2),"",MONTH($Q2))</f>
        <v>1</v>
      </c>
      <c r="M2">
        <f t="shared" ref="M2:M19" si="3">IF(ISBLANK($Q2),"",DAY($Q2))</f>
        <v>1</v>
      </c>
      <c r="N2">
        <f t="shared" ref="N2:N19" si="4">IF(ISBLANK($R2),"",YEAR($R2+1))</f>
        <v>2023</v>
      </c>
      <c r="O2">
        <f t="shared" ref="O2:O19" si="5">IF(ISBLANK($R2),"",MONTH($R2+1))</f>
        <v>5</v>
      </c>
      <c r="P2">
        <f t="shared" ref="P2:P19" si="6">IF(ISBLANK($R2),"",DAY($R2+1))</f>
        <v>1</v>
      </c>
      <c r="Q2" s="3">
        <v>44927</v>
      </c>
      <c r="R2" s="3">
        <v>45046</v>
      </c>
      <c r="S2">
        <f>K2</f>
        <v>2023</v>
      </c>
      <c r="T2">
        <f t="shared" ref="T2:X10" si="7">L2</f>
        <v>1</v>
      </c>
      <c r="U2">
        <f t="shared" si="7"/>
        <v>1</v>
      </c>
      <c r="V2">
        <f t="shared" si="7"/>
        <v>2023</v>
      </c>
      <c r="W2">
        <f t="shared" si="7"/>
        <v>5</v>
      </c>
      <c r="X2">
        <f t="shared" si="7"/>
        <v>1</v>
      </c>
      <c r="Y2" t="s">
        <v>49</v>
      </c>
      <c r="Z2" s="4">
        <f t="shared" ref="Z2:AB5" ca="1" si="8">VLOOKUP(Y2,OFFSET(INDIRECT("$A:$B"),0,MATCH(Y$1&amp;"_Verify",INDIRECT("$1:$1"),0)-1),2,0)</f>
        <v>3</v>
      </c>
      <c r="AA2" t="s">
        <v>46</v>
      </c>
      <c r="AB2" s="4">
        <f t="shared" ca="1" si="8"/>
        <v>0</v>
      </c>
      <c r="AC2" s="4">
        <v>0.33329999999999999</v>
      </c>
      <c r="AD2" t="str">
        <f>AE2</f>
        <v>"ev1":86400</v>
      </c>
      <c r="AE2" t="str">
        <f>""""&amp;$A2&amp;""""&amp;""&amp;":"&amp;I2</f>
        <v>"ev1":86400</v>
      </c>
      <c r="AG2" t="s">
        <v>35</v>
      </c>
      <c r="AI2" t="s">
        <v>46</v>
      </c>
      <c r="AJ2">
        <v>0</v>
      </c>
      <c r="AL2" t="str">
        <f ca="1">"{"&amp;
IF(LEFT(OFFSET(AD1,COUNTA(AD:AD)-1,0),1)=",",SUBSTITUTE(OFFSET(AD1,COUNTA(AD:AD)-1,0),",","",1),OFFSET(AD1,COUNTA(AD:AD)-1,0))
&amp;"}"</f>
        <v>{"ev1":86400,"ev2":0,"ev3":691200,"ev4":172800,"ev5":86400,"ev6":2592000,"ev7":600,"ev8":0,"ev9":0,"ev10":0,"ev11":0,"ev12":0,"ev13":300,"ev14":300,"ev15":300,"ev16":300,"ev17":300,"ev99":604800}</v>
      </c>
    </row>
    <row r="3" spans="1:38">
      <c r="A3" t="s">
        <v>1</v>
      </c>
      <c r="B3" t="s">
        <v>44</v>
      </c>
      <c r="C3" t="s">
        <v>34</v>
      </c>
      <c r="F3">
        <f ca="1">IF(NOT(ISBLANK(E3)),E3,
COUNTIF(OFFSET([1]ShopProductTable!$A:$A,0,MATCH("이벤트프로덕트카운트참고",[1]ShopProductTable!$1:$1,0)-1),A3))</f>
        <v>1</v>
      </c>
      <c r="G3">
        <v>300</v>
      </c>
      <c r="H3" t="str">
        <f t="shared" si="0"/>
        <v>5m</v>
      </c>
      <c r="I3">
        <v>0</v>
      </c>
      <c r="J3" t="str">
        <f t="shared" si="0"/>
        <v/>
      </c>
      <c r="K3">
        <f t="shared" si="1"/>
        <v>2023</v>
      </c>
      <c r="L3">
        <f t="shared" si="2"/>
        <v>1</v>
      </c>
      <c r="M3">
        <f t="shared" si="3"/>
        <v>1</v>
      </c>
      <c r="N3">
        <f t="shared" si="4"/>
        <v>2023</v>
      </c>
      <c r="O3">
        <f t="shared" si="5"/>
        <v>5</v>
      </c>
      <c r="P3">
        <f t="shared" si="6"/>
        <v>1</v>
      </c>
      <c r="Q3" s="3">
        <v>44927</v>
      </c>
      <c r="R3" s="3">
        <v>45046</v>
      </c>
      <c r="S3">
        <f t="shared" ref="S3:S10" si="9">K3</f>
        <v>2023</v>
      </c>
      <c r="T3">
        <f t="shared" si="7"/>
        <v>1</v>
      </c>
      <c r="U3">
        <f t="shared" si="7"/>
        <v>1</v>
      </c>
      <c r="V3">
        <f t="shared" si="7"/>
        <v>2023</v>
      </c>
      <c r="W3">
        <f t="shared" si="7"/>
        <v>5</v>
      </c>
      <c r="X3">
        <f t="shared" si="7"/>
        <v>1</v>
      </c>
      <c r="Y3" t="s">
        <v>46</v>
      </c>
      <c r="Z3" s="4">
        <f t="shared" ca="1" si="8"/>
        <v>0</v>
      </c>
      <c r="AA3" t="s">
        <v>46</v>
      </c>
      <c r="AB3" s="4">
        <f t="shared" ca="1" si="8"/>
        <v>0</v>
      </c>
      <c r="AC3" s="4">
        <v>0.5</v>
      </c>
      <c r="AD3" t="str">
        <f>AD2&amp;","&amp;AE3</f>
        <v>"ev1":86400,"ev2":0</v>
      </c>
      <c r="AE3" t="str">
        <f>""""&amp;$A3&amp;""""&amp;""&amp;":"&amp;I3</f>
        <v>"ev2":0</v>
      </c>
      <c r="AG3" t="s">
        <v>37</v>
      </c>
      <c r="AI3" t="s">
        <v>47</v>
      </c>
      <c r="AJ3">
        <v>1</v>
      </c>
    </row>
    <row r="4" spans="1:38">
      <c r="A4" t="s">
        <v>2</v>
      </c>
      <c r="B4" t="s">
        <v>42</v>
      </c>
      <c r="C4" t="s">
        <v>38</v>
      </c>
      <c r="D4" t="s">
        <v>78</v>
      </c>
      <c r="F4">
        <f ca="1">IF(NOT(ISBLANK(E4)),E4,
COUNTIF(OFFSET([1]ShopProductTable!$A:$A,0,MATCH("이벤트프로덕트카운트참고",[1]ShopProductTable!$1:$1,0)-1),A4))</f>
        <v>3</v>
      </c>
      <c r="G4">
        <f>50*60*60</f>
        <v>180000</v>
      </c>
      <c r="H4" t="str">
        <f t="shared" si="0"/>
        <v>2d2h</v>
      </c>
      <c r="I4">
        <v>691200</v>
      </c>
      <c r="J4" t="str">
        <f t="shared" si="0"/>
        <v>8d</v>
      </c>
      <c r="K4">
        <f t="shared" si="1"/>
        <v>2023</v>
      </c>
      <c r="L4">
        <f t="shared" si="2"/>
        <v>1</v>
      </c>
      <c r="M4">
        <f t="shared" si="3"/>
        <v>1</v>
      </c>
      <c r="N4">
        <f t="shared" si="4"/>
        <v>2023</v>
      </c>
      <c r="O4">
        <f t="shared" si="5"/>
        <v>5</v>
      </c>
      <c r="P4">
        <f t="shared" si="6"/>
        <v>1</v>
      </c>
      <c r="Q4" s="3">
        <v>44927</v>
      </c>
      <c r="R4" s="3">
        <v>45046</v>
      </c>
      <c r="S4">
        <f t="shared" si="9"/>
        <v>2023</v>
      </c>
      <c r="T4">
        <f t="shared" si="7"/>
        <v>1</v>
      </c>
      <c r="U4">
        <f t="shared" si="7"/>
        <v>1</v>
      </c>
      <c r="V4">
        <f t="shared" si="7"/>
        <v>2023</v>
      </c>
      <c r="W4">
        <f t="shared" si="7"/>
        <v>5</v>
      </c>
      <c r="X4">
        <f t="shared" si="7"/>
        <v>1</v>
      </c>
      <c r="Y4" t="s">
        <v>47</v>
      </c>
      <c r="Z4" s="4">
        <f t="shared" ca="1" si="8"/>
        <v>1</v>
      </c>
      <c r="AA4" t="s">
        <v>121</v>
      </c>
      <c r="AB4" s="4">
        <f t="shared" ca="1" si="8"/>
        <v>4</v>
      </c>
      <c r="AC4" s="4">
        <v>0.33329999999999999</v>
      </c>
      <c r="AD4" t="str">
        <f t="shared" ref="AD4:AD10" si="10">AD3&amp;","&amp;AE4</f>
        <v>"ev1":86400,"ev2":0,"ev3":691200</v>
      </c>
      <c r="AE4" t="str">
        <f t="shared" ref="AE4:AE10" si="11">""""&amp;$A4&amp;""""&amp;""&amp;":"&amp;I4</f>
        <v>"ev3":691200</v>
      </c>
      <c r="AG4" t="s">
        <v>39</v>
      </c>
      <c r="AI4" t="s">
        <v>48</v>
      </c>
      <c r="AJ4">
        <v>2</v>
      </c>
    </row>
    <row r="5" spans="1:38">
      <c r="A5" t="s">
        <v>3</v>
      </c>
      <c r="B5" t="s">
        <v>12</v>
      </c>
      <c r="C5" t="s">
        <v>36</v>
      </c>
      <c r="D5" t="s">
        <v>79</v>
      </c>
      <c r="F5">
        <f ca="1">IF(NOT(ISBLANK(E5)),E5,
COUNTIF(OFFSET([1]ShopProductTable!$A:$A,0,MATCH("이벤트프로덕트카운트참고",[1]ShopProductTable!$1:$1,0)-1),A5))</f>
        <v>4</v>
      </c>
      <c r="G5">
        <f>50*60*60</f>
        <v>180000</v>
      </c>
      <c r="H5" t="str">
        <f t="shared" si="0"/>
        <v>2d2h</v>
      </c>
      <c r="I5">
        <v>172800</v>
      </c>
      <c r="J5" t="str">
        <f t="shared" si="0"/>
        <v>2d</v>
      </c>
      <c r="K5">
        <f t="shared" si="1"/>
        <v>2023</v>
      </c>
      <c r="L5">
        <f t="shared" si="2"/>
        <v>1</v>
      </c>
      <c r="M5">
        <f t="shared" si="3"/>
        <v>1</v>
      </c>
      <c r="N5">
        <f t="shared" si="4"/>
        <v>2023</v>
      </c>
      <c r="O5">
        <f t="shared" si="5"/>
        <v>5</v>
      </c>
      <c r="P5">
        <f t="shared" si="6"/>
        <v>1</v>
      </c>
      <c r="Q5" s="3">
        <v>44927</v>
      </c>
      <c r="R5" s="3">
        <v>45046</v>
      </c>
      <c r="S5">
        <f t="shared" si="9"/>
        <v>2023</v>
      </c>
      <c r="T5">
        <f t="shared" si="7"/>
        <v>1</v>
      </c>
      <c r="U5">
        <f t="shared" si="7"/>
        <v>1</v>
      </c>
      <c r="V5">
        <f t="shared" si="7"/>
        <v>2023</v>
      </c>
      <c r="W5">
        <f t="shared" si="7"/>
        <v>5</v>
      </c>
      <c r="X5">
        <f t="shared" si="7"/>
        <v>1</v>
      </c>
      <c r="Y5" t="s">
        <v>47</v>
      </c>
      <c r="Z5" s="4">
        <f t="shared" ca="1" si="8"/>
        <v>1</v>
      </c>
      <c r="AA5" t="s">
        <v>121</v>
      </c>
      <c r="AB5" s="4">
        <f t="shared" ca="1" si="8"/>
        <v>4</v>
      </c>
      <c r="AC5" s="4">
        <v>0.33329999999999999</v>
      </c>
      <c r="AD5" t="str">
        <f t="shared" si="10"/>
        <v>"ev1":86400,"ev2":0,"ev3":691200,"ev4":172800</v>
      </c>
      <c r="AE5" t="str">
        <f t="shared" si="11"/>
        <v>"ev4":172800</v>
      </c>
      <c r="AG5" t="s">
        <v>41</v>
      </c>
      <c r="AI5" t="s">
        <v>49</v>
      </c>
      <c r="AJ5">
        <v>3</v>
      </c>
    </row>
    <row r="6" spans="1:38">
      <c r="A6" t="s">
        <v>4</v>
      </c>
      <c r="B6" t="s">
        <v>95</v>
      </c>
      <c r="C6" t="s">
        <v>40</v>
      </c>
      <c r="D6" t="s">
        <v>80</v>
      </c>
      <c r="F6">
        <f ca="1">IF(NOT(ISBLANK(E6)),E6,
COUNTIF(OFFSET([1]ShopProductTable!$A:$A,0,MATCH("이벤트프로덕트카운트참고",[1]ShopProductTable!$1:$1,0)-1),A6))</f>
        <v>3</v>
      </c>
      <c r="G6">
        <f>I6*3/4</f>
        <v>64800</v>
      </c>
      <c r="H6" t="str">
        <f t="shared" si="0"/>
        <v>18h</v>
      </c>
      <c r="I6">
        <v>86400</v>
      </c>
      <c r="J6" t="str">
        <f t="shared" si="0"/>
        <v>1d</v>
      </c>
      <c r="K6">
        <f t="shared" si="1"/>
        <v>2023</v>
      </c>
      <c r="L6">
        <f t="shared" si="2"/>
        <v>1</v>
      </c>
      <c r="M6">
        <f t="shared" si="3"/>
        <v>1</v>
      </c>
      <c r="N6">
        <f t="shared" si="4"/>
        <v>2023</v>
      </c>
      <c r="O6">
        <f t="shared" si="5"/>
        <v>5</v>
      </c>
      <c r="P6">
        <f t="shared" si="6"/>
        <v>1</v>
      </c>
      <c r="Q6" s="3">
        <v>44927</v>
      </c>
      <c r="R6" s="3">
        <v>45046</v>
      </c>
      <c r="S6">
        <f t="shared" si="9"/>
        <v>2023</v>
      </c>
      <c r="T6">
        <f t="shared" si="7"/>
        <v>1</v>
      </c>
      <c r="U6">
        <f t="shared" si="7"/>
        <v>1</v>
      </c>
      <c r="V6">
        <f t="shared" si="7"/>
        <v>2023</v>
      </c>
      <c r="W6">
        <f t="shared" si="7"/>
        <v>5</v>
      </c>
      <c r="X6">
        <f t="shared" si="7"/>
        <v>1</v>
      </c>
      <c r="Y6" t="s">
        <v>47</v>
      </c>
      <c r="Z6" s="4">
        <f t="shared" ref="Z6" ca="1" si="12">VLOOKUP(Y6,OFFSET(INDIRECT("$A:$B"),0,MATCH(Y$1&amp;"_Verify",INDIRECT("$1:$1"),0)-1),2,0)</f>
        <v>1</v>
      </c>
      <c r="AA6" t="s">
        <v>121</v>
      </c>
      <c r="AB6" s="4">
        <f t="shared" ref="AB6" ca="1" si="13">VLOOKUP(AA6,OFFSET(INDIRECT("$A:$B"),0,MATCH(AA$1&amp;"_Verify",INDIRECT("$1:$1"),0)-1),2,0)</f>
        <v>4</v>
      </c>
      <c r="AC6" s="4">
        <v>0.33329999999999999</v>
      </c>
      <c r="AD6" t="str">
        <f t="shared" si="10"/>
        <v>"ev1":86400,"ev2":0,"ev3":691200,"ev4":172800,"ev5":86400</v>
      </c>
      <c r="AE6" t="str">
        <f t="shared" si="11"/>
        <v>"ev5":86400</v>
      </c>
      <c r="AG6" t="s">
        <v>97</v>
      </c>
      <c r="AI6" t="s">
        <v>113</v>
      </c>
      <c r="AJ6">
        <v>4</v>
      </c>
    </row>
    <row r="7" spans="1:38">
      <c r="A7" t="s">
        <v>5</v>
      </c>
      <c r="B7" t="s">
        <v>88</v>
      </c>
      <c r="C7" t="s">
        <v>86</v>
      </c>
      <c r="D7" t="s">
        <v>92</v>
      </c>
      <c r="F7">
        <f ca="1">IF(NOT(ISBLANK(E7)),E7,
COUNTIF(OFFSET([1]ShopProductTable!$A:$A,0,MATCH("이벤트프로덕트카운트참고",[1]ShopProductTable!$1:$1,0)-1),A7))</f>
        <v>0</v>
      </c>
      <c r="G7">
        <f>60*60*24*7</f>
        <v>604800</v>
      </c>
      <c r="H7" t="str">
        <f t="shared" si="0"/>
        <v>7d</v>
      </c>
      <c r="I7">
        <f>60*60*24*30</f>
        <v>2592000</v>
      </c>
      <c r="J7" t="str">
        <f t="shared" si="0"/>
        <v>30d</v>
      </c>
      <c r="K7">
        <f t="shared" si="1"/>
        <v>2023</v>
      </c>
      <c r="L7">
        <f t="shared" si="2"/>
        <v>1</v>
      </c>
      <c r="M7">
        <f t="shared" si="3"/>
        <v>1</v>
      </c>
      <c r="N7">
        <f t="shared" si="4"/>
        <v>2023</v>
      </c>
      <c r="O7">
        <f t="shared" si="5"/>
        <v>5</v>
      </c>
      <c r="P7">
        <f t="shared" si="6"/>
        <v>1</v>
      </c>
      <c r="Q7" s="3">
        <v>44927</v>
      </c>
      <c r="R7" s="3">
        <v>45046</v>
      </c>
      <c r="S7">
        <f t="shared" si="9"/>
        <v>2023</v>
      </c>
      <c r="T7">
        <f t="shared" si="7"/>
        <v>1</v>
      </c>
      <c r="U7">
        <f t="shared" si="7"/>
        <v>1</v>
      </c>
      <c r="V7">
        <f t="shared" si="7"/>
        <v>2023</v>
      </c>
      <c r="W7">
        <f t="shared" si="7"/>
        <v>5</v>
      </c>
      <c r="X7">
        <f t="shared" si="7"/>
        <v>1</v>
      </c>
      <c r="Y7" t="s">
        <v>47</v>
      </c>
      <c r="Z7" s="4">
        <f t="shared" ref="Z7" ca="1" si="14">VLOOKUP(Y7,OFFSET(INDIRECT("$A:$B"),0,MATCH(Y$1&amp;"_Verify",INDIRECT("$1:$1"),0)-1),2,0)</f>
        <v>1</v>
      </c>
      <c r="AA7" t="s">
        <v>121</v>
      </c>
      <c r="AB7" s="4">
        <f t="shared" ref="AB7" ca="1" si="15">VLOOKUP(AA7,OFFSET(INDIRECT("$A:$B"),0,MATCH(AA$1&amp;"_Verify",INDIRECT("$1:$1"),0)-1),2,0)</f>
        <v>4</v>
      </c>
      <c r="AC7" s="4">
        <v>0.33329999999999999</v>
      </c>
      <c r="AD7" t="str">
        <f t="shared" si="10"/>
        <v>"ev1":86400,"ev2":0,"ev3":691200,"ev4":172800,"ev5":86400,"ev6":2592000</v>
      </c>
      <c r="AE7" t="str">
        <f t="shared" si="11"/>
        <v>"ev6":2592000</v>
      </c>
      <c r="AG7" t="s">
        <v>98</v>
      </c>
    </row>
    <row r="8" spans="1:38">
      <c r="A8" t="s">
        <v>6</v>
      </c>
      <c r="B8" t="s">
        <v>109</v>
      </c>
      <c r="C8" t="s">
        <v>97</v>
      </c>
      <c r="F8">
        <f ca="1">IF(NOT(ISBLANK(E8)),E8,
COUNTIF(OFFSET([1]ShopProductTable!$A:$A,0,MATCH("이벤트프로덕트카운트참고",[1]ShopProductTable!$1:$1,0)-1),A8))</f>
        <v>0</v>
      </c>
      <c r="G8">
        <v>600</v>
      </c>
      <c r="H8" t="str">
        <f t="shared" si="0"/>
        <v>10m</v>
      </c>
      <c r="I8">
        <v>600</v>
      </c>
      <c r="J8" t="str">
        <f t="shared" si="0"/>
        <v>10m</v>
      </c>
      <c r="K8">
        <f t="shared" si="1"/>
        <v>2023</v>
      </c>
      <c r="L8">
        <f t="shared" si="2"/>
        <v>1</v>
      </c>
      <c r="M8">
        <f t="shared" si="3"/>
        <v>1</v>
      </c>
      <c r="N8">
        <f t="shared" si="4"/>
        <v>2023</v>
      </c>
      <c r="O8">
        <f t="shared" si="5"/>
        <v>5</v>
      </c>
      <c r="P8">
        <f t="shared" si="6"/>
        <v>1</v>
      </c>
      <c r="Q8" s="3">
        <v>44927</v>
      </c>
      <c r="R8" s="3">
        <v>45046</v>
      </c>
      <c r="S8">
        <f t="shared" si="9"/>
        <v>2023</v>
      </c>
      <c r="T8">
        <f t="shared" si="7"/>
        <v>1</v>
      </c>
      <c r="U8">
        <f t="shared" si="7"/>
        <v>1</v>
      </c>
      <c r="V8">
        <f t="shared" si="7"/>
        <v>2023</v>
      </c>
      <c r="W8">
        <f t="shared" si="7"/>
        <v>5</v>
      </c>
      <c r="X8">
        <f t="shared" si="7"/>
        <v>1</v>
      </c>
      <c r="Y8" t="s">
        <v>47</v>
      </c>
      <c r="Z8" s="4">
        <f t="shared" ref="Z8:Z9" ca="1" si="16">VLOOKUP(Y8,OFFSET(INDIRECT("$A:$B"),0,MATCH(Y$1&amp;"_Verify",INDIRECT("$1:$1"),0)-1),2,0)</f>
        <v>1</v>
      </c>
      <c r="AA8" t="s">
        <v>121</v>
      </c>
      <c r="AB8" s="4">
        <f t="shared" ref="AB8:AB9" ca="1" si="17">VLOOKUP(AA8,OFFSET(INDIRECT("$A:$B"),0,MATCH(AA$1&amp;"_Verify",INDIRECT("$1:$1"),0)-1),2,0)</f>
        <v>4</v>
      </c>
      <c r="AC8" s="4">
        <v>0.33329999999999999</v>
      </c>
      <c r="AD8" t="str">
        <f t="shared" si="10"/>
        <v>"ev1":86400,"ev2":0,"ev3":691200,"ev4":172800,"ev5":86400,"ev6":2592000,"ev7":600</v>
      </c>
      <c r="AE8" t="str">
        <f t="shared" si="11"/>
        <v>"ev7":600</v>
      </c>
      <c r="AG8" t="s">
        <v>99</v>
      </c>
    </row>
    <row r="9" spans="1:38">
      <c r="A9" t="s">
        <v>7</v>
      </c>
      <c r="B9" t="s">
        <v>110</v>
      </c>
      <c r="C9" t="s">
        <v>99</v>
      </c>
      <c r="F9">
        <f ca="1">IF(NOT(ISBLANK(E9)),E9,
COUNTIF(OFFSET([1]ShopProductTable!$A:$A,0,MATCH("이벤트프로덕트카운트참고",[1]ShopProductTable!$1:$1,0)-1),A9))</f>
        <v>0</v>
      </c>
      <c r="G9">
        <v>600</v>
      </c>
      <c r="H9" t="str">
        <f t="shared" si="0"/>
        <v>10m</v>
      </c>
      <c r="I9">
        <v>0</v>
      </c>
      <c r="J9" t="str">
        <f t="shared" si="0"/>
        <v/>
      </c>
      <c r="K9">
        <f t="shared" si="1"/>
        <v>2023</v>
      </c>
      <c r="L9">
        <f t="shared" si="2"/>
        <v>1</v>
      </c>
      <c r="M9">
        <f t="shared" si="3"/>
        <v>1</v>
      </c>
      <c r="N9">
        <f t="shared" si="4"/>
        <v>2023</v>
      </c>
      <c r="O9">
        <f t="shared" si="5"/>
        <v>5</v>
      </c>
      <c r="P9">
        <f t="shared" si="6"/>
        <v>1</v>
      </c>
      <c r="Q9" s="3">
        <v>44927</v>
      </c>
      <c r="R9" s="3">
        <v>45046</v>
      </c>
      <c r="S9">
        <f t="shared" si="9"/>
        <v>2023</v>
      </c>
      <c r="T9">
        <f t="shared" si="7"/>
        <v>1</v>
      </c>
      <c r="U9">
        <f t="shared" si="7"/>
        <v>1</v>
      </c>
      <c r="V9">
        <f t="shared" si="7"/>
        <v>2023</v>
      </c>
      <c r="W9">
        <f t="shared" si="7"/>
        <v>5</v>
      </c>
      <c r="X9">
        <f t="shared" si="7"/>
        <v>1</v>
      </c>
      <c r="Y9" t="s">
        <v>47</v>
      </c>
      <c r="Z9" s="4">
        <f t="shared" ca="1" si="16"/>
        <v>1</v>
      </c>
      <c r="AA9" t="s">
        <v>121</v>
      </c>
      <c r="AB9" s="4">
        <f t="shared" ca="1" si="17"/>
        <v>4</v>
      </c>
      <c r="AC9" s="4">
        <v>0.33329999999999999</v>
      </c>
      <c r="AD9" t="str">
        <f t="shared" si="10"/>
        <v>"ev1":86400,"ev2":0,"ev3":691200,"ev4":172800,"ev5":86400,"ev6":2592000,"ev7":600,"ev8":0</v>
      </c>
      <c r="AE9" t="str">
        <f t="shared" si="11"/>
        <v>"ev8":0</v>
      </c>
      <c r="AG9" t="s">
        <v>86</v>
      </c>
    </row>
    <row r="10" spans="1:38">
      <c r="A10" t="s">
        <v>8</v>
      </c>
      <c r="B10" t="s">
        <v>106</v>
      </c>
      <c r="C10" t="s">
        <v>98</v>
      </c>
      <c r="F10">
        <f ca="1">IF(NOT(ISBLANK(E10)),E10,
COUNTIF(OFFSET([1]ShopProductTable!$A:$A,0,MATCH("이벤트프로덕트카운트참고",[1]ShopProductTable!$1:$1,0)-1),A10))</f>
        <v>0</v>
      </c>
      <c r="G10">
        <v>600</v>
      </c>
      <c r="H10" t="str">
        <f t="shared" si="0"/>
        <v>10m</v>
      </c>
      <c r="I10">
        <v>0</v>
      </c>
      <c r="J10" t="str">
        <f t="shared" si="0"/>
        <v/>
      </c>
      <c r="K10">
        <f t="shared" si="1"/>
        <v>2023</v>
      </c>
      <c r="L10">
        <f t="shared" si="2"/>
        <v>1</v>
      </c>
      <c r="M10">
        <f t="shared" si="3"/>
        <v>1</v>
      </c>
      <c r="N10">
        <f t="shared" si="4"/>
        <v>2023</v>
      </c>
      <c r="O10">
        <f t="shared" si="5"/>
        <v>5</v>
      </c>
      <c r="P10">
        <f t="shared" si="6"/>
        <v>1</v>
      </c>
      <c r="Q10" s="3">
        <v>44927</v>
      </c>
      <c r="R10" s="3">
        <v>45046</v>
      </c>
      <c r="S10">
        <f t="shared" si="9"/>
        <v>2023</v>
      </c>
      <c r="T10">
        <f t="shared" si="7"/>
        <v>1</v>
      </c>
      <c r="U10">
        <f t="shared" si="7"/>
        <v>1</v>
      </c>
      <c r="V10">
        <f t="shared" si="7"/>
        <v>2023</v>
      </c>
      <c r="W10">
        <f t="shared" si="7"/>
        <v>5</v>
      </c>
      <c r="X10">
        <f t="shared" si="7"/>
        <v>1</v>
      </c>
      <c r="Y10" t="s">
        <v>47</v>
      </c>
      <c r="Z10" s="4">
        <f t="shared" ref="Z10" ca="1" si="18">VLOOKUP(Y10,OFFSET(INDIRECT("$A:$B"),0,MATCH(Y$1&amp;"_Verify",INDIRECT("$1:$1"),0)-1),2,0)</f>
        <v>1</v>
      </c>
      <c r="AA10" t="s">
        <v>121</v>
      </c>
      <c r="AB10" s="4">
        <f t="shared" ref="AB10" ca="1" si="19">VLOOKUP(AA10,OFFSET(INDIRECT("$A:$B"),0,MATCH(AA$1&amp;"_Verify",INDIRECT("$1:$1"),0)-1),2,0)</f>
        <v>4</v>
      </c>
      <c r="AC10" s="4">
        <v>0.33329999999999999</v>
      </c>
      <c r="AD10" t="str">
        <f t="shared" si="10"/>
        <v>"ev1":86400,"ev2":0,"ev3":691200,"ev4":172800,"ev5":86400,"ev6":2592000,"ev7":600,"ev8":0,"ev9":0</v>
      </c>
      <c r="AE10" t="str">
        <f t="shared" si="11"/>
        <v>"ev9":0</v>
      </c>
      <c r="AG10" t="s">
        <v>108</v>
      </c>
    </row>
    <row r="11" spans="1:38">
      <c r="A11" t="s">
        <v>9</v>
      </c>
      <c r="B11" t="s">
        <v>111</v>
      </c>
      <c r="C11" t="s">
        <v>107</v>
      </c>
      <c r="F11">
        <f ca="1">IF(NOT(ISBLANK(E11)),E11,
COUNTIF(OFFSET([1]ShopProductTable!$A:$A,0,MATCH("이벤트프로덕트카운트참고",[1]ShopProductTable!$1:$1,0)-1),A11))</f>
        <v>0</v>
      </c>
      <c r="G11">
        <v>600</v>
      </c>
      <c r="H11" t="str">
        <f t="shared" ref="H11" si="20">IF(G11/60/60/24*1&gt;=1,INT(G11/60/60/24)&amp;"d","")
&amp;IF(INT(MOD(G11/60/60,24))&gt;0,INT(MOD(G11/60/60,24))&amp;"h","")
&amp;IF(INT(MOD(G11/60,60))&gt;0,INT(MOD(G11/60,60))&amp;"m","")
&amp;IF(INT(MOD(G11,60))&gt;0,INT(MOD(G11,60))&amp;"s","")</f>
        <v>10m</v>
      </c>
      <c r="I11">
        <v>0</v>
      </c>
      <c r="J11" t="str">
        <f t="shared" ref="J11" si="21">IF(I11/60/60/24*1&gt;=1,INT(I11/60/60/24)&amp;"d","")
&amp;IF(INT(MOD(I11/60/60,24))&gt;0,INT(MOD(I11/60/60,24))&amp;"h","")
&amp;IF(INT(MOD(I11/60,60))&gt;0,INT(MOD(I11/60,60))&amp;"m","")
&amp;IF(INT(MOD(I11,60))&gt;0,INT(MOD(I11,60))&amp;"s","")</f>
        <v/>
      </c>
      <c r="K11">
        <f t="shared" si="1"/>
        <v>2023</v>
      </c>
      <c r="L11">
        <f t="shared" si="2"/>
        <v>1</v>
      </c>
      <c r="M11">
        <f t="shared" si="3"/>
        <v>1</v>
      </c>
      <c r="N11">
        <f t="shared" si="4"/>
        <v>2023</v>
      </c>
      <c r="O11">
        <f t="shared" si="5"/>
        <v>5</v>
      </c>
      <c r="P11">
        <f t="shared" si="6"/>
        <v>1</v>
      </c>
      <c r="Q11" s="3">
        <v>44927</v>
      </c>
      <c r="R11" s="3">
        <v>45046</v>
      </c>
      <c r="S11">
        <f t="shared" ref="S11" si="22">K11</f>
        <v>2023</v>
      </c>
      <c r="T11">
        <f t="shared" ref="T11" si="23">L11</f>
        <v>1</v>
      </c>
      <c r="U11">
        <f t="shared" ref="U11" si="24">M11</f>
        <v>1</v>
      </c>
      <c r="V11">
        <f t="shared" ref="V11" si="25">N11</f>
        <v>2023</v>
      </c>
      <c r="W11">
        <f t="shared" ref="W11" si="26">O11</f>
        <v>5</v>
      </c>
      <c r="X11">
        <f t="shared" ref="X11" si="27">P11</f>
        <v>1</v>
      </c>
      <c r="Y11" t="s">
        <v>47</v>
      </c>
      <c r="Z11">
        <f t="shared" ref="Z11" ca="1" si="28">VLOOKUP(Y11,OFFSET(INDIRECT("$A:$B"),0,MATCH(Y$1&amp;"_Verify",INDIRECT("$1:$1"),0)-1),2,0)</f>
        <v>1</v>
      </c>
      <c r="AA11" t="s">
        <v>121</v>
      </c>
      <c r="AB11" s="4">
        <f t="shared" ref="AB11" ca="1" si="29">VLOOKUP(AA11,OFFSET(INDIRECT("$A:$B"),0,MATCH(AA$1&amp;"_Verify",INDIRECT("$1:$1"),0)-1),2,0)</f>
        <v>4</v>
      </c>
      <c r="AC11">
        <v>0.33329999999999999</v>
      </c>
      <c r="AD11" t="str">
        <f t="shared" ref="AD11:AD14" si="30">AD10&amp;","&amp;AE11</f>
        <v>"ev1":86400,"ev2":0,"ev3":691200,"ev4":172800,"ev5":86400,"ev6":2592000,"ev7":600,"ev8":0,"ev9":0,"ev10":0</v>
      </c>
      <c r="AE11" t="str">
        <f t="shared" ref="AE11:AE14" si="31">""""&amp;$A11&amp;""""&amp;""&amp;":"&amp;I11</f>
        <v>"ev10":0</v>
      </c>
    </row>
    <row r="12" spans="1:38">
      <c r="A12" t="s">
        <v>112</v>
      </c>
      <c r="B12" t="s">
        <v>122</v>
      </c>
      <c r="C12" t="s">
        <v>35</v>
      </c>
      <c r="F12">
        <f ca="1">IF(NOT(ISBLANK(E12)),E12,
COUNTIF(OFFSET([1]ShopProductTable!$A:$A,0,MATCH("이벤트프로덕트카운트참고",[1]ShopProductTable!$1:$1,0)-1),A12))</f>
        <v>1</v>
      </c>
      <c r="G12">
        <v>600</v>
      </c>
      <c r="H12" t="str">
        <f t="shared" ref="H12" si="32">IF(G12/60/60/24*1&gt;=1,INT(G12/60/60/24)&amp;"d","")
&amp;IF(INT(MOD(G12/60/60,24))&gt;0,INT(MOD(G12/60/60,24))&amp;"h","")
&amp;IF(INT(MOD(G12/60,60))&gt;0,INT(MOD(G12/60,60))&amp;"m","")
&amp;IF(INT(MOD(G12,60))&gt;0,INT(MOD(G12,60))&amp;"s","")</f>
        <v>10m</v>
      </c>
      <c r="I12">
        <v>0</v>
      </c>
      <c r="J12" t="str">
        <f t="shared" ref="J12" si="33">IF(I12/60/60/24*1&gt;=1,INT(I12/60/60/24)&amp;"d","")
&amp;IF(INT(MOD(I12/60/60,24))&gt;0,INT(MOD(I12/60/60,24))&amp;"h","")
&amp;IF(INT(MOD(I12/60,60))&gt;0,INT(MOD(I12/60,60))&amp;"m","")
&amp;IF(INT(MOD(I12,60))&gt;0,INT(MOD(I12,60))&amp;"s","")</f>
        <v/>
      </c>
      <c r="K12">
        <f t="shared" si="1"/>
        <v>2023</v>
      </c>
      <c r="L12">
        <f t="shared" si="2"/>
        <v>1</v>
      </c>
      <c r="M12">
        <f t="shared" si="3"/>
        <v>1</v>
      </c>
      <c r="N12">
        <f t="shared" si="4"/>
        <v>2023</v>
      </c>
      <c r="O12">
        <f t="shared" si="5"/>
        <v>5</v>
      </c>
      <c r="P12">
        <f t="shared" si="6"/>
        <v>1</v>
      </c>
      <c r="Q12" s="3">
        <v>44927</v>
      </c>
      <c r="R12" s="3">
        <v>45046</v>
      </c>
      <c r="S12">
        <f t="shared" ref="S12:S14" si="34">K12</f>
        <v>2023</v>
      </c>
      <c r="T12">
        <f t="shared" ref="T12:T14" si="35">L12</f>
        <v>1</v>
      </c>
      <c r="U12">
        <f t="shared" ref="U12:U14" si="36">M12</f>
        <v>1</v>
      </c>
      <c r="V12">
        <f t="shared" ref="V12:V14" si="37">N12</f>
        <v>2023</v>
      </c>
      <c r="W12">
        <f t="shared" ref="W12:W14" si="38">O12</f>
        <v>5</v>
      </c>
      <c r="X12">
        <f t="shared" ref="X12:X14" si="39">P12</f>
        <v>1</v>
      </c>
      <c r="Y12" t="s">
        <v>47</v>
      </c>
      <c r="Z12">
        <f t="shared" ref="Z12:Z14" ca="1" si="40">VLOOKUP(Y12,OFFSET(INDIRECT("$A:$B"),0,MATCH(Y$1&amp;"_Verify",INDIRECT("$1:$1"),0)-1),2,0)</f>
        <v>1</v>
      </c>
      <c r="AA12" t="s">
        <v>121</v>
      </c>
      <c r="AB12" s="4">
        <f t="shared" ref="AB12:AB14" ca="1" si="41">VLOOKUP(AA12,OFFSET(INDIRECT("$A:$B"),0,MATCH(AA$1&amp;"_Verify",INDIRECT("$1:$1"),0)-1),2,0)</f>
        <v>4</v>
      </c>
      <c r="AC12">
        <v>0.33329999999999999</v>
      </c>
      <c r="AD12" t="str">
        <f t="shared" si="30"/>
        <v>"ev1":86400,"ev2":0,"ev3":691200,"ev4":172800,"ev5":86400,"ev6":2592000,"ev7":600,"ev8":0,"ev9":0,"ev10":0,"ev11":0</v>
      </c>
      <c r="AE12" t="str">
        <f t="shared" si="31"/>
        <v>"ev11":0</v>
      </c>
    </row>
    <row r="13" spans="1:38">
      <c r="A13" t="s">
        <v>10</v>
      </c>
      <c r="B13" t="s">
        <v>123</v>
      </c>
      <c r="C13" t="s">
        <v>35</v>
      </c>
      <c r="F13">
        <f ca="1">IF(NOT(ISBLANK(E13)),E13,
COUNTIF(OFFSET([1]ShopProductTable!$A:$A,0,MATCH("이벤트프로덕트카운트참고",[1]ShopProductTable!$1:$1,0)-1),A13))</f>
        <v>1</v>
      </c>
      <c r="G13">
        <v>600</v>
      </c>
      <c r="H13" t="str">
        <f t="shared" si="0"/>
        <v>10m</v>
      </c>
      <c r="I13">
        <v>0</v>
      </c>
      <c r="J13" t="str">
        <f t="shared" si="0"/>
        <v/>
      </c>
      <c r="K13">
        <f t="shared" si="1"/>
        <v>2023</v>
      </c>
      <c r="L13">
        <f t="shared" si="2"/>
        <v>1</v>
      </c>
      <c r="M13">
        <f t="shared" si="3"/>
        <v>1</v>
      </c>
      <c r="N13">
        <f t="shared" si="4"/>
        <v>2023</v>
      </c>
      <c r="O13">
        <f t="shared" si="5"/>
        <v>5</v>
      </c>
      <c r="P13">
        <f t="shared" si="6"/>
        <v>1</v>
      </c>
      <c r="Q13" s="3">
        <v>44927</v>
      </c>
      <c r="R13" s="3">
        <v>45046</v>
      </c>
      <c r="S13">
        <f t="shared" si="34"/>
        <v>2023</v>
      </c>
      <c r="T13">
        <f t="shared" si="35"/>
        <v>1</v>
      </c>
      <c r="U13">
        <f t="shared" si="36"/>
        <v>1</v>
      </c>
      <c r="V13">
        <f t="shared" si="37"/>
        <v>2023</v>
      </c>
      <c r="W13">
        <f t="shared" si="38"/>
        <v>5</v>
      </c>
      <c r="X13">
        <f t="shared" si="39"/>
        <v>1</v>
      </c>
      <c r="Y13" t="s">
        <v>47</v>
      </c>
      <c r="Z13">
        <f t="shared" ca="1" si="40"/>
        <v>1</v>
      </c>
      <c r="AA13" t="s">
        <v>121</v>
      </c>
      <c r="AB13" s="4">
        <f t="shared" ca="1" si="41"/>
        <v>4</v>
      </c>
      <c r="AC13">
        <v>0.33329999999999999</v>
      </c>
      <c r="AD13" t="str">
        <f t="shared" si="30"/>
        <v>"ev1":86400,"ev2":0,"ev3":691200,"ev4":172800,"ev5":86400,"ev6":2592000,"ev7":600,"ev8":0,"ev9":0,"ev10":0,"ev11":0,"ev12":0</v>
      </c>
      <c r="AE13" t="str">
        <f t="shared" si="31"/>
        <v>"ev12":0</v>
      </c>
    </row>
    <row r="14" spans="1:38">
      <c r="A14" t="s">
        <v>45</v>
      </c>
      <c r="B14" t="s">
        <v>143</v>
      </c>
      <c r="C14" t="s">
        <v>133</v>
      </c>
      <c r="D14" t="s">
        <v>134</v>
      </c>
      <c r="F14">
        <f ca="1">IF(NOT(ISBLANK(E14)),E14,
COUNTIF(OFFSET([1]ShopProductTable!$A:$A,0,MATCH("이벤트프로덕트카운트참고",[1]ShopProductTable!$1:$1,0)-1),A14))</f>
        <v>3</v>
      </c>
      <c r="G14">
        <f>24*60*60</f>
        <v>86400</v>
      </c>
      <c r="H14" t="str">
        <f t="shared" ref="H14" si="42">IF(G14/60/60/24*1&gt;=1,INT(G14/60/60/24)&amp;"d","")
&amp;IF(INT(MOD(G14/60/60,24))&gt;0,INT(MOD(G14/60/60,24))&amp;"h","")
&amp;IF(INT(MOD(G14/60,60))&gt;0,INT(MOD(G14/60,60))&amp;"m","")
&amp;IF(INT(MOD(G14,60))&gt;0,INT(MOD(G14,60))&amp;"s","")</f>
        <v>1d</v>
      </c>
      <c r="I14">
        <v>300</v>
      </c>
      <c r="J14" t="str">
        <f t="shared" ref="J14" si="43">IF(I14/60/60/24*1&gt;=1,INT(I14/60/60/24)&amp;"d","")
&amp;IF(INT(MOD(I14/60/60,24))&gt;0,INT(MOD(I14/60/60,24))&amp;"h","")
&amp;IF(INT(MOD(I14/60,60))&gt;0,INT(MOD(I14/60,60))&amp;"m","")
&amp;IF(INT(MOD(I14,60))&gt;0,INT(MOD(I14,60))&amp;"s","")</f>
        <v>5m</v>
      </c>
      <c r="K14">
        <f t="shared" si="1"/>
        <v>2023</v>
      </c>
      <c r="L14">
        <f t="shared" si="2"/>
        <v>1</v>
      </c>
      <c r="M14">
        <f t="shared" si="3"/>
        <v>1</v>
      </c>
      <c r="N14">
        <f t="shared" si="4"/>
        <v>2023</v>
      </c>
      <c r="O14">
        <f t="shared" si="5"/>
        <v>5</v>
      </c>
      <c r="P14">
        <f t="shared" si="6"/>
        <v>1</v>
      </c>
      <c r="Q14" s="3">
        <v>44927</v>
      </c>
      <c r="R14" s="3">
        <v>45046</v>
      </c>
      <c r="S14">
        <f t="shared" si="34"/>
        <v>2023</v>
      </c>
      <c r="T14">
        <f t="shared" si="35"/>
        <v>1</v>
      </c>
      <c r="U14">
        <f t="shared" si="36"/>
        <v>1</v>
      </c>
      <c r="V14">
        <f t="shared" si="37"/>
        <v>2023</v>
      </c>
      <c r="W14">
        <f t="shared" si="38"/>
        <v>5</v>
      </c>
      <c r="X14">
        <f t="shared" si="39"/>
        <v>1</v>
      </c>
      <c r="Y14" t="s">
        <v>47</v>
      </c>
      <c r="Z14">
        <f t="shared" ca="1" si="40"/>
        <v>1</v>
      </c>
      <c r="AA14" t="s">
        <v>121</v>
      </c>
      <c r="AB14" s="4">
        <f t="shared" ca="1" si="41"/>
        <v>4</v>
      </c>
      <c r="AC14">
        <v>0.33329999999999999</v>
      </c>
      <c r="AD14" t="str">
        <f t="shared" si="30"/>
        <v>"ev1":86400,"ev2":0,"ev3":691200,"ev4":172800,"ev5":86400,"ev6":2592000,"ev7":600,"ev8":0,"ev9":0,"ev10":0,"ev11":0,"ev12":0,"ev13":300</v>
      </c>
      <c r="AE14" t="str">
        <f t="shared" si="31"/>
        <v>"ev13":300</v>
      </c>
    </row>
    <row r="15" spans="1:38">
      <c r="A15" t="s">
        <v>138</v>
      </c>
      <c r="B15" t="s">
        <v>142</v>
      </c>
      <c r="C15" t="s">
        <v>133</v>
      </c>
      <c r="D15" t="s">
        <v>132</v>
      </c>
      <c r="F15">
        <f ca="1">IF(NOT(ISBLANK(E15)),E15,
COUNTIF(OFFSET([1]ShopProductTable!$A:$A,0,MATCH("이벤트프로덕트카운트참고",[1]ShopProductTable!$1:$1,0)-1),A15))</f>
        <v>1</v>
      </c>
      <c r="G15">
        <f t="shared" ref="G15:G19" si="44">24*60*60</f>
        <v>86400</v>
      </c>
      <c r="H15" t="str">
        <f t="shared" ref="H15:H18" si="45">IF(G15/60/60/24*1&gt;=1,INT(G15/60/60/24)&amp;"d","")
&amp;IF(INT(MOD(G15/60/60,24))&gt;0,INT(MOD(G15/60/60,24))&amp;"h","")
&amp;IF(INT(MOD(G15/60,60))&gt;0,INT(MOD(G15/60,60))&amp;"m","")
&amp;IF(INT(MOD(G15,60))&gt;0,INT(MOD(G15,60))&amp;"s","")</f>
        <v>1d</v>
      </c>
      <c r="I15">
        <v>300</v>
      </c>
      <c r="J15" t="str">
        <f t="shared" ref="J15:J18" si="46">IF(I15/60/60/24*1&gt;=1,INT(I15/60/60/24)&amp;"d","")
&amp;IF(INT(MOD(I15/60/60,24))&gt;0,INT(MOD(I15/60/60,24))&amp;"h","")
&amp;IF(INT(MOD(I15/60,60))&gt;0,INT(MOD(I15/60,60))&amp;"m","")
&amp;IF(INT(MOD(I15,60))&gt;0,INT(MOD(I15,60))&amp;"s","")</f>
        <v>5m</v>
      </c>
      <c r="K15">
        <f t="shared" si="1"/>
        <v>2023</v>
      </c>
      <c r="L15">
        <f t="shared" si="2"/>
        <v>1</v>
      </c>
      <c r="M15">
        <f t="shared" si="3"/>
        <v>1</v>
      </c>
      <c r="N15">
        <f t="shared" si="4"/>
        <v>2023</v>
      </c>
      <c r="O15">
        <f t="shared" si="5"/>
        <v>5</v>
      </c>
      <c r="P15">
        <f t="shared" si="6"/>
        <v>1</v>
      </c>
      <c r="Q15" s="3">
        <v>44927</v>
      </c>
      <c r="R15" s="3">
        <v>45046</v>
      </c>
      <c r="S15">
        <f t="shared" ref="S15:S18" si="47">K15</f>
        <v>2023</v>
      </c>
      <c r="T15">
        <f t="shared" ref="T15:T18" si="48">L15</f>
        <v>1</v>
      </c>
      <c r="U15">
        <f t="shared" ref="U15:U18" si="49">M15</f>
        <v>1</v>
      </c>
      <c r="V15">
        <f t="shared" ref="V15:V18" si="50">N15</f>
        <v>2023</v>
      </c>
      <c r="W15">
        <f t="shared" ref="W15:W18" si="51">O15</f>
        <v>5</v>
      </c>
      <c r="X15">
        <f t="shared" ref="X15:X18" si="52">P15</f>
        <v>1</v>
      </c>
      <c r="Y15" t="s">
        <v>47</v>
      </c>
      <c r="Z15">
        <f t="shared" ref="Z15:Z18" ca="1" si="53">VLOOKUP(Y15,OFFSET(INDIRECT("$A:$B"),0,MATCH(Y$1&amp;"_Verify",INDIRECT("$1:$1"),0)-1),2,0)</f>
        <v>1</v>
      </c>
      <c r="AA15" t="s">
        <v>121</v>
      </c>
      <c r="AB15">
        <f t="shared" ref="AB15:AB18" ca="1" si="54">VLOOKUP(AA15,OFFSET(INDIRECT("$A:$B"),0,MATCH(AA$1&amp;"_Verify",INDIRECT("$1:$1"),0)-1),2,0)</f>
        <v>4</v>
      </c>
      <c r="AC15">
        <v>0.33329999999999999</v>
      </c>
      <c r="AD15" t="str">
        <f t="shared" ref="AD15:AD18" si="55">AD14&amp;","&amp;AE15</f>
        <v>"ev1":86400,"ev2":0,"ev3":691200,"ev4":172800,"ev5":86400,"ev6":2592000,"ev7":600,"ev8":0,"ev9":0,"ev10":0,"ev11":0,"ev12":0,"ev13":300,"ev14":300</v>
      </c>
      <c r="AE15" t="str">
        <f t="shared" ref="AE15:AE18" si="56">""""&amp;$A15&amp;""""&amp;""&amp;":"&amp;I15</f>
        <v>"ev14":300</v>
      </c>
    </row>
    <row r="16" spans="1:38">
      <c r="A16" t="s">
        <v>139</v>
      </c>
      <c r="B16" t="s">
        <v>145</v>
      </c>
      <c r="C16" t="s">
        <v>133</v>
      </c>
      <c r="D16" t="s">
        <v>137</v>
      </c>
      <c r="F16">
        <f ca="1">IF(NOT(ISBLANK(E16)),E16,
COUNTIF(OFFSET([1]ShopProductTable!$A:$A,0,MATCH("이벤트프로덕트카운트참고",[1]ShopProductTable!$1:$1,0)-1),A16))</f>
        <v>1</v>
      </c>
      <c r="G16">
        <f t="shared" si="44"/>
        <v>86400</v>
      </c>
      <c r="H16" t="str">
        <f t="shared" si="45"/>
        <v>1d</v>
      </c>
      <c r="I16">
        <v>300</v>
      </c>
      <c r="J16" t="str">
        <f t="shared" si="46"/>
        <v>5m</v>
      </c>
      <c r="K16">
        <f t="shared" si="1"/>
        <v>2023</v>
      </c>
      <c r="L16">
        <f t="shared" si="2"/>
        <v>1</v>
      </c>
      <c r="M16">
        <f t="shared" si="3"/>
        <v>1</v>
      </c>
      <c r="N16">
        <f t="shared" si="4"/>
        <v>2023</v>
      </c>
      <c r="O16">
        <f t="shared" si="5"/>
        <v>5</v>
      </c>
      <c r="P16">
        <f t="shared" si="6"/>
        <v>1</v>
      </c>
      <c r="Q16" s="3">
        <v>44927</v>
      </c>
      <c r="R16" s="3">
        <v>45046</v>
      </c>
      <c r="S16">
        <f t="shared" si="47"/>
        <v>2023</v>
      </c>
      <c r="T16">
        <f t="shared" si="48"/>
        <v>1</v>
      </c>
      <c r="U16">
        <f t="shared" si="49"/>
        <v>1</v>
      </c>
      <c r="V16">
        <f t="shared" si="50"/>
        <v>2023</v>
      </c>
      <c r="W16">
        <f t="shared" si="51"/>
        <v>5</v>
      </c>
      <c r="X16">
        <f t="shared" si="52"/>
        <v>1</v>
      </c>
      <c r="Y16" t="s">
        <v>47</v>
      </c>
      <c r="Z16">
        <f t="shared" ca="1" si="53"/>
        <v>1</v>
      </c>
      <c r="AA16" t="s">
        <v>121</v>
      </c>
      <c r="AB16">
        <f t="shared" ca="1" si="54"/>
        <v>4</v>
      </c>
      <c r="AC16">
        <v>0.33329999999999999</v>
      </c>
      <c r="AD16" t="str">
        <f t="shared" si="55"/>
        <v>"ev1":86400,"ev2":0,"ev3":691200,"ev4":172800,"ev5":86400,"ev6":2592000,"ev7":600,"ev8":0,"ev9":0,"ev10":0,"ev11":0,"ev12":0,"ev13":300,"ev14":300,"ev15":300</v>
      </c>
      <c r="AE16" t="str">
        <f t="shared" si="56"/>
        <v>"ev15":300</v>
      </c>
    </row>
    <row r="17" spans="1:31">
      <c r="A17" t="s">
        <v>140</v>
      </c>
      <c r="B17" t="s">
        <v>144</v>
      </c>
      <c r="C17" t="s">
        <v>133</v>
      </c>
      <c r="D17" t="s">
        <v>135</v>
      </c>
      <c r="F17">
        <f ca="1">IF(NOT(ISBLANK(E17)),E17,
COUNTIF(OFFSET([1]ShopProductTable!$A:$A,0,MATCH("이벤트프로덕트카운트참고",[1]ShopProductTable!$1:$1,0)-1),A17))</f>
        <v>1</v>
      </c>
      <c r="G17">
        <f t="shared" si="44"/>
        <v>86400</v>
      </c>
      <c r="H17" t="str">
        <f t="shared" si="45"/>
        <v>1d</v>
      </c>
      <c r="I17">
        <v>300</v>
      </c>
      <c r="J17" t="str">
        <f t="shared" si="46"/>
        <v>5m</v>
      </c>
      <c r="K17">
        <f t="shared" si="1"/>
        <v>2023</v>
      </c>
      <c r="L17">
        <f t="shared" si="2"/>
        <v>1</v>
      </c>
      <c r="M17">
        <f t="shared" si="3"/>
        <v>1</v>
      </c>
      <c r="N17">
        <f t="shared" si="4"/>
        <v>2023</v>
      </c>
      <c r="O17">
        <f t="shared" si="5"/>
        <v>5</v>
      </c>
      <c r="P17">
        <f t="shared" si="6"/>
        <v>1</v>
      </c>
      <c r="Q17" s="3">
        <v>44927</v>
      </c>
      <c r="R17" s="3">
        <v>45046</v>
      </c>
      <c r="S17">
        <f t="shared" si="47"/>
        <v>2023</v>
      </c>
      <c r="T17">
        <f t="shared" si="48"/>
        <v>1</v>
      </c>
      <c r="U17">
        <f t="shared" si="49"/>
        <v>1</v>
      </c>
      <c r="V17">
        <f t="shared" si="50"/>
        <v>2023</v>
      </c>
      <c r="W17">
        <f t="shared" si="51"/>
        <v>5</v>
      </c>
      <c r="X17">
        <f t="shared" si="52"/>
        <v>1</v>
      </c>
      <c r="Y17" t="s">
        <v>47</v>
      </c>
      <c r="Z17">
        <f t="shared" ca="1" si="53"/>
        <v>1</v>
      </c>
      <c r="AA17" t="s">
        <v>121</v>
      </c>
      <c r="AB17">
        <f t="shared" ca="1" si="54"/>
        <v>4</v>
      </c>
      <c r="AC17">
        <v>0.33329999999999999</v>
      </c>
      <c r="AD17" t="str">
        <f t="shared" si="55"/>
        <v>"ev1":86400,"ev2":0,"ev3":691200,"ev4":172800,"ev5":86400,"ev6":2592000,"ev7":600,"ev8":0,"ev9":0,"ev10":0,"ev11":0,"ev12":0,"ev13":300,"ev14":300,"ev15":300,"ev16":300</v>
      </c>
      <c r="AE17" t="str">
        <f t="shared" si="56"/>
        <v>"ev16":300</v>
      </c>
    </row>
    <row r="18" spans="1:31">
      <c r="A18" t="s">
        <v>141</v>
      </c>
      <c r="B18" t="s">
        <v>146</v>
      </c>
      <c r="C18" t="s">
        <v>133</v>
      </c>
      <c r="D18" t="s">
        <v>136</v>
      </c>
      <c r="F18">
        <f ca="1">IF(NOT(ISBLANK(E18)),E18,
COUNTIF(OFFSET([1]ShopProductTable!$A:$A,0,MATCH("이벤트프로덕트카운트참고",[1]ShopProductTable!$1:$1,0)-1),A18))</f>
        <v>1</v>
      </c>
      <c r="G18">
        <f t="shared" si="44"/>
        <v>86400</v>
      </c>
      <c r="H18" t="str">
        <f t="shared" si="45"/>
        <v>1d</v>
      </c>
      <c r="I18">
        <v>300</v>
      </c>
      <c r="J18" t="str">
        <f t="shared" si="46"/>
        <v>5m</v>
      </c>
      <c r="K18">
        <f t="shared" si="1"/>
        <v>2023</v>
      </c>
      <c r="L18">
        <f t="shared" si="2"/>
        <v>1</v>
      </c>
      <c r="M18">
        <f t="shared" si="3"/>
        <v>1</v>
      </c>
      <c r="N18">
        <f t="shared" si="4"/>
        <v>2023</v>
      </c>
      <c r="O18">
        <f t="shared" si="5"/>
        <v>5</v>
      </c>
      <c r="P18">
        <f t="shared" si="6"/>
        <v>1</v>
      </c>
      <c r="Q18" s="3">
        <v>44927</v>
      </c>
      <c r="R18" s="3">
        <v>45046</v>
      </c>
      <c r="S18">
        <f t="shared" si="47"/>
        <v>2023</v>
      </c>
      <c r="T18">
        <f t="shared" si="48"/>
        <v>1</v>
      </c>
      <c r="U18">
        <f t="shared" si="49"/>
        <v>1</v>
      </c>
      <c r="V18">
        <f t="shared" si="50"/>
        <v>2023</v>
      </c>
      <c r="W18">
        <f t="shared" si="51"/>
        <v>5</v>
      </c>
      <c r="X18">
        <f t="shared" si="52"/>
        <v>1</v>
      </c>
      <c r="Y18" t="s">
        <v>47</v>
      </c>
      <c r="Z18">
        <f t="shared" ca="1" si="53"/>
        <v>1</v>
      </c>
      <c r="AA18" t="s">
        <v>121</v>
      </c>
      <c r="AB18">
        <f t="shared" ca="1" si="54"/>
        <v>4</v>
      </c>
      <c r="AC18">
        <v>0.33329999999999999</v>
      </c>
      <c r="AD18" t="str">
        <f t="shared" si="55"/>
        <v>"ev1":86400,"ev2":0,"ev3":691200,"ev4":172800,"ev5":86400,"ev6":2592000,"ev7":600,"ev8":0,"ev9":0,"ev10":0,"ev11":0,"ev12":0,"ev13":300,"ev14":300,"ev15":300,"ev16":300,"ev17":300</v>
      </c>
      <c r="AE18" t="str">
        <f t="shared" si="56"/>
        <v>"ev17":300</v>
      </c>
    </row>
    <row r="19" spans="1:31">
      <c r="A19" t="s">
        <v>148</v>
      </c>
      <c r="B19" t="s">
        <v>149</v>
      </c>
      <c r="C19" t="s">
        <v>150</v>
      </c>
      <c r="F19">
        <f ca="1">IF(NOT(ISBLANK(E19)),E19,
COUNTIF(OFFSET([1]ShopProductTable!$A:$A,0,MATCH("이벤트프로덕트카운트참고",[1]ShopProductTable!$1:$1,0)-1),A19))</f>
        <v>0</v>
      </c>
      <c r="G19">
        <f>60*60*24*7</f>
        <v>604800</v>
      </c>
      <c r="H19" t="str">
        <f t="shared" ref="H19" si="57">IF(G19/60/60/24*1&gt;=1,INT(G19/60/60/24)&amp;"d","")
&amp;IF(INT(MOD(G19/60/60,24))&gt;0,INT(MOD(G19/60/60,24))&amp;"h","")
&amp;IF(INT(MOD(G19/60,60))&gt;0,INT(MOD(G19/60,60))&amp;"m","")
&amp;IF(INT(MOD(G19,60))&gt;0,INT(MOD(G19,60))&amp;"s","")</f>
        <v>7d</v>
      </c>
      <c r="I19">
        <f>7*24*60*60</f>
        <v>604800</v>
      </c>
      <c r="J19" t="str">
        <f t="shared" ref="J19" si="58">IF(I19/60/60/24*1&gt;=1,INT(I19/60/60/24)&amp;"d","")
&amp;IF(INT(MOD(I19/60/60,24))&gt;0,INT(MOD(I19/60/60,24))&amp;"h","")
&amp;IF(INT(MOD(I19/60,60))&gt;0,INT(MOD(I19/60,60))&amp;"m","")
&amp;IF(INT(MOD(I19,60))&gt;0,INT(MOD(I19,60))&amp;"s","")</f>
        <v>7d</v>
      </c>
      <c r="K19">
        <f t="shared" si="1"/>
        <v>2023</v>
      </c>
      <c r="L19">
        <f t="shared" si="2"/>
        <v>1</v>
      </c>
      <c r="M19">
        <f t="shared" si="3"/>
        <v>1</v>
      </c>
      <c r="N19">
        <f t="shared" si="4"/>
        <v>2023</v>
      </c>
      <c r="O19">
        <f t="shared" si="5"/>
        <v>5</v>
      </c>
      <c r="P19">
        <f t="shared" si="6"/>
        <v>1</v>
      </c>
      <c r="Q19" s="3">
        <v>44927</v>
      </c>
      <c r="R19" s="3">
        <v>45046</v>
      </c>
      <c r="S19">
        <f t="shared" ref="S19" si="59">K19</f>
        <v>2023</v>
      </c>
      <c r="T19">
        <f t="shared" ref="T19" si="60">L19</f>
        <v>1</v>
      </c>
      <c r="U19">
        <f t="shared" ref="U19" si="61">M19</f>
        <v>1</v>
      </c>
      <c r="V19">
        <f t="shared" ref="V19" si="62">N19</f>
        <v>2023</v>
      </c>
      <c r="W19">
        <f t="shared" ref="W19" si="63">O19</f>
        <v>5</v>
      </c>
      <c r="X19">
        <f t="shared" ref="X19" si="64">P19</f>
        <v>1</v>
      </c>
      <c r="Y19" t="s">
        <v>47</v>
      </c>
      <c r="Z19">
        <f t="shared" ref="Z19" ca="1" si="65">VLOOKUP(Y19,OFFSET(INDIRECT("$A:$B"),0,MATCH(Y$1&amp;"_Verify",INDIRECT("$1:$1"),0)-1),2,0)</f>
        <v>1</v>
      </c>
      <c r="AA19" t="s">
        <v>151</v>
      </c>
      <c r="AB19">
        <f t="shared" ref="AB19" ca="1" si="66">VLOOKUP(AA19,OFFSET(INDIRECT("$A:$B"),0,MATCH(AA$1&amp;"_Verify",INDIRECT("$1:$1"),0)-1),2,0)</f>
        <v>0</v>
      </c>
      <c r="AC19">
        <v>0.33329999999999999</v>
      </c>
      <c r="AD19" t="str">
        <f t="shared" ref="AD19" si="67">AD18&amp;","&amp;AE19</f>
        <v>"ev1":86400,"ev2":0,"ev3":691200,"ev4":172800,"ev5":86400,"ev6":2592000,"ev7":600,"ev8":0,"ev9":0,"ev10":0,"ev11":0,"ev12":0,"ev13":300,"ev14":300,"ev15":300,"ev16":300,"ev17":300,"ev99":604800</v>
      </c>
      <c r="AE19" t="str">
        <f t="shared" ref="AE19" si="68">""""&amp;$A19&amp;""""&amp;""&amp;":"&amp;I19</f>
        <v>"ev99":604800</v>
      </c>
    </row>
  </sheetData>
  <phoneticPr fontId="1" type="noConversion"/>
  <conditionalFormatting sqref="Q1:R11 Q14:R1048576">
    <cfRule type="expression" dxfId="1" priority="3">
      <formula>$R1&lt;TODAY()</formula>
    </cfRule>
  </conditionalFormatting>
  <conditionalFormatting sqref="Q12:R13">
    <cfRule type="expression" dxfId="0" priority="1">
      <formula>$R12&lt;TODAY()</formula>
    </cfRule>
  </conditionalFormatting>
  <dataValidations count="1">
    <dataValidation type="list" allowBlank="1" showInputMessage="1" showErrorMessage="1" sqref="C2:C14 Y2:Y14 AA2:AA14" xr:uid="{7A490BB3-BA14-4ADC-B898-33EBA45A44D6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E0EA1-07D4-4A6F-9B9B-399A2656E852}">
  <dimension ref="A1:V119"/>
  <sheetViews>
    <sheetView workbookViewId="0">
      <pane xSplit="3" ySplit="1" topLeftCell="D110" activePane="bottomRight" state="frozen"/>
      <selection pane="topRight" activeCell="C1" sqref="C1"/>
      <selection pane="bottomLeft" activeCell="A2" sqref="A2"/>
      <selection pane="bottomRight" activeCell="A120" sqref="A120"/>
    </sheetView>
  </sheetViews>
  <sheetFormatPr defaultRowHeight="16.5" outlineLevelCol="1"/>
  <cols>
    <col min="1" max="1" width="18" customWidth="1"/>
    <col min="2" max="2" width="24.625" customWidth="1" outlineLevel="1"/>
    <col min="4" max="4" width="9" customWidth="1" outlineLevel="1"/>
    <col min="5" max="5" width="3.5" customWidth="1" outlineLevel="1"/>
    <col min="6" max="6" width="9" customWidth="1" outlineLevel="1"/>
    <col min="7" max="7" width="23.875" customWidth="1" outlineLevel="1"/>
    <col min="8" max="8" width="9" customWidth="1" outlineLevel="1"/>
    <col min="9" max="9" width="19" customWidth="1" outlineLevel="1"/>
    <col min="10" max="14" width="9" customWidth="1" outlineLevel="1"/>
    <col min="15" max="15" width="18.125" customWidth="1" outlineLevel="1"/>
    <col min="16" max="16" width="9" customWidth="1" outlineLevel="1"/>
    <col min="18" max="18" width="18.125" customWidth="1"/>
    <col min="21" max="22" width="9" customWidth="1" outlineLevel="1"/>
  </cols>
  <sheetData>
    <row r="1" spans="1:22" ht="27" customHeight="1">
      <c r="A1" t="s">
        <v>17</v>
      </c>
      <c r="B1" t="s">
        <v>11</v>
      </c>
      <c r="C1" t="s">
        <v>20</v>
      </c>
      <c r="D1" t="s">
        <v>93</v>
      </c>
      <c r="E1" s="1" t="s">
        <v>21</v>
      </c>
      <c r="F1" s="1" t="s">
        <v>21</v>
      </c>
      <c r="G1" s="1" t="s">
        <v>26</v>
      </c>
      <c r="H1" s="1" t="s">
        <v>27</v>
      </c>
      <c r="I1" t="s">
        <v>68</v>
      </c>
      <c r="J1" s="1" t="s">
        <v>69</v>
      </c>
      <c r="K1" s="1" t="s">
        <v>70</v>
      </c>
      <c r="L1" s="1" t="s">
        <v>71</v>
      </c>
      <c r="M1" s="1" t="s">
        <v>21</v>
      </c>
      <c r="N1" s="1" t="s">
        <v>21</v>
      </c>
      <c r="O1" s="1" t="s">
        <v>26</v>
      </c>
      <c r="P1" s="1" t="s">
        <v>27</v>
      </c>
      <c r="Q1" s="1" t="s">
        <v>30</v>
      </c>
      <c r="R1" s="1" t="s">
        <v>31</v>
      </c>
      <c r="S1" s="1" t="s">
        <v>32</v>
      </c>
      <c r="U1" t="s">
        <v>22</v>
      </c>
      <c r="V1" t="s">
        <v>23</v>
      </c>
    </row>
    <row r="2" spans="1:22">
      <c r="A2" t="s">
        <v>0</v>
      </c>
      <c r="B2" t="str">
        <f>IFERROR(VLOOKUP(A2,EventTypeTable!A:B,MATCH(EventTypeTable!$B$1,EventTypeTable!$A$1:$B$1,0),0),"")</f>
        <v>빅부스트 패키지1</v>
      </c>
      <c r="C2">
        <v>1</v>
      </c>
      <c r="D2">
        <f ca="1">IF(C2&lt;&gt;1,OFFSET(D2,-1,0),
SUMIF([1]ShopProductTable!$D:$D,$A2,[1]ShopProductTable!$E:$E))</f>
        <v>0</v>
      </c>
      <c r="E2" t="str">
        <f t="shared" ref="E2:E73" ca="1" si="0">IF(ISBLANK(F2),"",
VLOOKUP(F2,OFFSET(INDIRECT("$A:$B"),0,MATCH(F$1&amp;"_Verify",INDIRECT("$1:$1"),0)-1),2,0)
)</f>
        <v/>
      </c>
      <c r="I2" t="s">
        <v>115</v>
      </c>
      <c r="J2">
        <f ca="1">IF(ISBLANK(OFFSET($I2,-($C2-1),0)),"",
IF($C2=1,MATCH(OFFSET($I2,-($C2-1),0),[1]ShopProductTable!$A:$A,0),
OFFSET(J2,-1,0)+OFFSET(L2,-1,0)
))</f>
        <v>8</v>
      </c>
      <c r="K2">
        <f ca="1">IF(ISBLANK(OFFSET($I2,-($C2-1),0)),"",
IF($C2=1,MATCH("tp1",[1]ShopProductTable!$1:$1,0),
IF(OFFSET(L2,-1,0)=1,MATCH("tp1",[1]ShopProductTable!$1:$1,0),
OFFSET(K2,-1,0)+4)))</f>
        <v>18</v>
      </c>
      <c r="L2">
        <f ca="1">IF(ISBLANK(OFFSET($I2,-($C2-1),0)),"",
IF($K2-1+4=28,1,
IF(LEN(OFFSET([1]ShopProductTable!$A$1,$J2-1,$K2-1+4))=0,1,0)))</f>
        <v>0</v>
      </c>
      <c r="M2" t="str">
        <f t="shared" ref="M2:M3" ca="1" si="1">IF(ISBLANK(OFFSET($I2,-($C2-1),0)),"",
IF(ISBLANK(N2),"",
VLOOKUP(N2,OFFSET(INDIRECT("$A:$B"),0,MATCH(N$1&amp;"_Verify",INDIRECT("$1:$1"),0)-1),2,0)
))</f>
        <v>cu</v>
      </c>
      <c r="N2" t="str">
        <f ca="1">IF(ISBLANK(OFFSET($I2,-($C2-1),0)),"",
OFFSET([1]ShopProductTable!$A$1,$J2-1,$K2))</f>
        <v>재화</v>
      </c>
      <c r="O2" t="str">
        <f ca="1">IF(ISBLANK(OFFSET($I2,-($C2-1),0)),"",
OFFSET([1]ShopProductTable!$A$1,$J2-1,$K2+1))</f>
        <v>EN</v>
      </c>
      <c r="P2">
        <f ca="1">IF(ISBLANK(OFFSET($I2,-($C2-1),0)),"",
OFFSET([1]ShopProductTable!$A$1,$J2-1,$K2+2))</f>
        <v>600</v>
      </c>
      <c r="Q2" t="str">
        <f t="shared" ref="Q2" ca="1" si="2">IF(LEN(E2)&lt;&gt;0,E2,
IF(LEN(M2)&lt;&gt;0,M2,""))</f>
        <v>cu</v>
      </c>
      <c r="R2" t="str">
        <f t="shared" ref="R2" ca="1" si="3">IF(LEN(G2)&lt;&gt;0,G2,
IF(LEN(O2)&lt;&gt;0,O2,""))</f>
        <v>EN</v>
      </c>
      <c r="S2">
        <f t="shared" ref="S2" ca="1" si="4">IF(LEN(H2)&lt;&gt;0,H2,
IF(LEN(P2)&lt;&gt;0,P2,""))</f>
        <v>600</v>
      </c>
      <c r="U2" t="s">
        <v>24</v>
      </c>
      <c r="V2" t="s">
        <v>25</v>
      </c>
    </row>
    <row r="3" spans="1:22">
      <c r="A3" t="s">
        <v>72</v>
      </c>
      <c r="B3" t="str">
        <f>IFERROR(VLOOKUP(A3,EventTypeTable!A:B,MATCH(EventTypeTable!$B$1,EventTypeTable!$A$1:$B$1,0),0),"")</f>
        <v>빅부스트 패키지1</v>
      </c>
      <c r="C3">
        <v>2</v>
      </c>
      <c r="D3">
        <f ca="1">IF(C3&lt;&gt;1,OFFSET(D3,-1,0),
SUMIF([1]ShopProductTable!$D:$D,$A3,[1]ShopProductTable!$E:$E))</f>
        <v>0</v>
      </c>
      <c r="E3" t="str">
        <f t="shared" ca="1" si="0"/>
        <v/>
      </c>
      <c r="J3">
        <f ca="1">IF(ISBLANK(OFFSET($I3,-($C3-1),0)),"",
IF($C3=1,MATCH(OFFSET($I3,-($C3-1),0),[1]ShopProductTable!$A:$A,0),
OFFSET(J3,-1,0)+OFFSET(L3,-1,0)
))</f>
        <v>8</v>
      </c>
      <c r="K3">
        <f ca="1">IF(ISBLANK(OFFSET($I3,-($C3-1),0)),"",
IF($C3=1,MATCH("tp1",[1]ShopProductTable!$1:$1,0),
IF(OFFSET(L3,-1,0)=1,MATCH("tp1",[1]ShopProductTable!$1:$1,0),
OFFSET(K3,-1,0)+4)))</f>
        <v>22</v>
      </c>
      <c r="L3">
        <f ca="1">IF(ISBLANK(OFFSET($I3,-($C3-1),0)),"",
IF($K3-1+4=28,1,
IF(LEN(OFFSET([1]ShopProductTable!$A$1,$J3-1,$K3-1+4))=0,1,0)))</f>
        <v>1</v>
      </c>
      <c r="M3" t="str">
        <f t="shared" ca="1" si="1"/>
        <v>cu</v>
      </c>
      <c r="N3" t="str">
        <f ca="1">IF(ISBLANK(OFFSET($I3,-($C3-1),0)),"",
OFFSET([1]ShopProductTable!$A$1,$J3-1,$K3))</f>
        <v>재화</v>
      </c>
      <c r="O3" t="str">
        <f ca="1">IF(ISBLANK(OFFSET($I3,-($C3-1),0)),"",
OFFSET([1]ShopProductTable!$A$1,$J3-1,$K3+1))</f>
        <v>GO</v>
      </c>
      <c r="P3">
        <f ca="1">IF(ISBLANK(OFFSET($I3,-($C3-1),0)),"",
OFFSET([1]ShopProductTable!$A$1,$J3-1,$K3+2))</f>
        <v>50000</v>
      </c>
      <c r="Q3" t="str">
        <f t="shared" ref="Q3:Q5" ca="1" si="5">IF(LEN(E3)&lt;&gt;0,E3,
IF(LEN(M3)&lt;&gt;0,M3,""))</f>
        <v>cu</v>
      </c>
      <c r="R3" t="str">
        <f t="shared" ref="R3:R5" ca="1" si="6">IF(LEN(G3)&lt;&gt;0,G3,
IF(LEN(O3)&lt;&gt;0,O3,""))</f>
        <v>GO</v>
      </c>
      <c r="S3">
        <f t="shared" ref="S3:S5" ca="1" si="7">IF(LEN(H3)&lt;&gt;0,H3,
IF(LEN(P3)&lt;&gt;0,P3,""))</f>
        <v>50000</v>
      </c>
      <c r="U3" t="s">
        <v>28</v>
      </c>
      <c r="V3" t="s">
        <v>29</v>
      </c>
    </row>
    <row r="4" spans="1:22">
      <c r="A4" t="s">
        <v>16</v>
      </c>
      <c r="B4" t="str">
        <f>IFERROR(VLOOKUP(A4,EventTypeTable!A:B,MATCH(EventTypeTable!$B$1,EventTypeTable!$A$1:$B$1,0),0),"")</f>
        <v>올모스트 데어1</v>
      </c>
      <c r="C4">
        <v>1</v>
      </c>
      <c r="D4">
        <f ca="1">IF(C4&lt;&gt;1,OFFSET(D4,-1,0),
SUMIF([1]ShopProductTable!$D:$D,$A4,[1]ShopProductTable!$E:$E))</f>
        <v>0</v>
      </c>
      <c r="E4" t="str">
        <f t="shared" ca="1" si="0"/>
        <v/>
      </c>
      <c r="I4" t="s">
        <v>124</v>
      </c>
      <c r="J4">
        <f ca="1">IF(ISBLANK(OFFSET($I4,-($C4-1),0)),"",
IF($C4=1,MATCH(OFFSET($I4,-($C4-1),0),[1]ShopProductTable!$A:$A,0),
OFFSET(J4,-1,0)+OFFSET(L4,-1,0)
))</f>
        <v>9</v>
      </c>
      <c r="K4">
        <f ca="1">IF(ISBLANK(OFFSET($I4,-($C4-1),0)),"",
IF($C4=1,MATCH("tp1",[1]ShopProductTable!$1:$1,0),
IF(OFFSET(L4,-1,0)=1,MATCH("tp1",[1]ShopProductTable!$1:$1,0),
OFFSET(K4,-1,0)+4)))</f>
        <v>18</v>
      </c>
      <c r="L4">
        <f ca="1">IF(ISBLANK(OFFSET($I4,-($C4-1),0)),"",
IF($K4-1+4=28,1,
IF(LEN(OFFSET([1]ShopProductTable!$A$1,$J4-1,$K4-1+4))=0,1,0)))</f>
        <v>0</v>
      </c>
      <c r="M4" t="str">
        <f t="shared" ref="M4:M25" ca="1" si="8">IF(ISBLANK(OFFSET($I4,-($C4-1),0)),"",
IF(ISBLANK(N4),"",
VLOOKUP(N4,OFFSET(INDIRECT("$A:$B"),0,MATCH(N$1&amp;"_Verify",INDIRECT("$1:$1"),0)-1),2,0)
))</f>
        <v>cu</v>
      </c>
      <c r="N4" t="str">
        <f ca="1">IF(ISBLANK(OFFSET($I4,-($C4-1),0)),"",
OFFSET([1]ShopProductTable!$A$1,$J4-1,$K4))</f>
        <v>재화</v>
      </c>
      <c r="O4" t="str">
        <f ca="1">IF(ISBLANK(OFFSET($I4,-($C4-1),0)),"",
OFFSET([1]ShopProductTable!$A$1,$J4-1,$K4+1))</f>
        <v>EN</v>
      </c>
      <c r="P4">
        <f ca="1">IF(ISBLANK(OFFSET($I4,-($C4-1),0)),"",
OFFSET([1]ShopProductTable!$A$1,$J4-1,$K4+2))</f>
        <v>500</v>
      </c>
      <c r="Q4" t="str">
        <f t="shared" ca="1" si="5"/>
        <v>cu</v>
      </c>
      <c r="R4" t="str">
        <f t="shared" ca="1" si="6"/>
        <v>EN</v>
      </c>
      <c r="S4">
        <f t="shared" ca="1" si="7"/>
        <v>500</v>
      </c>
    </row>
    <row r="5" spans="1:22">
      <c r="A5" t="s">
        <v>16</v>
      </c>
      <c r="B5" t="str">
        <f>IFERROR(VLOOKUP(A5,EventTypeTable!A:B,MATCH(EventTypeTable!$B$1,EventTypeTable!$A$1:$B$1,0),0),"")</f>
        <v>올모스트 데어1</v>
      </c>
      <c r="C5">
        <v>2</v>
      </c>
      <c r="D5">
        <f ca="1">IF(C5&lt;&gt;1,OFFSET(D5,-1,0),
SUMIF([1]ShopProductTable!$D:$D,$A5,[1]ShopProductTable!$E:$E))</f>
        <v>0</v>
      </c>
      <c r="E5" t="str">
        <f t="shared" ref="E5" ca="1" si="9">IF(ISBLANK(F5),"",
VLOOKUP(F5,OFFSET(INDIRECT("$A:$B"),0,MATCH(F$1&amp;"_Verify",INDIRECT("$1:$1"),0)-1),2,0)
)</f>
        <v/>
      </c>
      <c r="J5">
        <f ca="1">IF(ISBLANK(OFFSET($I5,-($C5-1),0)),"",
IF($C5=1,MATCH(OFFSET($I5,-($C5-1),0),[1]ShopProductTable!$A:$A,0),
OFFSET(J5,-1,0)+OFFSET(L5,-1,0)
))</f>
        <v>9</v>
      </c>
      <c r="K5">
        <f ca="1">IF(ISBLANK(OFFSET($I5,-($C5-1),0)),"",
IF($C5=1,MATCH("tp1",[1]ShopProductTable!$1:$1,0),
IF(OFFSET(L5,-1,0)=1,MATCH("tp1",[1]ShopProductTable!$1:$1,0),
OFFSET(K5,-1,0)+4)))</f>
        <v>22</v>
      </c>
      <c r="L5">
        <f ca="1">IF(ISBLANK(OFFSET($I5,-($C5-1),0)),"",
IF($K5-1+4=28,1,
IF(LEN(OFFSET([1]ShopProductTable!$A$1,$J5-1,$K5-1+4))=0,1,0)))</f>
        <v>1</v>
      </c>
      <c r="M5" t="str">
        <f t="shared" ref="M5" ca="1" si="10">IF(ISBLANK(OFFSET($I5,-($C5-1),0)),"",
IF(ISBLANK(N5),"",
VLOOKUP(N5,OFFSET(INDIRECT("$A:$B"),0,MATCH(N$1&amp;"_Verify",INDIRECT("$1:$1"),0)-1),2,0)
))</f>
        <v>cu</v>
      </c>
      <c r="N5" t="str">
        <f ca="1">IF(ISBLANK(OFFSET($I5,-($C5-1),0)),"",
OFFSET([1]ShopProductTable!$A$1,$J5-1,$K5))</f>
        <v>재화</v>
      </c>
      <c r="O5" t="str">
        <f ca="1">IF(ISBLANK(OFFSET($I5,-($C5-1),0)),"",
OFFSET([1]ShopProductTable!$A$1,$J5-1,$K5+1))</f>
        <v>GO</v>
      </c>
      <c r="P5">
        <f ca="1">IF(ISBLANK(OFFSET($I5,-($C5-1),0)),"",
OFFSET([1]ShopProductTable!$A$1,$J5-1,$K5+2))</f>
        <v>40000</v>
      </c>
      <c r="Q5" t="str">
        <f t="shared" ca="1" si="5"/>
        <v>cu</v>
      </c>
      <c r="R5" t="str">
        <f t="shared" ca="1" si="6"/>
        <v>GO</v>
      </c>
      <c r="S5">
        <f t="shared" ca="1" si="7"/>
        <v>40000</v>
      </c>
    </row>
    <row r="6" spans="1:22">
      <c r="A6" t="s">
        <v>15</v>
      </c>
      <c r="B6" t="str">
        <f>IFERROR(VLOOKUP(A6,EventTypeTable!A:B,MATCH(EventTypeTable!$B$1,EventTypeTable!$A$1:$B$1,0),0),"")</f>
        <v>세개 중 하나 사기1</v>
      </c>
      <c r="C6">
        <v>1</v>
      </c>
      <c r="D6">
        <f ca="1">IF(C6&lt;&gt;1,OFFSET(D6,-1,0),
SUMIF([1]ShopProductTable!$D:$D,$A6,[1]ShopProductTable!$E:$E))</f>
        <v>0</v>
      </c>
      <c r="E6" t="str">
        <f t="shared" ca="1" si="0"/>
        <v/>
      </c>
      <c r="I6" t="s">
        <v>83</v>
      </c>
      <c r="J6">
        <f ca="1">IF(ISBLANK(OFFSET($I6,-($C6-1),0)),"",
IF($C6=1,MATCH(OFFSET($I6,-($C6-1),0),[1]ShopProductTable!$A:$A,0),
OFFSET(J6,-1,0)+OFFSET(L6,-1,0)
))</f>
        <v>10</v>
      </c>
      <c r="K6">
        <f ca="1">IF(ISBLANK(OFFSET($I6,-($C6-1),0)),"",
IF($C6=1,MATCH("tp1",[1]ShopProductTable!$1:$1,0),
IF(OFFSET(L6,-1,0)=1,MATCH("tp1",[1]ShopProductTable!$1:$1,0),
OFFSET(K6,-1,0)+4)))</f>
        <v>18</v>
      </c>
      <c r="L6">
        <f ca="1">IF(ISBLANK(OFFSET($I6,-($C6-1),0)),"",
IF($K6-1+4=28,1,
IF(LEN(OFFSET([1]ShopProductTable!$A$1,$J6-1,$K6-1+4))=0,1,0)))</f>
        <v>0</v>
      </c>
      <c r="M6" t="str">
        <f t="shared" ca="1" si="8"/>
        <v>cu</v>
      </c>
      <c r="N6" t="str">
        <f ca="1">IF(ISBLANK(OFFSET($I6,-($C6-1),0)),"",
OFFSET([1]ShopProductTable!$A$1,$J6-1,$K6))</f>
        <v>재화</v>
      </c>
      <c r="O6" t="str">
        <f ca="1">IF(ISBLANK(OFFSET($I6,-($C6-1),0)),"",
OFFSET([1]ShopProductTable!$A$1,$J6-1,$K6+1))</f>
        <v>EN</v>
      </c>
      <c r="P6">
        <f ca="1">IF(ISBLANK(OFFSET($I6,-($C6-1),0)),"",
OFFSET([1]ShopProductTable!$A$1,$J6-1,$K6+2))</f>
        <v>30</v>
      </c>
      <c r="Q6" t="str">
        <f t="shared" ref="Q6:Q25" ca="1" si="11">IF(LEN(E6)&lt;&gt;0,E6,
IF(LEN(M6)&lt;&gt;0,M6,""))</f>
        <v>cu</v>
      </c>
      <c r="R6" t="str">
        <f t="shared" ref="R6:R25" ca="1" si="12">IF(LEN(G6)&lt;&gt;0,G6,
IF(LEN(O6)&lt;&gt;0,O6,""))</f>
        <v>EN</v>
      </c>
      <c r="S6">
        <f t="shared" ref="S6:S25" ca="1" si="13">IF(LEN(H6)&lt;&gt;0,H6,
IF(LEN(P6)&lt;&gt;0,P6,""))</f>
        <v>30</v>
      </c>
    </row>
    <row r="7" spans="1:22">
      <c r="A7" t="s">
        <v>15</v>
      </c>
      <c r="B7" t="str">
        <f>IFERROR(VLOOKUP(A7,EventTypeTable!A:B,MATCH(EventTypeTable!$B$1,EventTypeTable!$A$1:$B$1,0),0),"")</f>
        <v>세개 중 하나 사기1</v>
      </c>
      <c r="C7">
        <v>2</v>
      </c>
      <c r="D7">
        <f ca="1">IF(C7&lt;&gt;1,OFFSET(D7,-1,0),
SUMIF([1]ShopProductTable!$D:$D,$A7,[1]ShopProductTable!$E:$E))</f>
        <v>0</v>
      </c>
      <c r="E7" t="str">
        <f t="shared" ca="1" si="0"/>
        <v/>
      </c>
      <c r="J7">
        <f ca="1">IF(ISBLANK(OFFSET($I7,-($C7-1),0)),"",
IF($C7=1,MATCH(OFFSET($I7,-($C7-1),0),[1]ShopProductTable!$A:$A,0),
OFFSET(J7,-1,0)+OFFSET(L7,-1,0)
))</f>
        <v>10</v>
      </c>
      <c r="K7">
        <f ca="1">IF(ISBLANK(OFFSET($I7,-($C7-1),0)),"",
IF($C7=1,MATCH("tp1",[1]ShopProductTable!$1:$1,0),
IF(OFFSET(L7,-1,0)=1,MATCH("tp1",[1]ShopProductTable!$1:$1,0),
OFFSET(K7,-1,0)+4)))</f>
        <v>22</v>
      </c>
      <c r="L7">
        <f ca="1">IF(ISBLANK(OFFSET($I7,-($C7-1),0)),"",
IF($K7-1+4=28,1,
IF(LEN(OFFSET([1]ShopProductTable!$A$1,$J7-1,$K7-1+4))=0,1,0)))</f>
        <v>0</v>
      </c>
      <c r="M7" t="str">
        <f t="shared" ca="1" si="8"/>
        <v>cu</v>
      </c>
      <c r="N7" t="str">
        <f ca="1">IF(ISBLANK(OFFSET($I7,-($C7-1),0)),"",
OFFSET([1]ShopProductTable!$A$1,$J7-1,$K7))</f>
        <v>재화</v>
      </c>
      <c r="O7" t="str">
        <f ca="1">IF(ISBLANK(OFFSET($I7,-($C7-1),0)),"",
OFFSET([1]ShopProductTable!$A$1,$J7-1,$K7+1))</f>
        <v>GO</v>
      </c>
      <c r="P7">
        <f ca="1">IF(ISBLANK(OFFSET($I7,-($C7-1),0)),"",
OFFSET([1]ShopProductTable!$A$1,$J7-1,$K7+2))</f>
        <v>25000</v>
      </c>
      <c r="Q7" t="str">
        <f t="shared" ca="1" si="11"/>
        <v>cu</v>
      </c>
      <c r="R7" t="str">
        <f t="shared" ca="1" si="12"/>
        <v>GO</v>
      </c>
      <c r="S7">
        <f t="shared" ca="1" si="13"/>
        <v>25000</v>
      </c>
    </row>
    <row r="8" spans="1:22">
      <c r="A8" t="s">
        <v>15</v>
      </c>
      <c r="B8" t="str">
        <f>IFERROR(VLOOKUP(A8,EventTypeTable!A:B,MATCH(EventTypeTable!$B$1,EventTypeTable!$A$1:$B$1,0),0),"")</f>
        <v>세개 중 하나 사기1</v>
      </c>
      <c r="C8">
        <v>3</v>
      </c>
      <c r="D8">
        <f ca="1">IF(C8&lt;&gt;1,OFFSET(D8,-1,0),
SUMIF([1]ShopProductTable!$D:$D,$A8,[1]ShopProductTable!$E:$E))</f>
        <v>0</v>
      </c>
      <c r="E8" t="str">
        <f t="shared" ca="1" si="0"/>
        <v/>
      </c>
      <c r="J8">
        <f ca="1">IF(ISBLANK(OFFSET($I8,-($C8-1),0)),"",
IF($C8=1,MATCH(OFFSET($I8,-($C8-1),0),[1]ShopProductTable!$A:$A,0),
OFFSET(J8,-1,0)+OFFSET(L8,-1,0)
))</f>
        <v>10</v>
      </c>
      <c r="K8">
        <f ca="1">IF(ISBLANK(OFFSET($I8,-($C8-1),0)),"",
IF($C8=1,MATCH("tp1",[1]ShopProductTable!$1:$1,0),
IF(OFFSET(L8,-1,0)=1,MATCH("tp1",[1]ShopProductTable!$1:$1,0),
OFFSET(K8,-1,0)+4)))</f>
        <v>26</v>
      </c>
      <c r="L8">
        <f ca="1">IF(ISBLANK(OFFSET($I8,-($C8-1),0)),"",
IF($K8-1+4=28,1,
IF(LEN(OFFSET([1]ShopProductTable!$A$1,$J8-1,$K8-1+4))=0,1,0)))</f>
        <v>1</v>
      </c>
      <c r="M8" t="str">
        <f t="shared" ca="1" si="8"/>
        <v>cu</v>
      </c>
      <c r="N8" t="str">
        <f ca="1">IF(ISBLANK(OFFSET($I8,-($C8-1),0)),"",
OFFSET([1]ShopProductTable!$A$1,$J8-1,$K8))</f>
        <v>재화</v>
      </c>
      <c r="O8" t="str">
        <f ca="1">IF(ISBLANK(OFFSET($I8,-($C8-1),0)),"",
OFFSET([1]ShopProductTable!$A$1,$J8-1,$K8+1))</f>
        <v>EN</v>
      </c>
      <c r="P8">
        <f ca="1">IF(ISBLANK(OFFSET($I8,-($C8-1),0)),"",
OFFSET([1]ShopProductTable!$A$1,$J8-1,$K8+2))</f>
        <v>100</v>
      </c>
      <c r="Q8" t="str">
        <f t="shared" ca="1" si="11"/>
        <v>cu</v>
      </c>
      <c r="R8" t="str">
        <f t="shared" ca="1" si="12"/>
        <v>EN</v>
      </c>
      <c r="S8">
        <f t="shared" ca="1" si="13"/>
        <v>100</v>
      </c>
    </row>
    <row r="9" spans="1:22">
      <c r="A9" t="s">
        <v>15</v>
      </c>
      <c r="B9" t="str">
        <f>IFERROR(VLOOKUP(A9,EventTypeTable!A:B,MATCH(EventTypeTable!$B$1,EventTypeTable!$A$1:$B$1,0),0),"")</f>
        <v>세개 중 하나 사기1</v>
      </c>
      <c r="C9">
        <v>4</v>
      </c>
      <c r="D9">
        <f ca="1">IF(C9&lt;&gt;1,OFFSET(D9,-1,0),
SUMIF([1]ShopProductTable!$D:$D,$A9,[1]ShopProductTable!$E:$E))</f>
        <v>0</v>
      </c>
      <c r="E9" t="str">
        <f t="shared" ca="1" si="0"/>
        <v/>
      </c>
      <c r="J9">
        <f ca="1">IF(ISBLANK(OFFSET($I9,-($C9-1),0)),"",
IF($C9=1,MATCH(OFFSET($I9,-($C9-1),0),[1]ShopProductTable!$A:$A,0),
OFFSET(J9,-1,0)+OFFSET(L9,-1,0)
))</f>
        <v>11</v>
      </c>
      <c r="K9">
        <f ca="1">IF(ISBLANK(OFFSET($I9,-($C9-1),0)),"",
IF($C9=1,MATCH("tp1",[1]ShopProductTable!$1:$1,0),
IF(OFFSET(L9,-1,0)=1,MATCH("tp1",[1]ShopProductTable!$1:$1,0),
OFFSET(K9,-1,0)+4)))</f>
        <v>18</v>
      </c>
      <c r="L9">
        <f ca="1">IF(ISBLANK(OFFSET($I9,-($C9-1),0)),"",
IF($K9-1+4=28,1,
IF(LEN(OFFSET([1]ShopProductTable!$A$1,$J9-1,$K9-1+4))=0,1,0)))</f>
        <v>0</v>
      </c>
      <c r="M9" t="str">
        <f t="shared" ca="1" si="8"/>
        <v>cu</v>
      </c>
      <c r="N9" t="str">
        <f ca="1">IF(ISBLANK(OFFSET($I9,-($C9-1),0)),"",
OFFSET([1]ShopProductTable!$A$1,$J9-1,$K9))</f>
        <v>재화</v>
      </c>
      <c r="O9" t="str">
        <f ca="1">IF(ISBLANK(OFFSET($I9,-($C9-1),0)),"",
OFFSET([1]ShopProductTable!$A$1,$J9-1,$K9+1))</f>
        <v>EN</v>
      </c>
      <c r="P9">
        <f ca="1">IF(ISBLANK(OFFSET($I9,-($C9-1),0)),"",
OFFSET([1]ShopProductTable!$A$1,$J9-1,$K9+2))</f>
        <v>60</v>
      </c>
      <c r="Q9" t="str">
        <f t="shared" ca="1" si="11"/>
        <v>cu</v>
      </c>
      <c r="R9" t="str">
        <f t="shared" ca="1" si="12"/>
        <v>EN</v>
      </c>
      <c r="S9">
        <f t="shared" ca="1" si="13"/>
        <v>60</v>
      </c>
    </row>
    <row r="10" spans="1:22">
      <c r="A10" t="s">
        <v>15</v>
      </c>
      <c r="B10" t="str">
        <f>IFERROR(VLOOKUP(A10,EventTypeTable!A:B,MATCH(EventTypeTable!$B$1,EventTypeTable!$A$1:$B$1,0),0),"")</f>
        <v>세개 중 하나 사기1</v>
      </c>
      <c r="C10">
        <v>5</v>
      </c>
      <c r="D10">
        <f ca="1">IF(C10&lt;&gt;1,OFFSET(D10,-1,0),
SUMIF([1]ShopProductTable!$D:$D,$A10,[1]ShopProductTable!$E:$E))</f>
        <v>0</v>
      </c>
      <c r="E10" t="str">
        <f t="shared" ca="1" si="0"/>
        <v/>
      </c>
      <c r="J10">
        <f ca="1">IF(ISBLANK(OFFSET($I10,-($C10-1),0)),"",
IF($C10=1,MATCH(OFFSET($I10,-($C10-1),0),[1]ShopProductTable!$A:$A,0),
OFFSET(J10,-1,0)+OFFSET(L10,-1,0)
))</f>
        <v>11</v>
      </c>
      <c r="K10">
        <f ca="1">IF(ISBLANK(OFFSET($I10,-($C10-1),0)),"",
IF($C10=1,MATCH("tp1",[1]ShopProductTable!$1:$1,0),
IF(OFFSET(L10,-1,0)=1,MATCH("tp1",[1]ShopProductTable!$1:$1,0),
OFFSET(K10,-1,0)+4)))</f>
        <v>22</v>
      </c>
      <c r="L10">
        <f ca="1">IF(ISBLANK(OFFSET($I10,-($C10-1),0)),"",
IF($K10-1+4=28,1,
IF(LEN(OFFSET([1]ShopProductTable!$A$1,$J10-1,$K10-1+4))=0,1,0)))</f>
        <v>0</v>
      </c>
      <c r="M10" t="str">
        <f t="shared" ca="1" si="8"/>
        <v>cu</v>
      </c>
      <c r="N10" t="str">
        <f ca="1">IF(ISBLANK(OFFSET($I10,-($C10-1),0)),"",
OFFSET([1]ShopProductTable!$A$1,$J10-1,$K10))</f>
        <v>재화</v>
      </c>
      <c r="O10" t="str">
        <f ca="1">IF(ISBLANK(OFFSET($I10,-($C10-1),0)),"",
OFFSET([1]ShopProductTable!$A$1,$J10-1,$K10+1))</f>
        <v>GO</v>
      </c>
      <c r="P10">
        <f ca="1">IF(ISBLANK(OFFSET($I10,-($C10-1),0)),"",
OFFSET([1]ShopProductTable!$A$1,$J10-1,$K10+2))</f>
        <v>15000</v>
      </c>
      <c r="Q10" t="str">
        <f t="shared" ca="1" si="11"/>
        <v>cu</v>
      </c>
      <c r="R10" t="str">
        <f t="shared" ca="1" si="12"/>
        <v>GO</v>
      </c>
      <c r="S10">
        <f t="shared" ca="1" si="13"/>
        <v>15000</v>
      </c>
    </row>
    <row r="11" spans="1:22">
      <c r="A11" t="s">
        <v>15</v>
      </c>
      <c r="B11" t="str">
        <f>IFERROR(VLOOKUP(A11,EventTypeTable!A:B,MATCH(EventTypeTable!$B$1,EventTypeTable!$A$1:$B$1,0),0),"")</f>
        <v>세개 중 하나 사기1</v>
      </c>
      <c r="C11">
        <v>6</v>
      </c>
      <c r="D11">
        <f ca="1">IF(C11&lt;&gt;1,OFFSET(D11,-1,0),
SUMIF([1]ShopProductTable!$D:$D,$A11,[1]ShopProductTable!$E:$E))</f>
        <v>0</v>
      </c>
      <c r="E11" t="str">
        <f t="shared" ca="1" si="0"/>
        <v/>
      </c>
      <c r="J11">
        <f ca="1">IF(ISBLANK(OFFSET($I11,-($C11-1),0)),"",
IF($C11=1,MATCH(OFFSET($I11,-($C11-1),0),[1]ShopProductTable!$A:$A,0),
OFFSET(J11,-1,0)+OFFSET(L11,-1,0)
))</f>
        <v>11</v>
      </c>
      <c r="K11">
        <f ca="1">IF(ISBLANK(OFFSET($I11,-($C11-1),0)),"",
IF($C11=1,MATCH("tp1",[1]ShopProductTable!$1:$1,0),
IF(OFFSET(L11,-1,0)=1,MATCH("tp1",[1]ShopProductTable!$1:$1,0),
OFFSET(K11,-1,0)+4)))</f>
        <v>26</v>
      </c>
      <c r="L11">
        <f ca="1">IF(ISBLANK(OFFSET($I11,-($C11-1),0)),"",
IF($K11-1+4=28,1,
IF(LEN(OFFSET([1]ShopProductTable!$A$1,$J11-1,$K11-1+4))=0,1,0)))</f>
        <v>1</v>
      </c>
      <c r="M11" t="str">
        <f t="shared" ca="1" si="8"/>
        <v>cu</v>
      </c>
      <c r="N11" t="str">
        <f ca="1">IF(ISBLANK(OFFSET($I11,-($C11-1),0)),"",
OFFSET([1]ShopProductTable!$A$1,$J11-1,$K11))</f>
        <v>재화</v>
      </c>
      <c r="O11" t="str">
        <f ca="1">IF(ISBLANK(OFFSET($I11,-($C11-1),0)),"",
OFFSET([1]ShopProductTable!$A$1,$J11-1,$K11+1))</f>
        <v>EN</v>
      </c>
      <c r="P11">
        <f ca="1">IF(ISBLANK(OFFSET($I11,-($C11-1),0)),"",
OFFSET([1]ShopProductTable!$A$1,$J11-1,$K11+2))</f>
        <v>120</v>
      </c>
      <c r="Q11" t="str">
        <f t="shared" ca="1" si="11"/>
        <v>cu</v>
      </c>
      <c r="R11" t="str">
        <f t="shared" ca="1" si="12"/>
        <v>EN</v>
      </c>
      <c r="S11">
        <f t="shared" ca="1" si="13"/>
        <v>120</v>
      </c>
    </row>
    <row r="12" spans="1:22">
      <c r="A12" t="s">
        <v>15</v>
      </c>
      <c r="B12" t="str">
        <f>IFERROR(VLOOKUP(A12,EventTypeTable!A:B,MATCH(EventTypeTable!$B$1,EventTypeTable!$A$1:$B$1,0),0),"")</f>
        <v>세개 중 하나 사기1</v>
      </c>
      <c r="C12">
        <v>7</v>
      </c>
      <c r="D12">
        <f ca="1">IF(C12&lt;&gt;1,OFFSET(D12,-1,0),
SUMIF([1]ShopProductTable!$D:$D,$A12,[1]ShopProductTable!$E:$E))</f>
        <v>0</v>
      </c>
      <c r="E12" t="str">
        <f t="shared" ca="1" si="0"/>
        <v/>
      </c>
      <c r="J12">
        <f ca="1">IF(ISBLANK(OFFSET($I12,-($C12-1),0)),"",
IF($C12=1,MATCH(OFFSET($I12,-($C12-1),0),[1]ShopProductTable!$A:$A,0),
OFFSET(J12,-1,0)+OFFSET(L12,-1,0)
))</f>
        <v>12</v>
      </c>
      <c r="K12">
        <f ca="1">IF(ISBLANK(OFFSET($I12,-($C12-1),0)),"",
IF($C12=1,MATCH("tp1",[1]ShopProductTable!$1:$1,0),
IF(OFFSET(L12,-1,0)=1,MATCH("tp1",[1]ShopProductTable!$1:$1,0),
OFFSET(K12,-1,0)+4)))</f>
        <v>18</v>
      </c>
      <c r="L12">
        <f ca="1">IF(ISBLANK(OFFSET($I12,-($C12-1),0)),"",
IF($K12-1+4=28,1,
IF(LEN(OFFSET([1]ShopProductTable!$A$1,$J12-1,$K12-1+4))=0,1,0)))</f>
        <v>0</v>
      </c>
      <c r="M12" t="str">
        <f t="shared" ca="1" si="8"/>
        <v>cu</v>
      </c>
      <c r="N12" t="str">
        <f ca="1">IF(ISBLANK(OFFSET($I12,-($C12-1),0)),"",
OFFSET([1]ShopProductTable!$A$1,$J12-1,$K12))</f>
        <v>재화</v>
      </c>
      <c r="O12" t="str">
        <f ca="1">IF(ISBLANK(OFFSET($I12,-($C12-1),0)),"",
OFFSET([1]ShopProductTable!$A$1,$J12-1,$K12+1))</f>
        <v>EN</v>
      </c>
      <c r="P12">
        <f ca="1">IF(ISBLANK(OFFSET($I12,-($C12-1),0)),"",
OFFSET([1]ShopProductTable!$A$1,$J12-1,$K12+2))</f>
        <v>90</v>
      </c>
      <c r="Q12" t="str">
        <f t="shared" ca="1" si="11"/>
        <v>cu</v>
      </c>
      <c r="R12" t="str">
        <f t="shared" ca="1" si="12"/>
        <v>EN</v>
      </c>
      <c r="S12">
        <f t="shared" ca="1" si="13"/>
        <v>90</v>
      </c>
    </row>
    <row r="13" spans="1:22">
      <c r="A13" t="s">
        <v>15</v>
      </c>
      <c r="B13" t="str">
        <f>IFERROR(VLOOKUP(A13,EventTypeTable!A:B,MATCH(EventTypeTable!$B$1,EventTypeTable!$A$1:$B$1,0),0),"")</f>
        <v>세개 중 하나 사기1</v>
      </c>
      <c r="C13">
        <v>8</v>
      </c>
      <c r="D13">
        <f ca="1">IF(C13&lt;&gt;1,OFFSET(D13,-1,0),
SUMIF([1]ShopProductTable!$D:$D,$A13,[1]ShopProductTable!$E:$E))</f>
        <v>0</v>
      </c>
      <c r="E13" t="str">
        <f t="shared" ca="1" si="0"/>
        <v/>
      </c>
      <c r="J13">
        <f ca="1">IF(ISBLANK(OFFSET($I13,-($C13-1),0)),"",
IF($C13=1,MATCH(OFFSET($I13,-($C13-1),0),[1]ShopProductTable!$A:$A,0),
OFFSET(J13,-1,0)+OFFSET(L13,-1,0)
))</f>
        <v>12</v>
      </c>
      <c r="K13">
        <f ca="1">IF(ISBLANK(OFFSET($I13,-($C13-1),0)),"",
IF($C13=1,MATCH("tp1",[1]ShopProductTable!$1:$1,0),
IF(OFFSET(L13,-1,0)=1,MATCH("tp1",[1]ShopProductTable!$1:$1,0),
OFFSET(K13,-1,0)+4)))</f>
        <v>22</v>
      </c>
      <c r="L13">
        <f ca="1">IF(ISBLANK(OFFSET($I13,-($C13-1),0)),"",
IF($K13-1+4=28,1,
IF(LEN(OFFSET([1]ShopProductTable!$A$1,$J13-1,$K13-1+4))=0,1,0)))</f>
        <v>0</v>
      </c>
      <c r="M13" t="str">
        <f t="shared" ca="1" si="8"/>
        <v>cu</v>
      </c>
      <c r="N13" t="str">
        <f ca="1">IF(ISBLANK(OFFSET($I13,-($C13-1),0)),"",
OFFSET([1]ShopProductTable!$A$1,$J13-1,$K13))</f>
        <v>재화</v>
      </c>
      <c r="O13" t="str">
        <f ca="1">IF(ISBLANK(OFFSET($I13,-($C13-1),0)),"",
OFFSET([1]ShopProductTable!$A$1,$J13-1,$K13+1))</f>
        <v>GO</v>
      </c>
      <c r="P13">
        <f ca="1">IF(ISBLANK(OFFSET($I13,-($C13-1),0)),"",
OFFSET([1]ShopProductTable!$A$1,$J13-1,$K13+2))</f>
        <v>30000</v>
      </c>
      <c r="Q13" t="str">
        <f t="shared" ca="1" si="11"/>
        <v>cu</v>
      </c>
      <c r="R13" t="str">
        <f t="shared" ca="1" si="12"/>
        <v>GO</v>
      </c>
      <c r="S13">
        <f t="shared" ca="1" si="13"/>
        <v>30000</v>
      </c>
    </row>
    <row r="14" spans="1:22">
      <c r="A14" t="s">
        <v>15</v>
      </c>
      <c r="B14" t="str">
        <f>IFERROR(VLOOKUP(A14,EventTypeTable!A:B,MATCH(EventTypeTable!$B$1,EventTypeTable!$A$1:$B$1,0),0),"")</f>
        <v>세개 중 하나 사기1</v>
      </c>
      <c r="C14">
        <v>9</v>
      </c>
      <c r="D14">
        <f ca="1">IF(C14&lt;&gt;1,OFFSET(D14,-1,0),
SUMIF([1]ShopProductTable!$D:$D,$A14,[1]ShopProductTable!$E:$E))</f>
        <v>0</v>
      </c>
      <c r="E14" t="str">
        <f t="shared" ca="1" si="0"/>
        <v/>
      </c>
      <c r="J14">
        <f ca="1">IF(ISBLANK(OFFSET($I14,-($C14-1),0)),"",
IF($C14=1,MATCH(OFFSET($I14,-($C14-1),0),[1]ShopProductTable!$A:$A,0),
OFFSET(J14,-1,0)+OFFSET(L14,-1,0)
))</f>
        <v>12</v>
      </c>
      <c r="K14">
        <f ca="1">IF(ISBLANK(OFFSET($I14,-($C14-1),0)),"",
IF($C14=1,MATCH("tp1",[1]ShopProductTable!$1:$1,0),
IF(OFFSET(L14,-1,0)=1,MATCH("tp1",[1]ShopProductTable!$1:$1,0),
OFFSET(K14,-1,0)+4)))</f>
        <v>26</v>
      </c>
      <c r="L14">
        <f ca="1">IF(ISBLANK(OFFSET($I14,-($C14-1),0)),"",
IF($K14-1+4=28,1,
IF(LEN(OFFSET([1]ShopProductTable!$A$1,$J14-1,$K14-1+4))=0,1,0)))</f>
        <v>0</v>
      </c>
      <c r="M14" t="str">
        <f t="shared" ca="1" si="8"/>
        <v>cu</v>
      </c>
      <c r="N14" t="str">
        <f ca="1">IF(ISBLANK(OFFSET($I14,-($C14-1),0)),"",
OFFSET([1]ShopProductTable!$A$1,$J14-1,$K14))</f>
        <v>재화</v>
      </c>
      <c r="O14" t="str">
        <f ca="1">IF(ISBLANK(OFFSET($I14,-($C14-1),0)),"",
OFFSET([1]ShopProductTable!$A$1,$J14-1,$K14+1))</f>
        <v>EN</v>
      </c>
      <c r="P14">
        <f ca="1">IF(ISBLANK(OFFSET($I14,-($C14-1),0)),"",
OFFSET([1]ShopProductTable!$A$1,$J14-1,$K14+2))</f>
        <v>150</v>
      </c>
      <c r="Q14" t="str">
        <f t="shared" ca="1" si="11"/>
        <v>cu</v>
      </c>
      <c r="R14" t="str">
        <f t="shared" ca="1" si="12"/>
        <v>EN</v>
      </c>
      <c r="S14">
        <f t="shared" ca="1" si="13"/>
        <v>150</v>
      </c>
    </row>
    <row r="15" spans="1:22">
      <c r="A15" t="s">
        <v>2</v>
      </c>
      <c r="B15" t="str">
        <f>IFERROR(VLOOKUP(A15,EventTypeTable!A:B,MATCH(EventTypeTable!$B$1,EventTypeTable!$A$1:$B$1,0),0),"")</f>
        <v>세개 중 하나 사기1</v>
      </c>
      <c r="C15">
        <v>10</v>
      </c>
      <c r="D15">
        <f ca="1">IF(C15&lt;&gt;1,OFFSET(D15,-1,0),
SUMIF([1]ShopProductTable!$D:$D,$A15,[1]ShopProductTable!$E:$E))</f>
        <v>0</v>
      </c>
      <c r="E15" t="str">
        <f t="shared" ca="1" si="0"/>
        <v/>
      </c>
      <c r="J15">
        <f ca="1">IF(ISBLANK(OFFSET($I15,-($C15-1),0)),"",
IF($C15=1,MATCH(OFFSET($I15,-($C15-1),0),[1]ShopProductTable!$A:$A,0),
OFFSET(J15,-1,0)+OFFSET(L15,-1,0)
))</f>
        <v>12</v>
      </c>
      <c r="K15">
        <f ca="1">IF(ISBLANK(OFFSET($I15,-($C15-1),0)),"",
IF($C15=1,MATCH("tp1",[1]ShopProductTable!$1:$1,0),
IF(OFFSET(L15,-1,0)=1,MATCH("tp1",[1]ShopProductTable!$1:$1,0),
OFFSET(K15,-1,0)+4)))</f>
        <v>30</v>
      </c>
      <c r="L15">
        <f ca="1">IF(ISBLANK(OFFSET($I15,-($C15-1),0)),"",
IF($K15-1+4=28,1,
IF(LEN(OFFSET([1]ShopProductTable!$A$1,$J15-1,$K15-1+4))=0,1,0)))</f>
        <v>1</v>
      </c>
      <c r="M15" t="str">
        <f t="shared" ca="1" si="8"/>
        <v>cu</v>
      </c>
      <c r="N15" t="str">
        <f ca="1">IF(ISBLANK(OFFSET($I15,-($C15-1),0)),"",
OFFSET([1]ShopProductTable!$A$1,$J15-1,$K15))</f>
        <v>재화</v>
      </c>
      <c r="O15" t="str">
        <f ca="1">IF(ISBLANK(OFFSET($I15,-($C15-1),0)),"",
OFFSET([1]ShopProductTable!$A$1,$J15-1,$K15+1))</f>
        <v>EN</v>
      </c>
      <c r="P15">
        <f ca="1">IF(ISBLANK(OFFSET($I15,-($C15-1),0)),"",
OFFSET([1]ShopProductTable!$A$1,$J15-1,$K15+2))</f>
        <v>300</v>
      </c>
      <c r="Q15" t="str">
        <f t="shared" ca="1" si="11"/>
        <v>cu</v>
      </c>
      <c r="R15" t="str">
        <f t="shared" ca="1" si="12"/>
        <v>EN</v>
      </c>
      <c r="S15">
        <f t="shared" ca="1" si="13"/>
        <v>300</v>
      </c>
    </row>
    <row r="16" spans="1:22">
      <c r="A16" t="s">
        <v>13</v>
      </c>
      <c r="B16" t="str">
        <f>IFERROR(VLOOKUP(A16,EventTypeTable!A:B,MATCH(EventTypeTable!$B$1,EventTypeTable!$A$1:$B$1,0),0),"")</f>
        <v>연속구매1</v>
      </c>
      <c r="C16">
        <v>1</v>
      </c>
      <c r="D16">
        <f ca="1">IF(C16&lt;&gt;1,OFFSET(D16,-1,0),
SUMIF([1]ShopProductTable!$D:$D,$A16,[1]ShopProductTable!$E:$E))</f>
        <v>0</v>
      </c>
      <c r="E16" t="str">
        <f t="shared" ca="1" si="0"/>
        <v/>
      </c>
      <c r="I16" t="s">
        <v>82</v>
      </c>
      <c r="J16">
        <f ca="1">IF(ISBLANK(OFFSET($I16,-($C16-1),0)),"",
IF($C16=1,MATCH(OFFSET($I16,-($C16-1),0),[1]ShopProductTable!$A:$A,0),
OFFSET(J16,-1,0)+OFFSET(L16,-1,0)
))</f>
        <v>13</v>
      </c>
      <c r="K16">
        <f ca="1">IF(ISBLANK(OFFSET($I16,-($C16-1),0)),"",
IF($C16=1,MATCH("tp1",[1]ShopProductTable!$1:$1,0),
IF(OFFSET(L16,-1,0)=1,MATCH("tp1",[1]ShopProductTable!$1:$1,0),
OFFSET(K16,-1,0)+4)))</f>
        <v>18</v>
      </c>
      <c r="L16">
        <f ca="1">IF(ISBLANK(OFFSET($I16,-($C16-1),0)),"",
IF($K16-1+4=28,1,
IF(LEN(OFFSET([1]ShopProductTable!$A$1,$J16-1,$K16-1+4))=0,1,0)))</f>
        <v>0</v>
      </c>
      <c r="M16" t="str">
        <f t="shared" ca="1" si="8"/>
        <v>cu</v>
      </c>
      <c r="N16" t="str">
        <f ca="1">IF(ISBLANK(OFFSET($I16,-($C16-1),0)),"",
OFFSET([1]ShopProductTable!$A$1,$J16-1,$K16))</f>
        <v>재화</v>
      </c>
      <c r="O16" t="str">
        <f ca="1">IF(ISBLANK(OFFSET($I16,-($C16-1),0)),"",
OFFSET([1]ShopProductTable!$A$1,$J16-1,$K16+1))</f>
        <v>EN</v>
      </c>
      <c r="P16">
        <f ca="1">IF(ISBLANK(OFFSET($I16,-($C16-1),0)),"",
OFFSET([1]ShopProductTable!$A$1,$J16-1,$K16+2))</f>
        <v>80</v>
      </c>
      <c r="Q16" t="str">
        <f t="shared" ca="1" si="11"/>
        <v>cu</v>
      </c>
      <c r="R16" t="str">
        <f t="shared" ca="1" si="12"/>
        <v>EN</v>
      </c>
      <c r="S16">
        <f t="shared" ca="1" si="13"/>
        <v>80</v>
      </c>
    </row>
    <row r="17" spans="1:19">
      <c r="A17" t="s">
        <v>13</v>
      </c>
      <c r="B17" t="str">
        <f>IFERROR(VLOOKUP(A17,EventTypeTable!A:B,MATCH(EventTypeTable!$B$1,EventTypeTable!$A$1:$B$1,0),0),"")</f>
        <v>연속구매1</v>
      </c>
      <c r="C17">
        <v>2</v>
      </c>
      <c r="D17">
        <f ca="1">IF(C17&lt;&gt;1,OFFSET(D17,-1,0),
SUMIF([1]ShopProductTable!$D:$D,$A17,[1]ShopProductTable!$E:$E))</f>
        <v>0</v>
      </c>
      <c r="E17" t="str">
        <f t="shared" ca="1" si="0"/>
        <v/>
      </c>
      <c r="J17">
        <f ca="1">IF(ISBLANK(OFFSET($I17,-($C17-1),0)),"",
IF($C17=1,MATCH(OFFSET($I17,-($C17-1),0),[1]ShopProductTable!$A:$A,0),
OFFSET(J17,-1,0)+OFFSET(L17,-1,0)
))</f>
        <v>13</v>
      </c>
      <c r="K17">
        <f ca="1">IF(ISBLANK(OFFSET($I17,-($C17-1),0)),"",
IF($C17=1,MATCH("tp1",[1]ShopProductTable!$1:$1,0),
IF(OFFSET(L17,-1,0)=1,MATCH("tp1",[1]ShopProductTable!$1:$1,0),
OFFSET(K17,-1,0)+4)))</f>
        <v>22</v>
      </c>
      <c r="L17">
        <f ca="1">IF(ISBLANK(OFFSET($I17,-($C17-1),0)),"",
IF($K17-1+4=28,1,
IF(LEN(OFFSET([1]ShopProductTable!$A$1,$J17-1,$K17-1+4))=0,1,0)))</f>
        <v>0</v>
      </c>
      <c r="M17" t="str">
        <f t="shared" ca="1" si="8"/>
        <v>cu</v>
      </c>
      <c r="N17" t="str">
        <f ca="1">IF(ISBLANK(OFFSET($I17,-($C17-1),0)),"",
OFFSET([1]ShopProductTable!$A$1,$J17-1,$K17))</f>
        <v>재화</v>
      </c>
      <c r="O17" t="str">
        <f ca="1">IF(ISBLANK(OFFSET($I17,-($C17-1),0)),"",
OFFSET([1]ShopProductTable!$A$1,$J17-1,$K17+1))</f>
        <v>GO</v>
      </c>
      <c r="P17">
        <f ca="1">IF(ISBLANK(OFFSET($I17,-($C17-1),0)),"",
OFFSET([1]ShopProductTable!$A$1,$J17-1,$K17+2))</f>
        <v>35000</v>
      </c>
      <c r="Q17" t="str">
        <f t="shared" ca="1" si="11"/>
        <v>cu</v>
      </c>
      <c r="R17" t="str">
        <f t="shared" ca="1" si="12"/>
        <v>GO</v>
      </c>
      <c r="S17">
        <f t="shared" ca="1" si="13"/>
        <v>35000</v>
      </c>
    </row>
    <row r="18" spans="1:19">
      <c r="A18" t="s">
        <v>13</v>
      </c>
      <c r="B18" t="str">
        <f>IFERROR(VLOOKUP(A18,EventTypeTable!A:B,MATCH(EventTypeTable!$B$1,EventTypeTable!$A$1:$B$1,0),0),"")</f>
        <v>연속구매1</v>
      </c>
      <c r="C18">
        <v>3</v>
      </c>
      <c r="D18">
        <f ca="1">IF(C18&lt;&gt;1,OFFSET(D18,-1,0),
SUMIF([1]ShopProductTable!$D:$D,$A18,[1]ShopProductTable!$E:$E))</f>
        <v>0</v>
      </c>
      <c r="E18" t="str">
        <f t="shared" ca="1" si="0"/>
        <v/>
      </c>
      <c r="J18">
        <f ca="1">IF(ISBLANK(OFFSET($I18,-($C18-1),0)),"",
IF($C18=1,MATCH(OFFSET($I18,-($C18-1),0),[1]ShopProductTable!$A:$A,0),
OFFSET(J18,-1,0)+OFFSET(L18,-1,0)
))</f>
        <v>13</v>
      </c>
      <c r="K18">
        <f ca="1">IF(ISBLANK(OFFSET($I18,-($C18-1),0)),"",
IF($C18=1,MATCH("tp1",[1]ShopProductTable!$1:$1,0),
IF(OFFSET(L18,-1,0)=1,MATCH("tp1",[1]ShopProductTable!$1:$1,0),
OFFSET(K18,-1,0)+4)))</f>
        <v>26</v>
      </c>
      <c r="L18">
        <f ca="1">IF(ISBLANK(OFFSET($I18,-($C18-1),0)),"",
IF($K18-1+4=28,1,
IF(LEN(OFFSET([1]ShopProductTable!$A$1,$J18-1,$K18-1+4))=0,1,0)))</f>
        <v>1</v>
      </c>
      <c r="M18" t="str">
        <f t="shared" ca="1" si="8"/>
        <v>cu</v>
      </c>
      <c r="N18" t="str">
        <f ca="1">IF(ISBLANK(OFFSET($I18,-($C18-1),0)),"",
OFFSET([1]ShopProductTable!$A$1,$J18-1,$K18))</f>
        <v>재화</v>
      </c>
      <c r="O18" t="str">
        <f ca="1">IF(ISBLANK(OFFSET($I18,-($C18-1),0)),"",
OFFSET([1]ShopProductTable!$A$1,$J18-1,$K18+1))</f>
        <v>EN</v>
      </c>
      <c r="P18">
        <f ca="1">IF(ISBLANK(OFFSET($I18,-($C18-1),0)),"",
OFFSET([1]ShopProductTable!$A$1,$J18-1,$K18+2))</f>
        <v>170</v>
      </c>
      <c r="Q18" t="str">
        <f t="shared" ca="1" si="11"/>
        <v>cu</v>
      </c>
      <c r="R18" t="str">
        <f t="shared" ca="1" si="12"/>
        <v>EN</v>
      </c>
      <c r="S18">
        <f t="shared" ca="1" si="13"/>
        <v>170</v>
      </c>
    </row>
    <row r="19" spans="1:19">
      <c r="A19" t="s">
        <v>13</v>
      </c>
      <c r="B19" t="str">
        <f>IFERROR(VLOOKUP(A19,EventTypeTable!A:B,MATCH(EventTypeTable!$B$1,EventTypeTable!$A$1:$B$1,0),0),"")</f>
        <v>연속구매1</v>
      </c>
      <c r="C19">
        <v>4</v>
      </c>
      <c r="D19">
        <f ca="1">IF(C19&lt;&gt;1,OFFSET(D19,-1,0),
SUMIF([1]ShopProductTable!$D:$D,$A19,[1]ShopProductTable!$E:$E))</f>
        <v>0</v>
      </c>
      <c r="E19" t="str">
        <f t="shared" ca="1" si="0"/>
        <v/>
      </c>
      <c r="J19">
        <f ca="1">IF(ISBLANK(OFFSET($I19,-($C19-1),0)),"",
IF($C19=1,MATCH(OFFSET($I19,-($C19-1),0),[1]ShopProductTable!$A:$A,0),
OFFSET(J19,-1,0)+OFFSET(L19,-1,0)
))</f>
        <v>14</v>
      </c>
      <c r="K19">
        <f ca="1">IF(ISBLANK(OFFSET($I19,-($C19-1),0)),"",
IF($C19=1,MATCH("tp1",[1]ShopProductTable!$1:$1,0),
IF(OFFSET(L19,-1,0)=1,MATCH("tp1",[1]ShopProductTable!$1:$1,0),
OFFSET(K19,-1,0)+4)))</f>
        <v>18</v>
      </c>
      <c r="L19">
        <f ca="1">IF(ISBLANK(OFFSET($I19,-($C19-1),0)),"",
IF($K19-1+4=28,1,
IF(LEN(OFFSET([1]ShopProductTable!$A$1,$J19-1,$K19-1+4))=0,1,0)))</f>
        <v>1</v>
      </c>
      <c r="M19" t="str">
        <f t="shared" ca="1" si="8"/>
        <v>cu</v>
      </c>
      <c r="N19" t="str">
        <f ca="1">IF(ISBLANK(OFFSET($I19,-($C19-1),0)),"",
OFFSET([1]ShopProductTable!$A$1,$J19-1,$K19))</f>
        <v>재화</v>
      </c>
      <c r="O19" t="str">
        <f ca="1">IF(ISBLANK(OFFSET($I19,-($C19-1),0)),"",
OFFSET([1]ShopProductTable!$A$1,$J19-1,$K19+1))</f>
        <v>EN</v>
      </c>
      <c r="P19">
        <f ca="1">IF(ISBLANK(OFFSET($I19,-($C19-1),0)),"",
OFFSET([1]ShopProductTable!$A$1,$J19-1,$K19+2))</f>
        <v>150</v>
      </c>
      <c r="Q19" t="str">
        <f t="shared" ca="1" si="11"/>
        <v>cu</v>
      </c>
      <c r="R19" t="str">
        <f t="shared" ca="1" si="12"/>
        <v>EN</v>
      </c>
      <c r="S19">
        <f t="shared" ca="1" si="13"/>
        <v>150</v>
      </c>
    </row>
    <row r="20" spans="1:19">
      <c r="A20" t="s">
        <v>13</v>
      </c>
      <c r="B20" t="str">
        <f>IFERROR(VLOOKUP(A20,EventTypeTable!A:B,MATCH(EventTypeTable!$B$1,EventTypeTable!$A$1:$B$1,0),0),"")</f>
        <v>연속구매1</v>
      </c>
      <c r="C20">
        <v>5</v>
      </c>
      <c r="D20">
        <f ca="1">IF(C20&lt;&gt;1,OFFSET(D20,-1,0),
SUMIF([1]ShopProductTable!$D:$D,$A20,[1]ShopProductTable!$E:$E))</f>
        <v>0</v>
      </c>
      <c r="E20" t="str">
        <f t="shared" ca="1" si="0"/>
        <v/>
      </c>
      <c r="J20">
        <f ca="1">IF(ISBLANK(OFFSET($I20,-($C20-1),0)),"",
IF($C20=1,MATCH(OFFSET($I20,-($C20-1),0),[1]ShopProductTable!$A:$A,0),
OFFSET(J20,-1,0)+OFFSET(L20,-1,0)
))</f>
        <v>15</v>
      </c>
      <c r="K20">
        <f ca="1">IF(ISBLANK(OFFSET($I20,-($C20-1),0)),"",
IF($C20=1,MATCH("tp1",[1]ShopProductTable!$1:$1,0),
IF(OFFSET(L20,-1,0)=1,MATCH("tp1",[1]ShopProductTable!$1:$1,0),
OFFSET(K20,-1,0)+4)))</f>
        <v>18</v>
      </c>
      <c r="L20">
        <f ca="1">IF(ISBLANK(OFFSET($I20,-($C20-1),0)),"",
IF($K20-1+4=28,1,
IF(LEN(OFFSET([1]ShopProductTable!$A$1,$J20-1,$K20-1+4))=0,1,0)))</f>
        <v>0</v>
      </c>
      <c r="M20" t="str">
        <f t="shared" ca="1" si="8"/>
        <v>cu</v>
      </c>
      <c r="N20" t="str">
        <f ca="1">IF(ISBLANK(OFFSET($I20,-($C20-1),0)),"",
OFFSET([1]ShopProductTable!$A$1,$J20-1,$K20))</f>
        <v>재화</v>
      </c>
      <c r="O20" t="str">
        <f ca="1">IF(ISBLANK(OFFSET($I20,-($C20-1),0)),"",
OFFSET([1]ShopProductTable!$A$1,$J20-1,$K20+1))</f>
        <v>GO</v>
      </c>
      <c r="P20">
        <f ca="1">IF(ISBLANK(OFFSET($I20,-($C20-1),0)),"",
OFFSET([1]ShopProductTable!$A$1,$J20-1,$K20+2))</f>
        <v>20000</v>
      </c>
      <c r="Q20" t="str">
        <f t="shared" ca="1" si="11"/>
        <v>cu</v>
      </c>
      <c r="R20" t="str">
        <f t="shared" ca="1" si="12"/>
        <v>GO</v>
      </c>
      <c r="S20">
        <f t="shared" ca="1" si="13"/>
        <v>20000</v>
      </c>
    </row>
    <row r="21" spans="1:19">
      <c r="A21" t="s">
        <v>13</v>
      </c>
      <c r="B21" t="str">
        <f>IFERROR(VLOOKUP(A21,EventTypeTable!A:B,MATCH(EventTypeTable!$B$1,EventTypeTable!$A$1:$B$1,0),0),"")</f>
        <v>연속구매1</v>
      </c>
      <c r="C21">
        <v>6</v>
      </c>
      <c r="D21">
        <f ca="1">IF(C21&lt;&gt;1,OFFSET(D21,-1,0),
SUMIF([1]ShopProductTable!$D:$D,$A21,[1]ShopProductTable!$E:$E))</f>
        <v>0</v>
      </c>
      <c r="E21" t="str">
        <f t="shared" ca="1" si="0"/>
        <v/>
      </c>
      <c r="J21">
        <f ca="1">IF(ISBLANK(OFFSET($I21,-($C21-1),0)),"",
IF($C21=1,MATCH(OFFSET($I21,-($C21-1),0),[1]ShopProductTable!$A:$A,0),
OFFSET(J21,-1,0)+OFFSET(L21,-1,0)
))</f>
        <v>15</v>
      </c>
      <c r="K21">
        <f ca="1">IF(ISBLANK(OFFSET($I21,-($C21-1),0)),"",
IF($C21=1,MATCH("tp1",[1]ShopProductTable!$1:$1,0),
IF(OFFSET(L21,-1,0)=1,MATCH("tp1",[1]ShopProductTable!$1:$1,0),
OFFSET(K21,-1,0)+4)))</f>
        <v>22</v>
      </c>
      <c r="L21">
        <f ca="1">IF(ISBLANK(OFFSET($I21,-($C21-1),0)),"",
IF($K21-1+4=28,1,
IF(LEN(OFFSET([1]ShopProductTable!$A$1,$J21-1,$K21-1+4))=0,1,0)))</f>
        <v>0</v>
      </c>
      <c r="M21" t="str">
        <f t="shared" ca="1" si="8"/>
        <v>cu</v>
      </c>
      <c r="N21" t="str">
        <f ca="1">IF(ISBLANK(OFFSET($I21,-($C21-1),0)),"",
OFFSET([1]ShopProductTable!$A$1,$J21-1,$K21))</f>
        <v>재화</v>
      </c>
      <c r="O21" t="str">
        <f ca="1">IF(ISBLANK(OFFSET($I21,-($C21-1),0)),"",
OFFSET([1]ShopProductTable!$A$1,$J21-1,$K21+1))</f>
        <v>EN</v>
      </c>
      <c r="P21">
        <f ca="1">IF(ISBLANK(OFFSET($I21,-($C21-1),0)),"",
OFFSET([1]ShopProductTable!$A$1,$J21-1,$K21+2))</f>
        <v>150</v>
      </c>
      <c r="Q21" t="str">
        <f t="shared" ca="1" si="11"/>
        <v>cu</v>
      </c>
      <c r="R21" t="str">
        <f t="shared" ca="1" si="12"/>
        <v>EN</v>
      </c>
      <c r="S21">
        <f t="shared" ca="1" si="13"/>
        <v>150</v>
      </c>
    </row>
    <row r="22" spans="1:19">
      <c r="A22" t="s">
        <v>13</v>
      </c>
      <c r="B22" t="str">
        <f>IFERROR(VLOOKUP(A22,EventTypeTable!A:B,MATCH(EventTypeTable!$B$1,EventTypeTable!$A$1:$B$1,0),0),"")</f>
        <v>연속구매1</v>
      </c>
      <c r="C22">
        <v>7</v>
      </c>
      <c r="D22">
        <f ca="1">IF(C22&lt;&gt;1,OFFSET(D22,-1,0),
SUMIF([1]ShopProductTable!$D:$D,$A22,[1]ShopProductTable!$E:$E))</f>
        <v>0</v>
      </c>
      <c r="E22" t="str">
        <f t="shared" ca="1" si="0"/>
        <v/>
      </c>
      <c r="J22">
        <f ca="1">IF(ISBLANK(OFFSET($I22,-($C22-1),0)),"",
IF($C22=1,MATCH(OFFSET($I22,-($C22-1),0),[1]ShopProductTable!$A:$A,0),
OFFSET(J22,-1,0)+OFFSET(L22,-1,0)
))</f>
        <v>15</v>
      </c>
      <c r="K22">
        <f ca="1">IF(ISBLANK(OFFSET($I22,-($C22-1),0)),"",
IF($C22=1,MATCH("tp1",[1]ShopProductTable!$1:$1,0),
IF(OFFSET(L22,-1,0)=1,MATCH("tp1",[1]ShopProductTable!$1:$1,0),
OFFSET(K22,-1,0)+4)))</f>
        <v>26</v>
      </c>
      <c r="L22">
        <f ca="1">IF(ISBLANK(OFFSET($I22,-($C22-1),0)),"",
IF($K22-1+4=28,1,
IF(LEN(OFFSET([1]ShopProductTable!$A$1,$J22-1,$K22-1+4))=0,1,0)))</f>
        <v>0</v>
      </c>
      <c r="M22" t="str">
        <f t="shared" ca="1" si="8"/>
        <v>cu</v>
      </c>
      <c r="N22" t="str">
        <f ca="1">IF(ISBLANK(OFFSET($I22,-($C22-1),0)),"",
OFFSET([1]ShopProductTable!$A$1,$J22-1,$K22))</f>
        <v>재화</v>
      </c>
      <c r="O22" t="str">
        <f ca="1">IF(ISBLANK(OFFSET($I22,-($C22-1),0)),"",
OFFSET([1]ShopProductTable!$A$1,$J22-1,$K22+1))</f>
        <v>GO</v>
      </c>
      <c r="P22">
        <f ca="1">IF(ISBLANK(OFFSET($I22,-($C22-1),0)),"",
OFFSET([1]ShopProductTable!$A$1,$J22-1,$K22+2))</f>
        <v>35000</v>
      </c>
      <c r="Q22" t="str">
        <f t="shared" ca="1" si="11"/>
        <v>cu</v>
      </c>
      <c r="R22" t="str">
        <f t="shared" ca="1" si="12"/>
        <v>GO</v>
      </c>
      <c r="S22">
        <f t="shared" ca="1" si="13"/>
        <v>35000</v>
      </c>
    </row>
    <row r="23" spans="1:19">
      <c r="A23" t="s">
        <v>13</v>
      </c>
      <c r="B23" t="str">
        <f>IFERROR(VLOOKUP(A23,EventTypeTable!A:B,MATCH(EventTypeTable!$B$1,EventTypeTable!$A$1:$B$1,0),0),"")</f>
        <v>연속구매1</v>
      </c>
      <c r="C23">
        <v>8</v>
      </c>
      <c r="D23">
        <f ca="1">IF(C23&lt;&gt;1,OFFSET(D23,-1,0),
SUMIF([1]ShopProductTable!$D:$D,$A23,[1]ShopProductTable!$E:$E))</f>
        <v>0</v>
      </c>
      <c r="E23" t="str">
        <f t="shared" ca="1" si="0"/>
        <v/>
      </c>
      <c r="J23">
        <f ca="1">IF(ISBLANK(OFFSET($I23,-($C23-1),0)),"",
IF($C23=1,MATCH(OFFSET($I23,-($C23-1),0),[1]ShopProductTable!$A:$A,0),
OFFSET(J23,-1,0)+OFFSET(L23,-1,0)
))</f>
        <v>15</v>
      </c>
      <c r="K23">
        <f ca="1">IF(ISBLANK(OFFSET($I23,-($C23-1),0)),"",
IF($C23=1,MATCH("tp1",[1]ShopProductTable!$1:$1,0),
IF(OFFSET(L23,-1,0)=1,MATCH("tp1",[1]ShopProductTable!$1:$1,0),
OFFSET(K23,-1,0)+4)))</f>
        <v>30</v>
      </c>
      <c r="L23">
        <f ca="1">IF(ISBLANK(OFFSET($I23,-($C23-1),0)),"",
IF($K23-1+4=28,1,
IF(LEN(OFFSET([1]ShopProductTable!$A$1,$J23-1,$K23-1+4))=0,1,0)))</f>
        <v>1</v>
      </c>
      <c r="M23" t="str">
        <f t="shared" ca="1" si="8"/>
        <v>cu</v>
      </c>
      <c r="N23" t="str">
        <f ca="1">IF(ISBLANK(OFFSET($I23,-($C23-1),0)),"",
OFFSET([1]ShopProductTable!$A$1,$J23-1,$K23))</f>
        <v>재화</v>
      </c>
      <c r="O23" t="str">
        <f ca="1">IF(ISBLANK(OFFSET($I23,-($C23-1),0)),"",
OFFSET([1]ShopProductTable!$A$1,$J23-1,$K23+1))</f>
        <v>EN</v>
      </c>
      <c r="P23">
        <f ca="1">IF(ISBLANK(OFFSET($I23,-($C23-1),0)),"",
OFFSET([1]ShopProductTable!$A$1,$J23-1,$K23+2))</f>
        <v>200</v>
      </c>
      <c r="Q23" t="str">
        <f t="shared" ca="1" si="11"/>
        <v>cu</v>
      </c>
      <c r="R23" t="str">
        <f t="shared" ca="1" si="12"/>
        <v>EN</v>
      </c>
      <c r="S23">
        <f t="shared" ca="1" si="13"/>
        <v>200</v>
      </c>
    </row>
    <row r="24" spans="1:19">
      <c r="A24" t="s">
        <v>3</v>
      </c>
      <c r="B24" t="str">
        <f>IFERROR(VLOOKUP(A24,EventTypeTable!A:B,MATCH(EventTypeTable!$B$1,EventTypeTable!$A$1:$B$1,0),0),"")</f>
        <v>연속구매1</v>
      </c>
      <c r="C24">
        <v>9</v>
      </c>
      <c r="D24">
        <f ca="1">IF(C24&lt;&gt;1,OFFSET(D24,-1,0),
SUMIF([1]ShopProductTable!$D:$D,$A24,[1]ShopProductTable!$E:$E))</f>
        <v>0</v>
      </c>
      <c r="E24" t="str">
        <f t="shared" ca="1" si="0"/>
        <v/>
      </c>
      <c r="J24">
        <f ca="1">IF(ISBLANK(OFFSET($I24,-($C24-1),0)),"",
IF($C24=1,MATCH(OFFSET($I24,-($C24-1),0),[1]ShopProductTable!$A:$A,0),
OFFSET(J24,-1,0)+OFFSET(L24,-1,0)
))</f>
        <v>16</v>
      </c>
      <c r="K24">
        <f ca="1">IF(ISBLANK(OFFSET($I24,-($C24-1),0)),"",
IF($C24=1,MATCH("tp1",[1]ShopProductTable!$1:$1,0),
IF(OFFSET(L24,-1,0)=1,MATCH("tp1",[1]ShopProductTable!$1:$1,0),
OFFSET(K24,-1,0)+4)))</f>
        <v>18</v>
      </c>
      <c r="L24">
        <f ca="1">IF(ISBLANK(OFFSET($I24,-($C24-1),0)),"",
IF($K24-1+4=28,1,
IF(LEN(OFFSET([1]ShopProductTable!$A$1,$J24-1,$K24-1+4))=0,1,0)))</f>
        <v>0</v>
      </c>
      <c r="M24" t="str">
        <f t="shared" ca="1" si="8"/>
        <v>cu</v>
      </c>
      <c r="N24" t="str">
        <f ca="1">IF(ISBLANK(OFFSET($I24,-($C24-1),0)),"",
OFFSET([1]ShopProductTable!$A$1,$J24-1,$K24))</f>
        <v>재화</v>
      </c>
      <c r="O24" t="str">
        <f ca="1">IF(ISBLANK(OFFSET($I24,-($C24-1),0)),"",
OFFSET([1]ShopProductTable!$A$1,$J24-1,$K24+1))</f>
        <v>EN</v>
      </c>
      <c r="P24">
        <f ca="1">IF(ISBLANK(OFFSET($I24,-($C24-1),0)),"",
OFFSET([1]ShopProductTable!$A$1,$J24-1,$K24+2))</f>
        <v>150</v>
      </c>
      <c r="Q24" t="str">
        <f t="shared" ca="1" si="11"/>
        <v>cu</v>
      </c>
      <c r="R24" t="str">
        <f t="shared" ca="1" si="12"/>
        <v>EN</v>
      </c>
      <c r="S24">
        <f t="shared" ca="1" si="13"/>
        <v>150</v>
      </c>
    </row>
    <row r="25" spans="1:19">
      <c r="A25" t="s">
        <v>3</v>
      </c>
      <c r="B25" t="str">
        <f>IFERROR(VLOOKUP(A25,EventTypeTable!A:B,MATCH(EventTypeTable!$B$1,EventTypeTable!$A$1:$B$1,0),0),"")</f>
        <v>연속구매1</v>
      </c>
      <c r="C25">
        <v>10</v>
      </c>
      <c r="D25">
        <f ca="1">IF(C25&lt;&gt;1,OFFSET(D25,-1,0),
SUMIF([1]ShopProductTable!$D:$D,$A25,[1]ShopProductTable!$E:$E))</f>
        <v>0</v>
      </c>
      <c r="E25" t="str">
        <f t="shared" ca="1" si="0"/>
        <v/>
      </c>
      <c r="J25">
        <f ca="1">IF(ISBLANK(OFFSET($I25,-($C25-1),0)),"",
IF($C25=1,MATCH(OFFSET($I25,-($C25-1),0),[1]ShopProductTable!$A:$A,0),
OFFSET(J25,-1,0)+OFFSET(L25,-1,0)
))</f>
        <v>16</v>
      </c>
      <c r="K25">
        <f ca="1">IF(ISBLANK(OFFSET($I25,-($C25-1),0)),"",
IF($C25=1,MATCH("tp1",[1]ShopProductTable!$1:$1,0),
IF(OFFSET(L25,-1,0)=1,MATCH("tp1",[1]ShopProductTable!$1:$1,0),
OFFSET(K25,-1,0)+4)))</f>
        <v>22</v>
      </c>
      <c r="L25">
        <f ca="1">IF(ISBLANK(OFFSET($I25,-($C25-1),0)),"",
IF($K25-1+4=28,1,
IF(LEN(OFFSET([1]ShopProductTable!$A$1,$J25-1,$K25-1+4))=0,1,0)))</f>
        <v>1</v>
      </c>
      <c r="M25" t="str">
        <f t="shared" ca="1" si="8"/>
        <v>cu</v>
      </c>
      <c r="N25" t="str">
        <f ca="1">IF(ISBLANK(OFFSET($I25,-($C25-1),0)),"",
OFFSET([1]ShopProductTable!$A$1,$J25-1,$K25))</f>
        <v>재화</v>
      </c>
      <c r="O25" t="str">
        <f ca="1">IF(ISBLANK(OFFSET($I25,-($C25-1),0)),"",
OFFSET([1]ShopProductTable!$A$1,$J25-1,$K25+1))</f>
        <v>GO</v>
      </c>
      <c r="P25">
        <f ca="1">IF(ISBLANK(OFFSET($I25,-($C25-1),0)),"",
OFFSET([1]ShopProductTable!$A$1,$J25-1,$K25+2))</f>
        <v>20000</v>
      </c>
      <c r="Q25" t="str">
        <f t="shared" ca="1" si="11"/>
        <v>cu</v>
      </c>
      <c r="R25" t="str">
        <f t="shared" ca="1" si="12"/>
        <v>GO</v>
      </c>
      <c r="S25">
        <f t="shared" ca="1" si="13"/>
        <v>20000</v>
      </c>
    </row>
    <row r="26" spans="1:19">
      <c r="A26" t="s">
        <v>94</v>
      </c>
      <c r="B26" t="str">
        <f>IFERROR(VLOOKUP(A26,EventTypeTable!A:B,MATCH(EventTypeTable!$B$1,EventTypeTable!$A$1:$B$1,0),0),"")</f>
        <v>원플투1</v>
      </c>
      <c r="C26">
        <v>1</v>
      </c>
      <c r="D26">
        <f ca="1">IF(C26&lt;&gt;1,OFFSET(D26,-1,0),
SUMIF([1]ShopProductTable!$D:$D,$A26,[1]ShopProductTable!$E:$E))</f>
        <v>0</v>
      </c>
      <c r="E26" t="str">
        <f t="shared" ca="1" si="0"/>
        <v/>
      </c>
      <c r="I26" t="s">
        <v>96</v>
      </c>
      <c r="J26">
        <f ca="1">IF(ISBLANK(OFFSET($I26,-($C26-1),0)),"",
IF($C26=1,MATCH(OFFSET($I26,-($C26-1),0),[1]ShopProductTable!$A:$A,0),
OFFSET(J26,-1,0)+OFFSET(L26,-1,0)
))</f>
        <v>17</v>
      </c>
      <c r="K26">
        <f ca="1">IF(ISBLANK(OFFSET($I26,-($C26-1),0)),"",
IF($C26=1,MATCH("tp1",[1]ShopProductTable!$1:$1,0),
IF(OFFSET(L26,-1,0)=1,MATCH("tp1",[1]ShopProductTable!$1:$1,0),
OFFSET(K26,-1,0)+4)))</f>
        <v>18</v>
      </c>
      <c r="L26">
        <f ca="1">IF(ISBLANK(OFFSET($I26,-($C26-1),0)),"",
IF($K26-1+4=28,1,
IF(LEN(OFFSET([1]ShopProductTable!$A$1,$J26-1,$K26-1+4))=0,1,0)))</f>
        <v>0</v>
      </c>
      <c r="M26" t="str">
        <f t="shared" ref="M26:M36" ca="1" si="14">IF(ISBLANK(OFFSET($I26,-($C26-1),0)),"",
IF(ISBLANK(N26),"",
VLOOKUP(N26,OFFSET(INDIRECT("$A:$B"),0,MATCH(N$1&amp;"_Verify",INDIRECT("$1:$1"),0)-1),2,0)
))</f>
        <v>cu</v>
      </c>
      <c r="N26" t="str">
        <f ca="1">IF(ISBLANK(OFFSET($I26,-($C26-1),0)),"",
OFFSET([1]ShopProductTable!$A$1,$J26-1,$K26))</f>
        <v>재화</v>
      </c>
      <c r="O26" t="str">
        <f ca="1">IF(ISBLANK(OFFSET($I26,-($C26-1),0)),"",
OFFSET([1]ShopProductTable!$A$1,$J26-1,$K26+1))</f>
        <v>EN</v>
      </c>
      <c r="P26">
        <f ca="1">IF(ISBLANK(OFFSET($I26,-($C26-1),0)),"",
OFFSET([1]ShopProductTable!$A$1,$J26-1,$K26+2))</f>
        <v>350</v>
      </c>
      <c r="Q26" t="str">
        <f t="shared" ref="Q26" ca="1" si="15">IF(LEN(E26)&lt;&gt;0,E26,
IF(LEN(M26)&lt;&gt;0,M26,""))</f>
        <v>cu</v>
      </c>
      <c r="R26" t="str">
        <f t="shared" ref="R26" ca="1" si="16">IF(LEN(G26)&lt;&gt;0,G26,
IF(LEN(O26)&lt;&gt;0,O26,""))</f>
        <v>EN</v>
      </c>
      <c r="S26">
        <f t="shared" ref="S26" ca="1" si="17">IF(LEN(H26)&lt;&gt;0,H26,
IF(LEN(P26)&lt;&gt;0,P26,""))</f>
        <v>350</v>
      </c>
    </row>
    <row r="27" spans="1:19">
      <c r="A27" t="s">
        <v>94</v>
      </c>
      <c r="B27" t="str">
        <f>IFERROR(VLOOKUP(A27,EventTypeTable!A:B,MATCH(EventTypeTable!$B$1,EventTypeTable!$A$1:$B$1,0),0),"")</f>
        <v>원플투1</v>
      </c>
      <c r="C27">
        <v>2</v>
      </c>
      <c r="D27">
        <f ca="1">IF(C27&lt;&gt;1,OFFSET(D27,-1,0),
SUMIF([1]ShopProductTable!$D:$D,$A27,[1]ShopProductTable!$E:$E))</f>
        <v>0</v>
      </c>
      <c r="E27" t="str">
        <f t="shared" ca="1" si="0"/>
        <v/>
      </c>
      <c r="J27">
        <f ca="1">IF(ISBLANK(OFFSET($I27,-($C27-1),0)),"",
IF($C27=1,MATCH(OFFSET($I27,-($C27-1),0),[1]ShopProductTable!$A:$A,0),
OFFSET(J27,-1,0)+OFFSET(L27,-1,0)
))</f>
        <v>17</v>
      </c>
      <c r="K27">
        <f ca="1">IF(ISBLANK(OFFSET($I27,-($C27-1),0)),"",
IF($C27=1,MATCH("tp1",[1]ShopProductTable!$1:$1,0),
IF(OFFSET(L27,-1,0)=1,MATCH("tp1",[1]ShopProductTable!$1:$1,0),
OFFSET(K27,-1,0)+4)))</f>
        <v>22</v>
      </c>
      <c r="L27">
        <f ca="1">IF(ISBLANK(OFFSET($I27,-($C27-1),0)),"",
IF($K27-1+4=28,1,
IF(LEN(OFFSET([1]ShopProductTable!$A$1,$J27-1,$K27-1+4))=0,1,0)))</f>
        <v>0</v>
      </c>
      <c r="M27" t="str">
        <f t="shared" ca="1" si="14"/>
        <v>cu</v>
      </c>
      <c r="N27" t="str">
        <f ca="1">IF(ISBLANK(OFFSET($I27,-($C27-1),0)),"",
OFFSET([1]ShopProductTable!$A$1,$J27-1,$K27))</f>
        <v>재화</v>
      </c>
      <c r="O27" t="str">
        <f ca="1">IF(ISBLANK(OFFSET($I27,-($C27-1),0)),"",
OFFSET([1]ShopProductTable!$A$1,$J27-1,$K27+1))</f>
        <v>GO</v>
      </c>
      <c r="P27">
        <f ca="1">IF(ISBLANK(OFFSET($I27,-($C27-1),0)),"",
OFFSET([1]ShopProductTable!$A$1,$J27-1,$K27+2))</f>
        <v>80000</v>
      </c>
      <c r="Q27" t="str">
        <f t="shared" ref="Q27:Q36" ca="1" si="18">IF(LEN(E27)&lt;&gt;0,E27,
IF(LEN(M27)&lt;&gt;0,M27,""))</f>
        <v>cu</v>
      </c>
      <c r="R27" t="str">
        <f t="shared" ref="R27:R36" ca="1" si="19">IF(LEN(G27)&lt;&gt;0,G27,
IF(LEN(O27)&lt;&gt;0,O27,""))</f>
        <v>GO</v>
      </c>
      <c r="S27">
        <f t="shared" ref="S27:S36" ca="1" si="20">IF(LEN(H27)&lt;&gt;0,H27,
IF(LEN(P27)&lt;&gt;0,P27,""))</f>
        <v>80000</v>
      </c>
    </row>
    <row r="28" spans="1:19">
      <c r="A28" t="s">
        <v>94</v>
      </c>
      <c r="B28" t="str">
        <f>IFERROR(VLOOKUP(A28,EventTypeTable!A:B,MATCH(EventTypeTable!$B$1,EventTypeTable!$A$1:$B$1,0),0),"")</f>
        <v>원플투1</v>
      </c>
      <c r="C28">
        <v>3</v>
      </c>
      <c r="D28">
        <f ca="1">IF(C28&lt;&gt;1,OFFSET(D28,-1,0),
SUMIF([1]ShopProductTable!$D:$D,$A28,[1]ShopProductTable!$E:$E))</f>
        <v>0</v>
      </c>
      <c r="E28" t="str">
        <f t="shared" ca="1" si="0"/>
        <v/>
      </c>
      <c r="J28">
        <f ca="1">IF(ISBLANK(OFFSET($I28,-($C28-1),0)),"",
IF($C28=1,MATCH(OFFSET($I28,-($C28-1),0),[1]ShopProductTable!$A:$A,0),
OFFSET(J28,-1,0)+OFFSET(L28,-1,0)
))</f>
        <v>17</v>
      </c>
      <c r="K28">
        <f ca="1">IF(ISBLANK(OFFSET($I28,-($C28-1),0)),"",
IF($C28=1,MATCH("tp1",[1]ShopProductTable!$1:$1,0),
IF(OFFSET(L28,-1,0)=1,MATCH("tp1",[1]ShopProductTable!$1:$1,0),
OFFSET(K28,-1,0)+4)))</f>
        <v>26</v>
      </c>
      <c r="L28">
        <f ca="1">IF(ISBLANK(OFFSET($I28,-($C28-1),0)),"",
IF($K28-1+4=28,1,
IF(LEN(OFFSET([1]ShopProductTable!$A$1,$J28-1,$K28-1+4))=0,1,0)))</f>
        <v>0</v>
      </c>
      <c r="M28" t="str">
        <f t="shared" ca="1" si="14"/>
        <v>cu</v>
      </c>
      <c r="N28" t="str">
        <f ca="1">IF(ISBLANK(OFFSET($I28,-($C28-1),0)),"",
OFFSET([1]ShopProductTable!$A$1,$J28-1,$K28))</f>
        <v>재화</v>
      </c>
      <c r="O28" t="str">
        <f ca="1">IF(ISBLANK(OFFSET($I28,-($C28-1),0)),"",
OFFSET([1]ShopProductTable!$A$1,$J28-1,$K28+1))</f>
        <v>EN</v>
      </c>
      <c r="P28">
        <f ca="1">IF(ISBLANK(OFFSET($I28,-($C28-1),0)),"",
OFFSET([1]ShopProductTable!$A$1,$J28-1,$K28+2))</f>
        <v>800</v>
      </c>
      <c r="Q28" t="str">
        <f t="shared" ca="1" si="18"/>
        <v>cu</v>
      </c>
      <c r="R28" t="str">
        <f t="shared" ca="1" si="19"/>
        <v>EN</v>
      </c>
      <c r="S28">
        <f t="shared" ca="1" si="20"/>
        <v>800</v>
      </c>
    </row>
    <row r="29" spans="1:19">
      <c r="A29" t="s">
        <v>94</v>
      </c>
      <c r="B29" t="str">
        <f>IFERROR(VLOOKUP(A29,EventTypeTable!A:B,MATCH(EventTypeTable!$B$1,EventTypeTable!$A$1:$B$1,0),0),"")</f>
        <v>원플투1</v>
      </c>
      <c r="C29">
        <v>4</v>
      </c>
      <c r="D29">
        <f ca="1">IF(C29&lt;&gt;1,OFFSET(D29,-1,0),
SUMIF([1]ShopProductTable!$D:$D,$A29,[1]ShopProductTable!$E:$E))</f>
        <v>0</v>
      </c>
      <c r="E29" t="str">
        <f t="shared" ca="1" si="0"/>
        <v/>
      </c>
      <c r="J29">
        <f ca="1">IF(ISBLANK(OFFSET($I29,-($C29-1),0)),"",
IF($C29=1,MATCH(OFFSET($I29,-($C29-1),0),[1]ShopProductTable!$A:$A,0),
OFFSET(J29,-1,0)+OFFSET(L29,-1,0)
))</f>
        <v>17</v>
      </c>
      <c r="K29">
        <f ca="1">IF(ISBLANK(OFFSET($I29,-($C29-1),0)),"",
IF($C29=1,MATCH("tp1",[1]ShopProductTable!$1:$1,0),
IF(OFFSET(L29,-1,0)=1,MATCH("tp1",[1]ShopProductTable!$1:$1,0),
OFFSET(K29,-1,0)+4)))</f>
        <v>30</v>
      </c>
      <c r="L29">
        <f ca="1">IF(ISBLANK(OFFSET($I29,-($C29-1),0)),"",
IF($K29-1+4=28,1,
IF(LEN(OFFSET([1]ShopProductTable!$A$1,$J29-1,$K29-1+4))=0,1,0)))</f>
        <v>1</v>
      </c>
      <c r="M29" t="str">
        <f t="shared" ca="1" si="14"/>
        <v>cu</v>
      </c>
      <c r="N29" t="str">
        <f ca="1">IF(ISBLANK(OFFSET($I29,-($C29-1),0)),"",
OFFSET([1]ShopProductTable!$A$1,$J29-1,$K29))</f>
        <v>재화</v>
      </c>
      <c r="O29" t="str">
        <f ca="1">IF(ISBLANK(OFFSET($I29,-($C29-1),0)),"",
OFFSET([1]ShopProductTable!$A$1,$J29-1,$K29+1))</f>
        <v>GO</v>
      </c>
      <c r="P29">
        <f ca="1">IF(ISBLANK(OFFSET($I29,-($C29-1),0)),"",
OFFSET([1]ShopProductTable!$A$1,$J29-1,$K29+2))</f>
        <v>100000</v>
      </c>
      <c r="Q29" t="str">
        <f t="shared" ca="1" si="18"/>
        <v>cu</v>
      </c>
      <c r="R29" t="str">
        <f t="shared" ca="1" si="19"/>
        <v>GO</v>
      </c>
      <c r="S29">
        <f t="shared" ca="1" si="20"/>
        <v>100000</v>
      </c>
    </row>
    <row r="30" spans="1:19">
      <c r="A30" t="s">
        <v>94</v>
      </c>
      <c r="B30" t="str">
        <f>IFERROR(VLOOKUP(A30,EventTypeTable!A:B,MATCH(EventTypeTable!$B$1,EventTypeTable!$A$1:$B$1,0),0),"")</f>
        <v>원플투1</v>
      </c>
      <c r="C30">
        <v>5</v>
      </c>
      <c r="D30">
        <f ca="1">IF(C30&lt;&gt;1,OFFSET(D30,-1,0),
SUMIF([1]ShopProductTable!$D:$D,$A30,[1]ShopProductTable!$E:$E))</f>
        <v>0</v>
      </c>
      <c r="E30" t="str">
        <f t="shared" ca="1" si="0"/>
        <v/>
      </c>
      <c r="J30">
        <f ca="1">IF(ISBLANK(OFFSET($I30,-($C30-1),0)),"",
IF($C30=1,MATCH(OFFSET($I30,-($C30-1),0),[1]ShopProductTable!$A:$A,0),
OFFSET(J30,-1,0)+OFFSET(L30,-1,0)
))</f>
        <v>18</v>
      </c>
      <c r="K30">
        <f ca="1">IF(ISBLANK(OFFSET($I30,-($C30-1),0)),"",
IF($C30=1,MATCH("tp1",[1]ShopProductTable!$1:$1,0),
IF(OFFSET(L30,-1,0)=1,MATCH("tp1",[1]ShopProductTable!$1:$1,0),
OFFSET(K30,-1,0)+4)))</f>
        <v>18</v>
      </c>
      <c r="L30">
        <f ca="1">IF(ISBLANK(OFFSET($I30,-($C30-1),0)),"",
IF($K30-1+4=28,1,
IF(LEN(OFFSET([1]ShopProductTable!$A$1,$J30-1,$K30-1+4))=0,1,0)))</f>
        <v>0</v>
      </c>
      <c r="M30" t="str">
        <f t="shared" ca="1" si="14"/>
        <v>cu</v>
      </c>
      <c r="N30" t="str">
        <f ca="1">IF(ISBLANK(OFFSET($I30,-($C30-1),0)),"",
OFFSET([1]ShopProductTable!$A$1,$J30-1,$K30))</f>
        <v>재화</v>
      </c>
      <c r="O30" t="str">
        <f ca="1">IF(ISBLANK(OFFSET($I30,-($C30-1),0)),"",
OFFSET([1]ShopProductTable!$A$1,$J30-1,$K30+1))</f>
        <v>GO</v>
      </c>
      <c r="P30">
        <f ca="1">IF(ISBLANK(OFFSET($I30,-($C30-1),0)),"",
OFFSET([1]ShopProductTable!$A$1,$J30-1,$K30+2))</f>
        <v>50000</v>
      </c>
      <c r="Q30" t="str">
        <f t="shared" ca="1" si="18"/>
        <v>cu</v>
      </c>
      <c r="R30" t="str">
        <f t="shared" ca="1" si="19"/>
        <v>GO</v>
      </c>
      <c r="S30">
        <f t="shared" ca="1" si="20"/>
        <v>50000</v>
      </c>
    </row>
    <row r="31" spans="1:19">
      <c r="A31" t="s">
        <v>94</v>
      </c>
      <c r="B31" t="str">
        <f>IFERROR(VLOOKUP(A31,EventTypeTable!A:B,MATCH(EventTypeTable!$B$1,EventTypeTable!$A$1:$B$1,0),0),"")</f>
        <v>원플투1</v>
      </c>
      <c r="C31">
        <v>6</v>
      </c>
      <c r="D31">
        <f ca="1">IF(C31&lt;&gt;1,OFFSET(D31,-1,0),
SUMIF([1]ShopProductTable!$D:$D,$A31,[1]ShopProductTable!$E:$E))</f>
        <v>0</v>
      </c>
      <c r="E31" t="str">
        <f t="shared" ca="1" si="0"/>
        <v/>
      </c>
      <c r="J31">
        <f ca="1">IF(ISBLANK(OFFSET($I31,-($C31-1),0)),"",
IF($C31=1,MATCH(OFFSET($I31,-($C31-1),0),[1]ShopProductTable!$A:$A,0),
OFFSET(J31,-1,0)+OFFSET(L31,-1,0)
))</f>
        <v>18</v>
      </c>
      <c r="K31">
        <f ca="1">IF(ISBLANK(OFFSET($I31,-($C31-1),0)),"",
IF($C31=1,MATCH("tp1",[1]ShopProductTable!$1:$1,0),
IF(OFFSET(L31,-1,0)=1,MATCH("tp1",[1]ShopProductTable!$1:$1,0),
OFFSET(K31,-1,0)+4)))</f>
        <v>22</v>
      </c>
      <c r="L31">
        <f ca="1">IF(ISBLANK(OFFSET($I31,-($C31-1),0)),"",
IF($K31-1+4=28,1,
IF(LEN(OFFSET([1]ShopProductTable!$A$1,$J31-1,$K31-1+4))=0,1,0)))</f>
        <v>0</v>
      </c>
      <c r="M31" t="str">
        <f t="shared" ca="1" si="14"/>
        <v>cu</v>
      </c>
      <c r="N31" t="str">
        <f ca="1">IF(ISBLANK(OFFSET($I31,-($C31-1),0)),"",
OFFSET([1]ShopProductTable!$A$1,$J31-1,$K31))</f>
        <v>재화</v>
      </c>
      <c r="O31" t="str">
        <f ca="1">IF(ISBLANK(OFFSET($I31,-($C31-1),0)),"",
OFFSET([1]ShopProductTable!$A$1,$J31-1,$K31+1))</f>
        <v>EN</v>
      </c>
      <c r="P31">
        <f ca="1">IF(ISBLANK(OFFSET($I31,-($C31-1),0)),"",
OFFSET([1]ShopProductTable!$A$1,$J31-1,$K31+2))</f>
        <v>500</v>
      </c>
      <c r="Q31" t="str">
        <f t="shared" ca="1" si="18"/>
        <v>cu</v>
      </c>
      <c r="R31" t="str">
        <f t="shared" ca="1" si="19"/>
        <v>EN</v>
      </c>
      <c r="S31">
        <f t="shared" ca="1" si="20"/>
        <v>500</v>
      </c>
    </row>
    <row r="32" spans="1:19">
      <c r="A32" t="s">
        <v>94</v>
      </c>
      <c r="B32" t="str">
        <f>IFERROR(VLOOKUP(A32,EventTypeTable!A:B,MATCH(EventTypeTable!$B$1,EventTypeTable!$A$1:$B$1,0),0),"")</f>
        <v>원플투1</v>
      </c>
      <c r="C32">
        <v>7</v>
      </c>
      <c r="D32">
        <f ca="1">IF(C32&lt;&gt;1,OFFSET(D32,-1,0),
SUMIF([1]ShopProductTable!$D:$D,$A32,[1]ShopProductTable!$E:$E))</f>
        <v>0</v>
      </c>
      <c r="E32" t="str">
        <f t="shared" ca="1" si="0"/>
        <v/>
      </c>
      <c r="J32">
        <f ca="1">IF(ISBLANK(OFFSET($I32,-($C32-1),0)),"",
IF($C32=1,MATCH(OFFSET($I32,-($C32-1),0),[1]ShopProductTable!$A:$A,0),
OFFSET(J32,-1,0)+OFFSET(L32,-1,0)
))</f>
        <v>18</v>
      </c>
      <c r="K32">
        <f ca="1">IF(ISBLANK(OFFSET($I32,-($C32-1),0)),"",
IF($C32=1,MATCH("tp1",[1]ShopProductTable!$1:$1,0),
IF(OFFSET(L32,-1,0)=1,MATCH("tp1",[1]ShopProductTable!$1:$1,0),
OFFSET(K32,-1,0)+4)))</f>
        <v>26</v>
      </c>
      <c r="L32">
        <f ca="1">IF(ISBLANK(OFFSET($I32,-($C32-1),0)),"",
IF($K32-1+4=28,1,
IF(LEN(OFFSET([1]ShopProductTable!$A$1,$J32-1,$K32-1+4))=0,1,0)))</f>
        <v>1</v>
      </c>
      <c r="M32" t="str">
        <f t="shared" ca="1" si="14"/>
        <v>cu</v>
      </c>
      <c r="N32" t="str">
        <f ca="1">IF(ISBLANK(OFFSET($I32,-($C32-1),0)),"",
OFFSET([1]ShopProductTable!$A$1,$J32-1,$K32))</f>
        <v>재화</v>
      </c>
      <c r="O32" t="str">
        <f ca="1">IF(ISBLANK(OFFSET($I32,-($C32-1),0)),"",
OFFSET([1]ShopProductTable!$A$1,$J32-1,$K32+1))</f>
        <v>GO</v>
      </c>
      <c r="P32">
        <f ca="1">IF(ISBLANK(OFFSET($I32,-($C32-1),0)),"",
OFFSET([1]ShopProductTable!$A$1,$J32-1,$K32+2))</f>
        <v>70000</v>
      </c>
      <c r="Q32" t="str">
        <f t="shared" ca="1" si="18"/>
        <v>cu</v>
      </c>
      <c r="R32" t="str">
        <f t="shared" ca="1" si="19"/>
        <v>GO</v>
      </c>
      <c r="S32">
        <f t="shared" ca="1" si="20"/>
        <v>70000</v>
      </c>
    </row>
    <row r="33" spans="1:19">
      <c r="A33" t="s">
        <v>94</v>
      </c>
      <c r="B33" t="str">
        <f>IFERROR(VLOOKUP(A33,EventTypeTable!A:B,MATCH(EventTypeTable!$B$1,EventTypeTable!$A$1:$B$1,0),0),"")</f>
        <v>원플투1</v>
      </c>
      <c r="C33">
        <v>8</v>
      </c>
      <c r="D33">
        <f ca="1">IF(C33&lt;&gt;1,OFFSET(D33,-1,0),
SUMIF([1]ShopProductTable!$D:$D,$A33,[1]ShopProductTable!$E:$E))</f>
        <v>0</v>
      </c>
      <c r="E33" t="str">
        <f t="shared" ca="1" si="0"/>
        <v/>
      </c>
      <c r="J33">
        <f ca="1">IF(ISBLANK(OFFSET($I33,-($C33-1),0)),"",
IF($C33=1,MATCH(OFFSET($I33,-($C33-1),0),[1]ShopProductTable!$A:$A,0),
OFFSET(J33,-1,0)+OFFSET(L33,-1,0)
))</f>
        <v>19</v>
      </c>
      <c r="K33">
        <f ca="1">IF(ISBLANK(OFFSET($I33,-($C33-1),0)),"",
IF($C33=1,MATCH("tp1",[1]ShopProductTable!$1:$1,0),
IF(OFFSET(L33,-1,0)=1,MATCH("tp1",[1]ShopProductTable!$1:$1,0),
OFFSET(K33,-1,0)+4)))</f>
        <v>18</v>
      </c>
      <c r="L33">
        <f ca="1">IF(ISBLANK(OFFSET($I33,-($C33-1),0)),"",
IF($K33-1+4=28,1,
IF(LEN(OFFSET([1]ShopProductTable!$A$1,$J33-1,$K33-1+4))=0,1,0)))</f>
        <v>0</v>
      </c>
      <c r="M33" t="str">
        <f t="shared" ca="1" si="14"/>
        <v>cu</v>
      </c>
      <c r="N33" t="str">
        <f ca="1">IF(ISBLANK(OFFSET($I33,-($C33-1),0)),"",
OFFSET([1]ShopProductTable!$A$1,$J33-1,$K33))</f>
        <v>재화</v>
      </c>
      <c r="O33" t="str">
        <f ca="1">IF(ISBLANK(OFFSET($I33,-($C33-1),0)),"",
OFFSET([1]ShopProductTable!$A$1,$J33-1,$K33+1))</f>
        <v>EN</v>
      </c>
      <c r="P33">
        <f ca="1">IF(ISBLANK(OFFSET($I33,-($C33-1),0)),"",
OFFSET([1]ShopProductTable!$A$1,$J33-1,$K33+2))</f>
        <v>450</v>
      </c>
      <c r="Q33" t="str">
        <f t="shared" ca="1" si="18"/>
        <v>cu</v>
      </c>
      <c r="R33" t="str">
        <f t="shared" ca="1" si="19"/>
        <v>EN</v>
      </c>
      <c r="S33">
        <f t="shared" ca="1" si="20"/>
        <v>450</v>
      </c>
    </row>
    <row r="34" spans="1:19">
      <c r="A34" t="s">
        <v>94</v>
      </c>
      <c r="B34" t="str">
        <f>IFERROR(VLOOKUP(A34,EventTypeTable!A:B,MATCH(EventTypeTable!$B$1,EventTypeTable!$A$1:$B$1,0),0),"")</f>
        <v>원플투1</v>
      </c>
      <c r="C34">
        <v>9</v>
      </c>
      <c r="D34">
        <f ca="1">IF(C34&lt;&gt;1,OFFSET(D34,-1,0),
SUMIF([1]ShopProductTable!$D:$D,$A34,[1]ShopProductTable!$E:$E))</f>
        <v>0</v>
      </c>
      <c r="E34" t="str">
        <f t="shared" ca="1" si="0"/>
        <v/>
      </c>
      <c r="J34">
        <f ca="1">IF(ISBLANK(OFFSET($I34,-($C34-1),0)),"",
IF($C34=1,MATCH(OFFSET($I34,-($C34-1),0),[1]ShopProductTable!$A:$A,0),
OFFSET(J34,-1,0)+OFFSET(L34,-1,0)
))</f>
        <v>19</v>
      </c>
      <c r="K34">
        <f ca="1">IF(ISBLANK(OFFSET($I34,-($C34-1),0)),"",
IF($C34=1,MATCH("tp1",[1]ShopProductTable!$1:$1,0),
IF(OFFSET(L34,-1,0)=1,MATCH("tp1",[1]ShopProductTable!$1:$1,0),
OFFSET(K34,-1,0)+4)))</f>
        <v>22</v>
      </c>
      <c r="L34">
        <f ca="1">IF(ISBLANK(OFFSET($I34,-($C34-1),0)),"",
IF($K34-1+4=28,1,
IF(LEN(OFFSET([1]ShopProductTable!$A$1,$J34-1,$K34-1+4))=0,1,0)))</f>
        <v>0</v>
      </c>
      <c r="M34" t="str">
        <f t="shared" ca="1" si="14"/>
        <v>cu</v>
      </c>
      <c r="N34" t="str">
        <f ca="1">IF(ISBLANK(OFFSET($I34,-($C34-1),0)),"",
OFFSET([1]ShopProductTable!$A$1,$J34-1,$K34))</f>
        <v>재화</v>
      </c>
      <c r="O34" t="str">
        <f ca="1">IF(ISBLANK(OFFSET($I34,-($C34-1),0)),"",
OFFSET([1]ShopProductTable!$A$1,$J34-1,$K34+1))</f>
        <v>GO</v>
      </c>
      <c r="P34">
        <f ca="1">IF(ISBLANK(OFFSET($I34,-($C34-1),0)),"",
OFFSET([1]ShopProductTable!$A$1,$J34-1,$K34+2))</f>
        <v>60000</v>
      </c>
      <c r="Q34" t="str">
        <f t="shared" ca="1" si="18"/>
        <v>cu</v>
      </c>
      <c r="R34" t="str">
        <f t="shared" ca="1" si="19"/>
        <v>GO</v>
      </c>
      <c r="S34">
        <f t="shared" ca="1" si="20"/>
        <v>60000</v>
      </c>
    </row>
    <row r="35" spans="1:19">
      <c r="A35" t="s">
        <v>94</v>
      </c>
      <c r="B35" t="str">
        <f>IFERROR(VLOOKUP(A35,EventTypeTable!A:B,MATCH(EventTypeTable!$B$1,EventTypeTable!$A$1:$B$1,0),0),"")</f>
        <v>원플투1</v>
      </c>
      <c r="C35">
        <v>10</v>
      </c>
      <c r="D35">
        <f ca="1">IF(C35&lt;&gt;1,OFFSET(D35,-1,0),
SUMIF([1]ShopProductTable!$D:$D,$A35,[1]ShopProductTable!$E:$E))</f>
        <v>0</v>
      </c>
      <c r="E35" t="str">
        <f t="shared" ca="1" si="0"/>
        <v/>
      </c>
      <c r="J35">
        <f ca="1">IF(ISBLANK(OFFSET($I35,-($C35-1),0)),"",
IF($C35=1,MATCH(OFFSET($I35,-($C35-1),0),[1]ShopProductTable!$A:$A,0),
OFFSET(J35,-1,0)+OFFSET(L35,-1,0)
))</f>
        <v>19</v>
      </c>
      <c r="K35">
        <f ca="1">IF(ISBLANK(OFFSET($I35,-($C35-1),0)),"",
IF($C35=1,MATCH("tp1",[1]ShopProductTable!$1:$1,0),
IF(OFFSET(L35,-1,0)=1,MATCH("tp1",[1]ShopProductTable!$1:$1,0),
OFFSET(K35,-1,0)+4)))</f>
        <v>26</v>
      </c>
      <c r="L35">
        <f ca="1">IF(ISBLANK(OFFSET($I35,-($C35-1),0)),"",
IF($K35-1+4=28,1,
IF(LEN(OFFSET([1]ShopProductTable!$A$1,$J35-1,$K35-1+4))=0,1,0)))</f>
        <v>0</v>
      </c>
      <c r="M35" t="str">
        <f t="shared" ca="1" si="14"/>
        <v>cu</v>
      </c>
      <c r="N35" t="str">
        <f ca="1">IF(ISBLANK(OFFSET($I35,-($C35-1),0)),"",
OFFSET([1]ShopProductTable!$A$1,$J35-1,$K35))</f>
        <v>재화</v>
      </c>
      <c r="O35" t="str">
        <f ca="1">IF(ISBLANK(OFFSET($I35,-($C35-1),0)),"",
OFFSET([1]ShopProductTable!$A$1,$J35-1,$K35+1))</f>
        <v>GO</v>
      </c>
      <c r="P35">
        <f ca="1">IF(ISBLANK(OFFSET($I35,-($C35-1),0)),"",
OFFSET([1]ShopProductTable!$A$1,$J35-1,$K35+2))</f>
        <v>90000</v>
      </c>
      <c r="Q35" t="str">
        <f t="shared" ca="1" si="18"/>
        <v>cu</v>
      </c>
      <c r="R35" t="str">
        <f t="shared" ca="1" si="19"/>
        <v>GO</v>
      </c>
      <c r="S35">
        <f t="shared" ca="1" si="20"/>
        <v>90000</v>
      </c>
    </row>
    <row r="36" spans="1:19">
      <c r="A36" t="s">
        <v>94</v>
      </c>
      <c r="B36" t="str">
        <f>IFERROR(VLOOKUP(A36,EventTypeTable!A:B,MATCH(EventTypeTable!$B$1,EventTypeTable!$A$1:$B$1,0),0),"")</f>
        <v>원플투1</v>
      </c>
      <c r="C36">
        <v>11</v>
      </c>
      <c r="D36">
        <f ca="1">IF(C36&lt;&gt;1,OFFSET(D36,-1,0),
SUMIF([1]ShopProductTable!$D:$D,$A36,[1]ShopProductTable!$E:$E))</f>
        <v>0</v>
      </c>
      <c r="E36" t="str">
        <f t="shared" ca="1" si="0"/>
        <v/>
      </c>
      <c r="J36">
        <f ca="1">IF(ISBLANK(OFFSET($I36,-($C36-1),0)),"",
IF($C36=1,MATCH(OFFSET($I36,-($C36-1),0),[1]ShopProductTable!$A:$A,0),
OFFSET(J36,-1,0)+OFFSET(L36,-1,0)
))</f>
        <v>19</v>
      </c>
      <c r="K36">
        <f ca="1">IF(ISBLANK(OFFSET($I36,-($C36-1),0)),"",
IF($C36=1,MATCH("tp1",[1]ShopProductTable!$1:$1,0),
IF(OFFSET(L36,-1,0)=1,MATCH("tp1",[1]ShopProductTable!$1:$1,0),
OFFSET(K36,-1,0)+4)))</f>
        <v>30</v>
      </c>
      <c r="L36">
        <f ca="1">IF(ISBLANK(OFFSET($I36,-($C36-1),0)),"",
IF($K36-1+4=28,1,
IF(LEN(OFFSET([1]ShopProductTable!$A$1,$J36-1,$K36-1+4))=0,1,0)))</f>
        <v>1</v>
      </c>
      <c r="M36" t="str">
        <f t="shared" ca="1" si="14"/>
        <v>cu</v>
      </c>
      <c r="N36" t="str">
        <f ca="1">IF(ISBLANK(OFFSET($I36,-($C36-1),0)),"",
OFFSET([1]ShopProductTable!$A$1,$J36-1,$K36))</f>
        <v>재화</v>
      </c>
      <c r="O36" t="str">
        <f ca="1">IF(ISBLANK(OFFSET($I36,-($C36-1),0)),"",
OFFSET([1]ShopProductTable!$A$1,$J36-1,$K36+1))</f>
        <v>EN</v>
      </c>
      <c r="P36">
        <f ca="1">IF(ISBLANK(OFFSET($I36,-($C36-1),0)),"",
OFFSET([1]ShopProductTable!$A$1,$J36-1,$K36+2))</f>
        <v>650</v>
      </c>
      <c r="Q36" t="str">
        <f t="shared" ca="1" si="18"/>
        <v>cu</v>
      </c>
      <c r="R36" t="str">
        <f t="shared" ca="1" si="19"/>
        <v>EN</v>
      </c>
      <c r="S36">
        <f t="shared" ca="1" si="20"/>
        <v>650</v>
      </c>
    </row>
    <row r="37" spans="1:19">
      <c r="A37" t="s">
        <v>112</v>
      </c>
      <c r="B37" t="str">
        <f>IFERROR(VLOOKUP(A37,EventTypeTable!A:B,MATCH(EventTypeTable!$B$1,EventTypeTable!$A$1:$B$1,0),0),"")</f>
        <v>플래쉬 세일</v>
      </c>
      <c r="C37">
        <v>1</v>
      </c>
      <c r="D37">
        <f ca="1">IF(C37&lt;&gt;1,OFFSET(D37,-1,0),
SUMIF([1]ShopProductTable!$D:$D,$A37,[1]ShopProductTable!$E:$E))</f>
        <v>0</v>
      </c>
      <c r="E37" t="str">
        <f t="shared" ref="E37:E40" ca="1" si="21">IF(ISBLANK(F37),"",
VLOOKUP(F37,OFFSET(INDIRECT("$A:$B"),0,MATCH(F$1&amp;"_Verify",INDIRECT("$1:$1"),0)-1),2,0)
)</f>
        <v/>
      </c>
      <c r="I37" t="s">
        <v>126</v>
      </c>
      <c r="J37">
        <f ca="1">IF(ISBLANK(OFFSET($I37,-($C37-1),0)),"",
IF($C37=1,MATCH(OFFSET($I37,-($C37-1),0),[1]ShopProductTable!$A:$A,0),
OFFSET(J37,-1,0)+OFFSET(L37,-1,0)
))</f>
        <v>20</v>
      </c>
      <c r="K37">
        <f ca="1">IF(ISBLANK(OFFSET($I37,-($C37-1),0)),"",
IF($C37=1,MATCH("tp1",[1]ShopProductTable!$1:$1,0),
IF(OFFSET(L37,-1,0)=1,MATCH("tp1",[1]ShopProductTable!$1:$1,0),
OFFSET(K37,-1,0)+4)))</f>
        <v>18</v>
      </c>
      <c r="L37">
        <f ca="1">IF(ISBLANK(OFFSET($I37,-($C37-1),0)),"",
IF($K37-1+4=28,1,
IF(LEN(OFFSET([1]ShopProductTable!$A$1,$J37-1,$K37-1+4))=0,1,0)))</f>
        <v>0</v>
      </c>
      <c r="M37" t="str">
        <f t="shared" ref="M37:M40" ca="1" si="22">IF(ISBLANK(OFFSET($I37,-($C37-1),0)),"",
IF(ISBLANK(N37),"",
VLOOKUP(N37,OFFSET(INDIRECT("$A:$B"),0,MATCH(N$1&amp;"_Verify",INDIRECT("$1:$1"),0)-1),2,0)
))</f>
        <v>cu</v>
      </c>
      <c r="N37" t="str">
        <f ca="1">IF(ISBLANK(OFFSET($I37,-($C37-1),0)),"",
OFFSET([1]ShopProductTable!$A$1,$J37-1,$K37))</f>
        <v>재화</v>
      </c>
      <c r="O37" t="str">
        <f ca="1">IF(ISBLANK(OFFSET($I37,-($C37-1),0)),"",
OFFSET([1]ShopProductTable!$A$1,$J37-1,$K37+1))</f>
        <v>EN</v>
      </c>
      <c r="P37">
        <f ca="1">IF(ISBLANK(OFFSET($I37,-($C37-1),0)),"",
OFFSET([1]ShopProductTable!$A$1,$J37-1,$K37+2))</f>
        <v>700</v>
      </c>
      <c r="Q37" t="str">
        <f t="shared" ref="Q37:Q40" ca="1" si="23">IF(LEN(E37)&lt;&gt;0,E37,
IF(LEN(M37)&lt;&gt;0,M37,""))</f>
        <v>cu</v>
      </c>
      <c r="R37" t="str">
        <f t="shared" ref="R37:R40" ca="1" si="24">IF(LEN(G37)&lt;&gt;0,G37,
IF(LEN(O37)&lt;&gt;0,O37,""))</f>
        <v>EN</v>
      </c>
      <c r="S37">
        <f t="shared" ref="S37:S40" ca="1" si="25">IF(LEN(H37)&lt;&gt;0,H37,
IF(LEN(P37)&lt;&gt;0,P37,""))</f>
        <v>700</v>
      </c>
    </row>
    <row r="38" spans="1:19">
      <c r="A38" t="s">
        <v>112</v>
      </c>
      <c r="B38" t="str">
        <f>IFERROR(VLOOKUP(A38,EventTypeTable!A:B,MATCH(EventTypeTable!$B$1,EventTypeTable!$A$1:$B$1,0),0),"")</f>
        <v>플래쉬 세일</v>
      </c>
      <c r="C38">
        <v>2</v>
      </c>
      <c r="D38">
        <f ca="1">IF(C38&lt;&gt;1,OFFSET(D38,-1,0),
SUMIF([1]ShopProductTable!$D:$D,$A38,[1]ShopProductTable!$E:$E))</f>
        <v>0</v>
      </c>
      <c r="E38" t="str">
        <f t="shared" ca="1" si="21"/>
        <v/>
      </c>
      <c r="J38">
        <f ca="1">IF(ISBLANK(OFFSET($I38,-($C38-1),0)),"",
IF($C38=1,MATCH(OFFSET($I38,-($C38-1),0),[1]ShopProductTable!$A:$A,0),
OFFSET(J38,-1,0)+OFFSET(L38,-1,0)
))</f>
        <v>20</v>
      </c>
      <c r="K38">
        <f ca="1">IF(ISBLANK(OFFSET($I38,-($C38-1),0)),"",
IF($C38=1,MATCH("tp1",[1]ShopProductTable!$1:$1,0),
IF(OFFSET(L38,-1,0)=1,MATCH("tp1",[1]ShopProductTable!$1:$1,0),
OFFSET(K38,-1,0)+4)))</f>
        <v>22</v>
      </c>
      <c r="L38">
        <f ca="1">IF(ISBLANK(OFFSET($I38,-($C38-1),0)),"",
IF($K38-1+4=28,1,
IF(LEN(OFFSET([1]ShopProductTable!$A$1,$J38-1,$K38-1+4))=0,1,0)))</f>
        <v>1</v>
      </c>
      <c r="M38" t="str">
        <f t="shared" ca="1" si="22"/>
        <v>cu</v>
      </c>
      <c r="N38" t="str">
        <f ca="1">IF(ISBLANK(OFFSET($I38,-($C38-1),0)),"",
OFFSET([1]ShopProductTable!$A$1,$J38-1,$K38))</f>
        <v>재화</v>
      </c>
      <c r="O38" t="str">
        <f ca="1">IF(ISBLANK(OFFSET($I38,-($C38-1),0)),"",
OFFSET([1]ShopProductTable!$A$1,$J38-1,$K38+1))</f>
        <v>GO</v>
      </c>
      <c r="P38">
        <f ca="1">IF(ISBLANK(OFFSET($I38,-($C38-1),0)),"",
OFFSET([1]ShopProductTable!$A$1,$J38-1,$K38+2))</f>
        <v>50000</v>
      </c>
      <c r="Q38" t="str">
        <f t="shared" ca="1" si="23"/>
        <v>cu</v>
      </c>
      <c r="R38" t="str">
        <f t="shared" ca="1" si="24"/>
        <v>GO</v>
      </c>
      <c r="S38">
        <f t="shared" ca="1" si="25"/>
        <v>50000</v>
      </c>
    </row>
    <row r="39" spans="1:19">
      <c r="A39" t="s">
        <v>125</v>
      </c>
      <c r="B39" t="str">
        <f>IFERROR(VLOOKUP(A39,EventTypeTable!A:B,MATCH(EventTypeTable!$B$1,EventTypeTable!$A$1:$B$1,0),0),"")</f>
        <v>핵폭탄 세일</v>
      </c>
      <c r="C39">
        <v>1</v>
      </c>
      <c r="D39">
        <f ca="1">IF(C39&lt;&gt;1,OFFSET(D39,-1,0),
SUMIF([1]ShopProductTable!$D:$D,$A39,[1]ShopProductTable!$E:$E))</f>
        <v>0</v>
      </c>
      <c r="E39" t="str">
        <f t="shared" ca="1" si="21"/>
        <v/>
      </c>
      <c r="I39" t="s">
        <v>127</v>
      </c>
      <c r="J39">
        <f ca="1">IF(ISBLANK(OFFSET($I39,-($C39-1),0)),"",
IF($C39=1,MATCH(OFFSET($I39,-($C39-1),0),[1]ShopProductTable!$A:$A,0),
OFFSET(J39,-1,0)+OFFSET(L39,-1,0)
))</f>
        <v>21</v>
      </c>
      <c r="K39">
        <f ca="1">IF(ISBLANK(OFFSET($I39,-($C39-1),0)),"",
IF($C39=1,MATCH("tp1",[1]ShopProductTable!$1:$1,0),
IF(OFFSET(L39,-1,0)=1,MATCH("tp1",[1]ShopProductTable!$1:$1,0),
OFFSET(K39,-1,0)+4)))</f>
        <v>18</v>
      </c>
      <c r="L39">
        <f ca="1">IF(ISBLANK(OFFSET($I39,-($C39-1),0)),"",
IF($K39-1+4=28,1,
IF(LEN(OFFSET([1]ShopProductTable!$A$1,$J39-1,$K39-1+4))=0,1,0)))</f>
        <v>0</v>
      </c>
      <c r="M39" t="str">
        <f t="shared" ca="1" si="22"/>
        <v>cu</v>
      </c>
      <c r="N39" t="str">
        <f ca="1">IF(ISBLANK(OFFSET($I39,-($C39-1),0)),"",
OFFSET([1]ShopProductTable!$A$1,$J39-1,$K39))</f>
        <v>재화</v>
      </c>
      <c r="O39" t="str">
        <f ca="1">IF(ISBLANK(OFFSET($I39,-($C39-1),0)),"",
OFFSET([1]ShopProductTable!$A$1,$J39-1,$K39+1))</f>
        <v>EN</v>
      </c>
      <c r="P39">
        <f ca="1">IF(ISBLANK(OFFSET($I39,-($C39-1),0)),"",
OFFSET([1]ShopProductTable!$A$1,$J39-1,$K39+2))</f>
        <v>800</v>
      </c>
      <c r="Q39" t="str">
        <f t="shared" ca="1" si="23"/>
        <v>cu</v>
      </c>
      <c r="R39" t="str">
        <f t="shared" ca="1" si="24"/>
        <v>EN</v>
      </c>
      <c r="S39">
        <f t="shared" ca="1" si="25"/>
        <v>800</v>
      </c>
    </row>
    <row r="40" spans="1:19">
      <c r="A40" t="s">
        <v>125</v>
      </c>
      <c r="B40" t="str">
        <f>IFERROR(VLOOKUP(A40,EventTypeTable!A:B,MATCH(EventTypeTable!$B$1,EventTypeTable!$A$1:$B$1,0),0),"")</f>
        <v>핵폭탄 세일</v>
      </c>
      <c r="C40">
        <v>2</v>
      </c>
      <c r="D40">
        <f ca="1">IF(C40&lt;&gt;1,OFFSET(D40,-1,0),
SUMIF([1]ShopProductTable!$D:$D,$A40,[1]ShopProductTable!$E:$E))</f>
        <v>0</v>
      </c>
      <c r="E40" t="str">
        <f t="shared" ca="1" si="21"/>
        <v/>
      </c>
      <c r="J40">
        <f ca="1">IF(ISBLANK(OFFSET($I40,-($C40-1),0)),"",
IF($C40=1,MATCH(OFFSET($I40,-($C40-1),0),[1]ShopProductTable!$A:$A,0),
OFFSET(J40,-1,0)+OFFSET(L40,-1,0)
))</f>
        <v>21</v>
      </c>
      <c r="K40">
        <f ca="1">IF(ISBLANK(OFFSET($I40,-($C40-1),0)),"",
IF($C40=1,MATCH("tp1",[1]ShopProductTable!$1:$1,0),
IF(OFFSET(L40,-1,0)=1,MATCH("tp1",[1]ShopProductTable!$1:$1,0),
OFFSET(K40,-1,0)+4)))</f>
        <v>22</v>
      </c>
      <c r="L40">
        <f ca="1">IF(ISBLANK(OFFSET($I40,-($C40-1),0)),"",
IF($K40-1+4=28,1,
IF(LEN(OFFSET([1]ShopProductTable!$A$1,$J40-1,$K40-1+4))=0,1,0)))</f>
        <v>1</v>
      </c>
      <c r="M40" t="str">
        <f t="shared" ca="1" si="22"/>
        <v>cu</v>
      </c>
      <c r="N40" t="str">
        <f ca="1">IF(ISBLANK(OFFSET($I40,-($C40-1),0)),"",
OFFSET([1]ShopProductTable!$A$1,$J40-1,$K40))</f>
        <v>재화</v>
      </c>
      <c r="O40" t="str">
        <f ca="1">IF(ISBLANK(OFFSET($I40,-($C40-1),0)),"",
OFFSET([1]ShopProductTable!$A$1,$J40-1,$K40+1))</f>
        <v>GO</v>
      </c>
      <c r="P40">
        <f ca="1">IF(ISBLANK(OFFSET($I40,-($C40-1),0)),"",
OFFSET([1]ShopProductTable!$A$1,$J40-1,$K40+2))</f>
        <v>30000</v>
      </c>
      <c r="Q40" t="str">
        <f t="shared" ca="1" si="23"/>
        <v>cu</v>
      </c>
      <c r="R40" t="str">
        <f t="shared" ca="1" si="24"/>
        <v>GO</v>
      </c>
      <c r="S40">
        <f t="shared" ca="1" si="25"/>
        <v>30000</v>
      </c>
    </row>
    <row r="41" spans="1:19">
      <c r="A41" t="s">
        <v>129</v>
      </c>
      <c r="B41" t="str">
        <f>IFERROR(VLOOKUP(A41,EventTypeTable!A:B,MATCH(EventTypeTable!$B$1,EventTypeTable!$A$1:$B$1,0),0),"")</f>
        <v/>
      </c>
      <c r="C41">
        <v>1</v>
      </c>
      <c r="D41">
        <f ca="1">IF(C41&lt;&gt;1,OFFSET(D41,-1,0),
SUMIF([1]ShopProductTable!$D:$D,$A41,[1]ShopProductTable!$E:$E))</f>
        <v>0</v>
      </c>
      <c r="E41" t="str">
        <f t="shared" ref="E41" ca="1" si="26">IF(ISBLANK(F41),"",
VLOOKUP(F41,OFFSET(INDIRECT("$A:$B"),0,MATCH(F$1&amp;"_Verify",INDIRECT("$1:$1"),0)-1),2,0)
)</f>
        <v/>
      </c>
      <c r="I41" t="s">
        <v>129</v>
      </c>
      <c r="J41">
        <f ca="1">IF(ISBLANK(OFFSET($I41,-($C41-1),0)),"",
IF($C41=1,MATCH(OFFSET($I41,-($C41-1),0),[1]ShopProductTable!$A:$A,0),
OFFSET(J41,-1,0)+OFFSET(L41,-1,0)
))</f>
        <v>23</v>
      </c>
      <c r="K41">
        <f ca="1">IF(ISBLANK(OFFSET($I41,-($C41-1),0)),"",
IF($C41=1,MATCH("tp1",[1]ShopProductTable!$1:$1,0),
IF(OFFSET(L41,-1,0)=1,MATCH("tp1",[1]ShopProductTable!$1:$1,0),
OFFSET(K41,-1,0)+4)))</f>
        <v>18</v>
      </c>
      <c r="L41">
        <f ca="1">IF(ISBLANK(OFFSET($I41,-($C41-1),0)),"",
IF($K41-1+4=28,1,
IF(LEN(OFFSET([1]ShopProductTable!$A$1,$J41-1,$K41-1+4))=0,1,0)))</f>
        <v>0</v>
      </c>
      <c r="M41" t="str">
        <f t="shared" ref="M41" ca="1" si="27">IF(ISBLANK(OFFSET($I41,-($C41-1),0)),"",
IF(ISBLANK(N41),"",
VLOOKUP(N41,OFFSET(INDIRECT("$A:$B"),0,MATCH(N$1&amp;"_Verify",INDIRECT("$1:$1"),0)-1),2,0)
))</f>
        <v>it</v>
      </c>
      <c r="N41" t="str">
        <f ca="1">IF(ISBLANK(OFFSET($I41,-($C41-1),0)),"",
OFFSET([1]ShopProductTable!$A$1,$J41-1,$K41))</f>
        <v>아이템</v>
      </c>
      <c r="O41" t="str">
        <f ca="1">IF(ISBLANK(OFFSET($I41,-($C41-1),0)),"",
OFFSET([1]ShopProductTable!$A$1,$J41-1,$K41+1))</f>
        <v>Spell_0018</v>
      </c>
      <c r="P41">
        <f ca="1">IF(ISBLANK(OFFSET($I41,-($C41-1),0)),"",
OFFSET([1]ShopProductTable!$A$1,$J41-1,$K41+2))</f>
        <v>1</v>
      </c>
      <c r="Q41" t="str">
        <f t="shared" ref="Q41" ca="1" si="28">IF(LEN(E41)&lt;&gt;0,E41,
IF(LEN(M41)&lt;&gt;0,M41,""))</f>
        <v>it</v>
      </c>
      <c r="R41" t="str">
        <f t="shared" ref="R41" ca="1" si="29">IF(LEN(G41)&lt;&gt;0,G41,
IF(LEN(O41)&lt;&gt;0,O41,""))</f>
        <v>Spell_0018</v>
      </c>
      <c r="S41">
        <f t="shared" ref="S41" ca="1" si="30">IF(LEN(H41)&lt;&gt;0,H41,
IF(LEN(P41)&lt;&gt;0,P41,""))</f>
        <v>1</v>
      </c>
    </row>
    <row r="42" spans="1:19">
      <c r="A42" t="s">
        <v>128</v>
      </c>
      <c r="B42" t="str">
        <f>IFERROR(VLOOKUP(A42,EventTypeTable!A:B,MATCH(EventTypeTable!$B$1,EventTypeTable!$A$1:$B$1,0),0),"")</f>
        <v/>
      </c>
      <c r="C42">
        <v>2</v>
      </c>
      <c r="D42">
        <f ca="1">IF(C42&lt;&gt;1,OFFSET(D42,-1,0),
SUMIF([1]ShopProductTable!$D:$D,$A42,[1]ShopProductTable!$E:$E))</f>
        <v>0</v>
      </c>
      <c r="E42" t="str">
        <f t="shared" ref="E42:E43" ca="1" si="31">IF(ISBLANK(F42),"",
VLOOKUP(F42,OFFSET(INDIRECT("$A:$B"),0,MATCH(F$1&amp;"_Verify",INDIRECT("$1:$1"),0)-1),2,0)
)</f>
        <v/>
      </c>
      <c r="J42">
        <f ca="1">IF(ISBLANK(OFFSET($I42,-($C42-1),0)),"",
IF($C42=1,MATCH(OFFSET($I42,-($C42-1),0),[1]ShopProductTable!$A:$A,0),
OFFSET(J42,-1,0)+OFFSET(L42,-1,0)
))</f>
        <v>23</v>
      </c>
      <c r="K42">
        <f ca="1">IF(ISBLANK(OFFSET($I42,-($C42-1),0)),"",
IF($C42=1,MATCH("tp1",[1]ShopProductTable!$1:$1,0),
IF(OFFSET(L42,-1,0)=1,MATCH("tp1",[1]ShopProductTable!$1:$1,0),
OFFSET(K42,-1,0)+4)))</f>
        <v>22</v>
      </c>
      <c r="L42">
        <f ca="1">IF(ISBLANK(OFFSET($I42,-($C42-1),0)),"",
IF($K42-1+4=28,1,
IF(LEN(OFFSET([1]ShopProductTable!$A$1,$J42-1,$K42-1+4))=0,1,0)))</f>
        <v>0</v>
      </c>
      <c r="M42" t="str">
        <f t="shared" ref="M42:M43" ca="1" si="32">IF(ISBLANK(OFFSET($I42,-($C42-1),0)),"",
IF(ISBLANK(N42),"",
VLOOKUP(N42,OFFSET(INDIRECT("$A:$B"),0,MATCH(N$1&amp;"_Verify",INDIRECT("$1:$1"),0)-1),2,0)
))</f>
        <v>cu</v>
      </c>
      <c r="N42" t="str">
        <f ca="1">IF(ISBLANK(OFFSET($I42,-($C42-1),0)),"",
OFFSET([1]ShopProductTable!$A$1,$J42-1,$K42))</f>
        <v>재화</v>
      </c>
      <c r="O42" t="str">
        <f ca="1">IF(ISBLANK(OFFSET($I42,-($C42-1),0)),"",
OFFSET([1]ShopProductTable!$A$1,$J42-1,$K42+1))</f>
        <v>EN</v>
      </c>
      <c r="P42">
        <f ca="1">IF(ISBLANK(OFFSET($I42,-($C42-1),0)),"",
OFFSET([1]ShopProductTable!$A$1,$J42-1,$K42+2))</f>
        <v>150</v>
      </c>
      <c r="Q42" t="str">
        <f t="shared" ref="Q42:Q43" ca="1" si="33">IF(LEN(E42)&lt;&gt;0,E42,
IF(LEN(M42)&lt;&gt;0,M42,""))</f>
        <v>cu</v>
      </c>
      <c r="R42" t="str">
        <f t="shared" ref="R42:R43" ca="1" si="34">IF(LEN(G42)&lt;&gt;0,G42,
IF(LEN(O42)&lt;&gt;0,O42,""))</f>
        <v>EN</v>
      </c>
      <c r="S42">
        <f t="shared" ref="S42:S43" ca="1" si="35">IF(LEN(H42)&lt;&gt;0,H42,
IF(LEN(P42)&lt;&gt;0,P42,""))</f>
        <v>150</v>
      </c>
    </row>
    <row r="43" spans="1:19">
      <c r="A43" t="s">
        <v>128</v>
      </c>
      <c r="B43" t="str">
        <f>IFERROR(VLOOKUP(A43,EventTypeTable!A:B,MATCH(EventTypeTable!$B$1,EventTypeTable!$A$1:$B$1,0),0),"")</f>
        <v/>
      </c>
      <c r="C43">
        <v>3</v>
      </c>
      <c r="D43">
        <f ca="1">IF(C43&lt;&gt;1,OFFSET(D43,-1,0),
SUMIF([1]ShopProductTable!$D:$D,$A43,[1]ShopProductTable!$E:$E))</f>
        <v>0</v>
      </c>
      <c r="E43" t="str">
        <f t="shared" ca="1" si="31"/>
        <v/>
      </c>
      <c r="J43">
        <f ca="1">IF(ISBLANK(OFFSET($I43,-($C43-1),0)),"",
IF($C43=1,MATCH(OFFSET($I43,-($C43-1),0),[1]ShopProductTable!$A:$A,0),
OFFSET(J43,-1,0)+OFFSET(L43,-1,0)
))</f>
        <v>23</v>
      </c>
      <c r="K43">
        <f ca="1">IF(ISBLANK(OFFSET($I43,-($C43-1),0)),"",
IF($C43=1,MATCH("tp1",[1]ShopProductTable!$1:$1,0),
IF(OFFSET(L43,-1,0)=1,MATCH("tp1",[1]ShopProductTable!$1:$1,0),
OFFSET(K43,-1,0)+4)))</f>
        <v>26</v>
      </c>
      <c r="L43">
        <f ca="1">IF(ISBLANK(OFFSET($I43,-($C43-1),0)),"",
IF($K43-1+4=28,1,
IF(LEN(OFFSET([1]ShopProductTable!$A$1,$J43-1,$K43-1+4))=0,1,0)))</f>
        <v>1</v>
      </c>
      <c r="M43" t="str">
        <f t="shared" ca="1" si="32"/>
        <v>cu</v>
      </c>
      <c r="N43" t="str">
        <f ca="1">IF(ISBLANK(OFFSET($I43,-($C43-1),0)),"",
OFFSET([1]ShopProductTable!$A$1,$J43-1,$K43))</f>
        <v>재화</v>
      </c>
      <c r="O43" t="str">
        <f ca="1">IF(ISBLANK(OFFSET($I43,-($C43-1),0)),"",
OFFSET([1]ShopProductTable!$A$1,$J43-1,$K43+1))</f>
        <v>GO</v>
      </c>
      <c r="P43">
        <f ca="1">IF(ISBLANK(OFFSET($I43,-($C43-1),0)),"",
OFFSET([1]ShopProductTable!$A$1,$J43-1,$K43+2))</f>
        <v>100000</v>
      </c>
      <c r="Q43" t="str">
        <f t="shared" ca="1" si="33"/>
        <v>cu</v>
      </c>
      <c r="R43" t="str">
        <f t="shared" ca="1" si="34"/>
        <v>GO</v>
      </c>
      <c r="S43">
        <f t="shared" ca="1" si="35"/>
        <v>100000</v>
      </c>
    </row>
    <row r="44" spans="1:19">
      <c r="A44" t="s">
        <v>100</v>
      </c>
      <c r="B44" t="str">
        <f>IFERROR(VLOOKUP(A44,EventTypeTable!A:B,MATCH(EventTypeTable!$B$1,EventTypeTable!$A$1:$B$1,0),0),"")</f>
        <v/>
      </c>
      <c r="C44">
        <v>1</v>
      </c>
      <c r="D44">
        <f ca="1">IF(C44&lt;&gt;1,OFFSET(D44,-1,0),
SUMIF([1]ShopProductTable!$D:$D,$A44,[1]ShopProductTable!$E:$E))</f>
        <v>0</v>
      </c>
      <c r="E44" t="str">
        <f t="shared" ca="1" si="0"/>
        <v/>
      </c>
      <c r="I44" t="s">
        <v>101</v>
      </c>
      <c r="J44">
        <f ca="1">IF(ISBLANK(OFFSET($I44,-($C44-1),0)),"",
IF($C44=1,MATCH(OFFSET($I44,-($C44-1),0),[1]ShopProductTable!$A:$A,0),
OFFSET(J44,-1,0)+OFFSET(L44,-1,0)
))</f>
        <v>24</v>
      </c>
      <c r="K44">
        <f ca="1">IF(ISBLANK(OFFSET($I44,-($C44-1),0)),"",
IF($C44=1,MATCH("tp1",[1]ShopProductTable!$1:$1,0),
IF(OFFSET(L44,-1,0)=1,MATCH("tp1",[1]ShopProductTable!$1:$1,0),
OFFSET(K44,-1,0)+4)))</f>
        <v>18</v>
      </c>
      <c r="L44">
        <f ca="1">IF(ISBLANK(OFFSET($I44,-($C44-1),0)),"",
IF($K44-1+4=28,1,
IF(LEN(OFFSET([1]ShopProductTable!$A$1,$J44-1,$K44-1+4))=0,1,0)))</f>
        <v>0</v>
      </c>
      <c r="M44" t="str">
        <f t="shared" ref="M44:M55" ca="1" si="36">IF(ISBLANK(OFFSET($I44,-($C44-1),0)),"",
IF(ISBLANK(N44),"",
VLOOKUP(N44,OFFSET(INDIRECT("$A:$B"),0,MATCH(N$1&amp;"_Verify",INDIRECT("$1:$1"),0)-1),2,0)
))</f>
        <v>cu</v>
      </c>
      <c r="N44" t="str">
        <f ca="1">IF(ISBLANK(OFFSET($I44,-($C44-1),0)),"",
OFFSET([1]ShopProductTable!$A$1,$J44-1,$K44))</f>
        <v>재화</v>
      </c>
      <c r="O44" t="str">
        <f ca="1">IF(ISBLANK(OFFSET($I44,-($C44-1),0)),"",
OFFSET([1]ShopProductTable!$A$1,$J44-1,$K44+1))</f>
        <v>EN</v>
      </c>
      <c r="P44">
        <f ca="1">IF(ISBLANK(OFFSET($I44,-($C44-1),0)),"",
OFFSET([1]ShopProductTable!$A$1,$J44-1,$K44+2))</f>
        <v>100</v>
      </c>
      <c r="Q44" t="str">
        <f t="shared" ref="Q44:Q55" ca="1" si="37">IF(LEN(E44)&lt;&gt;0,E44,
IF(LEN(M44)&lt;&gt;0,M44,""))</f>
        <v>cu</v>
      </c>
      <c r="R44" t="str">
        <f t="shared" ref="R44:R55" ca="1" si="38">IF(LEN(G44)&lt;&gt;0,G44,
IF(LEN(O44)&lt;&gt;0,O44,""))</f>
        <v>EN</v>
      </c>
      <c r="S44">
        <f t="shared" ref="S44:S55" ca="1" si="39">IF(LEN(H44)&lt;&gt;0,H44,
IF(LEN(P44)&lt;&gt;0,P44,""))</f>
        <v>100</v>
      </c>
    </row>
    <row r="45" spans="1:19">
      <c r="A45" t="s">
        <v>100</v>
      </c>
      <c r="B45" t="str">
        <f>IFERROR(VLOOKUP(A45,EventTypeTable!A:B,MATCH(EventTypeTable!$B$1,EventTypeTable!$A$1:$B$1,0),0),"")</f>
        <v/>
      </c>
      <c r="C45">
        <v>2</v>
      </c>
      <c r="D45">
        <f ca="1">IF(C45&lt;&gt;1,OFFSET(D45,-1,0),
SUMIF([1]ShopProductTable!$D:$D,$A45,[1]ShopProductTable!$E:$E))</f>
        <v>0</v>
      </c>
      <c r="E45" t="str">
        <f t="shared" ca="1" si="0"/>
        <v/>
      </c>
      <c r="J45">
        <f ca="1">IF(ISBLANK(OFFSET($I45,-($C45-1),0)),"",
IF($C45=1,MATCH(OFFSET($I45,-($C45-1),0),[1]ShopProductTable!$A:$A,0),
OFFSET(J45,-1,0)+OFFSET(L45,-1,0)
))</f>
        <v>24</v>
      </c>
      <c r="K45">
        <f ca="1">IF(ISBLANK(OFFSET($I45,-($C45-1),0)),"",
IF($C45=1,MATCH("tp1",[1]ShopProductTable!$1:$1,0),
IF(OFFSET(L45,-1,0)=1,MATCH("tp1",[1]ShopProductTable!$1:$1,0),
OFFSET(K45,-1,0)+4)))</f>
        <v>22</v>
      </c>
      <c r="L45">
        <f ca="1">IF(ISBLANK(OFFSET($I45,-($C45-1),0)),"",
IF($K45-1+4=28,1,
IF(LEN(OFFSET([1]ShopProductTable!$A$1,$J45-1,$K45-1+4))=0,1,0)))</f>
        <v>0</v>
      </c>
      <c r="M45" t="str">
        <f t="shared" ca="1" si="36"/>
        <v>cu</v>
      </c>
      <c r="N45" t="str">
        <f ca="1">IF(ISBLANK(OFFSET($I45,-($C45-1),0)),"",
OFFSET([1]ShopProductTable!$A$1,$J45-1,$K45))</f>
        <v>재화</v>
      </c>
      <c r="O45" t="str">
        <f ca="1">IF(ISBLANK(OFFSET($I45,-($C45-1),0)),"",
OFFSET([1]ShopProductTable!$A$1,$J45-1,$K45+1))</f>
        <v>EN</v>
      </c>
      <c r="P45">
        <f ca="1">IF(ISBLANK(OFFSET($I45,-($C45-1),0)),"",
OFFSET([1]ShopProductTable!$A$1,$J45-1,$K45+2))</f>
        <v>50</v>
      </c>
      <c r="Q45" t="str">
        <f t="shared" ca="1" si="37"/>
        <v>cu</v>
      </c>
      <c r="R45" t="str">
        <f t="shared" ca="1" si="38"/>
        <v>EN</v>
      </c>
      <c r="S45">
        <f t="shared" ca="1" si="39"/>
        <v>50</v>
      </c>
    </row>
    <row r="46" spans="1:19">
      <c r="A46" t="s">
        <v>100</v>
      </c>
      <c r="B46" t="str">
        <f>IFERROR(VLOOKUP(A46,EventTypeTable!A:B,MATCH(EventTypeTable!$B$1,EventTypeTable!$A$1:$B$1,0),0),"")</f>
        <v/>
      </c>
      <c r="C46">
        <v>3</v>
      </c>
      <c r="D46">
        <f ca="1">IF(C46&lt;&gt;1,OFFSET(D46,-1,0),
SUMIF([1]ShopProductTable!$D:$D,$A46,[1]ShopProductTable!$E:$E))</f>
        <v>0</v>
      </c>
      <c r="E46" t="str">
        <f t="shared" ca="1" si="0"/>
        <v/>
      </c>
      <c r="J46">
        <f ca="1">IF(ISBLANK(OFFSET($I46,-($C46-1),0)),"",
IF($C46=1,MATCH(OFFSET($I46,-($C46-1),0),[1]ShopProductTable!$A:$A,0),
OFFSET(J46,-1,0)+OFFSET(L46,-1,0)
))</f>
        <v>24</v>
      </c>
      <c r="K46">
        <f ca="1">IF(ISBLANK(OFFSET($I46,-($C46-1),0)),"",
IF($C46=1,MATCH("tp1",[1]ShopProductTable!$1:$1,0),
IF(OFFSET(L46,-1,0)=1,MATCH("tp1",[1]ShopProductTable!$1:$1,0),
OFFSET(K46,-1,0)+4)))</f>
        <v>26</v>
      </c>
      <c r="L46">
        <f ca="1">IF(ISBLANK(OFFSET($I46,-($C46-1),0)),"",
IF($K46-1+4=28,1,
IF(LEN(OFFSET([1]ShopProductTable!$A$1,$J46-1,$K46-1+4))=0,1,0)))</f>
        <v>1</v>
      </c>
      <c r="M46" t="str">
        <f t="shared" ca="1" si="36"/>
        <v>cu</v>
      </c>
      <c r="N46" t="str">
        <f ca="1">IF(ISBLANK(OFFSET($I46,-($C46-1),0)),"",
OFFSET([1]ShopProductTable!$A$1,$J46-1,$K46))</f>
        <v>재화</v>
      </c>
      <c r="O46" t="str">
        <f ca="1">IF(ISBLANK(OFFSET($I46,-($C46-1),0)),"",
OFFSET([1]ShopProductTable!$A$1,$J46-1,$K46+1))</f>
        <v>GO</v>
      </c>
      <c r="P46">
        <f ca="1">IF(ISBLANK(OFFSET($I46,-($C46-1),0)),"",
OFFSET([1]ShopProductTable!$A$1,$J46-1,$K46+2))</f>
        <v>10000</v>
      </c>
      <c r="Q46" t="str">
        <f t="shared" ca="1" si="37"/>
        <v>cu</v>
      </c>
      <c r="R46" t="str">
        <f t="shared" ca="1" si="38"/>
        <v>GO</v>
      </c>
      <c r="S46">
        <f t="shared" ca="1" si="39"/>
        <v>10000</v>
      </c>
    </row>
    <row r="47" spans="1:19">
      <c r="A47" t="s">
        <v>100</v>
      </c>
      <c r="B47" t="str">
        <f>IFERROR(VLOOKUP(A47,EventTypeTable!A:B,MATCH(EventTypeTable!$B$1,EventTypeTable!$A$1:$B$1,0),0),"")</f>
        <v/>
      </c>
      <c r="C47">
        <v>4</v>
      </c>
      <c r="D47">
        <f ca="1">IF(C47&lt;&gt;1,OFFSET(D47,-1,0),
SUMIF([1]ShopProductTable!$D:$D,$A47,[1]ShopProductTable!$E:$E))</f>
        <v>0</v>
      </c>
      <c r="E47" t="str">
        <f t="shared" ca="1" si="0"/>
        <v/>
      </c>
      <c r="J47">
        <f ca="1">IF(ISBLANK(OFFSET($I47,-($C47-1),0)),"",
IF($C47=1,MATCH(OFFSET($I47,-($C47-1),0),[1]ShopProductTable!$A:$A,0),
OFFSET(J47,-1,0)+OFFSET(L47,-1,0)
))</f>
        <v>25</v>
      </c>
      <c r="K47">
        <f ca="1">IF(ISBLANK(OFFSET($I47,-($C47-1),0)),"",
IF($C47=1,MATCH("tp1",[1]ShopProductTable!$1:$1,0),
IF(OFFSET(L47,-1,0)=1,MATCH("tp1",[1]ShopProductTable!$1:$1,0),
OFFSET(K47,-1,0)+4)))</f>
        <v>18</v>
      </c>
      <c r="L47">
        <f ca="1">IF(ISBLANK(OFFSET($I47,-($C47-1),0)),"",
IF($K47-1+4=28,1,
IF(LEN(OFFSET([1]ShopProductTable!$A$1,$J47-1,$K47-1+4))=0,1,0)))</f>
        <v>0</v>
      </c>
      <c r="M47" t="str">
        <f t="shared" ca="1" si="36"/>
        <v>it</v>
      </c>
      <c r="N47" t="str">
        <f ca="1">IF(ISBLANK(OFFSET($I47,-($C47-1),0)),"",
OFFSET([1]ShopProductTable!$A$1,$J47-1,$K47))</f>
        <v>아이템</v>
      </c>
      <c r="O47" t="str">
        <f ca="1">IF(ISBLANK(OFFSET($I47,-($C47-1),0)),"",
OFFSET([1]ShopProductTable!$A$1,$J47-1,$K47+1))</f>
        <v>Cash_sSevenTotal</v>
      </c>
      <c r="P47">
        <f ca="1">IF(ISBLANK(OFFSET($I47,-($C47-1),0)),"",
OFFSET([1]ShopProductTable!$A$1,$J47-1,$K47+2))</f>
        <v>75</v>
      </c>
      <c r="Q47" t="str">
        <f t="shared" ca="1" si="37"/>
        <v>it</v>
      </c>
      <c r="R47" t="str">
        <f t="shared" ca="1" si="38"/>
        <v>Cash_sSevenTotal</v>
      </c>
      <c r="S47">
        <f t="shared" ca="1" si="39"/>
        <v>75</v>
      </c>
    </row>
    <row r="48" spans="1:19">
      <c r="A48" t="s">
        <v>100</v>
      </c>
      <c r="B48" t="str">
        <f>IFERROR(VLOOKUP(A48,EventTypeTable!A:B,MATCH(EventTypeTable!$B$1,EventTypeTable!$A$1:$B$1,0),0),"")</f>
        <v/>
      </c>
      <c r="C48">
        <v>5</v>
      </c>
      <c r="D48">
        <f ca="1">IF(C48&lt;&gt;1,OFFSET(D48,-1,0),
SUMIF([1]ShopProductTable!$D:$D,$A48,[1]ShopProductTable!$E:$E))</f>
        <v>0</v>
      </c>
      <c r="E48" t="str">
        <f t="shared" ca="1" si="0"/>
        <v/>
      </c>
      <c r="J48">
        <f ca="1">IF(ISBLANK(OFFSET($I48,-($C48-1),0)),"",
IF($C48=1,MATCH(OFFSET($I48,-($C48-1),0),[1]ShopProductTable!$A:$A,0),
OFFSET(J48,-1,0)+OFFSET(L48,-1,0)
))</f>
        <v>25</v>
      </c>
      <c r="K48">
        <f ca="1">IF(ISBLANK(OFFSET($I48,-($C48-1),0)),"",
IF($C48=1,MATCH("tp1",[1]ShopProductTable!$1:$1,0),
IF(OFFSET(L48,-1,0)=1,MATCH("tp1",[1]ShopProductTable!$1:$1,0),
OFFSET(K48,-1,0)+4)))</f>
        <v>22</v>
      </c>
      <c r="L48">
        <f ca="1">IF(ISBLANK(OFFSET($I48,-($C48-1),0)),"",
IF($K48-1+4=28,1,
IF(LEN(OFFSET([1]ShopProductTable!$A$1,$J48-1,$K48-1+4))=0,1,0)))</f>
        <v>0</v>
      </c>
      <c r="M48" t="str">
        <f t="shared" ca="1" si="36"/>
        <v>cu</v>
      </c>
      <c r="N48" t="str">
        <f ca="1">IF(ISBLANK(OFFSET($I48,-($C48-1),0)),"",
OFFSET([1]ShopProductTable!$A$1,$J48-1,$K48))</f>
        <v>재화</v>
      </c>
      <c r="O48" t="str">
        <f ca="1">IF(ISBLANK(OFFSET($I48,-($C48-1),0)),"",
OFFSET([1]ShopProductTable!$A$1,$J48-1,$K48+1))</f>
        <v>EN</v>
      </c>
      <c r="P48">
        <f ca="1">IF(ISBLANK(OFFSET($I48,-($C48-1),0)),"",
OFFSET([1]ShopProductTable!$A$1,$J48-1,$K48+2))</f>
        <v>75</v>
      </c>
      <c r="Q48" t="str">
        <f t="shared" ca="1" si="37"/>
        <v>cu</v>
      </c>
      <c r="R48" t="str">
        <f t="shared" ca="1" si="38"/>
        <v>EN</v>
      </c>
      <c r="S48">
        <f t="shared" ca="1" si="39"/>
        <v>75</v>
      </c>
    </row>
    <row r="49" spans="1:19">
      <c r="A49" t="s">
        <v>100</v>
      </c>
      <c r="B49" t="str">
        <f>IFERROR(VLOOKUP(A49,EventTypeTable!A:B,MATCH(EventTypeTable!$B$1,EventTypeTable!$A$1:$B$1,0),0),"")</f>
        <v/>
      </c>
      <c r="C49">
        <v>6</v>
      </c>
      <c r="D49">
        <f ca="1">IF(C49&lt;&gt;1,OFFSET(D49,-1,0),
SUMIF([1]ShopProductTable!$D:$D,$A49,[1]ShopProductTable!$E:$E))</f>
        <v>0</v>
      </c>
      <c r="E49" t="str">
        <f t="shared" ca="1" si="0"/>
        <v/>
      </c>
      <c r="J49">
        <f ca="1">IF(ISBLANK(OFFSET($I49,-($C49-1),0)),"",
IF($C49=1,MATCH(OFFSET($I49,-($C49-1),0),[1]ShopProductTable!$A:$A,0),
OFFSET(J49,-1,0)+OFFSET(L49,-1,0)
))</f>
        <v>25</v>
      </c>
      <c r="K49">
        <f ca="1">IF(ISBLANK(OFFSET($I49,-($C49-1),0)),"",
IF($C49=1,MATCH("tp1",[1]ShopProductTable!$1:$1,0),
IF(OFFSET(L49,-1,0)=1,MATCH("tp1",[1]ShopProductTable!$1:$1,0),
OFFSET(K49,-1,0)+4)))</f>
        <v>26</v>
      </c>
      <c r="L49">
        <f ca="1">IF(ISBLANK(OFFSET($I49,-($C49-1),0)),"",
IF($K49-1+4=28,1,
IF(LEN(OFFSET([1]ShopProductTable!$A$1,$J49-1,$K49-1+4))=0,1,0)))</f>
        <v>1</v>
      </c>
      <c r="M49" t="str">
        <f t="shared" ca="1" si="36"/>
        <v>cu</v>
      </c>
      <c r="N49" t="str">
        <f ca="1">IF(ISBLANK(OFFSET($I49,-($C49-1),0)),"",
OFFSET([1]ShopProductTable!$A$1,$J49-1,$K49))</f>
        <v>재화</v>
      </c>
      <c r="O49" t="str">
        <f ca="1">IF(ISBLANK(OFFSET($I49,-($C49-1),0)),"",
OFFSET([1]ShopProductTable!$A$1,$J49-1,$K49+1))</f>
        <v>GO</v>
      </c>
      <c r="P49">
        <f ca="1">IF(ISBLANK(OFFSET($I49,-($C49-1),0)),"",
OFFSET([1]ShopProductTable!$A$1,$J49-1,$K49+2))</f>
        <v>20000</v>
      </c>
      <c r="Q49" t="str">
        <f t="shared" ca="1" si="37"/>
        <v>cu</v>
      </c>
      <c r="R49" t="str">
        <f t="shared" ca="1" si="38"/>
        <v>GO</v>
      </c>
      <c r="S49">
        <f t="shared" ca="1" si="39"/>
        <v>20000</v>
      </c>
    </row>
    <row r="50" spans="1:19">
      <c r="A50" t="s">
        <v>100</v>
      </c>
      <c r="B50" t="str">
        <f>IFERROR(VLOOKUP(A50,EventTypeTable!A:B,MATCH(EventTypeTable!$B$1,EventTypeTable!$A$1:$B$1,0),0),"")</f>
        <v/>
      </c>
      <c r="C50">
        <v>7</v>
      </c>
      <c r="D50">
        <f ca="1">IF(C50&lt;&gt;1,OFFSET(D50,-1,0),
SUMIF([1]ShopProductTable!$D:$D,$A50,[1]ShopProductTable!$E:$E))</f>
        <v>0</v>
      </c>
      <c r="E50" t="str">
        <f t="shared" ca="1" si="0"/>
        <v/>
      </c>
      <c r="J50">
        <f ca="1">IF(ISBLANK(OFFSET($I50,-($C50-1),0)),"",
IF($C50=1,MATCH(OFFSET($I50,-($C50-1),0),[1]ShopProductTable!$A:$A,0),
OFFSET(J50,-1,0)+OFFSET(L50,-1,0)
))</f>
        <v>26</v>
      </c>
      <c r="K50">
        <f ca="1">IF(ISBLANK(OFFSET($I50,-($C50-1),0)),"",
IF($C50=1,MATCH("tp1",[1]ShopProductTable!$1:$1,0),
IF(OFFSET(L50,-1,0)=1,MATCH("tp1",[1]ShopProductTable!$1:$1,0),
OFFSET(K50,-1,0)+4)))</f>
        <v>18</v>
      </c>
      <c r="L50">
        <f ca="1">IF(ISBLANK(OFFSET($I50,-($C50-1),0)),"",
IF($K50-1+4=28,1,
IF(LEN(OFFSET([1]ShopProductTable!$A$1,$J50-1,$K50-1+4))=0,1,0)))</f>
        <v>0</v>
      </c>
      <c r="M50" t="str">
        <f t="shared" ca="1" si="36"/>
        <v>cu</v>
      </c>
      <c r="N50" t="str">
        <f ca="1">IF(ISBLANK(OFFSET($I50,-($C50-1),0)),"",
OFFSET([1]ShopProductTable!$A$1,$J50-1,$K50))</f>
        <v>재화</v>
      </c>
      <c r="O50" t="str">
        <f ca="1">IF(ISBLANK(OFFSET($I50,-($C50-1),0)),"",
OFFSET([1]ShopProductTable!$A$1,$J50-1,$K50+1))</f>
        <v>EN</v>
      </c>
      <c r="P50">
        <f ca="1">IF(ISBLANK(OFFSET($I50,-($C50-1),0)),"",
OFFSET([1]ShopProductTable!$A$1,$J50-1,$K50+2))</f>
        <v>300</v>
      </c>
      <c r="Q50" t="str">
        <f t="shared" ca="1" si="37"/>
        <v>cu</v>
      </c>
      <c r="R50" t="str">
        <f t="shared" ca="1" si="38"/>
        <v>EN</v>
      </c>
      <c r="S50">
        <f t="shared" ca="1" si="39"/>
        <v>300</v>
      </c>
    </row>
    <row r="51" spans="1:19">
      <c r="A51" t="s">
        <v>100</v>
      </c>
      <c r="B51" t="str">
        <f>IFERROR(VLOOKUP(A51,EventTypeTable!A:B,MATCH(EventTypeTable!$B$1,EventTypeTable!$A$1:$B$1,0),0),"")</f>
        <v/>
      </c>
      <c r="C51">
        <v>8</v>
      </c>
      <c r="D51">
        <f ca="1">IF(C51&lt;&gt;1,OFFSET(D51,-1,0),
SUMIF([1]ShopProductTable!$D:$D,$A51,[1]ShopProductTable!$E:$E))</f>
        <v>0</v>
      </c>
      <c r="E51" t="str">
        <f t="shared" ca="1" si="0"/>
        <v/>
      </c>
      <c r="J51">
        <f ca="1">IF(ISBLANK(OFFSET($I51,-($C51-1),0)),"",
IF($C51=1,MATCH(OFFSET($I51,-($C51-1),0),[1]ShopProductTable!$A:$A,0),
OFFSET(J51,-1,0)+OFFSET(L51,-1,0)
))</f>
        <v>26</v>
      </c>
      <c r="K51">
        <f ca="1">IF(ISBLANK(OFFSET($I51,-($C51-1),0)),"",
IF($C51=1,MATCH("tp1",[1]ShopProductTable!$1:$1,0),
IF(OFFSET(L51,-1,0)=1,MATCH("tp1",[1]ShopProductTable!$1:$1,0),
OFFSET(K51,-1,0)+4)))</f>
        <v>22</v>
      </c>
      <c r="L51">
        <f ca="1">IF(ISBLANK(OFFSET($I51,-($C51-1),0)),"",
IF($K51-1+4=28,1,
IF(LEN(OFFSET([1]ShopProductTable!$A$1,$J51-1,$K51-1+4))=0,1,0)))</f>
        <v>0</v>
      </c>
      <c r="M51" t="str">
        <f t="shared" ca="1" si="36"/>
        <v>cu</v>
      </c>
      <c r="N51" t="str">
        <f ca="1">IF(ISBLANK(OFFSET($I51,-($C51-1),0)),"",
OFFSET([1]ShopProductTable!$A$1,$J51-1,$K51))</f>
        <v>재화</v>
      </c>
      <c r="O51" t="str">
        <f ca="1">IF(ISBLANK(OFFSET($I51,-($C51-1),0)),"",
OFFSET([1]ShopProductTable!$A$1,$J51-1,$K51+1))</f>
        <v>EN</v>
      </c>
      <c r="P51">
        <f ca="1">IF(ISBLANK(OFFSET($I51,-($C51-1),0)),"",
OFFSET([1]ShopProductTable!$A$1,$J51-1,$K51+2))</f>
        <v>100</v>
      </c>
      <c r="Q51" t="str">
        <f t="shared" ca="1" si="37"/>
        <v>cu</v>
      </c>
      <c r="R51" t="str">
        <f t="shared" ca="1" si="38"/>
        <v>EN</v>
      </c>
      <c r="S51">
        <f t="shared" ca="1" si="39"/>
        <v>100</v>
      </c>
    </row>
    <row r="52" spans="1:19">
      <c r="A52" t="s">
        <v>100</v>
      </c>
      <c r="B52" t="str">
        <f>IFERROR(VLOOKUP(A52,EventTypeTable!A:B,MATCH(EventTypeTable!$B$1,EventTypeTable!$A$1:$B$1,0),0),"")</f>
        <v/>
      </c>
      <c r="C52">
        <v>9</v>
      </c>
      <c r="D52">
        <f ca="1">IF(C52&lt;&gt;1,OFFSET(D52,-1,0),
SUMIF([1]ShopProductTable!$D:$D,$A52,[1]ShopProductTable!$E:$E))</f>
        <v>0</v>
      </c>
      <c r="E52" t="str">
        <f t="shared" ca="1" si="0"/>
        <v/>
      </c>
      <c r="J52">
        <f ca="1">IF(ISBLANK(OFFSET($I52,-($C52-1),0)),"",
IF($C52=1,MATCH(OFFSET($I52,-($C52-1),0),[1]ShopProductTable!$A:$A,0),
OFFSET(J52,-1,0)+OFFSET(L52,-1,0)
))</f>
        <v>26</v>
      </c>
      <c r="K52">
        <f ca="1">IF(ISBLANK(OFFSET($I52,-($C52-1),0)),"",
IF($C52=1,MATCH("tp1",[1]ShopProductTable!$1:$1,0),
IF(OFFSET(L52,-1,0)=1,MATCH("tp1",[1]ShopProductTable!$1:$1,0),
OFFSET(K52,-1,0)+4)))</f>
        <v>26</v>
      </c>
      <c r="L52">
        <f ca="1">IF(ISBLANK(OFFSET($I52,-($C52-1),0)),"",
IF($K52-1+4=28,1,
IF(LEN(OFFSET([1]ShopProductTable!$A$1,$J52-1,$K52-1+4))=0,1,0)))</f>
        <v>1</v>
      </c>
      <c r="M52" t="str">
        <f t="shared" ca="1" si="36"/>
        <v>cu</v>
      </c>
      <c r="N52" t="str">
        <f ca="1">IF(ISBLANK(OFFSET($I52,-($C52-1),0)),"",
OFFSET([1]ShopProductTable!$A$1,$J52-1,$K52))</f>
        <v>재화</v>
      </c>
      <c r="O52" t="str">
        <f ca="1">IF(ISBLANK(OFFSET($I52,-($C52-1),0)),"",
OFFSET([1]ShopProductTable!$A$1,$J52-1,$K52+1))</f>
        <v>GO</v>
      </c>
      <c r="P52">
        <f ca="1">IF(ISBLANK(OFFSET($I52,-($C52-1),0)),"",
OFFSET([1]ShopProductTable!$A$1,$J52-1,$K52+2))</f>
        <v>40000</v>
      </c>
      <c r="Q52" t="str">
        <f t="shared" ca="1" si="37"/>
        <v>cu</v>
      </c>
      <c r="R52" t="str">
        <f t="shared" ca="1" si="38"/>
        <v>GO</v>
      </c>
      <c r="S52">
        <f t="shared" ca="1" si="39"/>
        <v>40000</v>
      </c>
    </row>
    <row r="53" spans="1:19">
      <c r="A53" t="s">
        <v>100</v>
      </c>
      <c r="B53" t="str">
        <f>IFERROR(VLOOKUP(A53,EventTypeTable!A:B,MATCH(EventTypeTable!$B$1,EventTypeTable!$A$1:$B$1,0),0),"")</f>
        <v/>
      </c>
      <c r="C53">
        <v>10</v>
      </c>
      <c r="D53">
        <f ca="1">IF(C53&lt;&gt;1,OFFSET(D53,-1,0),
SUMIF([1]ShopProductTable!$D:$D,$A53,[1]ShopProductTable!$E:$E))</f>
        <v>0</v>
      </c>
      <c r="E53" t="str">
        <f t="shared" ca="1" si="0"/>
        <v/>
      </c>
      <c r="J53">
        <f ca="1">IF(ISBLANK(OFFSET($I53,-($C53-1),0)),"",
IF($C53=1,MATCH(OFFSET($I53,-($C53-1),0),[1]ShopProductTable!$A:$A,0),
OFFSET(J53,-1,0)+OFFSET(L53,-1,0)
))</f>
        <v>27</v>
      </c>
      <c r="K53">
        <f ca="1">IF(ISBLANK(OFFSET($I53,-($C53-1),0)),"",
IF($C53=1,MATCH("tp1",[1]ShopProductTable!$1:$1,0),
IF(OFFSET(L53,-1,0)=1,MATCH("tp1",[1]ShopProductTable!$1:$1,0),
OFFSET(K53,-1,0)+4)))</f>
        <v>18</v>
      </c>
      <c r="L53">
        <f ca="1">IF(ISBLANK(OFFSET($I53,-($C53-1),0)),"",
IF($K53-1+4=28,1,
IF(LEN(OFFSET([1]ShopProductTable!$A$1,$J53-1,$K53-1+4))=0,1,0)))</f>
        <v>0</v>
      </c>
      <c r="M53" t="str">
        <f t="shared" ca="1" si="36"/>
        <v>it</v>
      </c>
      <c r="N53" t="str">
        <f ca="1">IF(ISBLANK(OFFSET($I53,-($C53-1),0)),"",
OFFSET([1]ShopProductTable!$A$1,$J53-1,$K53))</f>
        <v>아이템</v>
      </c>
      <c r="O53" t="str">
        <f ca="1">IF(ISBLANK(OFFSET($I53,-($C53-1),0)),"",
OFFSET([1]ShopProductTable!$A$1,$J53-1,$K53+1))</f>
        <v>Cash_sSevenTotal</v>
      </c>
      <c r="P53">
        <f ca="1">IF(ISBLANK(OFFSET($I53,-($C53-1),0)),"",
OFFSET([1]ShopProductTable!$A$1,$J53-1,$K53+2))</f>
        <v>200</v>
      </c>
      <c r="Q53" t="str">
        <f t="shared" ca="1" si="37"/>
        <v>it</v>
      </c>
      <c r="R53" t="str">
        <f t="shared" ca="1" si="38"/>
        <v>Cash_sSevenTotal</v>
      </c>
      <c r="S53">
        <f t="shared" ca="1" si="39"/>
        <v>200</v>
      </c>
    </row>
    <row r="54" spans="1:19">
      <c r="A54" t="s">
        <v>100</v>
      </c>
      <c r="B54" t="str">
        <f>IFERROR(VLOOKUP(A54,EventTypeTable!A:B,MATCH(EventTypeTable!$B$1,EventTypeTable!$A$1:$B$1,0),0),"")</f>
        <v/>
      </c>
      <c r="C54">
        <v>11</v>
      </c>
      <c r="D54">
        <f ca="1">IF(C54&lt;&gt;1,OFFSET(D54,-1,0),
SUMIF([1]ShopProductTable!$D:$D,$A54,[1]ShopProductTable!$E:$E))</f>
        <v>0</v>
      </c>
      <c r="E54" t="str">
        <f t="shared" ca="1" si="0"/>
        <v/>
      </c>
      <c r="J54">
        <f ca="1">IF(ISBLANK(OFFSET($I54,-($C54-1),0)),"",
IF($C54=1,MATCH(OFFSET($I54,-($C54-1),0),[1]ShopProductTable!$A:$A,0),
OFFSET(J54,-1,0)+OFFSET(L54,-1,0)
))</f>
        <v>27</v>
      </c>
      <c r="K54">
        <f ca="1">IF(ISBLANK(OFFSET($I54,-($C54-1),0)),"",
IF($C54=1,MATCH("tp1",[1]ShopProductTable!$1:$1,0),
IF(OFFSET(L54,-1,0)=1,MATCH("tp1",[1]ShopProductTable!$1:$1,0),
OFFSET(K54,-1,0)+4)))</f>
        <v>22</v>
      </c>
      <c r="L54">
        <f ca="1">IF(ISBLANK(OFFSET($I54,-($C54-1),0)),"",
IF($K54-1+4=28,1,
IF(LEN(OFFSET([1]ShopProductTable!$A$1,$J54-1,$K54-1+4))=0,1,0)))</f>
        <v>0</v>
      </c>
      <c r="M54" t="str">
        <f t="shared" ca="1" si="36"/>
        <v>cu</v>
      </c>
      <c r="N54" t="str">
        <f ca="1">IF(ISBLANK(OFFSET($I54,-($C54-1),0)),"",
OFFSET([1]ShopProductTable!$A$1,$J54-1,$K54))</f>
        <v>재화</v>
      </c>
      <c r="O54" t="str">
        <f ca="1">IF(ISBLANK(OFFSET($I54,-($C54-1),0)),"",
OFFSET([1]ShopProductTable!$A$1,$J54-1,$K54+1))</f>
        <v>EN</v>
      </c>
      <c r="P54">
        <f ca="1">IF(ISBLANK(OFFSET($I54,-($C54-1),0)),"",
OFFSET([1]ShopProductTable!$A$1,$J54-1,$K54+2))</f>
        <v>500</v>
      </c>
      <c r="Q54" t="str">
        <f t="shared" ca="1" si="37"/>
        <v>cu</v>
      </c>
      <c r="R54" t="str">
        <f t="shared" ca="1" si="38"/>
        <v>EN</v>
      </c>
      <c r="S54">
        <f t="shared" ca="1" si="39"/>
        <v>500</v>
      </c>
    </row>
    <row r="55" spans="1:19">
      <c r="A55" t="s">
        <v>100</v>
      </c>
      <c r="B55" t="str">
        <f>IFERROR(VLOOKUP(A55,EventTypeTable!A:B,MATCH(EventTypeTable!$B$1,EventTypeTable!$A$1:$B$1,0),0),"")</f>
        <v/>
      </c>
      <c r="C55">
        <v>12</v>
      </c>
      <c r="D55">
        <f ca="1">IF(C55&lt;&gt;1,OFFSET(D55,-1,0),
SUMIF([1]ShopProductTable!$D:$D,$A55,[1]ShopProductTable!$E:$E))</f>
        <v>0</v>
      </c>
      <c r="E55" t="str">
        <f t="shared" ca="1" si="0"/>
        <v/>
      </c>
      <c r="J55">
        <f ca="1">IF(ISBLANK(OFFSET($I55,-($C55-1),0)),"",
IF($C55=1,MATCH(OFFSET($I55,-($C55-1),0),[1]ShopProductTable!$A:$A,0),
OFFSET(J55,-1,0)+OFFSET(L55,-1,0)
))</f>
        <v>27</v>
      </c>
      <c r="K55">
        <f ca="1">IF(ISBLANK(OFFSET($I55,-($C55-1),0)),"",
IF($C55=1,MATCH("tp1",[1]ShopProductTable!$1:$1,0),
IF(OFFSET(L55,-1,0)=1,MATCH("tp1",[1]ShopProductTable!$1:$1,0),
OFFSET(K55,-1,0)+4)))</f>
        <v>26</v>
      </c>
      <c r="L55">
        <f ca="1">IF(ISBLANK(OFFSET($I55,-($C55-1),0)),"",
IF($K55-1+4=28,1,
IF(LEN(OFFSET([1]ShopProductTable!$A$1,$J55-1,$K55-1+4))=0,1,0)))</f>
        <v>1</v>
      </c>
      <c r="M55" t="str">
        <f t="shared" ca="1" si="36"/>
        <v>cu</v>
      </c>
      <c r="N55" t="str">
        <f ca="1">IF(ISBLANK(OFFSET($I55,-($C55-1),0)),"",
OFFSET([1]ShopProductTable!$A$1,$J55-1,$K55))</f>
        <v>재화</v>
      </c>
      <c r="O55" t="str">
        <f ca="1">IF(ISBLANK(OFFSET($I55,-($C55-1),0)),"",
OFFSET([1]ShopProductTable!$A$1,$J55-1,$K55+1))</f>
        <v>GO</v>
      </c>
      <c r="P55">
        <f ca="1">IF(ISBLANK(OFFSET($I55,-($C55-1),0)),"",
OFFSET([1]ShopProductTable!$A$1,$J55-1,$K55+2))</f>
        <v>60000</v>
      </c>
      <c r="Q55" t="str">
        <f t="shared" ca="1" si="37"/>
        <v>cu</v>
      </c>
      <c r="R55" t="str">
        <f t="shared" ca="1" si="38"/>
        <v>GO</v>
      </c>
      <c r="S55">
        <f t="shared" ca="1" si="39"/>
        <v>60000</v>
      </c>
    </row>
    <row r="56" spans="1:19">
      <c r="A56" t="s">
        <v>104</v>
      </c>
      <c r="B56" t="str">
        <f>IFERROR(VLOOKUP(A56,EventTypeTable!A:B,MATCH(EventTypeTable!$B$1,EventTypeTable!$A$1:$B$1,0),0),"")</f>
        <v/>
      </c>
      <c r="C56">
        <v>1</v>
      </c>
      <c r="D56">
        <f ca="1">IF(C56&lt;&gt;1,OFFSET(D56,-1,0),
SUMIF([1]ShopProductTable!$D:$D,$A56,[1]ShopProductTable!$E:$E))</f>
        <v>0</v>
      </c>
      <c r="E56" t="str">
        <f t="shared" ca="1" si="0"/>
        <v/>
      </c>
      <c r="I56" t="s">
        <v>102</v>
      </c>
      <c r="J56">
        <f ca="1">IF(ISBLANK(OFFSET($I56,-($C56-1),0)),"",
IF($C56=1,MATCH(OFFSET($I56,-($C56-1),0),[1]ShopProductTable!$A:$A,0),
OFFSET(J56,-1,0)+OFFSET(L56,-1,0)
))</f>
        <v>28</v>
      </c>
      <c r="K56">
        <f ca="1">IF(ISBLANK(OFFSET($I56,-($C56-1),0)),"",
IF($C56=1,MATCH("tp1",[1]ShopProductTable!$1:$1,0),
IF(OFFSET(L56,-1,0)=1,MATCH("tp1",[1]ShopProductTable!$1:$1,0),
OFFSET(K56,-1,0)+4)))</f>
        <v>18</v>
      </c>
      <c r="L56">
        <f ca="1">IF(ISBLANK(OFFSET($I56,-($C56-1),0)),"",
IF($K56-1+4=28,1,
IF(LEN(OFFSET([1]ShopProductTable!$A$1,$J56-1,$K56-1+4))=0,1,0)))</f>
        <v>0</v>
      </c>
      <c r="M56" t="str">
        <f t="shared" ref="M56:M79" ca="1" si="40">IF(ISBLANK(OFFSET($I56,-($C56-1),0)),"",
IF(ISBLANK(N56),"",
VLOOKUP(N56,OFFSET(INDIRECT("$A:$B"),0,MATCH(N$1&amp;"_Verify",INDIRECT("$1:$1"),0)-1),2,0)
))</f>
        <v>cu</v>
      </c>
      <c r="N56" t="str">
        <f ca="1">IF(ISBLANK(OFFSET($I56,-($C56-1),0)),"",
OFFSET([1]ShopProductTable!$A$1,$J56-1,$K56))</f>
        <v>재화</v>
      </c>
      <c r="O56" t="str">
        <f ca="1">IF(ISBLANK(OFFSET($I56,-($C56-1),0)),"",
OFFSET([1]ShopProductTable!$A$1,$J56-1,$K56+1))</f>
        <v>EN</v>
      </c>
      <c r="P56">
        <f ca="1">IF(ISBLANK(OFFSET($I56,-($C56-1),0)),"",
OFFSET([1]ShopProductTable!$A$1,$J56-1,$K56+2))</f>
        <v>100</v>
      </c>
      <c r="Q56" t="str">
        <f t="shared" ref="Q56:Q79" ca="1" si="41">IF(LEN(E56)&lt;&gt;0,E56,
IF(LEN(M56)&lt;&gt;0,M56,""))</f>
        <v>cu</v>
      </c>
      <c r="R56" t="str">
        <f t="shared" ref="R56:R79" ca="1" si="42">IF(LEN(G56)&lt;&gt;0,G56,
IF(LEN(O56)&lt;&gt;0,O56,""))</f>
        <v>EN</v>
      </c>
      <c r="S56">
        <f t="shared" ref="S56:S79" ca="1" si="43">IF(LEN(H56)&lt;&gt;0,H56,
IF(LEN(P56)&lt;&gt;0,P56,""))</f>
        <v>100</v>
      </c>
    </row>
    <row r="57" spans="1:19">
      <c r="A57" t="s">
        <v>104</v>
      </c>
      <c r="B57" t="str">
        <f>IFERROR(VLOOKUP(A57,EventTypeTable!A:B,MATCH(EventTypeTable!$B$1,EventTypeTable!$A$1:$B$1,0),0),"")</f>
        <v/>
      </c>
      <c r="C57">
        <v>2</v>
      </c>
      <c r="D57">
        <f ca="1">IF(C57&lt;&gt;1,OFFSET(D57,-1,0),
SUMIF([1]ShopProductTable!$D:$D,$A57,[1]ShopProductTable!$E:$E))</f>
        <v>0</v>
      </c>
      <c r="E57" t="str">
        <f t="shared" ca="1" si="0"/>
        <v/>
      </c>
      <c r="J57">
        <f ca="1">IF(ISBLANK(OFFSET($I57,-($C57-1),0)),"",
IF($C57=1,MATCH(OFFSET($I57,-($C57-1),0),[1]ShopProductTable!$A:$A,0),
OFFSET(J57,-1,0)+OFFSET(L57,-1,0)
))</f>
        <v>28</v>
      </c>
      <c r="K57">
        <f ca="1">IF(ISBLANK(OFFSET($I57,-($C57-1),0)),"",
IF($C57=1,MATCH("tp1",[1]ShopProductTable!$1:$1,0),
IF(OFFSET(L57,-1,0)=1,MATCH("tp1",[1]ShopProductTable!$1:$1,0),
OFFSET(K57,-1,0)+4)))</f>
        <v>22</v>
      </c>
      <c r="L57">
        <f ca="1">IF(ISBLANK(OFFSET($I57,-($C57-1),0)),"",
IF($K57-1+4=28,1,
IF(LEN(OFFSET([1]ShopProductTable!$A$1,$J57-1,$K57-1+4))=0,1,0)))</f>
        <v>0</v>
      </c>
      <c r="M57" t="str">
        <f t="shared" ca="1" si="40"/>
        <v>cu</v>
      </c>
      <c r="N57" t="str">
        <f ca="1">IF(ISBLANK(OFFSET($I57,-($C57-1),0)),"",
OFFSET([1]ShopProductTable!$A$1,$J57-1,$K57))</f>
        <v>재화</v>
      </c>
      <c r="O57" t="str">
        <f ca="1">IF(ISBLANK(OFFSET($I57,-($C57-1),0)),"",
OFFSET([1]ShopProductTable!$A$1,$J57-1,$K57+1))</f>
        <v>EN</v>
      </c>
      <c r="P57">
        <f ca="1">IF(ISBLANK(OFFSET($I57,-($C57-1),0)),"",
OFFSET([1]ShopProductTable!$A$1,$J57-1,$K57+2))</f>
        <v>50</v>
      </c>
      <c r="Q57" t="str">
        <f t="shared" ca="1" si="41"/>
        <v>cu</v>
      </c>
      <c r="R57" t="str">
        <f t="shared" ca="1" si="42"/>
        <v>EN</v>
      </c>
      <c r="S57">
        <f t="shared" ca="1" si="43"/>
        <v>50</v>
      </c>
    </row>
    <row r="58" spans="1:19">
      <c r="A58" t="s">
        <v>104</v>
      </c>
      <c r="B58" t="str">
        <f>IFERROR(VLOOKUP(A58,EventTypeTable!A:B,MATCH(EventTypeTable!$B$1,EventTypeTable!$A$1:$B$1,0),0),"")</f>
        <v/>
      </c>
      <c r="C58">
        <v>3</v>
      </c>
      <c r="D58">
        <f ca="1">IF(C58&lt;&gt;1,OFFSET(D58,-1,0),
SUMIF([1]ShopProductTable!$D:$D,$A58,[1]ShopProductTable!$E:$E))</f>
        <v>0</v>
      </c>
      <c r="E58" t="str">
        <f t="shared" ca="1" si="0"/>
        <v/>
      </c>
      <c r="J58">
        <f ca="1">IF(ISBLANK(OFFSET($I58,-($C58-1),0)),"",
IF($C58=1,MATCH(OFFSET($I58,-($C58-1),0),[1]ShopProductTable!$A:$A,0),
OFFSET(J58,-1,0)+OFFSET(L58,-1,0)
))</f>
        <v>28</v>
      </c>
      <c r="K58">
        <f ca="1">IF(ISBLANK(OFFSET($I58,-($C58-1),0)),"",
IF($C58=1,MATCH("tp1",[1]ShopProductTable!$1:$1,0),
IF(OFFSET(L58,-1,0)=1,MATCH("tp1",[1]ShopProductTable!$1:$1,0),
OFFSET(K58,-1,0)+4)))</f>
        <v>26</v>
      </c>
      <c r="L58">
        <f ca="1">IF(ISBLANK(OFFSET($I58,-($C58-1),0)),"",
IF($K58-1+4=28,1,
IF(LEN(OFFSET([1]ShopProductTable!$A$1,$J58-1,$K58-1+4))=0,1,0)))</f>
        <v>1</v>
      </c>
      <c r="M58" t="str">
        <f t="shared" ca="1" si="40"/>
        <v>cu</v>
      </c>
      <c r="N58" t="str">
        <f ca="1">IF(ISBLANK(OFFSET($I58,-($C58-1),0)),"",
OFFSET([1]ShopProductTable!$A$1,$J58-1,$K58))</f>
        <v>재화</v>
      </c>
      <c r="O58" t="str">
        <f ca="1">IF(ISBLANK(OFFSET($I58,-($C58-1),0)),"",
OFFSET([1]ShopProductTable!$A$1,$J58-1,$K58+1))</f>
        <v>GO</v>
      </c>
      <c r="P58">
        <f ca="1">IF(ISBLANK(OFFSET($I58,-($C58-1),0)),"",
OFFSET([1]ShopProductTable!$A$1,$J58-1,$K58+2))</f>
        <v>10000</v>
      </c>
      <c r="Q58" t="str">
        <f t="shared" ca="1" si="41"/>
        <v>cu</v>
      </c>
      <c r="R58" t="str">
        <f t="shared" ca="1" si="42"/>
        <v>GO</v>
      </c>
      <c r="S58">
        <f t="shared" ca="1" si="43"/>
        <v>10000</v>
      </c>
    </row>
    <row r="59" spans="1:19">
      <c r="A59" t="s">
        <v>104</v>
      </c>
      <c r="B59" t="str">
        <f>IFERROR(VLOOKUP(A59,EventTypeTable!A:B,MATCH(EventTypeTable!$B$1,EventTypeTable!$A$1:$B$1,0),0),"")</f>
        <v/>
      </c>
      <c r="C59">
        <v>4</v>
      </c>
      <c r="D59">
        <f ca="1">IF(C59&lt;&gt;1,OFFSET(D59,-1,0),
SUMIF([1]ShopProductTable!$D:$D,$A59,[1]ShopProductTable!$E:$E))</f>
        <v>0</v>
      </c>
      <c r="E59" t="str">
        <f t="shared" ca="1" si="0"/>
        <v/>
      </c>
      <c r="J59">
        <f ca="1">IF(ISBLANK(OFFSET($I59,-($C59-1),0)),"",
IF($C59=1,MATCH(OFFSET($I59,-($C59-1),0),[1]ShopProductTable!$A:$A,0),
OFFSET(J59,-1,0)+OFFSET(L59,-1,0)
))</f>
        <v>29</v>
      </c>
      <c r="K59">
        <f ca="1">IF(ISBLANK(OFFSET($I59,-($C59-1),0)),"",
IF($C59=1,MATCH("tp1",[1]ShopProductTable!$1:$1,0),
IF(OFFSET(L59,-1,0)=1,MATCH("tp1",[1]ShopProductTable!$1:$1,0),
OFFSET(K59,-1,0)+4)))</f>
        <v>18</v>
      </c>
      <c r="L59">
        <f ca="1">IF(ISBLANK(OFFSET($I59,-($C59-1),0)),"",
IF($K59-1+4=28,1,
IF(LEN(OFFSET([1]ShopProductTable!$A$1,$J59-1,$K59-1+4))=0,1,0)))</f>
        <v>0</v>
      </c>
      <c r="M59" t="str">
        <f t="shared" ca="1" si="40"/>
        <v>it</v>
      </c>
      <c r="N59" t="str">
        <f ca="1">IF(ISBLANK(OFFSET($I59,-($C59-1),0)),"",
OFFSET([1]ShopProductTable!$A$1,$J59-1,$K59))</f>
        <v>아이템</v>
      </c>
      <c r="O59" t="str">
        <f ca="1">IF(ISBLANK(OFFSET($I59,-($C59-1),0)),"",
OFFSET([1]ShopProductTable!$A$1,$J59-1,$K59+1))</f>
        <v>Cash_sSevenTotal</v>
      </c>
      <c r="P59">
        <f ca="1">IF(ISBLANK(OFFSET($I59,-($C59-1),0)),"",
OFFSET([1]ShopProductTable!$A$1,$J59-1,$K59+2))</f>
        <v>400</v>
      </c>
      <c r="Q59" t="str">
        <f t="shared" ca="1" si="41"/>
        <v>it</v>
      </c>
      <c r="R59" t="str">
        <f t="shared" ca="1" si="42"/>
        <v>Cash_sSevenTotal</v>
      </c>
      <c r="S59">
        <f t="shared" ca="1" si="43"/>
        <v>400</v>
      </c>
    </row>
    <row r="60" spans="1:19">
      <c r="A60" t="s">
        <v>104</v>
      </c>
      <c r="B60" t="str">
        <f>IFERROR(VLOOKUP(A60,EventTypeTable!A:B,MATCH(EventTypeTable!$B$1,EventTypeTable!$A$1:$B$1,0),0),"")</f>
        <v/>
      </c>
      <c r="C60">
        <v>5</v>
      </c>
      <c r="D60">
        <f ca="1">IF(C60&lt;&gt;1,OFFSET(D60,-1,0),
SUMIF([1]ShopProductTable!$D:$D,$A60,[1]ShopProductTable!$E:$E))</f>
        <v>0</v>
      </c>
      <c r="E60" t="str">
        <f t="shared" ca="1" si="0"/>
        <v/>
      </c>
      <c r="J60">
        <f ca="1">IF(ISBLANK(OFFSET($I60,-($C60-1),0)),"",
IF($C60=1,MATCH(OFFSET($I60,-($C60-1),0),[1]ShopProductTable!$A:$A,0),
OFFSET(J60,-1,0)+OFFSET(L60,-1,0)
))</f>
        <v>29</v>
      </c>
      <c r="K60">
        <f ca="1">IF(ISBLANK(OFFSET($I60,-($C60-1),0)),"",
IF($C60=1,MATCH("tp1",[1]ShopProductTable!$1:$1,0),
IF(OFFSET(L60,-1,0)=1,MATCH("tp1",[1]ShopProductTable!$1:$1,0),
OFFSET(K60,-1,0)+4)))</f>
        <v>22</v>
      </c>
      <c r="L60">
        <f ca="1">IF(ISBLANK(OFFSET($I60,-($C60-1),0)),"",
IF($K60-1+4=28,1,
IF(LEN(OFFSET([1]ShopProductTable!$A$1,$J60-1,$K60-1+4))=0,1,0)))</f>
        <v>0</v>
      </c>
      <c r="M60" t="str">
        <f t="shared" ca="1" si="40"/>
        <v>cu</v>
      </c>
      <c r="N60" t="str">
        <f ca="1">IF(ISBLANK(OFFSET($I60,-($C60-1),0)),"",
OFFSET([1]ShopProductTable!$A$1,$J60-1,$K60))</f>
        <v>재화</v>
      </c>
      <c r="O60" t="str">
        <f ca="1">IF(ISBLANK(OFFSET($I60,-($C60-1),0)),"",
OFFSET([1]ShopProductTable!$A$1,$J60-1,$K60+1))</f>
        <v>EN</v>
      </c>
      <c r="P60">
        <f ca="1">IF(ISBLANK(OFFSET($I60,-($C60-1),0)),"",
OFFSET([1]ShopProductTable!$A$1,$J60-1,$K60+2))</f>
        <v>75</v>
      </c>
      <c r="Q60" t="str">
        <f t="shared" ca="1" si="41"/>
        <v>cu</v>
      </c>
      <c r="R60" t="str">
        <f t="shared" ca="1" si="42"/>
        <v>EN</v>
      </c>
      <c r="S60">
        <f t="shared" ca="1" si="43"/>
        <v>75</v>
      </c>
    </row>
    <row r="61" spans="1:19">
      <c r="A61" t="s">
        <v>104</v>
      </c>
      <c r="B61" t="str">
        <f>IFERROR(VLOOKUP(A61,EventTypeTable!A:B,MATCH(EventTypeTable!$B$1,EventTypeTable!$A$1:$B$1,0),0),"")</f>
        <v/>
      </c>
      <c r="C61">
        <v>6</v>
      </c>
      <c r="D61">
        <f ca="1">IF(C61&lt;&gt;1,OFFSET(D61,-1,0),
SUMIF([1]ShopProductTable!$D:$D,$A61,[1]ShopProductTable!$E:$E))</f>
        <v>0</v>
      </c>
      <c r="E61" t="str">
        <f t="shared" ca="1" si="0"/>
        <v/>
      </c>
      <c r="J61">
        <f ca="1">IF(ISBLANK(OFFSET($I61,-($C61-1),0)),"",
IF($C61=1,MATCH(OFFSET($I61,-($C61-1),0),[1]ShopProductTable!$A:$A,0),
OFFSET(J61,-1,0)+OFFSET(L61,-1,0)
))</f>
        <v>29</v>
      </c>
      <c r="K61">
        <f ca="1">IF(ISBLANK(OFFSET($I61,-($C61-1),0)),"",
IF($C61=1,MATCH("tp1",[1]ShopProductTable!$1:$1,0),
IF(OFFSET(L61,-1,0)=1,MATCH("tp1",[1]ShopProductTable!$1:$1,0),
OFFSET(K61,-1,0)+4)))</f>
        <v>26</v>
      </c>
      <c r="L61">
        <f ca="1">IF(ISBLANK(OFFSET($I61,-($C61-1),0)),"",
IF($K61-1+4=28,1,
IF(LEN(OFFSET([1]ShopProductTable!$A$1,$J61-1,$K61-1+4))=0,1,0)))</f>
        <v>1</v>
      </c>
      <c r="M61" t="str">
        <f t="shared" ca="1" si="40"/>
        <v>cu</v>
      </c>
      <c r="N61" t="str">
        <f ca="1">IF(ISBLANK(OFFSET($I61,-($C61-1),0)),"",
OFFSET([1]ShopProductTable!$A$1,$J61-1,$K61))</f>
        <v>재화</v>
      </c>
      <c r="O61" t="str">
        <f ca="1">IF(ISBLANK(OFFSET($I61,-($C61-1),0)),"",
OFFSET([1]ShopProductTable!$A$1,$J61-1,$K61+1))</f>
        <v>GO</v>
      </c>
      <c r="P61">
        <f ca="1">IF(ISBLANK(OFFSET($I61,-($C61-1),0)),"",
OFFSET([1]ShopProductTable!$A$1,$J61-1,$K61+2))</f>
        <v>20000</v>
      </c>
      <c r="Q61" t="str">
        <f t="shared" ca="1" si="41"/>
        <v>cu</v>
      </c>
      <c r="R61" t="str">
        <f t="shared" ca="1" si="42"/>
        <v>GO</v>
      </c>
      <c r="S61">
        <f t="shared" ca="1" si="43"/>
        <v>20000</v>
      </c>
    </row>
    <row r="62" spans="1:19">
      <c r="A62" t="s">
        <v>104</v>
      </c>
      <c r="B62" t="str">
        <f>IFERROR(VLOOKUP(A62,EventTypeTable!A:B,MATCH(EventTypeTable!$B$1,EventTypeTable!$A$1:$B$1,0),0),"")</f>
        <v/>
      </c>
      <c r="C62">
        <v>7</v>
      </c>
      <c r="D62">
        <f ca="1">IF(C62&lt;&gt;1,OFFSET(D62,-1,0),
SUMIF([1]ShopProductTable!$D:$D,$A62,[1]ShopProductTable!$E:$E))</f>
        <v>0</v>
      </c>
      <c r="E62" t="str">
        <f t="shared" ca="1" si="0"/>
        <v/>
      </c>
      <c r="J62">
        <f ca="1">IF(ISBLANK(OFFSET($I62,-($C62-1),0)),"",
IF($C62=1,MATCH(OFFSET($I62,-($C62-1),0),[1]ShopProductTable!$A:$A,0),
OFFSET(J62,-1,0)+OFFSET(L62,-1,0)
))</f>
        <v>30</v>
      </c>
      <c r="K62">
        <f ca="1">IF(ISBLANK(OFFSET($I62,-($C62-1),0)),"",
IF($C62=1,MATCH("tp1",[1]ShopProductTable!$1:$1,0),
IF(OFFSET(L62,-1,0)=1,MATCH("tp1",[1]ShopProductTable!$1:$1,0),
OFFSET(K62,-1,0)+4)))</f>
        <v>18</v>
      </c>
      <c r="L62">
        <f ca="1">IF(ISBLANK(OFFSET($I62,-($C62-1),0)),"",
IF($K62-1+4=28,1,
IF(LEN(OFFSET([1]ShopProductTable!$A$1,$J62-1,$K62-1+4))=0,1,0)))</f>
        <v>0</v>
      </c>
      <c r="M62" t="str">
        <f t="shared" ca="1" si="40"/>
        <v>cu</v>
      </c>
      <c r="N62" t="str">
        <f ca="1">IF(ISBLANK(OFFSET($I62,-($C62-1),0)),"",
OFFSET([1]ShopProductTable!$A$1,$J62-1,$K62))</f>
        <v>재화</v>
      </c>
      <c r="O62" t="str">
        <f ca="1">IF(ISBLANK(OFFSET($I62,-($C62-1),0)),"",
OFFSET([1]ShopProductTable!$A$1,$J62-1,$K62+1))</f>
        <v>EN</v>
      </c>
      <c r="P62">
        <f ca="1">IF(ISBLANK(OFFSET($I62,-($C62-1),0)),"",
OFFSET([1]ShopProductTable!$A$1,$J62-1,$K62+2))</f>
        <v>300</v>
      </c>
      <c r="Q62" t="str">
        <f t="shared" ca="1" si="41"/>
        <v>cu</v>
      </c>
      <c r="R62" t="str">
        <f t="shared" ca="1" si="42"/>
        <v>EN</v>
      </c>
      <c r="S62">
        <f t="shared" ca="1" si="43"/>
        <v>300</v>
      </c>
    </row>
    <row r="63" spans="1:19">
      <c r="A63" t="s">
        <v>104</v>
      </c>
      <c r="B63" t="str">
        <f>IFERROR(VLOOKUP(A63,EventTypeTable!A:B,MATCH(EventTypeTable!$B$1,EventTypeTable!$A$1:$B$1,0),0),"")</f>
        <v/>
      </c>
      <c r="C63">
        <v>8</v>
      </c>
      <c r="D63">
        <f ca="1">IF(C63&lt;&gt;1,OFFSET(D63,-1,0),
SUMIF([1]ShopProductTable!$D:$D,$A63,[1]ShopProductTable!$E:$E))</f>
        <v>0</v>
      </c>
      <c r="E63" t="str">
        <f t="shared" ca="1" si="0"/>
        <v/>
      </c>
      <c r="J63">
        <f ca="1">IF(ISBLANK(OFFSET($I63,-($C63-1),0)),"",
IF($C63=1,MATCH(OFFSET($I63,-($C63-1),0),[1]ShopProductTable!$A:$A,0),
OFFSET(J63,-1,0)+OFFSET(L63,-1,0)
))</f>
        <v>30</v>
      </c>
      <c r="K63">
        <f ca="1">IF(ISBLANK(OFFSET($I63,-($C63-1),0)),"",
IF($C63=1,MATCH("tp1",[1]ShopProductTable!$1:$1,0),
IF(OFFSET(L63,-1,0)=1,MATCH("tp1",[1]ShopProductTable!$1:$1,0),
OFFSET(K63,-1,0)+4)))</f>
        <v>22</v>
      </c>
      <c r="L63">
        <f ca="1">IF(ISBLANK(OFFSET($I63,-($C63-1),0)),"",
IF($K63-1+4=28,1,
IF(LEN(OFFSET([1]ShopProductTable!$A$1,$J63-1,$K63-1+4))=0,1,0)))</f>
        <v>0</v>
      </c>
      <c r="M63" t="str">
        <f t="shared" ca="1" si="40"/>
        <v>cu</v>
      </c>
      <c r="N63" t="str">
        <f ca="1">IF(ISBLANK(OFFSET($I63,-($C63-1),0)),"",
OFFSET([1]ShopProductTable!$A$1,$J63-1,$K63))</f>
        <v>재화</v>
      </c>
      <c r="O63" t="str">
        <f ca="1">IF(ISBLANK(OFFSET($I63,-($C63-1),0)),"",
OFFSET([1]ShopProductTable!$A$1,$J63-1,$K63+1))</f>
        <v>EN</v>
      </c>
      <c r="P63">
        <f ca="1">IF(ISBLANK(OFFSET($I63,-($C63-1),0)),"",
OFFSET([1]ShopProductTable!$A$1,$J63-1,$K63+2))</f>
        <v>100</v>
      </c>
      <c r="Q63" t="str">
        <f t="shared" ca="1" si="41"/>
        <v>cu</v>
      </c>
      <c r="R63" t="str">
        <f t="shared" ca="1" si="42"/>
        <v>EN</v>
      </c>
      <c r="S63">
        <f t="shared" ca="1" si="43"/>
        <v>100</v>
      </c>
    </row>
    <row r="64" spans="1:19">
      <c r="A64" t="s">
        <v>104</v>
      </c>
      <c r="B64" t="str">
        <f>IFERROR(VLOOKUP(A64,EventTypeTable!A:B,MATCH(EventTypeTable!$B$1,EventTypeTable!$A$1:$B$1,0),0),"")</f>
        <v/>
      </c>
      <c r="C64">
        <v>9</v>
      </c>
      <c r="D64">
        <f ca="1">IF(C64&lt;&gt;1,OFFSET(D64,-1,0),
SUMIF([1]ShopProductTable!$D:$D,$A64,[1]ShopProductTable!$E:$E))</f>
        <v>0</v>
      </c>
      <c r="E64" t="str">
        <f t="shared" ca="1" si="0"/>
        <v/>
      </c>
      <c r="J64">
        <f ca="1">IF(ISBLANK(OFFSET($I64,-($C64-1),0)),"",
IF($C64=1,MATCH(OFFSET($I64,-($C64-1),0),[1]ShopProductTable!$A:$A,0),
OFFSET(J64,-1,0)+OFFSET(L64,-1,0)
))</f>
        <v>30</v>
      </c>
      <c r="K64">
        <f ca="1">IF(ISBLANK(OFFSET($I64,-($C64-1),0)),"",
IF($C64=1,MATCH("tp1",[1]ShopProductTable!$1:$1,0),
IF(OFFSET(L64,-1,0)=1,MATCH("tp1",[1]ShopProductTable!$1:$1,0),
OFFSET(K64,-1,0)+4)))</f>
        <v>26</v>
      </c>
      <c r="L64">
        <f ca="1">IF(ISBLANK(OFFSET($I64,-($C64-1),0)),"",
IF($K64-1+4=28,1,
IF(LEN(OFFSET([1]ShopProductTable!$A$1,$J64-1,$K64-1+4))=0,1,0)))</f>
        <v>1</v>
      </c>
      <c r="M64" t="str">
        <f t="shared" ca="1" si="40"/>
        <v>cu</v>
      </c>
      <c r="N64" t="str">
        <f ca="1">IF(ISBLANK(OFFSET($I64,-($C64-1),0)),"",
OFFSET([1]ShopProductTable!$A$1,$J64-1,$K64))</f>
        <v>재화</v>
      </c>
      <c r="O64" t="str">
        <f ca="1">IF(ISBLANK(OFFSET($I64,-($C64-1),0)),"",
OFFSET([1]ShopProductTable!$A$1,$J64-1,$K64+1))</f>
        <v>GO</v>
      </c>
      <c r="P64">
        <f ca="1">IF(ISBLANK(OFFSET($I64,-($C64-1),0)),"",
OFFSET([1]ShopProductTable!$A$1,$J64-1,$K64+2))</f>
        <v>40000</v>
      </c>
      <c r="Q64" t="str">
        <f t="shared" ca="1" si="41"/>
        <v>cu</v>
      </c>
      <c r="R64" t="str">
        <f t="shared" ca="1" si="42"/>
        <v>GO</v>
      </c>
      <c r="S64">
        <f t="shared" ca="1" si="43"/>
        <v>40000</v>
      </c>
    </row>
    <row r="65" spans="1:19">
      <c r="A65" t="s">
        <v>104</v>
      </c>
      <c r="B65" t="str">
        <f>IFERROR(VLOOKUP(A65,EventTypeTable!A:B,MATCH(EventTypeTable!$B$1,EventTypeTable!$A$1:$B$1,0),0),"")</f>
        <v/>
      </c>
      <c r="C65">
        <v>10</v>
      </c>
      <c r="D65">
        <f ca="1">IF(C65&lt;&gt;1,OFFSET(D65,-1,0),
SUMIF([1]ShopProductTable!$D:$D,$A65,[1]ShopProductTable!$E:$E))</f>
        <v>0</v>
      </c>
      <c r="E65" t="str">
        <f t="shared" ca="1" si="0"/>
        <v/>
      </c>
      <c r="J65">
        <f ca="1">IF(ISBLANK(OFFSET($I65,-($C65-1),0)),"",
IF($C65=1,MATCH(OFFSET($I65,-($C65-1),0),[1]ShopProductTable!$A:$A,0),
OFFSET(J65,-1,0)+OFFSET(L65,-1,0)
))</f>
        <v>31</v>
      </c>
      <c r="K65">
        <f ca="1">IF(ISBLANK(OFFSET($I65,-($C65-1),0)),"",
IF($C65=1,MATCH("tp1",[1]ShopProductTable!$1:$1,0),
IF(OFFSET(L65,-1,0)=1,MATCH("tp1",[1]ShopProductTable!$1:$1,0),
OFFSET(K65,-1,0)+4)))</f>
        <v>18</v>
      </c>
      <c r="L65">
        <f ca="1">IF(ISBLANK(OFFSET($I65,-($C65-1),0)),"",
IF($K65-1+4=28,1,
IF(LEN(OFFSET([1]ShopProductTable!$A$1,$J65-1,$K65-1+4))=0,1,0)))</f>
        <v>0</v>
      </c>
      <c r="M65" t="str">
        <f t="shared" ca="1" si="40"/>
        <v>it</v>
      </c>
      <c r="N65" t="str">
        <f ca="1">IF(ISBLANK(OFFSET($I65,-($C65-1),0)),"",
OFFSET([1]ShopProductTable!$A$1,$J65-1,$K65))</f>
        <v>아이템</v>
      </c>
      <c r="O65" t="str">
        <f ca="1">IF(ISBLANK(OFFSET($I65,-($C65-1),0)),"",
OFFSET([1]ShopProductTable!$A$1,$J65-1,$K65+1))</f>
        <v>Cash_sSevenTotal</v>
      </c>
      <c r="P65">
        <f ca="1">IF(ISBLANK(OFFSET($I65,-($C65-1),0)),"",
OFFSET([1]ShopProductTable!$A$1,$J65-1,$K65+2))</f>
        <v>1200</v>
      </c>
      <c r="Q65" t="str">
        <f t="shared" ca="1" si="41"/>
        <v>it</v>
      </c>
      <c r="R65" t="str">
        <f t="shared" ca="1" si="42"/>
        <v>Cash_sSevenTotal</v>
      </c>
      <c r="S65">
        <f t="shared" ca="1" si="43"/>
        <v>1200</v>
      </c>
    </row>
    <row r="66" spans="1:19">
      <c r="A66" t="s">
        <v>104</v>
      </c>
      <c r="B66" t="str">
        <f>IFERROR(VLOOKUP(A66,EventTypeTable!A:B,MATCH(EventTypeTable!$B$1,EventTypeTable!$A$1:$B$1,0),0),"")</f>
        <v/>
      </c>
      <c r="C66">
        <v>11</v>
      </c>
      <c r="D66">
        <f ca="1">IF(C66&lt;&gt;1,OFFSET(D66,-1,0),
SUMIF([1]ShopProductTable!$D:$D,$A66,[1]ShopProductTable!$E:$E))</f>
        <v>0</v>
      </c>
      <c r="E66" t="str">
        <f t="shared" ca="1" si="0"/>
        <v/>
      </c>
      <c r="J66">
        <f ca="1">IF(ISBLANK(OFFSET($I66,-($C66-1),0)),"",
IF($C66=1,MATCH(OFFSET($I66,-($C66-1),0),[1]ShopProductTable!$A:$A,0),
OFFSET(J66,-1,0)+OFFSET(L66,-1,0)
))</f>
        <v>31</v>
      </c>
      <c r="K66">
        <f ca="1">IF(ISBLANK(OFFSET($I66,-($C66-1),0)),"",
IF($C66=1,MATCH("tp1",[1]ShopProductTable!$1:$1,0),
IF(OFFSET(L66,-1,0)=1,MATCH("tp1",[1]ShopProductTable!$1:$1,0),
OFFSET(K66,-1,0)+4)))</f>
        <v>22</v>
      </c>
      <c r="L66">
        <f ca="1">IF(ISBLANK(OFFSET($I66,-($C66-1),0)),"",
IF($K66-1+4=28,1,
IF(LEN(OFFSET([1]ShopProductTable!$A$1,$J66-1,$K66-1+4))=0,1,0)))</f>
        <v>0</v>
      </c>
      <c r="M66" t="str">
        <f t="shared" ca="1" si="40"/>
        <v>cu</v>
      </c>
      <c r="N66" t="str">
        <f ca="1">IF(ISBLANK(OFFSET($I66,-($C66-1),0)),"",
OFFSET([1]ShopProductTable!$A$1,$J66-1,$K66))</f>
        <v>재화</v>
      </c>
      <c r="O66" t="str">
        <f ca="1">IF(ISBLANK(OFFSET($I66,-($C66-1),0)),"",
OFFSET([1]ShopProductTable!$A$1,$J66-1,$K66+1))</f>
        <v>EN</v>
      </c>
      <c r="P66">
        <f ca="1">IF(ISBLANK(OFFSET($I66,-($C66-1),0)),"",
OFFSET([1]ShopProductTable!$A$1,$J66-1,$K66+2))</f>
        <v>500</v>
      </c>
      <c r="Q66" t="str">
        <f t="shared" ca="1" si="41"/>
        <v>cu</v>
      </c>
      <c r="R66" t="str">
        <f t="shared" ca="1" si="42"/>
        <v>EN</v>
      </c>
      <c r="S66">
        <f t="shared" ca="1" si="43"/>
        <v>500</v>
      </c>
    </row>
    <row r="67" spans="1:19">
      <c r="A67" t="s">
        <v>104</v>
      </c>
      <c r="B67" t="str">
        <f>IFERROR(VLOOKUP(A67,EventTypeTable!A:B,MATCH(EventTypeTable!$B$1,EventTypeTable!$A$1:$B$1,0),0),"")</f>
        <v/>
      </c>
      <c r="C67">
        <v>12</v>
      </c>
      <c r="D67">
        <f ca="1">IF(C67&lt;&gt;1,OFFSET(D67,-1,0),
SUMIF([1]ShopProductTable!$D:$D,$A67,[1]ShopProductTable!$E:$E))</f>
        <v>0</v>
      </c>
      <c r="E67" t="str">
        <f t="shared" ca="1" si="0"/>
        <v/>
      </c>
      <c r="J67">
        <f ca="1">IF(ISBLANK(OFFSET($I67,-($C67-1),0)),"",
IF($C67=1,MATCH(OFFSET($I67,-($C67-1),0),[1]ShopProductTable!$A:$A,0),
OFFSET(J67,-1,0)+OFFSET(L67,-1,0)
))</f>
        <v>31</v>
      </c>
      <c r="K67">
        <f ca="1">IF(ISBLANK(OFFSET($I67,-($C67-1),0)),"",
IF($C67=1,MATCH("tp1",[1]ShopProductTable!$1:$1,0),
IF(OFFSET(L67,-1,0)=1,MATCH("tp1",[1]ShopProductTable!$1:$1,0),
OFFSET(K67,-1,0)+4)))</f>
        <v>26</v>
      </c>
      <c r="L67">
        <f ca="1">IF(ISBLANK(OFFSET($I67,-($C67-1),0)),"",
IF($K67-1+4=28,1,
IF(LEN(OFFSET([1]ShopProductTable!$A$1,$J67-1,$K67-1+4))=0,1,0)))</f>
        <v>1</v>
      </c>
      <c r="M67" t="str">
        <f t="shared" ca="1" si="40"/>
        <v>cu</v>
      </c>
      <c r="N67" t="str">
        <f ca="1">IF(ISBLANK(OFFSET($I67,-($C67-1),0)),"",
OFFSET([1]ShopProductTable!$A$1,$J67-1,$K67))</f>
        <v>재화</v>
      </c>
      <c r="O67" t="str">
        <f ca="1">IF(ISBLANK(OFFSET($I67,-($C67-1),0)),"",
OFFSET([1]ShopProductTable!$A$1,$J67-1,$K67+1))</f>
        <v>GO</v>
      </c>
      <c r="P67">
        <f ca="1">IF(ISBLANK(OFFSET($I67,-($C67-1),0)),"",
OFFSET([1]ShopProductTable!$A$1,$J67-1,$K67+2))</f>
        <v>60000</v>
      </c>
      <c r="Q67" t="str">
        <f t="shared" ca="1" si="41"/>
        <v>cu</v>
      </c>
      <c r="R67" t="str">
        <f t="shared" ca="1" si="42"/>
        <v>GO</v>
      </c>
      <c r="S67">
        <f t="shared" ca="1" si="43"/>
        <v>60000</v>
      </c>
    </row>
    <row r="68" spans="1:19">
      <c r="A68" t="s">
        <v>105</v>
      </c>
      <c r="B68" t="str">
        <f>IFERROR(VLOOKUP(A68,EventTypeTable!A:B,MATCH(EventTypeTable!$B$1,EventTypeTable!$A$1:$B$1,0),0),"")</f>
        <v/>
      </c>
      <c r="C68">
        <v>1</v>
      </c>
      <c r="D68">
        <f ca="1">IF(C68&lt;&gt;1,OFFSET(D68,-1,0),
SUMIF([1]ShopProductTable!$D:$D,$A68,[1]ShopProductTable!$E:$E))</f>
        <v>0</v>
      </c>
      <c r="E68" t="str">
        <f t="shared" ca="1" si="0"/>
        <v/>
      </c>
      <c r="I68" t="s">
        <v>103</v>
      </c>
      <c r="J68">
        <f ca="1">IF(ISBLANK(OFFSET($I68,-($C68-1),0)),"",
IF($C68=1,MATCH(OFFSET($I68,-($C68-1),0),[1]ShopProductTable!$A:$A,0),
OFFSET(J68,-1,0)+OFFSET(L68,-1,0)
))</f>
        <v>32</v>
      </c>
      <c r="K68">
        <f ca="1">IF(ISBLANK(OFFSET($I68,-($C68-1),0)),"",
IF($C68=1,MATCH("tp1",[1]ShopProductTable!$1:$1,0),
IF(OFFSET(L68,-1,0)=1,MATCH("tp1",[1]ShopProductTable!$1:$1,0),
OFFSET(K68,-1,0)+4)))</f>
        <v>18</v>
      </c>
      <c r="L68">
        <f ca="1">IF(ISBLANK(OFFSET($I68,-($C68-1),0)),"",
IF($K68-1+4=28,1,
IF(LEN(OFFSET([1]ShopProductTable!$A$1,$J68-1,$K68-1+4))=0,1,0)))</f>
        <v>0</v>
      </c>
      <c r="M68" t="str">
        <f t="shared" ca="1" si="40"/>
        <v>cu</v>
      </c>
      <c r="N68" t="str">
        <f ca="1">IF(ISBLANK(OFFSET($I68,-($C68-1),0)),"",
OFFSET([1]ShopProductTable!$A$1,$J68-1,$K68))</f>
        <v>재화</v>
      </c>
      <c r="O68" t="str">
        <f ca="1">IF(ISBLANK(OFFSET($I68,-($C68-1),0)),"",
OFFSET([1]ShopProductTable!$A$1,$J68-1,$K68+1))</f>
        <v>EN</v>
      </c>
      <c r="P68">
        <f ca="1">IF(ISBLANK(OFFSET($I68,-($C68-1),0)),"",
OFFSET([1]ShopProductTable!$A$1,$J68-1,$K68+2))</f>
        <v>100</v>
      </c>
      <c r="Q68" t="str">
        <f t="shared" ca="1" si="41"/>
        <v>cu</v>
      </c>
      <c r="R68" t="str">
        <f t="shared" ca="1" si="42"/>
        <v>EN</v>
      </c>
      <c r="S68">
        <f t="shared" ca="1" si="43"/>
        <v>100</v>
      </c>
    </row>
    <row r="69" spans="1:19">
      <c r="A69" t="s">
        <v>105</v>
      </c>
      <c r="B69" t="str">
        <f>IFERROR(VLOOKUP(A69,EventTypeTable!A:B,MATCH(EventTypeTable!$B$1,EventTypeTable!$A$1:$B$1,0),0),"")</f>
        <v/>
      </c>
      <c r="C69">
        <v>2</v>
      </c>
      <c r="D69">
        <f ca="1">IF(C69&lt;&gt;1,OFFSET(D69,-1,0),
SUMIF([1]ShopProductTable!$D:$D,$A69,[1]ShopProductTable!$E:$E))</f>
        <v>0</v>
      </c>
      <c r="E69" t="str">
        <f t="shared" ca="1" si="0"/>
        <v/>
      </c>
      <c r="J69">
        <f ca="1">IF(ISBLANK(OFFSET($I69,-($C69-1),0)),"",
IF($C69=1,MATCH(OFFSET($I69,-($C69-1),0),[1]ShopProductTable!$A:$A,0),
OFFSET(J69,-1,0)+OFFSET(L69,-1,0)
))</f>
        <v>32</v>
      </c>
      <c r="K69">
        <f ca="1">IF(ISBLANK(OFFSET($I69,-($C69-1),0)),"",
IF($C69=1,MATCH("tp1",[1]ShopProductTable!$1:$1,0),
IF(OFFSET(L69,-1,0)=1,MATCH("tp1",[1]ShopProductTable!$1:$1,0),
OFFSET(K69,-1,0)+4)))</f>
        <v>22</v>
      </c>
      <c r="L69">
        <f ca="1">IF(ISBLANK(OFFSET($I69,-($C69-1),0)),"",
IF($K69-1+4=28,1,
IF(LEN(OFFSET([1]ShopProductTable!$A$1,$J69-1,$K69-1+4))=0,1,0)))</f>
        <v>0</v>
      </c>
      <c r="M69" t="str">
        <f t="shared" ca="1" si="40"/>
        <v>cu</v>
      </c>
      <c r="N69" t="str">
        <f ca="1">IF(ISBLANK(OFFSET($I69,-($C69-1),0)),"",
OFFSET([1]ShopProductTable!$A$1,$J69-1,$K69))</f>
        <v>재화</v>
      </c>
      <c r="O69" t="str">
        <f ca="1">IF(ISBLANK(OFFSET($I69,-($C69-1),0)),"",
OFFSET([1]ShopProductTable!$A$1,$J69-1,$K69+1))</f>
        <v>EN</v>
      </c>
      <c r="P69">
        <f ca="1">IF(ISBLANK(OFFSET($I69,-($C69-1),0)),"",
OFFSET([1]ShopProductTable!$A$1,$J69-1,$K69+2))</f>
        <v>50</v>
      </c>
      <c r="Q69" t="str">
        <f t="shared" ca="1" si="41"/>
        <v>cu</v>
      </c>
      <c r="R69" t="str">
        <f t="shared" ca="1" si="42"/>
        <v>EN</v>
      </c>
      <c r="S69">
        <f t="shared" ca="1" si="43"/>
        <v>50</v>
      </c>
    </row>
    <row r="70" spans="1:19">
      <c r="A70" t="s">
        <v>105</v>
      </c>
      <c r="B70" t="str">
        <f>IFERROR(VLOOKUP(A70,EventTypeTable!A:B,MATCH(EventTypeTable!$B$1,EventTypeTable!$A$1:$B$1,0),0),"")</f>
        <v/>
      </c>
      <c r="C70">
        <v>3</v>
      </c>
      <c r="D70">
        <f ca="1">IF(C70&lt;&gt;1,OFFSET(D70,-1,0),
SUMIF([1]ShopProductTable!$D:$D,$A70,[1]ShopProductTable!$E:$E))</f>
        <v>0</v>
      </c>
      <c r="E70" t="str">
        <f t="shared" ca="1" si="0"/>
        <v/>
      </c>
      <c r="J70">
        <f ca="1">IF(ISBLANK(OFFSET($I70,-($C70-1),0)),"",
IF($C70=1,MATCH(OFFSET($I70,-($C70-1),0),[1]ShopProductTable!$A:$A,0),
OFFSET(J70,-1,0)+OFFSET(L70,-1,0)
))</f>
        <v>32</v>
      </c>
      <c r="K70">
        <f ca="1">IF(ISBLANK(OFFSET($I70,-($C70-1),0)),"",
IF($C70=1,MATCH("tp1",[1]ShopProductTable!$1:$1,0),
IF(OFFSET(L70,-1,0)=1,MATCH("tp1",[1]ShopProductTable!$1:$1,0),
OFFSET(K70,-1,0)+4)))</f>
        <v>26</v>
      </c>
      <c r="L70">
        <f ca="1">IF(ISBLANK(OFFSET($I70,-($C70-1),0)),"",
IF($K70-1+4=28,1,
IF(LEN(OFFSET([1]ShopProductTable!$A$1,$J70-1,$K70-1+4))=0,1,0)))</f>
        <v>1</v>
      </c>
      <c r="M70" t="str">
        <f t="shared" ca="1" si="40"/>
        <v>cu</v>
      </c>
      <c r="N70" t="str">
        <f ca="1">IF(ISBLANK(OFFSET($I70,-($C70-1),0)),"",
OFFSET([1]ShopProductTable!$A$1,$J70-1,$K70))</f>
        <v>재화</v>
      </c>
      <c r="O70" t="str">
        <f ca="1">IF(ISBLANK(OFFSET($I70,-($C70-1),0)),"",
OFFSET([1]ShopProductTable!$A$1,$J70-1,$K70+1))</f>
        <v>GO</v>
      </c>
      <c r="P70">
        <f ca="1">IF(ISBLANK(OFFSET($I70,-($C70-1),0)),"",
OFFSET([1]ShopProductTable!$A$1,$J70-1,$K70+2))</f>
        <v>10000</v>
      </c>
      <c r="Q70" t="str">
        <f t="shared" ca="1" si="41"/>
        <v>cu</v>
      </c>
      <c r="R70" t="str">
        <f t="shared" ca="1" si="42"/>
        <v>GO</v>
      </c>
      <c r="S70">
        <f t="shared" ca="1" si="43"/>
        <v>10000</v>
      </c>
    </row>
    <row r="71" spans="1:19">
      <c r="A71" t="s">
        <v>105</v>
      </c>
      <c r="B71" t="str">
        <f>IFERROR(VLOOKUP(A71,EventTypeTable!A:B,MATCH(EventTypeTable!$B$1,EventTypeTable!$A$1:$B$1,0),0),"")</f>
        <v/>
      </c>
      <c r="C71">
        <v>4</v>
      </c>
      <c r="D71">
        <f ca="1">IF(C71&lt;&gt;1,OFFSET(D71,-1,0),
SUMIF([1]ShopProductTable!$D:$D,$A71,[1]ShopProductTable!$E:$E))</f>
        <v>0</v>
      </c>
      <c r="E71" t="str">
        <f t="shared" ca="1" si="0"/>
        <v/>
      </c>
      <c r="J71">
        <f ca="1">IF(ISBLANK(OFFSET($I71,-($C71-1),0)),"",
IF($C71=1,MATCH(OFFSET($I71,-($C71-1),0),[1]ShopProductTable!$A:$A,0),
OFFSET(J71,-1,0)+OFFSET(L71,-1,0)
))</f>
        <v>33</v>
      </c>
      <c r="K71">
        <f ca="1">IF(ISBLANK(OFFSET($I71,-($C71-1),0)),"",
IF($C71=1,MATCH("tp1",[1]ShopProductTable!$1:$1,0),
IF(OFFSET(L71,-1,0)=1,MATCH("tp1",[1]ShopProductTable!$1:$1,0),
OFFSET(K71,-1,0)+4)))</f>
        <v>18</v>
      </c>
      <c r="L71">
        <f ca="1">IF(ISBLANK(OFFSET($I71,-($C71-1),0)),"",
IF($K71-1+4=28,1,
IF(LEN(OFFSET([1]ShopProductTable!$A$1,$J71-1,$K71-1+4))=0,1,0)))</f>
        <v>0</v>
      </c>
      <c r="M71" t="str">
        <f t="shared" ca="1" si="40"/>
        <v>it</v>
      </c>
      <c r="N71" t="str">
        <f ca="1">IF(ISBLANK(OFFSET($I71,-($C71-1),0)),"",
OFFSET([1]ShopProductTable!$A$1,$J71-1,$K71))</f>
        <v>아이템</v>
      </c>
      <c r="O71" t="str">
        <f ca="1">IF(ISBLANK(OFFSET($I71,-($C71-1),0)),"",
OFFSET([1]ShopProductTable!$A$1,$J71-1,$K71+1))</f>
        <v>Cash_sSevenTotal</v>
      </c>
      <c r="P71">
        <f ca="1">IF(ISBLANK(OFFSET($I71,-($C71-1),0)),"",
OFFSET([1]ShopProductTable!$A$1,$J71-1,$K71+2))</f>
        <v>300</v>
      </c>
      <c r="Q71" t="str">
        <f t="shared" ca="1" si="41"/>
        <v>it</v>
      </c>
      <c r="R71" t="str">
        <f t="shared" ca="1" si="42"/>
        <v>Cash_sSevenTotal</v>
      </c>
      <c r="S71">
        <f t="shared" ca="1" si="43"/>
        <v>300</v>
      </c>
    </row>
    <row r="72" spans="1:19">
      <c r="A72" t="s">
        <v>105</v>
      </c>
      <c r="B72" t="str">
        <f>IFERROR(VLOOKUP(A72,EventTypeTable!A:B,MATCH(EventTypeTable!$B$1,EventTypeTable!$A$1:$B$1,0),0),"")</f>
        <v/>
      </c>
      <c r="C72">
        <v>5</v>
      </c>
      <c r="D72">
        <f ca="1">IF(C72&lt;&gt;1,OFFSET(D72,-1,0),
SUMIF([1]ShopProductTable!$D:$D,$A72,[1]ShopProductTable!$E:$E))</f>
        <v>0</v>
      </c>
      <c r="E72" t="str">
        <f t="shared" ca="1" si="0"/>
        <v/>
      </c>
      <c r="J72">
        <f ca="1">IF(ISBLANK(OFFSET($I72,-($C72-1),0)),"",
IF($C72=1,MATCH(OFFSET($I72,-($C72-1),0),[1]ShopProductTable!$A:$A,0),
OFFSET(J72,-1,0)+OFFSET(L72,-1,0)
))</f>
        <v>33</v>
      </c>
      <c r="K72">
        <f ca="1">IF(ISBLANK(OFFSET($I72,-($C72-1),0)),"",
IF($C72=1,MATCH("tp1",[1]ShopProductTable!$1:$1,0),
IF(OFFSET(L72,-1,0)=1,MATCH("tp1",[1]ShopProductTable!$1:$1,0),
OFFSET(K72,-1,0)+4)))</f>
        <v>22</v>
      </c>
      <c r="L72">
        <f ca="1">IF(ISBLANK(OFFSET($I72,-($C72-1),0)),"",
IF($K72-1+4=28,1,
IF(LEN(OFFSET([1]ShopProductTable!$A$1,$J72-1,$K72-1+4))=0,1,0)))</f>
        <v>0</v>
      </c>
      <c r="M72" t="str">
        <f t="shared" ca="1" si="40"/>
        <v>cu</v>
      </c>
      <c r="N72" t="str">
        <f ca="1">IF(ISBLANK(OFFSET($I72,-($C72-1),0)),"",
OFFSET([1]ShopProductTable!$A$1,$J72-1,$K72))</f>
        <v>재화</v>
      </c>
      <c r="O72" t="str">
        <f ca="1">IF(ISBLANK(OFFSET($I72,-($C72-1),0)),"",
OFFSET([1]ShopProductTable!$A$1,$J72-1,$K72+1))</f>
        <v>EN</v>
      </c>
      <c r="P72">
        <f ca="1">IF(ISBLANK(OFFSET($I72,-($C72-1),0)),"",
OFFSET([1]ShopProductTable!$A$1,$J72-1,$K72+2))</f>
        <v>75</v>
      </c>
      <c r="Q72" t="str">
        <f t="shared" ca="1" si="41"/>
        <v>cu</v>
      </c>
      <c r="R72" t="str">
        <f t="shared" ca="1" si="42"/>
        <v>EN</v>
      </c>
      <c r="S72">
        <f t="shared" ca="1" si="43"/>
        <v>75</v>
      </c>
    </row>
    <row r="73" spans="1:19">
      <c r="A73" t="s">
        <v>105</v>
      </c>
      <c r="B73" t="str">
        <f>IFERROR(VLOOKUP(A73,EventTypeTable!A:B,MATCH(EventTypeTable!$B$1,EventTypeTable!$A$1:$B$1,0),0),"")</f>
        <v/>
      </c>
      <c r="C73">
        <v>6</v>
      </c>
      <c r="D73">
        <f ca="1">IF(C73&lt;&gt;1,OFFSET(D73,-1,0),
SUMIF([1]ShopProductTable!$D:$D,$A73,[1]ShopProductTable!$E:$E))</f>
        <v>0</v>
      </c>
      <c r="E73" t="str">
        <f t="shared" ca="1" si="0"/>
        <v/>
      </c>
      <c r="J73">
        <f ca="1">IF(ISBLANK(OFFSET($I73,-($C73-1),0)),"",
IF($C73=1,MATCH(OFFSET($I73,-($C73-1),0),[1]ShopProductTable!$A:$A,0),
OFFSET(J73,-1,0)+OFFSET(L73,-1,0)
))</f>
        <v>33</v>
      </c>
      <c r="K73">
        <f ca="1">IF(ISBLANK(OFFSET($I73,-($C73-1),0)),"",
IF($C73=1,MATCH("tp1",[1]ShopProductTable!$1:$1,0),
IF(OFFSET(L73,-1,0)=1,MATCH("tp1",[1]ShopProductTable!$1:$1,0),
OFFSET(K73,-1,0)+4)))</f>
        <v>26</v>
      </c>
      <c r="L73">
        <f ca="1">IF(ISBLANK(OFFSET($I73,-($C73-1),0)),"",
IF($K73-1+4=28,1,
IF(LEN(OFFSET([1]ShopProductTable!$A$1,$J73-1,$K73-1+4))=0,1,0)))</f>
        <v>1</v>
      </c>
      <c r="M73" t="str">
        <f t="shared" ca="1" si="40"/>
        <v>cu</v>
      </c>
      <c r="N73" t="str">
        <f ca="1">IF(ISBLANK(OFFSET($I73,-($C73-1),0)),"",
OFFSET([1]ShopProductTable!$A$1,$J73-1,$K73))</f>
        <v>재화</v>
      </c>
      <c r="O73" t="str">
        <f ca="1">IF(ISBLANK(OFFSET($I73,-($C73-1),0)),"",
OFFSET([1]ShopProductTable!$A$1,$J73-1,$K73+1))</f>
        <v>GO</v>
      </c>
      <c r="P73">
        <f ca="1">IF(ISBLANK(OFFSET($I73,-($C73-1),0)),"",
OFFSET([1]ShopProductTable!$A$1,$J73-1,$K73+2))</f>
        <v>20000</v>
      </c>
      <c r="Q73" t="str">
        <f t="shared" ca="1" si="41"/>
        <v>cu</v>
      </c>
      <c r="R73" t="str">
        <f t="shared" ca="1" si="42"/>
        <v>GO</v>
      </c>
      <c r="S73">
        <f t="shared" ca="1" si="43"/>
        <v>20000</v>
      </c>
    </row>
    <row r="74" spans="1:19">
      <c r="A74" t="s">
        <v>105</v>
      </c>
      <c r="B74" t="str">
        <f>IFERROR(VLOOKUP(A74,EventTypeTable!A:B,MATCH(EventTypeTable!$B$1,EventTypeTable!$A$1:$B$1,0),0),"")</f>
        <v/>
      </c>
      <c r="C74">
        <v>7</v>
      </c>
      <c r="D74">
        <f ca="1">IF(C74&lt;&gt;1,OFFSET(D74,-1,0),
SUMIF([1]ShopProductTable!$D:$D,$A74,[1]ShopProductTable!$E:$E))</f>
        <v>0</v>
      </c>
      <c r="E74" t="str">
        <f t="shared" ref="E74:E79" ca="1" si="44">IF(ISBLANK(F74),"",
VLOOKUP(F74,OFFSET(INDIRECT("$A:$B"),0,MATCH(F$1&amp;"_Verify",INDIRECT("$1:$1"),0)-1),2,0)
)</f>
        <v/>
      </c>
      <c r="J74">
        <f ca="1">IF(ISBLANK(OFFSET($I74,-($C74-1),0)),"",
IF($C74=1,MATCH(OFFSET($I74,-($C74-1),0),[1]ShopProductTable!$A:$A,0),
OFFSET(J74,-1,0)+OFFSET(L74,-1,0)
))</f>
        <v>34</v>
      </c>
      <c r="K74">
        <f ca="1">IF(ISBLANK(OFFSET($I74,-($C74-1),0)),"",
IF($C74=1,MATCH("tp1",[1]ShopProductTable!$1:$1,0),
IF(OFFSET(L74,-1,0)=1,MATCH("tp1",[1]ShopProductTable!$1:$1,0),
OFFSET(K74,-1,0)+4)))</f>
        <v>18</v>
      </c>
      <c r="L74">
        <f ca="1">IF(ISBLANK(OFFSET($I74,-($C74-1),0)),"",
IF($K74-1+4=28,1,
IF(LEN(OFFSET([1]ShopProductTable!$A$1,$J74-1,$K74-1+4))=0,1,0)))</f>
        <v>0</v>
      </c>
      <c r="M74" t="str">
        <f t="shared" ca="1" si="40"/>
        <v>cu</v>
      </c>
      <c r="N74" t="str">
        <f ca="1">IF(ISBLANK(OFFSET($I74,-($C74-1),0)),"",
OFFSET([1]ShopProductTable!$A$1,$J74-1,$K74))</f>
        <v>재화</v>
      </c>
      <c r="O74" t="str">
        <f ca="1">IF(ISBLANK(OFFSET($I74,-($C74-1),0)),"",
OFFSET([1]ShopProductTable!$A$1,$J74-1,$K74+1))</f>
        <v>EN</v>
      </c>
      <c r="P74">
        <f ca="1">IF(ISBLANK(OFFSET($I74,-($C74-1),0)),"",
OFFSET([1]ShopProductTable!$A$1,$J74-1,$K74+2))</f>
        <v>300</v>
      </c>
      <c r="Q74" t="str">
        <f t="shared" ca="1" si="41"/>
        <v>cu</v>
      </c>
      <c r="R74" t="str">
        <f t="shared" ca="1" si="42"/>
        <v>EN</v>
      </c>
      <c r="S74">
        <f t="shared" ca="1" si="43"/>
        <v>300</v>
      </c>
    </row>
    <row r="75" spans="1:19">
      <c r="A75" t="s">
        <v>105</v>
      </c>
      <c r="B75" t="str">
        <f>IFERROR(VLOOKUP(A75,EventTypeTable!A:B,MATCH(EventTypeTable!$B$1,EventTypeTable!$A$1:$B$1,0),0),"")</f>
        <v/>
      </c>
      <c r="C75">
        <v>8</v>
      </c>
      <c r="D75">
        <f ca="1">IF(C75&lt;&gt;1,OFFSET(D75,-1,0),
SUMIF([1]ShopProductTable!$D:$D,$A75,[1]ShopProductTable!$E:$E))</f>
        <v>0</v>
      </c>
      <c r="E75" t="str">
        <f t="shared" ca="1" si="44"/>
        <v/>
      </c>
      <c r="J75">
        <f ca="1">IF(ISBLANK(OFFSET($I75,-($C75-1),0)),"",
IF($C75=1,MATCH(OFFSET($I75,-($C75-1),0),[1]ShopProductTable!$A:$A,0),
OFFSET(J75,-1,0)+OFFSET(L75,-1,0)
))</f>
        <v>34</v>
      </c>
      <c r="K75">
        <f ca="1">IF(ISBLANK(OFFSET($I75,-($C75-1),0)),"",
IF($C75=1,MATCH("tp1",[1]ShopProductTable!$1:$1,0),
IF(OFFSET(L75,-1,0)=1,MATCH("tp1",[1]ShopProductTable!$1:$1,0),
OFFSET(K75,-1,0)+4)))</f>
        <v>22</v>
      </c>
      <c r="L75">
        <f ca="1">IF(ISBLANK(OFFSET($I75,-($C75-1),0)),"",
IF($K75-1+4=28,1,
IF(LEN(OFFSET([1]ShopProductTable!$A$1,$J75-1,$K75-1+4))=0,1,0)))</f>
        <v>0</v>
      </c>
      <c r="M75" t="str">
        <f t="shared" ca="1" si="40"/>
        <v>cu</v>
      </c>
      <c r="N75" t="str">
        <f ca="1">IF(ISBLANK(OFFSET($I75,-($C75-1),0)),"",
OFFSET([1]ShopProductTable!$A$1,$J75-1,$K75))</f>
        <v>재화</v>
      </c>
      <c r="O75" t="str">
        <f ca="1">IF(ISBLANK(OFFSET($I75,-($C75-1),0)),"",
OFFSET([1]ShopProductTable!$A$1,$J75-1,$K75+1))</f>
        <v>EN</v>
      </c>
      <c r="P75">
        <f ca="1">IF(ISBLANK(OFFSET($I75,-($C75-1),0)),"",
OFFSET([1]ShopProductTable!$A$1,$J75-1,$K75+2))</f>
        <v>100</v>
      </c>
      <c r="Q75" t="str">
        <f t="shared" ca="1" si="41"/>
        <v>cu</v>
      </c>
      <c r="R75" t="str">
        <f t="shared" ca="1" si="42"/>
        <v>EN</v>
      </c>
      <c r="S75">
        <f t="shared" ca="1" si="43"/>
        <v>100</v>
      </c>
    </row>
    <row r="76" spans="1:19">
      <c r="A76" t="s">
        <v>105</v>
      </c>
      <c r="B76" t="str">
        <f>IFERROR(VLOOKUP(A76,EventTypeTable!A:B,MATCH(EventTypeTable!$B$1,EventTypeTable!$A$1:$B$1,0),0),"")</f>
        <v/>
      </c>
      <c r="C76">
        <v>9</v>
      </c>
      <c r="D76">
        <f ca="1">IF(C76&lt;&gt;1,OFFSET(D76,-1,0),
SUMIF([1]ShopProductTable!$D:$D,$A76,[1]ShopProductTable!$E:$E))</f>
        <v>0</v>
      </c>
      <c r="E76" t="str">
        <f t="shared" ca="1" si="44"/>
        <v/>
      </c>
      <c r="J76">
        <f ca="1">IF(ISBLANK(OFFSET($I76,-($C76-1),0)),"",
IF($C76=1,MATCH(OFFSET($I76,-($C76-1),0),[1]ShopProductTable!$A:$A,0),
OFFSET(J76,-1,0)+OFFSET(L76,-1,0)
))</f>
        <v>34</v>
      </c>
      <c r="K76">
        <f ca="1">IF(ISBLANK(OFFSET($I76,-($C76-1),0)),"",
IF($C76=1,MATCH("tp1",[1]ShopProductTable!$1:$1,0),
IF(OFFSET(L76,-1,0)=1,MATCH("tp1",[1]ShopProductTable!$1:$1,0),
OFFSET(K76,-1,0)+4)))</f>
        <v>26</v>
      </c>
      <c r="L76">
        <f ca="1">IF(ISBLANK(OFFSET($I76,-($C76-1),0)),"",
IF($K76-1+4=28,1,
IF(LEN(OFFSET([1]ShopProductTable!$A$1,$J76-1,$K76-1+4))=0,1,0)))</f>
        <v>1</v>
      </c>
      <c r="M76" t="str">
        <f t="shared" ca="1" si="40"/>
        <v>cu</v>
      </c>
      <c r="N76" t="str">
        <f ca="1">IF(ISBLANK(OFFSET($I76,-($C76-1),0)),"",
OFFSET([1]ShopProductTable!$A$1,$J76-1,$K76))</f>
        <v>재화</v>
      </c>
      <c r="O76" t="str">
        <f ca="1">IF(ISBLANK(OFFSET($I76,-($C76-1),0)),"",
OFFSET([1]ShopProductTable!$A$1,$J76-1,$K76+1))</f>
        <v>GO</v>
      </c>
      <c r="P76">
        <f ca="1">IF(ISBLANK(OFFSET($I76,-($C76-1),0)),"",
OFFSET([1]ShopProductTable!$A$1,$J76-1,$K76+2))</f>
        <v>40000</v>
      </c>
      <c r="Q76" t="str">
        <f t="shared" ca="1" si="41"/>
        <v>cu</v>
      </c>
      <c r="R76" t="str">
        <f t="shared" ca="1" si="42"/>
        <v>GO</v>
      </c>
      <c r="S76">
        <f t="shared" ca="1" si="43"/>
        <v>40000</v>
      </c>
    </row>
    <row r="77" spans="1:19">
      <c r="A77" t="s">
        <v>105</v>
      </c>
      <c r="B77" t="str">
        <f>IFERROR(VLOOKUP(A77,EventTypeTable!A:B,MATCH(EventTypeTable!$B$1,EventTypeTable!$A$1:$B$1,0),0),"")</f>
        <v/>
      </c>
      <c r="C77">
        <v>10</v>
      </c>
      <c r="D77">
        <f ca="1">IF(C77&lt;&gt;1,OFFSET(D77,-1,0),
SUMIF([1]ShopProductTable!$D:$D,$A77,[1]ShopProductTable!$E:$E))</f>
        <v>0</v>
      </c>
      <c r="E77" t="str">
        <f t="shared" ca="1" si="44"/>
        <v/>
      </c>
      <c r="J77">
        <f ca="1">IF(ISBLANK(OFFSET($I77,-($C77-1),0)),"",
IF($C77=1,MATCH(OFFSET($I77,-($C77-1),0),[1]ShopProductTable!$A:$A,0),
OFFSET(J77,-1,0)+OFFSET(L77,-1,0)
))</f>
        <v>35</v>
      </c>
      <c r="K77">
        <f ca="1">IF(ISBLANK(OFFSET($I77,-($C77-1),0)),"",
IF($C77=1,MATCH("tp1",[1]ShopProductTable!$1:$1,0),
IF(OFFSET(L77,-1,0)=1,MATCH("tp1",[1]ShopProductTable!$1:$1,0),
OFFSET(K77,-1,0)+4)))</f>
        <v>18</v>
      </c>
      <c r="L77">
        <f ca="1">IF(ISBLANK(OFFSET($I77,-($C77-1),0)),"",
IF($K77-1+4=28,1,
IF(LEN(OFFSET([1]ShopProductTable!$A$1,$J77-1,$K77-1+4))=0,1,0)))</f>
        <v>0</v>
      </c>
      <c r="M77" t="str">
        <f t="shared" ca="1" si="40"/>
        <v>it</v>
      </c>
      <c r="N77" t="str">
        <f ca="1">IF(ISBLANK(OFFSET($I77,-($C77-1),0)),"",
OFFSET([1]ShopProductTable!$A$1,$J77-1,$K77))</f>
        <v>아이템</v>
      </c>
      <c r="O77" t="str">
        <f ca="1">IF(ISBLANK(OFFSET($I77,-($C77-1),0)),"",
OFFSET([1]ShopProductTable!$A$1,$J77-1,$K77+1))</f>
        <v>Cash_sSevenTotal</v>
      </c>
      <c r="P77">
        <f ca="1">IF(ISBLANK(OFFSET($I77,-($C77-1),0)),"",
OFFSET([1]ShopProductTable!$A$1,$J77-1,$K77+2))</f>
        <v>1000</v>
      </c>
      <c r="Q77" t="str">
        <f t="shared" ca="1" si="41"/>
        <v>it</v>
      </c>
      <c r="R77" t="str">
        <f t="shared" ca="1" si="42"/>
        <v>Cash_sSevenTotal</v>
      </c>
      <c r="S77">
        <f t="shared" ca="1" si="43"/>
        <v>1000</v>
      </c>
    </row>
    <row r="78" spans="1:19">
      <c r="A78" t="s">
        <v>105</v>
      </c>
      <c r="B78" t="str">
        <f>IFERROR(VLOOKUP(A78,EventTypeTable!A:B,MATCH(EventTypeTable!$B$1,EventTypeTable!$A$1:$B$1,0),0),"")</f>
        <v/>
      </c>
      <c r="C78">
        <v>11</v>
      </c>
      <c r="D78">
        <f ca="1">IF(C78&lt;&gt;1,OFFSET(D78,-1,0),
SUMIF([1]ShopProductTable!$D:$D,$A78,[1]ShopProductTable!$E:$E))</f>
        <v>0</v>
      </c>
      <c r="E78" t="str">
        <f t="shared" ca="1" si="44"/>
        <v/>
      </c>
      <c r="J78">
        <f ca="1">IF(ISBLANK(OFFSET($I78,-($C78-1),0)),"",
IF($C78=1,MATCH(OFFSET($I78,-($C78-1),0),[1]ShopProductTable!$A:$A,0),
OFFSET(J78,-1,0)+OFFSET(L78,-1,0)
))</f>
        <v>35</v>
      </c>
      <c r="K78">
        <f ca="1">IF(ISBLANK(OFFSET($I78,-($C78-1),0)),"",
IF($C78=1,MATCH("tp1",[1]ShopProductTable!$1:$1,0),
IF(OFFSET(L78,-1,0)=1,MATCH("tp1",[1]ShopProductTable!$1:$1,0),
OFFSET(K78,-1,0)+4)))</f>
        <v>22</v>
      </c>
      <c r="L78">
        <f ca="1">IF(ISBLANK(OFFSET($I78,-($C78-1),0)),"",
IF($K78-1+4=28,1,
IF(LEN(OFFSET([1]ShopProductTable!$A$1,$J78-1,$K78-1+4))=0,1,0)))</f>
        <v>0</v>
      </c>
      <c r="M78" t="str">
        <f t="shared" ca="1" si="40"/>
        <v>cu</v>
      </c>
      <c r="N78" t="str">
        <f ca="1">IF(ISBLANK(OFFSET($I78,-($C78-1),0)),"",
OFFSET([1]ShopProductTable!$A$1,$J78-1,$K78))</f>
        <v>재화</v>
      </c>
      <c r="O78" t="str">
        <f ca="1">IF(ISBLANK(OFFSET($I78,-($C78-1),0)),"",
OFFSET([1]ShopProductTable!$A$1,$J78-1,$K78+1))</f>
        <v>EN</v>
      </c>
      <c r="P78">
        <f ca="1">IF(ISBLANK(OFFSET($I78,-($C78-1),0)),"",
OFFSET([1]ShopProductTable!$A$1,$J78-1,$K78+2))</f>
        <v>500</v>
      </c>
      <c r="Q78" t="str">
        <f t="shared" ca="1" si="41"/>
        <v>cu</v>
      </c>
      <c r="R78" t="str">
        <f t="shared" ca="1" si="42"/>
        <v>EN</v>
      </c>
      <c r="S78">
        <f t="shared" ca="1" si="43"/>
        <v>500</v>
      </c>
    </row>
    <row r="79" spans="1:19">
      <c r="A79" t="s">
        <v>105</v>
      </c>
      <c r="B79" t="str">
        <f>IFERROR(VLOOKUP(A79,EventTypeTable!A:B,MATCH(EventTypeTable!$B$1,EventTypeTable!$A$1:$B$1,0),0),"")</f>
        <v/>
      </c>
      <c r="C79">
        <v>12</v>
      </c>
      <c r="D79">
        <f ca="1">IF(C79&lt;&gt;1,OFFSET(D79,-1,0),
SUMIF([1]ShopProductTable!$D:$D,$A79,[1]ShopProductTable!$E:$E))</f>
        <v>0</v>
      </c>
      <c r="E79" t="str">
        <f t="shared" ca="1" si="44"/>
        <v/>
      </c>
      <c r="J79">
        <f ca="1">IF(ISBLANK(OFFSET($I79,-($C79-1),0)),"",
IF($C79=1,MATCH(OFFSET($I79,-($C79-1),0),[1]ShopProductTable!$A:$A,0),
OFFSET(J79,-1,0)+OFFSET(L79,-1,0)
))</f>
        <v>35</v>
      </c>
      <c r="K79">
        <f ca="1">IF(ISBLANK(OFFSET($I79,-($C79-1),0)),"",
IF($C79=1,MATCH("tp1",[1]ShopProductTable!$1:$1,0),
IF(OFFSET(L79,-1,0)=1,MATCH("tp1",[1]ShopProductTable!$1:$1,0),
OFFSET(K79,-1,0)+4)))</f>
        <v>26</v>
      </c>
      <c r="L79">
        <f ca="1">IF(ISBLANK(OFFSET($I79,-($C79-1),0)),"",
IF($K79-1+4=28,1,
IF(LEN(OFFSET([1]ShopProductTable!$A$1,$J79-1,$K79-1+4))=0,1,0)))</f>
        <v>1</v>
      </c>
      <c r="M79" t="str">
        <f t="shared" ca="1" si="40"/>
        <v>cu</v>
      </c>
      <c r="N79" t="str">
        <f ca="1">IF(ISBLANK(OFFSET($I79,-($C79-1),0)),"",
OFFSET([1]ShopProductTable!$A$1,$J79-1,$K79))</f>
        <v>재화</v>
      </c>
      <c r="O79" t="str">
        <f ca="1">IF(ISBLANK(OFFSET($I79,-($C79-1),0)),"",
OFFSET([1]ShopProductTable!$A$1,$J79-1,$K79+1))</f>
        <v>GO</v>
      </c>
      <c r="P79">
        <f ca="1">IF(ISBLANK(OFFSET($I79,-($C79-1),0)),"",
OFFSET([1]ShopProductTable!$A$1,$J79-1,$K79+2))</f>
        <v>60000</v>
      </c>
      <c r="Q79" t="str">
        <f t="shared" ca="1" si="41"/>
        <v>cu</v>
      </c>
      <c r="R79" t="str">
        <f t="shared" ca="1" si="42"/>
        <v>GO</v>
      </c>
      <c r="S79">
        <f t="shared" ca="1" si="43"/>
        <v>60000</v>
      </c>
    </row>
    <row r="80" spans="1:19">
      <c r="A80" t="s">
        <v>114</v>
      </c>
      <c r="B80" t="str">
        <f>IFERROR(VLOOKUP(A80,EventTypeTable!A:B,MATCH(EventTypeTable!$B$1,EventTypeTable!$A$1:$B$1,0),0),"")</f>
        <v/>
      </c>
      <c r="C80">
        <v>1</v>
      </c>
      <c r="D80">
        <f ca="1">IF(C80&lt;&gt;1,OFFSET(D80,-1,0),
SUMIF([1]ShopProductTable!$D:$D,$A80,[1]ShopProductTable!$E:$E))</f>
        <v>0</v>
      </c>
      <c r="E80" t="str">
        <f t="shared" ref="E80:E91" ca="1" si="45">IF(ISBLANK(F80),"",
VLOOKUP(F80,OFFSET(INDIRECT("$A:$B"),0,MATCH(F$1&amp;"_Verify",INDIRECT("$1:$1"),0)-1),2,0)
)</f>
        <v/>
      </c>
      <c r="I80" t="s">
        <v>116</v>
      </c>
      <c r="J80">
        <f ca="1">IF(ISBLANK(OFFSET($I80,-($C80-1),0)),"",
IF($C80=1,MATCH(OFFSET($I80,-($C80-1),0),[1]ShopProductTable!$A:$A,0),
OFFSET(J80,-1,0)+OFFSET(L80,-1,0)
))</f>
        <v>36</v>
      </c>
      <c r="K80">
        <f ca="1">IF(ISBLANK(OFFSET($I80,-($C80-1),0)),"",
IF($C80=1,MATCH("tp1",[1]ShopProductTable!$1:$1,0),
IF(OFFSET(L80,-1,0)=1,MATCH("tp1",[1]ShopProductTable!$1:$1,0),
OFFSET(K80,-1,0)+4)))</f>
        <v>18</v>
      </c>
      <c r="L80">
        <f ca="1">IF(ISBLANK(OFFSET($I80,-($C80-1),0)),"",
IF($K80-1+4=28,1,
IF(LEN(OFFSET([1]ShopProductTable!$A$1,$J80-1,$K80-1+4))=0,1,0)))</f>
        <v>0</v>
      </c>
      <c r="M80" t="str">
        <f t="shared" ref="M80:M91" ca="1" si="46">IF(ISBLANK(OFFSET($I80,-($C80-1),0)),"",
IF(ISBLANK(N80),"",
VLOOKUP(N80,OFFSET(INDIRECT("$A:$B"),0,MATCH(N$1&amp;"_Verify",INDIRECT("$1:$1"),0)-1),2,0)
))</f>
        <v>it</v>
      </c>
      <c r="N80" t="str">
        <f ca="1">IF(ISBLANK(OFFSET($I80,-($C80-1),0)),"",
OFFSET([1]ShopProductTable!$A$1,$J80-1,$K80))</f>
        <v>아이템</v>
      </c>
      <c r="O80" t="str">
        <f ca="1">IF(ISBLANK(OFFSET($I80,-($C80-1),0)),"",
OFFSET([1]ShopProductTable!$A$1,$J80-1,$K80+1))</f>
        <v>Cash_sFestivalTotal</v>
      </c>
      <c r="P80">
        <f ca="1">IF(ISBLANK(OFFSET($I80,-($C80-1),0)),"",
OFFSET([1]ShopProductTable!$A$1,$J80-1,$K80+2))</f>
        <v>500</v>
      </c>
      <c r="Q80" t="str">
        <f t="shared" ref="Q80:Q91" ca="1" si="47">IF(LEN(E80)&lt;&gt;0,E80,
IF(LEN(M80)&lt;&gt;0,M80,""))</f>
        <v>it</v>
      </c>
      <c r="R80" t="str">
        <f t="shared" ref="R80:R91" ca="1" si="48">IF(LEN(G80)&lt;&gt;0,G80,
IF(LEN(O80)&lt;&gt;0,O80,""))</f>
        <v>Cash_sFestivalTotal</v>
      </c>
      <c r="S80">
        <f t="shared" ref="S80:S91" ca="1" si="49">IF(LEN(H80)&lt;&gt;0,H80,
IF(LEN(P80)&lt;&gt;0,P80,""))</f>
        <v>500</v>
      </c>
    </row>
    <row r="81" spans="1:19">
      <c r="A81" t="s">
        <v>114</v>
      </c>
      <c r="B81" t="str">
        <f>IFERROR(VLOOKUP(A81,EventTypeTable!A:B,MATCH(EventTypeTable!$B$1,EventTypeTable!$A$1:$B$1,0),0),"")</f>
        <v/>
      </c>
      <c r="C81">
        <v>2</v>
      </c>
      <c r="D81">
        <f ca="1">IF(C81&lt;&gt;1,OFFSET(D81,-1,0),
SUMIF([1]ShopProductTable!$D:$D,$A81,[1]ShopProductTable!$E:$E))</f>
        <v>0</v>
      </c>
      <c r="E81" t="str">
        <f t="shared" ca="1" si="45"/>
        <v/>
      </c>
      <c r="J81">
        <f ca="1">IF(ISBLANK(OFFSET($I81,-($C81-1),0)),"",
IF($C81=1,MATCH(OFFSET($I81,-($C81-1),0),[1]ShopProductTable!$A:$A,0),
OFFSET(J81,-1,0)+OFFSET(L81,-1,0)
))</f>
        <v>36</v>
      </c>
      <c r="K81">
        <f ca="1">IF(ISBLANK(OFFSET($I81,-($C81-1),0)),"",
IF($C81=1,MATCH("tp1",[1]ShopProductTable!$1:$1,0),
IF(OFFSET(L81,-1,0)=1,MATCH("tp1",[1]ShopProductTable!$1:$1,0),
OFFSET(K81,-1,0)+4)))</f>
        <v>22</v>
      </c>
      <c r="L81">
        <f ca="1">IF(ISBLANK(OFFSET($I81,-($C81-1),0)),"",
IF($K81-1+4=28,1,
IF(LEN(OFFSET([1]ShopProductTable!$A$1,$J81-1,$K81-1+4))=0,1,0)))</f>
        <v>0</v>
      </c>
      <c r="M81" t="str">
        <f t="shared" ca="1" si="46"/>
        <v>cu</v>
      </c>
      <c r="N81" t="str">
        <f ca="1">IF(ISBLANK(OFFSET($I81,-($C81-1),0)),"",
OFFSET([1]ShopProductTable!$A$1,$J81-1,$K81))</f>
        <v>재화</v>
      </c>
      <c r="O81" t="str">
        <f ca="1">IF(ISBLANK(OFFSET($I81,-($C81-1),0)),"",
OFFSET([1]ShopProductTable!$A$1,$J81-1,$K81+1))</f>
        <v>EN</v>
      </c>
      <c r="P81">
        <f ca="1">IF(ISBLANK(OFFSET($I81,-($C81-1),0)),"",
OFFSET([1]ShopProductTable!$A$1,$J81-1,$K81+2))</f>
        <v>75</v>
      </c>
      <c r="Q81" t="str">
        <f t="shared" ca="1" si="47"/>
        <v>cu</v>
      </c>
      <c r="R81" t="str">
        <f t="shared" ca="1" si="48"/>
        <v>EN</v>
      </c>
      <c r="S81">
        <f t="shared" ca="1" si="49"/>
        <v>75</v>
      </c>
    </row>
    <row r="82" spans="1:19">
      <c r="A82" t="s">
        <v>114</v>
      </c>
      <c r="B82" t="str">
        <f>IFERROR(VLOOKUP(A82,EventTypeTable!A:B,MATCH(EventTypeTable!$B$1,EventTypeTable!$A$1:$B$1,0),0),"")</f>
        <v/>
      </c>
      <c r="C82">
        <v>3</v>
      </c>
      <c r="D82">
        <f ca="1">IF(C82&lt;&gt;1,OFFSET(D82,-1,0),
SUMIF([1]ShopProductTable!$D:$D,$A82,[1]ShopProductTable!$E:$E))</f>
        <v>0</v>
      </c>
      <c r="E82" t="str">
        <f t="shared" ca="1" si="45"/>
        <v/>
      </c>
      <c r="J82">
        <f ca="1">IF(ISBLANK(OFFSET($I82,-($C82-1),0)),"",
IF($C82=1,MATCH(OFFSET($I82,-($C82-1),0),[1]ShopProductTable!$A:$A,0),
OFFSET(J82,-1,0)+OFFSET(L82,-1,0)
))</f>
        <v>36</v>
      </c>
      <c r="K82">
        <f ca="1">IF(ISBLANK(OFFSET($I82,-($C82-1),0)),"",
IF($C82=1,MATCH("tp1",[1]ShopProductTable!$1:$1,0),
IF(OFFSET(L82,-1,0)=1,MATCH("tp1",[1]ShopProductTable!$1:$1,0),
OFFSET(K82,-1,0)+4)))</f>
        <v>26</v>
      </c>
      <c r="L82">
        <f ca="1">IF(ISBLANK(OFFSET($I82,-($C82-1),0)),"",
IF($K82-1+4=28,1,
IF(LEN(OFFSET([1]ShopProductTable!$A$1,$J82-1,$K82-1+4))=0,1,0)))</f>
        <v>1</v>
      </c>
      <c r="M82" t="str">
        <f t="shared" ca="1" si="46"/>
        <v>cu</v>
      </c>
      <c r="N82" t="str">
        <f ca="1">IF(ISBLANK(OFFSET($I82,-($C82-1),0)),"",
OFFSET([1]ShopProductTable!$A$1,$J82-1,$K82))</f>
        <v>재화</v>
      </c>
      <c r="O82" t="str">
        <f ca="1">IF(ISBLANK(OFFSET($I82,-($C82-1),0)),"",
OFFSET([1]ShopProductTable!$A$1,$J82-1,$K82+1))</f>
        <v>GO</v>
      </c>
      <c r="P82">
        <f ca="1">IF(ISBLANK(OFFSET($I82,-($C82-1),0)),"",
OFFSET([1]ShopProductTable!$A$1,$J82-1,$K82+2))</f>
        <v>20000</v>
      </c>
      <c r="Q82" t="str">
        <f t="shared" ca="1" si="47"/>
        <v>cu</v>
      </c>
      <c r="R82" t="str">
        <f t="shared" ca="1" si="48"/>
        <v>GO</v>
      </c>
      <c r="S82">
        <f t="shared" ca="1" si="49"/>
        <v>20000</v>
      </c>
    </row>
    <row r="83" spans="1:19">
      <c r="A83" t="s">
        <v>114</v>
      </c>
      <c r="B83" t="str">
        <f>IFERROR(VLOOKUP(A83,EventTypeTable!A:B,MATCH(EventTypeTable!$B$1,EventTypeTable!$A$1:$B$1,0),0),"")</f>
        <v/>
      </c>
      <c r="C83">
        <v>4</v>
      </c>
      <c r="D83">
        <f ca="1">IF(C83&lt;&gt;1,OFFSET(D83,-1,0),
SUMIF([1]ShopProductTable!$D:$D,$A83,[1]ShopProductTable!$E:$E))</f>
        <v>0</v>
      </c>
      <c r="E83" t="str">
        <f t="shared" ca="1" si="45"/>
        <v/>
      </c>
      <c r="J83">
        <f ca="1">IF(ISBLANK(OFFSET($I83,-($C83-1),0)),"",
IF($C83=1,MATCH(OFFSET($I83,-($C83-1),0),[1]ShopProductTable!$A:$A,0),
OFFSET(J83,-1,0)+OFFSET(L83,-1,0)
))</f>
        <v>37</v>
      </c>
      <c r="K83">
        <f ca="1">IF(ISBLANK(OFFSET($I83,-($C83-1),0)),"",
IF($C83=1,MATCH("tp1",[1]ShopProductTable!$1:$1,0),
IF(OFFSET(L83,-1,0)=1,MATCH("tp1",[1]ShopProductTable!$1:$1,0),
OFFSET(K83,-1,0)+4)))</f>
        <v>18</v>
      </c>
      <c r="L83">
        <f ca="1">IF(ISBLANK(OFFSET($I83,-($C83-1),0)),"",
IF($K83-1+4=28,1,
IF(LEN(OFFSET([1]ShopProductTable!$A$1,$J83-1,$K83-1+4))=0,1,0)))</f>
        <v>0</v>
      </c>
      <c r="M83" t="str">
        <f t="shared" ca="1" si="46"/>
        <v>cu</v>
      </c>
      <c r="N83" t="str">
        <f ca="1">IF(ISBLANK(OFFSET($I83,-($C83-1),0)),"",
OFFSET([1]ShopProductTable!$A$1,$J83-1,$K83))</f>
        <v>재화</v>
      </c>
      <c r="O83" t="str">
        <f ca="1">IF(ISBLANK(OFFSET($I83,-($C83-1),0)),"",
OFFSET([1]ShopProductTable!$A$1,$J83-1,$K83+1))</f>
        <v>EN</v>
      </c>
      <c r="P83">
        <f ca="1">IF(ISBLANK(OFFSET($I83,-($C83-1),0)),"",
OFFSET([1]ShopProductTable!$A$1,$J83-1,$K83+2))</f>
        <v>300</v>
      </c>
      <c r="Q83" t="str">
        <f t="shared" ca="1" si="47"/>
        <v>cu</v>
      </c>
      <c r="R83" t="str">
        <f t="shared" ca="1" si="48"/>
        <v>EN</v>
      </c>
      <c r="S83">
        <f t="shared" ca="1" si="49"/>
        <v>300</v>
      </c>
    </row>
    <row r="84" spans="1:19">
      <c r="A84" t="s">
        <v>114</v>
      </c>
      <c r="B84" t="str">
        <f>IFERROR(VLOOKUP(A84,EventTypeTable!A:B,MATCH(EventTypeTable!$B$1,EventTypeTable!$A$1:$B$1,0),0),"")</f>
        <v/>
      </c>
      <c r="C84">
        <v>5</v>
      </c>
      <c r="D84">
        <f ca="1">IF(C84&lt;&gt;1,OFFSET(D84,-1,0),
SUMIF([1]ShopProductTable!$D:$D,$A84,[1]ShopProductTable!$E:$E))</f>
        <v>0</v>
      </c>
      <c r="E84" t="str">
        <f t="shared" ca="1" si="45"/>
        <v/>
      </c>
      <c r="J84">
        <f ca="1">IF(ISBLANK(OFFSET($I84,-($C84-1),0)),"",
IF($C84=1,MATCH(OFFSET($I84,-($C84-1),0),[1]ShopProductTable!$A:$A,0),
OFFSET(J84,-1,0)+OFFSET(L84,-1,0)
))</f>
        <v>37</v>
      </c>
      <c r="K84">
        <f ca="1">IF(ISBLANK(OFFSET($I84,-($C84-1),0)),"",
IF($C84=1,MATCH("tp1",[1]ShopProductTable!$1:$1,0),
IF(OFFSET(L84,-1,0)=1,MATCH("tp1",[1]ShopProductTable!$1:$1,0),
OFFSET(K84,-1,0)+4)))</f>
        <v>22</v>
      </c>
      <c r="L84">
        <f ca="1">IF(ISBLANK(OFFSET($I84,-($C84-1),0)),"",
IF($K84-1+4=28,1,
IF(LEN(OFFSET([1]ShopProductTable!$A$1,$J84-1,$K84-1+4))=0,1,0)))</f>
        <v>0</v>
      </c>
      <c r="M84" t="str">
        <f t="shared" ca="1" si="46"/>
        <v>cu</v>
      </c>
      <c r="N84" t="str">
        <f ca="1">IF(ISBLANK(OFFSET($I84,-($C84-1),0)),"",
OFFSET([1]ShopProductTable!$A$1,$J84-1,$K84))</f>
        <v>재화</v>
      </c>
      <c r="O84" t="str">
        <f ca="1">IF(ISBLANK(OFFSET($I84,-($C84-1),0)),"",
OFFSET([1]ShopProductTable!$A$1,$J84-1,$K84+1))</f>
        <v>EN</v>
      </c>
      <c r="P84">
        <f ca="1">IF(ISBLANK(OFFSET($I84,-($C84-1),0)),"",
OFFSET([1]ShopProductTable!$A$1,$J84-1,$K84+2))</f>
        <v>100</v>
      </c>
      <c r="Q84" t="str">
        <f t="shared" ca="1" si="47"/>
        <v>cu</v>
      </c>
      <c r="R84" t="str">
        <f t="shared" ca="1" si="48"/>
        <v>EN</v>
      </c>
      <c r="S84">
        <f t="shared" ca="1" si="49"/>
        <v>100</v>
      </c>
    </row>
    <row r="85" spans="1:19">
      <c r="A85" t="s">
        <v>114</v>
      </c>
      <c r="B85" t="str">
        <f>IFERROR(VLOOKUP(A85,EventTypeTable!A:B,MATCH(EventTypeTable!$B$1,EventTypeTable!$A$1:$B$1,0),0),"")</f>
        <v/>
      </c>
      <c r="C85">
        <v>6</v>
      </c>
      <c r="D85">
        <f ca="1">IF(C85&lt;&gt;1,OFFSET(D85,-1,0),
SUMIF([1]ShopProductTable!$D:$D,$A85,[1]ShopProductTable!$E:$E))</f>
        <v>0</v>
      </c>
      <c r="E85" t="str">
        <f t="shared" ca="1" si="45"/>
        <v/>
      </c>
      <c r="J85">
        <f ca="1">IF(ISBLANK(OFFSET($I85,-($C85-1),0)),"",
IF($C85=1,MATCH(OFFSET($I85,-($C85-1),0),[1]ShopProductTable!$A:$A,0),
OFFSET(J85,-1,0)+OFFSET(L85,-1,0)
))</f>
        <v>37</v>
      </c>
      <c r="K85">
        <f ca="1">IF(ISBLANK(OFFSET($I85,-($C85-1),0)),"",
IF($C85=1,MATCH("tp1",[1]ShopProductTable!$1:$1,0),
IF(OFFSET(L85,-1,0)=1,MATCH("tp1",[1]ShopProductTable!$1:$1,0),
OFFSET(K85,-1,0)+4)))</f>
        <v>26</v>
      </c>
      <c r="L85">
        <f ca="1">IF(ISBLANK(OFFSET($I85,-($C85-1),0)),"",
IF($K85-1+4=28,1,
IF(LEN(OFFSET([1]ShopProductTable!$A$1,$J85-1,$K85-1+4))=0,1,0)))</f>
        <v>1</v>
      </c>
      <c r="M85" t="str">
        <f t="shared" ca="1" si="46"/>
        <v>cu</v>
      </c>
      <c r="N85" t="str">
        <f ca="1">IF(ISBLANK(OFFSET($I85,-($C85-1),0)),"",
OFFSET([1]ShopProductTable!$A$1,$J85-1,$K85))</f>
        <v>재화</v>
      </c>
      <c r="O85" t="str">
        <f ca="1">IF(ISBLANK(OFFSET($I85,-($C85-1),0)),"",
OFFSET([1]ShopProductTable!$A$1,$J85-1,$K85+1))</f>
        <v>GO</v>
      </c>
      <c r="P85">
        <f ca="1">IF(ISBLANK(OFFSET($I85,-($C85-1),0)),"",
OFFSET([1]ShopProductTable!$A$1,$J85-1,$K85+2))</f>
        <v>40000</v>
      </c>
      <c r="Q85" t="str">
        <f t="shared" ca="1" si="47"/>
        <v>cu</v>
      </c>
      <c r="R85" t="str">
        <f t="shared" ca="1" si="48"/>
        <v>GO</v>
      </c>
      <c r="S85">
        <f t="shared" ca="1" si="49"/>
        <v>40000</v>
      </c>
    </row>
    <row r="86" spans="1:19">
      <c r="A86" t="s">
        <v>114</v>
      </c>
      <c r="B86" t="str">
        <f>IFERROR(VLOOKUP(A86,EventTypeTable!A:B,MATCH(EventTypeTable!$B$1,EventTypeTable!$A$1:$B$1,0),0),"")</f>
        <v/>
      </c>
      <c r="C86">
        <v>7</v>
      </c>
      <c r="D86">
        <f ca="1">IF(C86&lt;&gt;1,OFFSET(D86,-1,0),
SUMIF([1]ShopProductTable!$D:$D,$A86,[1]ShopProductTable!$E:$E))</f>
        <v>0</v>
      </c>
      <c r="E86" t="str">
        <f t="shared" ca="1" si="45"/>
        <v/>
      </c>
      <c r="J86">
        <f ca="1">IF(ISBLANK(OFFSET($I86,-($C86-1),0)),"",
IF($C86=1,MATCH(OFFSET($I86,-($C86-1),0),[1]ShopProductTable!$A:$A,0),
OFFSET(J86,-1,0)+OFFSET(L86,-1,0)
))</f>
        <v>38</v>
      </c>
      <c r="K86">
        <f ca="1">IF(ISBLANK(OFFSET($I86,-($C86-1),0)),"",
IF($C86=1,MATCH("tp1",[1]ShopProductTable!$1:$1,0),
IF(OFFSET(L86,-1,0)=1,MATCH("tp1",[1]ShopProductTable!$1:$1,0),
OFFSET(K86,-1,0)+4)))</f>
        <v>18</v>
      </c>
      <c r="L86">
        <f ca="1">IF(ISBLANK(OFFSET($I86,-($C86-1),0)),"",
IF($K86-1+4=28,1,
IF(LEN(OFFSET([1]ShopProductTable!$A$1,$J86-1,$K86-1+4))=0,1,0)))</f>
        <v>0</v>
      </c>
      <c r="M86" t="str">
        <f t="shared" ca="1" si="46"/>
        <v>it</v>
      </c>
      <c r="N86" t="str">
        <f ca="1">IF(ISBLANK(OFFSET($I86,-($C86-1),0)),"",
OFFSET([1]ShopProductTable!$A$1,$J86-1,$K86))</f>
        <v>아이템</v>
      </c>
      <c r="O86" t="str">
        <f ca="1">IF(ISBLANK(OFFSET($I86,-($C86-1),0)),"",
OFFSET([1]ShopProductTable!$A$1,$J86-1,$K86+1))</f>
        <v>Cash_sFestivalTotal</v>
      </c>
      <c r="P86">
        <f ca="1">IF(ISBLANK(OFFSET($I86,-($C86-1),0)),"",
OFFSET([1]ShopProductTable!$A$1,$J86-1,$K86+2))</f>
        <v>1500</v>
      </c>
      <c r="Q86" t="str">
        <f t="shared" ca="1" si="47"/>
        <v>it</v>
      </c>
      <c r="R86" t="str">
        <f t="shared" ca="1" si="48"/>
        <v>Cash_sFestivalTotal</v>
      </c>
      <c r="S86">
        <f t="shared" ca="1" si="49"/>
        <v>1500</v>
      </c>
    </row>
    <row r="87" spans="1:19">
      <c r="A87" t="s">
        <v>114</v>
      </c>
      <c r="B87" t="str">
        <f>IFERROR(VLOOKUP(A87,EventTypeTable!A:B,MATCH(EventTypeTable!$B$1,EventTypeTable!$A$1:$B$1,0),0),"")</f>
        <v/>
      </c>
      <c r="C87">
        <v>8</v>
      </c>
      <c r="D87">
        <f ca="1">IF(C87&lt;&gt;1,OFFSET(D87,-1,0),
SUMIF([1]ShopProductTable!$D:$D,$A87,[1]ShopProductTable!$E:$E))</f>
        <v>0</v>
      </c>
      <c r="E87" t="str">
        <f t="shared" ca="1" si="45"/>
        <v/>
      </c>
      <c r="J87">
        <f ca="1">IF(ISBLANK(OFFSET($I87,-($C87-1),0)),"",
IF($C87=1,MATCH(OFFSET($I87,-($C87-1),0),[1]ShopProductTable!$A:$A,0),
OFFSET(J87,-1,0)+OFFSET(L87,-1,0)
))</f>
        <v>38</v>
      </c>
      <c r="K87">
        <f ca="1">IF(ISBLANK(OFFSET($I87,-($C87-1),0)),"",
IF($C87=1,MATCH("tp1",[1]ShopProductTable!$1:$1,0),
IF(OFFSET(L87,-1,0)=1,MATCH("tp1",[1]ShopProductTable!$1:$1,0),
OFFSET(K87,-1,0)+4)))</f>
        <v>22</v>
      </c>
      <c r="L87">
        <f ca="1">IF(ISBLANK(OFFSET($I87,-($C87-1),0)),"",
IF($K87-1+4=28,1,
IF(LEN(OFFSET([1]ShopProductTable!$A$1,$J87-1,$K87-1+4))=0,1,0)))</f>
        <v>0</v>
      </c>
      <c r="M87" t="str">
        <f t="shared" ca="1" si="46"/>
        <v>cu</v>
      </c>
      <c r="N87" t="str">
        <f ca="1">IF(ISBLANK(OFFSET($I87,-($C87-1),0)),"",
OFFSET([1]ShopProductTable!$A$1,$J87-1,$K87))</f>
        <v>재화</v>
      </c>
      <c r="O87" t="str">
        <f ca="1">IF(ISBLANK(OFFSET($I87,-($C87-1),0)),"",
OFFSET([1]ShopProductTable!$A$1,$J87-1,$K87+1))</f>
        <v>EN</v>
      </c>
      <c r="P87">
        <f ca="1">IF(ISBLANK(OFFSET($I87,-($C87-1),0)),"",
OFFSET([1]ShopProductTable!$A$1,$J87-1,$K87+2))</f>
        <v>500</v>
      </c>
      <c r="Q87" t="str">
        <f t="shared" ca="1" si="47"/>
        <v>cu</v>
      </c>
      <c r="R87" t="str">
        <f t="shared" ca="1" si="48"/>
        <v>EN</v>
      </c>
      <c r="S87">
        <f t="shared" ca="1" si="49"/>
        <v>500</v>
      </c>
    </row>
    <row r="88" spans="1:19">
      <c r="A88" t="s">
        <v>114</v>
      </c>
      <c r="B88" t="str">
        <f>IFERROR(VLOOKUP(A88,EventTypeTable!A:B,MATCH(EventTypeTable!$B$1,EventTypeTable!$A$1:$B$1,0),0),"")</f>
        <v/>
      </c>
      <c r="C88">
        <v>9</v>
      </c>
      <c r="D88">
        <f ca="1">IF(C88&lt;&gt;1,OFFSET(D88,-1,0),
SUMIF([1]ShopProductTable!$D:$D,$A88,[1]ShopProductTable!$E:$E))</f>
        <v>0</v>
      </c>
      <c r="E88" t="str">
        <f t="shared" ca="1" si="45"/>
        <v/>
      </c>
      <c r="J88">
        <f ca="1">IF(ISBLANK(OFFSET($I88,-($C88-1),0)),"",
IF($C88=1,MATCH(OFFSET($I88,-($C88-1),0),[1]ShopProductTable!$A:$A,0),
OFFSET(J88,-1,0)+OFFSET(L88,-1,0)
))</f>
        <v>38</v>
      </c>
      <c r="K88">
        <f ca="1">IF(ISBLANK(OFFSET($I88,-($C88-1),0)),"",
IF($C88=1,MATCH("tp1",[1]ShopProductTable!$1:$1,0),
IF(OFFSET(L88,-1,0)=1,MATCH("tp1",[1]ShopProductTable!$1:$1,0),
OFFSET(K88,-1,0)+4)))</f>
        <v>26</v>
      </c>
      <c r="L88">
        <f ca="1">IF(ISBLANK(OFFSET($I88,-($C88-1),0)),"",
IF($K88-1+4=28,1,
IF(LEN(OFFSET([1]ShopProductTable!$A$1,$J88-1,$K88-1+4))=0,1,0)))</f>
        <v>1</v>
      </c>
      <c r="M88" t="str">
        <f t="shared" ca="1" si="46"/>
        <v>cu</v>
      </c>
      <c r="N88" t="str">
        <f ca="1">IF(ISBLANK(OFFSET($I88,-($C88-1),0)),"",
OFFSET([1]ShopProductTable!$A$1,$J88-1,$K88))</f>
        <v>재화</v>
      </c>
      <c r="O88" t="str">
        <f ca="1">IF(ISBLANK(OFFSET($I88,-($C88-1),0)),"",
OFFSET([1]ShopProductTable!$A$1,$J88-1,$K88+1))</f>
        <v>GO</v>
      </c>
      <c r="P88">
        <f ca="1">IF(ISBLANK(OFFSET($I88,-($C88-1),0)),"",
OFFSET([1]ShopProductTable!$A$1,$J88-1,$K88+2))</f>
        <v>60000</v>
      </c>
      <c r="Q88" t="str">
        <f t="shared" ca="1" si="47"/>
        <v>cu</v>
      </c>
      <c r="R88" t="str">
        <f t="shared" ca="1" si="48"/>
        <v>GO</v>
      </c>
      <c r="S88">
        <f t="shared" ca="1" si="49"/>
        <v>60000</v>
      </c>
    </row>
    <row r="89" spans="1:19">
      <c r="A89" t="s">
        <v>114</v>
      </c>
      <c r="B89" t="str">
        <f>IFERROR(VLOOKUP(A89,EventTypeTable!A:B,MATCH(EventTypeTable!$B$1,EventTypeTable!$A$1:$B$1,0),0),"")</f>
        <v/>
      </c>
      <c r="C89">
        <v>10</v>
      </c>
      <c r="D89">
        <f ca="1">IF(C89&lt;&gt;1,OFFSET(D89,-1,0),
SUMIF([1]ShopProductTable!$D:$D,$A89,[1]ShopProductTable!$E:$E))</f>
        <v>0</v>
      </c>
      <c r="E89" t="str">
        <f t="shared" ca="1" si="45"/>
        <v/>
      </c>
      <c r="J89">
        <f ca="1">IF(ISBLANK(OFFSET($I89,-($C89-1),0)),"",
IF($C89=1,MATCH(OFFSET($I89,-($C89-1),0),[1]ShopProductTable!$A:$A,0),
OFFSET(J89,-1,0)+OFFSET(L89,-1,0)
))</f>
        <v>39</v>
      </c>
      <c r="K89">
        <f ca="1">IF(ISBLANK(OFFSET($I89,-($C89-1),0)),"",
IF($C89=1,MATCH("tp1",[1]ShopProductTable!$1:$1,0),
IF(OFFSET(L89,-1,0)=1,MATCH("tp1",[1]ShopProductTable!$1:$1,0),
OFFSET(K89,-1,0)+4)))</f>
        <v>18</v>
      </c>
      <c r="L89">
        <f ca="1">IF(ISBLANK(OFFSET($I89,-($C89-1),0)),"",
IF($K89-1+4=28,1,
IF(LEN(OFFSET([1]ShopProductTable!$A$1,$J89-1,$K89-1+4))=0,1,0)))</f>
        <v>0</v>
      </c>
      <c r="M89" t="str">
        <f t="shared" ca="1" si="46"/>
        <v>cu</v>
      </c>
      <c r="N89" t="str">
        <f ca="1">IF(ISBLANK(OFFSET($I89,-($C89-1),0)),"",
OFFSET([1]ShopProductTable!$A$1,$J89-1,$K89))</f>
        <v>재화</v>
      </c>
      <c r="O89" t="str">
        <f ca="1">IF(ISBLANK(OFFSET($I89,-($C89-1),0)),"",
OFFSET([1]ShopProductTable!$A$1,$J89-1,$K89+1))</f>
        <v>EN</v>
      </c>
      <c r="P89">
        <f ca="1">IF(ISBLANK(OFFSET($I89,-($C89-1),0)),"",
OFFSET([1]ShopProductTable!$A$1,$J89-1,$K89+2))</f>
        <v>100</v>
      </c>
      <c r="Q89" t="str">
        <f t="shared" ca="1" si="47"/>
        <v>cu</v>
      </c>
      <c r="R89" t="str">
        <f t="shared" ca="1" si="48"/>
        <v>EN</v>
      </c>
      <c r="S89">
        <f t="shared" ca="1" si="49"/>
        <v>100</v>
      </c>
    </row>
    <row r="90" spans="1:19">
      <c r="A90" t="s">
        <v>114</v>
      </c>
      <c r="B90" t="str">
        <f>IFERROR(VLOOKUP(A90,EventTypeTable!A:B,MATCH(EventTypeTable!$B$1,EventTypeTable!$A$1:$B$1,0),0),"")</f>
        <v/>
      </c>
      <c r="C90">
        <v>11</v>
      </c>
      <c r="D90">
        <f ca="1">IF(C90&lt;&gt;1,OFFSET(D90,-1,0),
SUMIF([1]ShopProductTable!$D:$D,$A90,[1]ShopProductTable!$E:$E))</f>
        <v>0</v>
      </c>
      <c r="E90" t="str">
        <f t="shared" ca="1" si="45"/>
        <v/>
      </c>
      <c r="J90">
        <f ca="1">IF(ISBLANK(OFFSET($I90,-($C90-1),0)),"",
IF($C90=1,MATCH(OFFSET($I90,-($C90-1),0),[1]ShopProductTable!$A:$A,0),
OFFSET(J90,-1,0)+OFFSET(L90,-1,0)
))</f>
        <v>39</v>
      </c>
      <c r="K90">
        <f ca="1">IF(ISBLANK(OFFSET($I90,-($C90-1),0)),"",
IF($C90=1,MATCH("tp1",[1]ShopProductTable!$1:$1,0),
IF(OFFSET(L90,-1,0)=1,MATCH("tp1",[1]ShopProductTable!$1:$1,0),
OFFSET(K90,-1,0)+4)))</f>
        <v>22</v>
      </c>
      <c r="L90">
        <f ca="1">IF(ISBLANK(OFFSET($I90,-($C90-1),0)),"",
IF($K90-1+4=28,1,
IF(LEN(OFFSET([1]ShopProductTable!$A$1,$J90-1,$K90-1+4))=0,1,0)))</f>
        <v>0</v>
      </c>
      <c r="M90" t="str">
        <f t="shared" ca="1" si="46"/>
        <v>cu</v>
      </c>
      <c r="N90" t="str">
        <f ca="1">IF(ISBLANK(OFFSET($I90,-($C90-1),0)),"",
OFFSET([1]ShopProductTable!$A$1,$J90-1,$K90))</f>
        <v>재화</v>
      </c>
      <c r="O90" t="str">
        <f ca="1">IF(ISBLANK(OFFSET($I90,-($C90-1),0)),"",
OFFSET([1]ShopProductTable!$A$1,$J90-1,$K90+1))</f>
        <v>EN</v>
      </c>
      <c r="P90">
        <f ca="1">IF(ISBLANK(OFFSET($I90,-($C90-1),0)),"",
OFFSET([1]ShopProductTable!$A$1,$J90-1,$K90+2))</f>
        <v>50</v>
      </c>
      <c r="Q90" t="str">
        <f t="shared" ca="1" si="47"/>
        <v>cu</v>
      </c>
      <c r="R90" t="str">
        <f t="shared" ca="1" si="48"/>
        <v>EN</v>
      </c>
      <c r="S90">
        <f t="shared" ca="1" si="49"/>
        <v>50</v>
      </c>
    </row>
    <row r="91" spans="1:19">
      <c r="A91" t="s">
        <v>114</v>
      </c>
      <c r="B91" t="str">
        <f>IFERROR(VLOOKUP(A91,EventTypeTable!A:B,MATCH(EventTypeTable!$B$1,EventTypeTable!$A$1:$B$1,0),0),"")</f>
        <v/>
      </c>
      <c r="C91">
        <v>12</v>
      </c>
      <c r="D91">
        <f ca="1">IF(C91&lt;&gt;1,OFFSET(D91,-1,0),
SUMIF([1]ShopProductTable!$D:$D,$A91,[1]ShopProductTable!$E:$E))</f>
        <v>0</v>
      </c>
      <c r="E91" t="str">
        <f t="shared" ca="1" si="45"/>
        <v/>
      </c>
      <c r="J91">
        <f ca="1">IF(ISBLANK(OFFSET($I91,-($C91-1),0)),"",
IF($C91=1,MATCH(OFFSET($I91,-($C91-1),0),[1]ShopProductTable!$A:$A,0),
OFFSET(J91,-1,0)+OFFSET(L91,-1,0)
))</f>
        <v>39</v>
      </c>
      <c r="K91">
        <f ca="1">IF(ISBLANK(OFFSET($I91,-($C91-1),0)),"",
IF($C91=1,MATCH("tp1",[1]ShopProductTable!$1:$1,0),
IF(OFFSET(L91,-1,0)=1,MATCH("tp1",[1]ShopProductTable!$1:$1,0),
OFFSET(K91,-1,0)+4)))</f>
        <v>26</v>
      </c>
      <c r="L91">
        <f ca="1">IF(ISBLANK(OFFSET($I91,-($C91-1),0)),"",
IF($K91-1+4=28,1,
IF(LEN(OFFSET([1]ShopProductTable!$A$1,$J91-1,$K91-1+4))=0,1,0)))</f>
        <v>1</v>
      </c>
      <c r="M91" t="str">
        <f t="shared" ca="1" si="46"/>
        <v>cu</v>
      </c>
      <c r="N91" t="str">
        <f ca="1">IF(ISBLANK(OFFSET($I91,-($C91-1),0)),"",
OFFSET([1]ShopProductTable!$A$1,$J91-1,$K91))</f>
        <v>재화</v>
      </c>
      <c r="O91" t="str">
        <f ca="1">IF(ISBLANK(OFFSET($I91,-($C91-1),0)),"",
OFFSET([1]ShopProductTable!$A$1,$J91-1,$K91+1))</f>
        <v>GO</v>
      </c>
      <c r="P91">
        <f ca="1">IF(ISBLANK(OFFSET($I91,-($C91-1),0)),"",
OFFSET([1]ShopProductTable!$A$1,$J91-1,$K91+2))</f>
        <v>10000</v>
      </c>
      <c r="Q91" t="str">
        <f t="shared" ca="1" si="47"/>
        <v>cu</v>
      </c>
      <c r="R91" t="str">
        <f t="shared" ca="1" si="48"/>
        <v>GO</v>
      </c>
      <c r="S91">
        <f t="shared" ca="1" si="49"/>
        <v>10000</v>
      </c>
    </row>
    <row r="92" spans="1:19">
      <c r="A92" t="s">
        <v>117</v>
      </c>
      <c r="B92" t="str">
        <f>IFERROR(VLOOKUP(A92,EventTypeTable!A:B,MATCH(EventTypeTable!$B$1,EventTypeTable!$A$1:$B$1,0),0),"")</f>
        <v/>
      </c>
      <c r="C92">
        <v>1</v>
      </c>
      <c r="D92">
        <f ca="1">IF(C92&lt;&gt;1,OFFSET(D92,-1,0),
SUMIF([1]ShopProductTable!$D:$D,$A92,[1]ShopProductTable!$E:$E))</f>
        <v>0</v>
      </c>
      <c r="E92" t="str">
        <f t="shared" ref="E92:E103" ca="1" si="50">IF(ISBLANK(F92),"",
VLOOKUP(F92,OFFSET(INDIRECT("$A:$B"),0,MATCH(F$1&amp;"_Verify",INDIRECT("$1:$1"),0)-1),2,0)
)</f>
        <v/>
      </c>
      <c r="I92" t="s">
        <v>118</v>
      </c>
      <c r="J92">
        <f ca="1">IF(ISBLANK(OFFSET($I92,-($C92-1),0)),"",
IF($C92=1,MATCH(OFFSET($I92,-($C92-1),0),[1]ShopProductTable!$A:$A,0),
OFFSET(J92,-1,0)+OFFSET(L92,-1,0)
))</f>
        <v>40</v>
      </c>
      <c r="K92">
        <f ca="1">IF(ISBLANK(OFFSET($I92,-($C92-1),0)),"",
IF($C92=1,MATCH("tp1",[1]ShopProductTable!$1:$1,0),
IF(OFFSET(L92,-1,0)=1,MATCH("tp1",[1]ShopProductTable!$1:$1,0),
OFFSET(K92,-1,0)+4)))</f>
        <v>18</v>
      </c>
      <c r="L92">
        <f ca="1">IF(ISBLANK(OFFSET($I92,-($C92-1),0)),"",
IF($K92-1+4=28,1,
IF(LEN(OFFSET([1]ShopProductTable!$A$1,$J92-1,$K92-1+4))=0,1,0)))</f>
        <v>0</v>
      </c>
      <c r="M92" t="str">
        <f t="shared" ref="M92:M103" ca="1" si="51">IF(ISBLANK(OFFSET($I92,-($C92-1),0)),"",
IF(ISBLANK(N92),"",
VLOOKUP(N92,OFFSET(INDIRECT("$A:$B"),0,MATCH(N$1&amp;"_Verify",INDIRECT("$1:$1"),0)-1),2,0)
))</f>
        <v>it</v>
      </c>
      <c r="N92" t="str">
        <f ca="1">IF(ISBLANK(OFFSET($I92,-($C92-1),0)),"",
OFFSET([1]ShopProductTable!$A$1,$J92-1,$K92))</f>
        <v>아이템</v>
      </c>
      <c r="O92" t="str">
        <f ca="1">IF(ISBLANK(OFFSET($I92,-($C92-1),0)),"",
OFFSET([1]ShopProductTable!$A$1,$J92-1,$K92+1))</f>
        <v>Cash_sFestivalTotal</v>
      </c>
      <c r="P92">
        <f ca="1">IF(ISBLANK(OFFSET($I92,-($C92-1),0)),"",
OFFSET([1]ShopProductTable!$A$1,$J92-1,$K92+2))</f>
        <v>500</v>
      </c>
      <c r="Q92" t="str">
        <f t="shared" ref="Q92:Q103" ca="1" si="52">IF(LEN(E92)&lt;&gt;0,E92,
IF(LEN(M92)&lt;&gt;0,M92,""))</f>
        <v>it</v>
      </c>
      <c r="R92" t="str">
        <f t="shared" ref="R92:R103" ca="1" si="53">IF(LEN(G92)&lt;&gt;0,G92,
IF(LEN(O92)&lt;&gt;0,O92,""))</f>
        <v>Cash_sFestivalTotal</v>
      </c>
      <c r="S92">
        <f t="shared" ref="S92:S103" ca="1" si="54">IF(LEN(H92)&lt;&gt;0,H92,
IF(LEN(P92)&lt;&gt;0,P92,""))</f>
        <v>500</v>
      </c>
    </row>
    <row r="93" spans="1:19">
      <c r="A93" t="s">
        <v>117</v>
      </c>
      <c r="B93" t="str">
        <f>IFERROR(VLOOKUP(A93,EventTypeTable!A:B,MATCH(EventTypeTable!$B$1,EventTypeTable!$A$1:$B$1,0),0),"")</f>
        <v/>
      </c>
      <c r="C93">
        <v>2</v>
      </c>
      <c r="D93">
        <f ca="1">IF(C93&lt;&gt;1,OFFSET(D93,-1,0),
SUMIF([1]ShopProductTable!$D:$D,$A93,[1]ShopProductTable!$E:$E))</f>
        <v>0</v>
      </c>
      <c r="E93" t="str">
        <f t="shared" ca="1" si="50"/>
        <v/>
      </c>
      <c r="J93">
        <f ca="1">IF(ISBLANK(OFFSET($I93,-($C93-1),0)),"",
IF($C93=1,MATCH(OFFSET($I93,-($C93-1),0),[1]ShopProductTable!$A:$A,0),
OFFSET(J93,-1,0)+OFFSET(L93,-1,0)
))</f>
        <v>40</v>
      </c>
      <c r="K93">
        <f ca="1">IF(ISBLANK(OFFSET($I93,-($C93-1),0)),"",
IF($C93=1,MATCH("tp1",[1]ShopProductTable!$1:$1,0),
IF(OFFSET(L93,-1,0)=1,MATCH("tp1",[1]ShopProductTable!$1:$1,0),
OFFSET(K93,-1,0)+4)))</f>
        <v>22</v>
      </c>
      <c r="L93">
        <f ca="1">IF(ISBLANK(OFFSET($I93,-($C93-1),0)),"",
IF($K93-1+4=28,1,
IF(LEN(OFFSET([1]ShopProductTable!$A$1,$J93-1,$K93-1+4))=0,1,0)))</f>
        <v>0</v>
      </c>
      <c r="M93" t="str">
        <f t="shared" ca="1" si="51"/>
        <v>cu</v>
      </c>
      <c r="N93" t="str">
        <f ca="1">IF(ISBLANK(OFFSET($I93,-($C93-1),0)),"",
OFFSET([1]ShopProductTable!$A$1,$J93-1,$K93))</f>
        <v>재화</v>
      </c>
      <c r="O93" t="str">
        <f ca="1">IF(ISBLANK(OFFSET($I93,-($C93-1),0)),"",
OFFSET([1]ShopProductTable!$A$1,$J93-1,$K93+1))</f>
        <v>EN</v>
      </c>
      <c r="P93">
        <f ca="1">IF(ISBLANK(OFFSET($I93,-($C93-1),0)),"",
OFFSET([1]ShopProductTable!$A$1,$J93-1,$K93+2))</f>
        <v>75</v>
      </c>
      <c r="Q93" t="str">
        <f t="shared" ca="1" si="52"/>
        <v>cu</v>
      </c>
      <c r="R93" t="str">
        <f t="shared" ca="1" si="53"/>
        <v>EN</v>
      </c>
      <c r="S93">
        <f t="shared" ca="1" si="54"/>
        <v>75</v>
      </c>
    </row>
    <row r="94" spans="1:19">
      <c r="A94" t="s">
        <v>117</v>
      </c>
      <c r="B94" t="str">
        <f>IFERROR(VLOOKUP(A94,EventTypeTable!A:B,MATCH(EventTypeTable!$B$1,EventTypeTable!$A$1:$B$1,0),0),"")</f>
        <v/>
      </c>
      <c r="C94">
        <v>3</v>
      </c>
      <c r="D94">
        <f ca="1">IF(C94&lt;&gt;1,OFFSET(D94,-1,0),
SUMIF([1]ShopProductTable!$D:$D,$A94,[1]ShopProductTable!$E:$E))</f>
        <v>0</v>
      </c>
      <c r="E94" t="str">
        <f t="shared" ca="1" si="50"/>
        <v/>
      </c>
      <c r="J94">
        <f ca="1">IF(ISBLANK(OFFSET($I94,-($C94-1),0)),"",
IF($C94=1,MATCH(OFFSET($I94,-($C94-1),0),[1]ShopProductTable!$A:$A,0),
OFFSET(J94,-1,0)+OFFSET(L94,-1,0)
))</f>
        <v>40</v>
      </c>
      <c r="K94">
        <f ca="1">IF(ISBLANK(OFFSET($I94,-($C94-1),0)),"",
IF($C94=1,MATCH("tp1",[1]ShopProductTable!$1:$1,0),
IF(OFFSET(L94,-1,0)=1,MATCH("tp1",[1]ShopProductTable!$1:$1,0),
OFFSET(K94,-1,0)+4)))</f>
        <v>26</v>
      </c>
      <c r="L94">
        <f ca="1">IF(ISBLANK(OFFSET($I94,-($C94-1),0)),"",
IF($K94-1+4=28,1,
IF(LEN(OFFSET([1]ShopProductTable!$A$1,$J94-1,$K94-1+4))=0,1,0)))</f>
        <v>1</v>
      </c>
      <c r="M94" t="str">
        <f t="shared" ca="1" si="51"/>
        <v>cu</v>
      </c>
      <c r="N94" t="str">
        <f ca="1">IF(ISBLANK(OFFSET($I94,-($C94-1),0)),"",
OFFSET([1]ShopProductTable!$A$1,$J94-1,$K94))</f>
        <v>재화</v>
      </c>
      <c r="O94" t="str">
        <f ca="1">IF(ISBLANK(OFFSET($I94,-($C94-1),0)),"",
OFFSET([1]ShopProductTable!$A$1,$J94-1,$K94+1))</f>
        <v>GO</v>
      </c>
      <c r="P94">
        <f ca="1">IF(ISBLANK(OFFSET($I94,-($C94-1),0)),"",
OFFSET([1]ShopProductTable!$A$1,$J94-1,$K94+2))</f>
        <v>20000</v>
      </c>
      <c r="Q94" t="str">
        <f t="shared" ca="1" si="52"/>
        <v>cu</v>
      </c>
      <c r="R94" t="str">
        <f t="shared" ca="1" si="53"/>
        <v>GO</v>
      </c>
      <c r="S94">
        <f t="shared" ca="1" si="54"/>
        <v>20000</v>
      </c>
    </row>
    <row r="95" spans="1:19">
      <c r="A95" t="s">
        <v>117</v>
      </c>
      <c r="B95" t="str">
        <f>IFERROR(VLOOKUP(A95,EventTypeTable!A:B,MATCH(EventTypeTable!$B$1,EventTypeTable!$A$1:$B$1,0),0),"")</f>
        <v/>
      </c>
      <c r="C95">
        <v>4</v>
      </c>
      <c r="D95">
        <f ca="1">IF(C95&lt;&gt;1,OFFSET(D95,-1,0),
SUMIF([1]ShopProductTable!$D:$D,$A95,[1]ShopProductTable!$E:$E))</f>
        <v>0</v>
      </c>
      <c r="E95" t="str">
        <f t="shared" ca="1" si="50"/>
        <v/>
      </c>
      <c r="J95">
        <f ca="1">IF(ISBLANK(OFFSET($I95,-($C95-1),0)),"",
IF($C95=1,MATCH(OFFSET($I95,-($C95-1),0),[1]ShopProductTable!$A:$A,0),
OFFSET(J95,-1,0)+OFFSET(L95,-1,0)
))</f>
        <v>41</v>
      </c>
      <c r="K95">
        <f ca="1">IF(ISBLANK(OFFSET($I95,-($C95-1),0)),"",
IF($C95=1,MATCH("tp1",[1]ShopProductTable!$1:$1,0),
IF(OFFSET(L95,-1,0)=1,MATCH("tp1",[1]ShopProductTable!$1:$1,0),
OFFSET(K95,-1,0)+4)))</f>
        <v>18</v>
      </c>
      <c r="L95">
        <f ca="1">IF(ISBLANK(OFFSET($I95,-($C95-1),0)),"",
IF($K95-1+4=28,1,
IF(LEN(OFFSET([1]ShopProductTable!$A$1,$J95-1,$K95-1+4))=0,1,0)))</f>
        <v>0</v>
      </c>
      <c r="M95" t="str">
        <f t="shared" ca="1" si="51"/>
        <v>cu</v>
      </c>
      <c r="N95" t="str">
        <f ca="1">IF(ISBLANK(OFFSET($I95,-($C95-1),0)),"",
OFFSET([1]ShopProductTable!$A$1,$J95-1,$K95))</f>
        <v>재화</v>
      </c>
      <c r="O95" t="str">
        <f ca="1">IF(ISBLANK(OFFSET($I95,-($C95-1),0)),"",
OFFSET([1]ShopProductTable!$A$1,$J95-1,$K95+1))</f>
        <v>EN</v>
      </c>
      <c r="P95">
        <f ca="1">IF(ISBLANK(OFFSET($I95,-($C95-1),0)),"",
OFFSET([1]ShopProductTable!$A$1,$J95-1,$K95+2))</f>
        <v>300</v>
      </c>
      <c r="Q95" t="str">
        <f t="shared" ca="1" si="52"/>
        <v>cu</v>
      </c>
      <c r="R95" t="str">
        <f t="shared" ca="1" si="53"/>
        <v>EN</v>
      </c>
      <c r="S95">
        <f t="shared" ca="1" si="54"/>
        <v>300</v>
      </c>
    </row>
    <row r="96" spans="1:19">
      <c r="A96" t="s">
        <v>117</v>
      </c>
      <c r="B96" t="str">
        <f>IFERROR(VLOOKUP(A96,EventTypeTable!A:B,MATCH(EventTypeTable!$B$1,EventTypeTable!$A$1:$B$1,0),0),"")</f>
        <v/>
      </c>
      <c r="C96">
        <v>5</v>
      </c>
      <c r="D96">
        <f ca="1">IF(C96&lt;&gt;1,OFFSET(D96,-1,0),
SUMIF([1]ShopProductTable!$D:$D,$A96,[1]ShopProductTable!$E:$E))</f>
        <v>0</v>
      </c>
      <c r="E96" t="str">
        <f t="shared" ca="1" si="50"/>
        <v/>
      </c>
      <c r="J96">
        <f ca="1">IF(ISBLANK(OFFSET($I96,-($C96-1),0)),"",
IF($C96=1,MATCH(OFFSET($I96,-($C96-1),0),[1]ShopProductTable!$A:$A,0),
OFFSET(J96,-1,0)+OFFSET(L96,-1,0)
))</f>
        <v>41</v>
      </c>
      <c r="K96">
        <f ca="1">IF(ISBLANK(OFFSET($I96,-($C96-1),0)),"",
IF($C96=1,MATCH("tp1",[1]ShopProductTable!$1:$1,0),
IF(OFFSET(L96,-1,0)=1,MATCH("tp1",[1]ShopProductTable!$1:$1,0),
OFFSET(K96,-1,0)+4)))</f>
        <v>22</v>
      </c>
      <c r="L96">
        <f ca="1">IF(ISBLANK(OFFSET($I96,-($C96-1),0)),"",
IF($K96-1+4=28,1,
IF(LEN(OFFSET([1]ShopProductTable!$A$1,$J96-1,$K96-1+4))=0,1,0)))</f>
        <v>0</v>
      </c>
      <c r="M96" t="str">
        <f t="shared" ca="1" si="51"/>
        <v>cu</v>
      </c>
      <c r="N96" t="str">
        <f ca="1">IF(ISBLANK(OFFSET($I96,-($C96-1),0)),"",
OFFSET([1]ShopProductTable!$A$1,$J96-1,$K96))</f>
        <v>재화</v>
      </c>
      <c r="O96" t="str">
        <f ca="1">IF(ISBLANK(OFFSET($I96,-($C96-1),0)),"",
OFFSET([1]ShopProductTable!$A$1,$J96-1,$K96+1))</f>
        <v>EN</v>
      </c>
      <c r="P96">
        <f ca="1">IF(ISBLANK(OFFSET($I96,-($C96-1),0)),"",
OFFSET([1]ShopProductTable!$A$1,$J96-1,$K96+2))</f>
        <v>100</v>
      </c>
      <c r="Q96" t="str">
        <f t="shared" ca="1" si="52"/>
        <v>cu</v>
      </c>
      <c r="R96" t="str">
        <f t="shared" ca="1" si="53"/>
        <v>EN</v>
      </c>
      <c r="S96">
        <f t="shared" ca="1" si="54"/>
        <v>100</v>
      </c>
    </row>
    <row r="97" spans="1:19">
      <c r="A97" t="s">
        <v>117</v>
      </c>
      <c r="B97" t="str">
        <f>IFERROR(VLOOKUP(A97,EventTypeTable!A:B,MATCH(EventTypeTable!$B$1,EventTypeTable!$A$1:$B$1,0),0),"")</f>
        <v/>
      </c>
      <c r="C97">
        <v>6</v>
      </c>
      <c r="D97">
        <f ca="1">IF(C97&lt;&gt;1,OFFSET(D97,-1,0),
SUMIF([1]ShopProductTable!$D:$D,$A97,[1]ShopProductTable!$E:$E))</f>
        <v>0</v>
      </c>
      <c r="E97" t="str">
        <f t="shared" ca="1" si="50"/>
        <v/>
      </c>
      <c r="J97">
        <f ca="1">IF(ISBLANK(OFFSET($I97,-($C97-1),0)),"",
IF($C97=1,MATCH(OFFSET($I97,-($C97-1),0),[1]ShopProductTable!$A:$A,0),
OFFSET(J97,-1,0)+OFFSET(L97,-1,0)
))</f>
        <v>41</v>
      </c>
      <c r="K97">
        <f ca="1">IF(ISBLANK(OFFSET($I97,-($C97-1),0)),"",
IF($C97=1,MATCH("tp1",[1]ShopProductTable!$1:$1,0),
IF(OFFSET(L97,-1,0)=1,MATCH("tp1",[1]ShopProductTable!$1:$1,0),
OFFSET(K97,-1,0)+4)))</f>
        <v>26</v>
      </c>
      <c r="L97">
        <f ca="1">IF(ISBLANK(OFFSET($I97,-($C97-1),0)),"",
IF($K97-1+4=28,1,
IF(LEN(OFFSET([1]ShopProductTable!$A$1,$J97-1,$K97-1+4))=0,1,0)))</f>
        <v>1</v>
      </c>
      <c r="M97" t="str">
        <f t="shared" ca="1" si="51"/>
        <v>cu</v>
      </c>
      <c r="N97" t="str">
        <f ca="1">IF(ISBLANK(OFFSET($I97,-($C97-1),0)),"",
OFFSET([1]ShopProductTable!$A$1,$J97-1,$K97))</f>
        <v>재화</v>
      </c>
      <c r="O97" t="str">
        <f ca="1">IF(ISBLANK(OFFSET($I97,-($C97-1),0)),"",
OFFSET([1]ShopProductTable!$A$1,$J97-1,$K97+1))</f>
        <v>GO</v>
      </c>
      <c r="P97">
        <f ca="1">IF(ISBLANK(OFFSET($I97,-($C97-1),0)),"",
OFFSET([1]ShopProductTable!$A$1,$J97-1,$K97+2))</f>
        <v>40000</v>
      </c>
      <c r="Q97" t="str">
        <f t="shared" ca="1" si="52"/>
        <v>cu</v>
      </c>
      <c r="R97" t="str">
        <f t="shared" ca="1" si="53"/>
        <v>GO</v>
      </c>
      <c r="S97">
        <f t="shared" ca="1" si="54"/>
        <v>40000</v>
      </c>
    </row>
    <row r="98" spans="1:19">
      <c r="A98" t="s">
        <v>117</v>
      </c>
      <c r="B98" t="str">
        <f>IFERROR(VLOOKUP(A98,EventTypeTable!A:B,MATCH(EventTypeTable!$B$1,EventTypeTable!$A$1:$B$1,0),0),"")</f>
        <v/>
      </c>
      <c r="C98">
        <v>7</v>
      </c>
      <c r="D98">
        <f ca="1">IF(C98&lt;&gt;1,OFFSET(D98,-1,0),
SUMIF([1]ShopProductTable!$D:$D,$A98,[1]ShopProductTable!$E:$E))</f>
        <v>0</v>
      </c>
      <c r="E98" t="str">
        <f t="shared" ca="1" si="50"/>
        <v/>
      </c>
      <c r="J98">
        <f ca="1">IF(ISBLANK(OFFSET($I98,-($C98-1),0)),"",
IF($C98=1,MATCH(OFFSET($I98,-($C98-1),0),[1]ShopProductTable!$A:$A,0),
OFFSET(J98,-1,0)+OFFSET(L98,-1,0)
))</f>
        <v>42</v>
      </c>
      <c r="K98">
        <f ca="1">IF(ISBLANK(OFFSET($I98,-($C98-1),0)),"",
IF($C98=1,MATCH("tp1",[1]ShopProductTable!$1:$1,0),
IF(OFFSET(L98,-1,0)=1,MATCH("tp1",[1]ShopProductTable!$1:$1,0),
OFFSET(K98,-1,0)+4)))</f>
        <v>18</v>
      </c>
      <c r="L98">
        <f ca="1">IF(ISBLANK(OFFSET($I98,-($C98-1),0)),"",
IF($K98-1+4=28,1,
IF(LEN(OFFSET([1]ShopProductTable!$A$1,$J98-1,$K98-1+4))=0,1,0)))</f>
        <v>0</v>
      </c>
      <c r="M98" t="str">
        <f t="shared" ca="1" si="51"/>
        <v>it</v>
      </c>
      <c r="N98" t="str">
        <f ca="1">IF(ISBLANK(OFFSET($I98,-($C98-1),0)),"",
OFFSET([1]ShopProductTable!$A$1,$J98-1,$K98))</f>
        <v>아이템</v>
      </c>
      <c r="O98" t="str">
        <f ca="1">IF(ISBLANK(OFFSET($I98,-($C98-1),0)),"",
OFFSET([1]ShopProductTable!$A$1,$J98-1,$K98+1))</f>
        <v>Cash_sFestivalTotal</v>
      </c>
      <c r="P98">
        <f ca="1">IF(ISBLANK(OFFSET($I98,-($C98-1),0)),"",
OFFSET([1]ShopProductTable!$A$1,$J98-1,$K98+2))</f>
        <v>1500</v>
      </c>
      <c r="Q98" t="str">
        <f t="shared" ca="1" si="52"/>
        <v>it</v>
      </c>
      <c r="R98" t="str">
        <f t="shared" ca="1" si="53"/>
        <v>Cash_sFestivalTotal</v>
      </c>
      <c r="S98">
        <f t="shared" ca="1" si="54"/>
        <v>1500</v>
      </c>
    </row>
    <row r="99" spans="1:19">
      <c r="A99" t="s">
        <v>117</v>
      </c>
      <c r="B99" t="str">
        <f>IFERROR(VLOOKUP(A99,EventTypeTable!A:B,MATCH(EventTypeTable!$B$1,EventTypeTable!$A$1:$B$1,0),0),"")</f>
        <v/>
      </c>
      <c r="C99">
        <v>8</v>
      </c>
      <c r="D99">
        <f ca="1">IF(C99&lt;&gt;1,OFFSET(D99,-1,0),
SUMIF([1]ShopProductTable!$D:$D,$A99,[1]ShopProductTable!$E:$E))</f>
        <v>0</v>
      </c>
      <c r="E99" t="str">
        <f t="shared" ca="1" si="50"/>
        <v/>
      </c>
      <c r="J99">
        <f ca="1">IF(ISBLANK(OFFSET($I99,-($C99-1),0)),"",
IF($C99=1,MATCH(OFFSET($I99,-($C99-1),0),[1]ShopProductTable!$A:$A,0),
OFFSET(J99,-1,0)+OFFSET(L99,-1,0)
))</f>
        <v>42</v>
      </c>
      <c r="K99">
        <f ca="1">IF(ISBLANK(OFFSET($I99,-($C99-1),0)),"",
IF($C99=1,MATCH("tp1",[1]ShopProductTable!$1:$1,0),
IF(OFFSET(L99,-1,0)=1,MATCH("tp1",[1]ShopProductTable!$1:$1,0),
OFFSET(K99,-1,0)+4)))</f>
        <v>22</v>
      </c>
      <c r="L99">
        <f ca="1">IF(ISBLANK(OFFSET($I99,-($C99-1),0)),"",
IF($K99-1+4=28,1,
IF(LEN(OFFSET([1]ShopProductTable!$A$1,$J99-1,$K99-1+4))=0,1,0)))</f>
        <v>0</v>
      </c>
      <c r="M99" t="str">
        <f t="shared" ca="1" si="51"/>
        <v>cu</v>
      </c>
      <c r="N99" t="str">
        <f ca="1">IF(ISBLANK(OFFSET($I99,-($C99-1),0)),"",
OFFSET([1]ShopProductTable!$A$1,$J99-1,$K99))</f>
        <v>재화</v>
      </c>
      <c r="O99" t="str">
        <f ca="1">IF(ISBLANK(OFFSET($I99,-($C99-1),0)),"",
OFFSET([1]ShopProductTable!$A$1,$J99-1,$K99+1))</f>
        <v>EN</v>
      </c>
      <c r="P99">
        <f ca="1">IF(ISBLANK(OFFSET($I99,-($C99-1),0)),"",
OFFSET([1]ShopProductTable!$A$1,$J99-1,$K99+2))</f>
        <v>500</v>
      </c>
      <c r="Q99" t="str">
        <f t="shared" ca="1" si="52"/>
        <v>cu</v>
      </c>
      <c r="R99" t="str">
        <f t="shared" ca="1" si="53"/>
        <v>EN</v>
      </c>
      <c r="S99">
        <f t="shared" ca="1" si="54"/>
        <v>500</v>
      </c>
    </row>
    <row r="100" spans="1:19">
      <c r="A100" t="s">
        <v>117</v>
      </c>
      <c r="B100" t="str">
        <f>IFERROR(VLOOKUP(A100,EventTypeTable!A:B,MATCH(EventTypeTable!$B$1,EventTypeTable!$A$1:$B$1,0),0),"")</f>
        <v/>
      </c>
      <c r="C100">
        <v>9</v>
      </c>
      <c r="D100">
        <f ca="1">IF(C100&lt;&gt;1,OFFSET(D100,-1,0),
SUMIF([1]ShopProductTable!$D:$D,$A100,[1]ShopProductTable!$E:$E))</f>
        <v>0</v>
      </c>
      <c r="E100" t="str">
        <f t="shared" ca="1" si="50"/>
        <v/>
      </c>
      <c r="J100">
        <f ca="1">IF(ISBLANK(OFFSET($I100,-($C100-1),0)),"",
IF($C100=1,MATCH(OFFSET($I100,-($C100-1),0),[1]ShopProductTable!$A:$A,0),
OFFSET(J100,-1,0)+OFFSET(L100,-1,0)
))</f>
        <v>42</v>
      </c>
      <c r="K100">
        <f ca="1">IF(ISBLANK(OFFSET($I100,-($C100-1),0)),"",
IF($C100=1,MATCH("tp1",[1]ShopProductTable!$1:$1,0),
IF(OFFSET(L100,-1,0)=1,MATCH("tp1",[1]ShopProductTable!$1:$1,0),
OFFSET(K100,-1,0)+4)))</f>
        <v>26</v>
      </c>
      <c r="L100">
        <f ca="1">IF(ISBLANK(OFFSET($I100,-($C100-1),0)),"",
IF($K100-1+4=28,1,
IF(LEN(OFFSET([1]ShopProductTable!$A$1,$J100-1,$K100-1+4))=0,1,0)))</f>
        <v>1</v>
      </c>
      <c r="M100" t="str">
        <f t="shared" ca="1" si="51"/>
        <v>cu</v>
      </c>
      <c r="N100" t="str">
        <f ca="1">IF(ISBLANK(OFFSET($I100,-($C100-1),0)),"",
OFFSET([1]ShopProductTable!$A$1,$J100-1,$K100))</f>
        <v>재화</v>
      </c>
      <c r="O100" t="str">
        <f ca="1">IF(ISBLANK(OFFSET($I100,-($C100-1),0)),"",
OFFSET([1]ShopProductTable!$A$1,$J100-1,$K100+1))</f>
        <v>GO</v>
      </c>
      <c r="P100">
        <f ca="1">IF(ISBLANK(OFFSET($I100,-($C100-1),0)),"",
OFFSET([1]ShopProductTable!$A$1,$J100-1,$K100+2))</f>
        <v>60000</v>
      </c>
      <c r="Q100" t="str">
        <f t="shared" ca="1" si="52"/>
        <v>cu</v>
      </c>
      <c r="R100" t="str">
        <f t="shared" ca="1" si="53"/>
        <v>GO</v>
      </c>
      <c r="S100">
        <f t="shared" ca="1" si="54"/>
        <v>60000</v>
      </c>
    </row>
    <row r="101" spans="1:19">
      <c r="A101" t="s">
        <v>117</v>
      </c>
      <c r="B101" t="str">
        <f>IFERROR(VLOOKUP(A101,EventTypeTable!A:B,MATCH(EventTypeTable!$B$1,EventTypeTable!$A$1:$B$1,0),0),"")</f>
        <v/>
      </c>
      <c r="C101">
        <v>10</v>
      </c>
      <c r="D101">
        <f ca="1">IF(C101&lt;&gt;1,OFFSET(D101,-1,0),
SUMIF([1]ShopProductTable!$D:$D,$A101,[1]ShopProductTable!$E:$E))</f>
        <v>0</v>
      </c>
      <c r="E101" t="str">
        <f t="shared" ca="1" si="50"/>
        <v/>
      </c>
      <c r="J101">
        <f ca="1">IF(ISBLANK(OFFSET($I101,-($C101-1),0)),"",
IF($C101=1,MATCH(OFFSET($I101,-($C101-1),0),[1]ShopProductTable!$A:$A,0),
OFFSET(J101,-1,0)+OFFSET(L101,-1,0)
))</f>
        <v>43</v>
      </c>
      <c r="K101">
        <f ca="1">IF(ISBLANK(OFFSET($I101,-($C101-1),0)),"",
IF($C101=1,MATCH("tp1",[1]ShopProductTable!$1:$1,0),
IF(OFFSET(L101,-1,0)=1,MATCH("tp1",[1]ShopProductTable!$1:$1,0),
OFFSET(K101,-1,0)+4)))</f>
        <v>18</v>
      </c>
      <c r="L101">
        <f ca="1">IF(ISBLANK(OFFSET($I101,-($C101-1),0)),"",
IF($K101-1+4=28,1,
IF(LEN(OFFSET([1]ShopProductTable!$A$1,$J101-1,$K101-1+4))=0,1,0)))</f>
        <v>0</v>
      </c>
      <c r="M101" t="str">
        <f t="shared" ca="1" si="51"/>
        <v>cu</v>
      </c>
      <c r="N101" t="str">
        <f ca="1">IF(ISBLANK(OFFSET($I101,-($C101-1),0)),"",
OFFSET([1]ShopProductTable!$A$1,$J101-1,$K101))</f>
        <v>재화</v>
      </c>
      <c r="O101" t="str">
        <f ca="1">IF(ISBLANK(OFFSET($I101,-($C101-1),0)),"",
OFFSET([1]ShopProductTable!$A$1,$J101-1,$K101+1))</f>
        <v>EN</v>
      </c>
      <c r="P101">
        <f ca="1">IF(ISBLANK(OFFSET($I101,-($C101-1),0)),"",
OFFSET([1]ShopProductTable!$A$1,$J101-1,$K101+2))</f>
        <v>100</v>
      </c>
      <c r="Q101" t="str">
        <f t="shared" ca="1" si="52"/>
        <v>cu</v>
      </c>
      <c r="R101" t="str">
        <f t="shared" ca="1" si="53"/>
        <v>EN</v>
      </c>
      <c r="S101">
        <f t="shared" ca="1" si="54"/>
        <v>100</v>
      </c>
    </row>
    <row r="102" spans="1:19">
      <c r="A102" t="s">
        <v>117</v>
      </c>
      <c r="B102" t="str">
        <f>IFERROR(VLOOKUP(A102,EventTypeTable!A:B,MATCH(EventTypeTable!$B$1,EventTypeTable!$A$1:$B$1,0),0),"")</f>
        <v/>
      </c>
      <c r="C102">
        <v>11</v>
      </c>
      <c r="D102">
        <f ca="1">IF(C102&lt;&gt;1,OFFSET(D102,-1,0),
SUMIF([1]ShopProductTable!$D:$D,$A102,[1]ShopProductTable!$E:$E))</f>
        <v>0</v>
      </c>
      <c r="E102" t="str">
        <f t="shared" ca="1" si="50"/>
        <v/>
      </c>
      <c r="J102">
        <f ca="1">IF(ISBLANK(OFFSET($I102,-($C102-1),0)),"",
IF($C102=1,MATCH(OFFSET($I102,-($C102-1),0),[1]ShopProductTable!$A:$A,0),
OFFSET(J102,-1,0)+OFFSET(L102,-1,0)
))</f>
        <v>43</v>
      </c>
      <c r="K102">
        <f ca="1">IF(ISBLANK(OFFSET($I102,-($C102-1),0)),"",
IF($C102=1,MATCH("tp1",[1]ShopProductTable!$1:$1,0),
IF(OFFSET(L102,-1,0)=1,MATCH("tp1",[1]ShopProductTable!$1:$1,0),
OFFSET(K102,-1,0)+4)))</f>
        <v>22</v>
      </c>
      <c r="L102">
        <f ca="1">IF(ISBLANK(OFFSET($I102,-($C102-1),0)),"",
IF($K102-1+4=28,1,
IF(LEN(OFFSET([1]ShopProductTable!$A$1,$J102-1,$K102-1+4))=0,1,0)))</f>
        <v>0</v>
      </c>
      <c r="M102" t="str">
        <f t="shared" ca="1" si="51"/>
        <v>cu</v>
      </c>
      <c r="N102" t="str">
        <f ca="1">IF(ISBLANK(OFFSET($I102,-($C102-1),0)),"",
OFFSET([1]ShopProductTable!$A$1,$J102-1,$K102))</f>
        <v>재화</v>
      </c>
      <c r="O102" t="str">
        <f ca="1">IF(ISBLANK(OFFSET($I102,-($C102-1),0)),"",
OFFSET([1]ShopProductTable!$A$1,$J102-1,$K102+1))</f>
        <v>EN</v>
      </c>
      <c r="P102">
        <f ca="1">IF(ISBLANK(OFFSET($I102,-($C102-1),0)),"",
OFFSET([1]ShopProductTable!$A$1,$J102-1,$K102+2))</f>
        <v>50</v>
      </c>
      <c r="Q102" t="str">
        <f t="shared" ca="1" si="52"/>
        <v>cu</v>
      </c>
      <c r="R102" t="str">
        <f t="shared" ca="1" si="53"/>
        <v>EN</v>
      </c>
      <c r="S102">
        <f t="shared" ca="1" si="54"/>
        <v>50</v>
      </c>
    </row>
    <row r="103" spans="1:19">
      <c r="A103" t="s">
        <v>117</v>
      </c>
      <c r="B103" t="str">
        <f>IFERROR(VLOOKUP(A103,EventTypeTable!A:B,MATCH(EventTypeTable!$B$1,EventTypeTable!$A$1:$B$1,0),0),"")</f>
        <v/>
      </c>
      <c r="C103">
        <v>12</v>
      </c>
      <c r="D103">
        <f ca="1">IF(C103&lt;&gt;1,OFFSET(D103,-1,0),
SUMIF([1]ShopProductTable!$D:$D,$A103,[1]ShopProductTable!$E:$E))</f>
        <v>0</v>
      </c>
      <c r="E103" t="str">
        <f t="shared" ca="1" si="50"/>
        <v/>
      </c>
      <c r="J103">
        <f ca="1">IF(ISBLANK(OFFSET($I103,-($C103-1),0)),"",
IF($C103=1,MATCH(OFFSET($I103,-($C103-1),0),[1]ShopProductTable!$A:$A,0),
OFFSET(J103,-1,0)+OFFSET(L103,-1,0)
))</f>
        <v>43</v>
      </c>
      <c r="K103">
        <f ca="1">IF(ISBLANK(OFFSET($I103,-($C103-1),0)),"",
IF($C103=1,MATCH("tp1",[1]ShopProductTable!$1:$1,0),
IF(OFFSET(L103,-1,0)=1,MATCH("tp1",[1]ShopProductTable!$1:$1,0),
OFFSET(K103,-1,0)+4)))</f>
        <v>26</v>
      </c>
      <c r="L103">
        <f ca="1">IF(ISBLANK(OFFSET($I103,-($C103-1),0)),"",
IF($K103-1+4=28,1,
IF(LEN(OFFSET([1]ShopProductTable!$A$1,$J103-1,$K103-1+4))=0,1,0)))</f>
        <v>1</v>
      </c>
      <c r="M103" t="str">
        <f t="shared" ca="1" si="51"/>
        <v>cu</v>
      </c>
      <c r="N103" t="str">
        <f ca="1">IF(ISBLANK(OFFSET($I103,-($C103-1),0)),"",
OFFSET([1]ShopProductTable!$A$1,$J103-1,$K103))</f>
        <v>재화</v>
      </c>
      <c r="O103" t="str">
        <f ca="1">IF(ISBLANK(OFFSET($I103,-($C103-1),0)),"",
OFFSET([1]ShopProductTable!$A$1,$J103-1,$K103+1))</f>
        <v>GO</v>
      </c>
      <c r="P103">
        <f ca="1">IF(ISBLANK(OFFSET($I103,-($C103-1),0)),"",
OFFSET([1]ShopProductTable!$A$1,$J103-1,$K103+2))</f>
        <v>10000</v>
      </c>
      <c r="Q103" t="str">
        <f t="shared" ca="1" si="52"/>
        <v>cu</v>
      </c>
      <c r="R103" t="str">
        <f t="shared" ca="1" si="53"/>
        <v>GO</v>
      </c>
      <c r="S103">
        <f t="shared" ca="1" si="54"/>
        <v>10000</v>
      </c>
    </row>
    <row r="104" spans="1:19">
      <c r="A104" t="s">
        <v>119</v>
      </c>
      <c r="B104" t="str">
        <f>IFERROR(VLOOKUP(A104,EventTypeTable!A:B,MATCH(EventTypeTable!$B$1,EventTypeTable!$A$1:$B$1,0),0),"")</f>
        <v/>
      </c>
      <c r="C104">
        <v>1</v>
      </c>
      <c r="D104">
        <f ca="1">IF(C104&lt;&gt;1,OFFSET(D104,-1,0),
SUMIF([1]ShopProductTable!$D:$D,$A104,[1]ShopProductTable!$E:$E))</f>
        <v>0</v>
      </c>
      <c r="E104" t="str">
        <f t="shared" ref="E104:E115" ca="1" si="55">IF(ISBLANK(F104),"",
VLOOKUP(F104,OFFSET(INDIRECT("$A:$B"),0,MATCH(F$1&amp;"_Verify",INDIRECT("$1:$1"),0)-1),2,0)
)</f>
        <v/>
      </c>
      <c r="I104" t="s">
        <v>120</v>
      </c>
      <c r="J104">
        <f ca="1">IF(ISBLANK(OFFSET($I104,-($C104-1),0)),"",
IF($C104=1,MATCH(OFFSET($I104,-($C104-1),0),[1]ShopProductTable!$A:$A,0),
OFFSET(J104,-1,0)+OFFSET(L104,-1,0)
))</f>
        <v>44</v>
      </c>
      <c r="K104">
        <f ca="1">IF(ISBLANK(OFFSET($I104,-($C104-1),0)),"",
IF($C104=1,MATCH("tp1",[1]ShopProductTable!$1:$1,0),
IF(OFFSET(L104,-1,0)=1,MATCH("tp1",[1]ShopProductTable!$1:$1,0),
OFFSET(K104,-1,0)+4)))</f>
        <v>18</v>
      </c>
      <c r="L104">
        <f ca="1">IF(ISBLANK(OFFSET($I104,-($C104-1),0)),"",
IF($K104-1+4=28,1,
IF(LEN(OFFSET([1]ShopProductTable!$A$1,$J104-1,$K104-1+4))=0,1,0)))</f>
        <v>0</v>
      </c>
      <c r="M104" t="str">
        <f t="shared" ref="M104:M115" ca="1" si="56">IF(ISBLANK(OFFSET($I104,-($C104-1),0)),"",
IF(ISBLANK(N104),"",
VLOOKUP(N104,OFFSET(INDIRECT("$A:$B"),0,MATCH(N$1&amp;"_Verify",INDIRECT("$1:$1"),0)-1),2,0)
))</f>
        <v>it</v>
      </c>
      <c r="N104" t="str">
        <f ca="1">IF(ISBLANK(OFFSET($I104,-($C104-1),0)),"",
OFFSET([1]ShopProductTable!$A$1,$J104-1,$K104))</f>
        <v>아이템</v>
      </c>
      <c r="O104" t="str">
        <f ca="1">IF(ISBLANK(OFFSET($I104,-($C104-1),0)),"",
OFFSET([1]ShopProductTable!$A$1,$J104-1,$K104+1))</f>
        <v>Cash_sFestivalTotal</v>
      </c>
      <c r="P104">
        <f ca="1">IF(ISBLANK(OFFSET($I104,-($C104-1),0)),"",
OFFSET([1]ShopProductTable!$A$1,$J104-1,$K104+2))</f>
        <v>500</v>
      </c>
      <c r="Q104" t="str">
        <f t="shared" ref="Q104:Q115" ca="1" si="57">IF(LEN(E104)&lt;&gt;0,E104,
IF(LEN(M104)&lt;&gt;0,M104,""))</f>
        <v>it</v>
      </c>
      <c r="R104" t="str">
        <f t="shared" ref="R104:R115" ca="1" si="58">IF(LEN(G104)&lt;&gt;0,G104,
IF(LEN(O104)&lt;&gt;0,O104,""))</f>
        <v>Cash_sFestivalTotal</v>
      </c>
      <c r="S104">
        <f t="shared" ref="S104:S115" ca="1" si="59">IF(LEN(H104)&lt;&gt;0,H104,
IF(LEN(P104)&lt;&gt;0,P104,""))</f>
        <v>500</v>
      </c>
    </row>
    <row r="105" spans="1:19">
      <c r="A105" t="s">
        <v>119</v>
      </c>
      <c r="B105" t="str">
        <f>IFERROR(VLOOKUP(A105,EventTypeTable!A:B,MATCH(EventTypeTable!$B$1,EventTypeTable!$A$1:$B$1,0),0),"")</f>
        <v/>
      </c>
      <c r="C105">
        <v>2</v>
      </c>
      <c r="D105">
        <f ca="1">IF(C105&lt;&gt;1,OFFSET(D105,-1,0),
SUMIF([1]ShopProductTable!$D:$D,$A105,[1]ShopProductTable!$E:$E))</f>
        <v>0</v>
      </c>
      <c r="E105" t="str">
        <f t="shared" ca="1" si="55"/>
        <v/>
      </c>
      <c r="J105">
        <f ca="1">IF(ISBLANK(OFFSET($I105,-($C105-1),0)),"",
IF($C105=1,MATCH(OFFSET($I105,-($C105-1),0),[1]ShopProductTable!$A:$A,0),
OFFSET(J105,-1,0)+OFFSET(L105,-1,0)
))</f>
        <v>44</v>
      </c>
      <c r="K105">
        <f ca="1">IF(ISBLANK(OFFSET($I105,-($C105-1),0)),"",
IF($C105=1,MATCH("tp1",[1]ShopProductTable!$1:$1,0),
IF(OFFSET(L105,-1,0)=1,MATCH("tp1",[1]ShopProductTable!$1:$1,0),
OFFSET(K105,-1,0)+4)))</f>
        <v>22</v>
      </c>
      <c r="L105">
        <f ca="1">IF(ISBLANK(OFFSET($I105,-($C105-1),0)),"",
IF($K105-1+4=28,1,
IF(LEN(OFFSET([1]ShopProductTable!$A$1,$J105-1,$K105-1+4))=0,1,0)))</f>
        <v>0</v>
      </c>
      <c r="M105" t="str">
        <f t="shared" ca="1" si="56"/>
        <v>cu</v>
      </c>
      <c r="N105" t="str">
        <f ca="1">IF(ISBLANK(OFFSET($I105,-($C105-1),0)),"",
OFFSET([1]ShopProductTable!$A$1,$J105-1,$K105))</f>
        <v>재화</v>
      </c>
      <c r="O105" t="str">
        <f ca="1">IF(ISBLANK(OFFSET($I105,-($C105-1),0)),"",
OFFSET([1]ShopProductTable!$A$1,$J105-1,$K105+1))</f>
        <v>EN</v>
      </c>
      <c r="P105">
        <f ca="1">IF(ISBLANK(OFFSET($I105,-($C105-1),0)),"",
OFFSET([1]ShopProductTable!$A$1,$J105-1,$K105+2))</f>
        <v>75</v>
      </c>
      <c r="Q105" t="str">
        <f t="shared" ca="1" si="57"/>
        <v>cu</v>
      </c>
      <c r="R105" t="str">
        <f t="shared" ca="1" si="58"/>
        <v>EN</v>
      </c>
      <c r="S105">
        <f t="shared" ca="1" si="59"/>
        <v>75</v>
      </c>
    </row>
    <row r="106" spans="1:19">
      <c r="A106" t="s">
        <v>119</v>
      </c>
      <c r="B106" t="str">
        <f>IFERROR(VLOOKUP(A106,EventTypeTable!A:B,MATCH(EventTypeTable!$B$1,EventTypeTable!$A$1:$B$1,0),0),"")</f>
        <v/>
      </c>
      <c r="C106">
        <v>3</v>
      </c>
      <c r="D106">
        <f ca="1">IF(C106&lt;&gt;1,OFFSET(D106,-1,0),
SUMIF([1]ShopProductTable!$D:$D,$A106,[1]ShopProductTable!$E:$E))</f>
        <v>0</v>
      </c>
      <c r="E106" t="str">
        <f t="shared" ca="1" si="55"/>
        <v/>
      </c>
      <c r="J106">
        <f ca="1">IF(ISBLANK(OFFSET($I106,-($C106-1),0)),"",
IF($C106=1,MATCH(OFFSET($I106,-($C106-1),0),[1]ShopProductTable!$A:$A,0),
OFFSET(J106,-1,0)+OFFSET(L106,-1,0)
))</f>
        <v>44</v>
      </c>
      <c r="K106">
        <f ca="1">IF(ISBLANK(OFFSET($I106,-($C106-1),0)),"",
IF($C106=1,MATCH("tp1",[1]ShopProductTable!$1:$1,0),
IF(OFFSET(L106,-1,0)=1,MATCH("tp1",[1]ShopProductTable!$1:$1,0),
OFFSET(K106,-1,0)+4)))</f>
        <v>26</v>
      </c>
      <c r="L106">
        <f ca="1">IF(ISBLANK(OFFSET($I106,-($C106-1),0)),"",
IF($K106-1+4=28,1,
IF(LEN(OFFSET([1]ShopProductTable!$A$1,$J106-1,$K106-1+4))=0,1,0)))</f>
        <v>1</v>
      </c>
      <c r="M106" t="str">
        <f t="shared" ca="1" si="56"/>
        <v>cu</v>
      </c>
      <c r="N106" t="str">
        <f ca="1">IF(ISBLANK(OFFSET($I106,-($C106-1),0)),"",
OFFSET([1]ShopProductTable!$A$1,$J106-1,$K106))</f>
        <v>재화</v>
      </c>
      <c r="O106" t="str">
        <f ca="1">IF(ISBLANK(OFFSET($I106,-($C106-1),0)),"",
OFFSET([1]ShopProductTable!$A$1,$J106-1,$K106+1))</f>
        <v>GO</v>
      </c>
      <c r="P106">
        <f ca="1">IF(ISBLANK(OFFSET($I106,-($C106-1),0)),"",
OFFSET([1]ShopProductTable!$A$1,$J106-1,$K106+2))</f>
        <v>20000</v>
      </c>
      <c r="Q106" t="str">
        <f t="shared" ca="1" si="57"/>
        <v>cu</v>
      </c>
      <c r="R106" t="str">
        <f t="shared" ca="1" si="58"/>
        <v>GO</v>
      </c>
      <c r="S106">
        <f t="shared" ca="1" si="59"/>
        <v>20000</v>
      </c>
    </row>
    <row r="107" spans="1:19">
      <c r="A107" t="s">
        <v>119</v>
      </c>
      <c r="B107" t="str">
        <f>IFERROR(VLOOKUP(A107,EventTypeTable!A:B,MATCH(EventTypeTable!$B$1,EventTypeTable!$A$1:$B$1,0),0),"")</f>
        <v/>
      </c>
      <c r="C107">
        <v>4</v>
      </c>
      <c r="D107">
        <f ca="1">IF(C107&lt;&gt;1,OFFSET(D107,-1,0),
SUMIF([1]ShopProductTable!$D:$D,$A107,[1]ShopProductTable!$E:$E))</f>
        <v>0</v>
      </c>
      <c r="E107" t="str">
        <f t="shared" ca="1" si="55"/>
        <v/>
      </c>
      <c r="J107">
        <f ca="1">IF(ISBLANK(OFFSET($I107,-($C107-1),0)),"",
IF($C107=1,MATCH(OFFSET($I107,-($C107-1),0),[1]ShopProductTable!$A:$A,0),
OFFSET(J107,-1,0)+OFFSET(L107,-1,0)
))</f>
        <v>45</v>
      </c>
      <c r="K107">
        <f ca="1">IF(ISBLANK(OFFSET($I107,-($C107-1),0)),"",
IF($C107=1,MATCH("tp1",[1]ShopProductTable!$1:$1,0),
IF(OFFSET(L107,-1,0)=1,MATCH("tp1",[1]ShopProductTable!$1:$1,0),
OFFSET(K107,-1,0)+4)))</f>
        <v>18</v>
      </c>
      <c r="L107">
        <f ca="1">IF(ISBLANK(OFFSET($I107,-($C107-1),0)),"",
IF($K107-1+4=28,1,
IF(LEN(OFFSET([1]ShopProductTable!$A$1,$J107-1,$K107-1+4))=0,1,0)))</f>
        <v>0</v>
      </c>
      <c r="M107" t="str">
        <f t="shared" ca="1" si="56"/>
        <v>cu</v>
      </c>
      <c r="N107" t="str">
        <f ca="1">IF(ISBLANK(OFFSET($I107,-($C107-1),0)),"",
OFFSET([1]ShopProductTable!$A$1,$J107-1,$K107))</f>
        <v>재화</v>
      </c>
      <c r="O107" t="str">
        <f ca="1">IF(ISBLANK(OFFSET($I107,-($C107-1),0)),"",
OFFSET([1]ShopProductTable!$A$1,$J107-1,$K107+1))</f>
        <v>EN</v>
      </c>
      <c r="P107">
        <f ca="1">IF(ISBLANK(OFFSET($I107,-($C107-1),0)),"",
OFFSET([1]ShopProductTable!$A$1,$J107-1,$K107+2))</f>
        <v>300</v>
      </c>
      <c r="Q107" t="str">
        <f t="shared" ca="1" si="57"/>
        <v>cu</v>
      </c>
      <c r="R107" t="str">
        <f t="shared" ca="1" si="58"/>
        <v>EN</v>
      </c>
      <c r="S107">
        <f t="shared" ca="1" si="59"/>
        <v>300</v>
      </c>
    </row>
    <row r="108" spans="1:19">
      <c r="A108" t="s">
        <v>119</v>
      </c>
      <c r="B108" t="str">
        <f>IFERROR(VLOOKUP(A108,EventTypeTable!A:B,MATCH(EventTypeTable!$B$1,EventTypeTable!$A$1:$B$1,0),0),"")</f>
        <v/>
      </c>
      <c r="C108">
        <v>5</v>
      </c>
      <c r="D108">
        <f ca="1">IF(C108&lt;&gt;1,OFFSET(D108,-1,0),
SUMIF([1]ShopProductTable!$D:$D,$A108,[1]ShopProductTable!$E:$E))</f>
        <v>0</v>
      </c>
      <c r="E108" t="str">
        <f t="shared" ca="1" si="55"/>
        <v/>
      </c>
      <c r="J108">
        <f ca="1">IF(ISBLANK(OFFSET($I108,-($C108-1),0)),"",
IF($C108=1,MATCH(OFFSET($I108,-($C108-1),0),[1]ShopProductTable!$A:$A,0),
OFFSET(J108,-1,0)+OFFSET(L108,-1,0)
))</f>
        <v>45</v>
      </c>
      <c r="K108">
        <f ca="1">IF(ISBLANK(OFFSET($I108,-($C108-1),0)),"",
IF($C108=1,MATCH("tp1",[1]ShopProductTable!$1:$1,0),
IF(OFFSET(L108,-1,0)=1,MATCH("tp1",[1]ShopProductTable!$1:$1,0),
OFFSET(K108,-1,0)+4)))</f>
        <v>22</v>
      </c>
      <c r="L108">
        <f ca="1">IF(ISBLANK(OFFSET($I108,-($C108-1),0)),"",
IF($K108-1+4=28,1,
IF(LEN(OFFSET([1]ShopProductTable!$A$1,$J108-1,$K108-1+4))=0,1,0)))</f>
        <v>0</v>
      </c>
      <c r="M108" t="str">
        <f t="shared" ca="1" si="56"/>
        <v>cu</v>
      </c>
      <c r="N108" t="str">
        <f ca="1">IF(ISBLANK(OFFSET($I108,-($C108-1),0)),"",
OFFSET([1]ShopProductTable!$A$1,$J108-1,$K108))</f>
        <v>재화</v>
      </c>
      <c r="O108" t="str">
        <f ca="1">IF(ISBLANK(OFFSET($I108,-($C108-1),0)),"",
OFFSET([1]ShopProductTable!$A$1,$J108-1,$K108+1))</f>
        <v>EN</v>
      </c>
      <c r="P108">
        <f ca="1">IF(ISBLANK(OFFSET($I108,-($C108-1),0)),"",
OFFSET([1]ShopProductTable!$A$1,$J108-1,$K108+2))</f>
        <v>100</v>
      </c>
      <c r="Q108" t="str">
        <f t="shared" ca="1" si="57"/>
        <v>cu</v>
      </c>
      <c r="R108" t="str">
        <f t="shared" ca="1" si="58"/>
        <v>EN</v>
      </c>
      <c r="S108">
        <f t="shared" ca="1" si="59"/>
        <v>100</v>
      </c>
    </row>
    <row r="109" spans="1:19">
      <c r="A109" t="s">
        <v>119</v>
      </c>
      <c r="B109" t="str">
        <f>IFERROR(VLOOKUP(A109,EventTypeTable!A:B,MATCH(EventTypeTable!$B$1,EventTypeTable!$A$1:$B$1,0),0),"")</f>
        <v/>
      </c>
      <c r="C109">
        <v>6</v>
      </c>
      <c r="D109">
        <f ca="1">IF(C109&lt;&gt;1,OFFSET(D109,-1,0),
SUMIF([1]ShopProductTable!$D:$D,$A109,[1]ShopProductTable!$E:$E))</f>
        <v>0</v>
      </c>
      <c r="E109" t="str">
        <f t="shared" ca="1" si="55"/>
        <v/>
      </c>
      <c r="J109">
        <f ca="1">IF(ISBLANK(OFFSET($I109,-($C109-1),0)),"",
IF($C109=1,MATCH(OFFSET($I109,-($C109-1),0),[1]ShopProductTable!$A:$A,0),
OFFSET(J109,-1,0)+OFFSET(L109,-1,0)
))</f>
        <v>45</v>
      </c>
      <c r="K109">
        <f ca="1">IF(ISBLANK(OFFSET($I109,-($C109-1),0)),"",
IF($C109=1,MATCH("tp1",[1]ShopProductTable!$1:$1,0),
IF(OFFSET(L109,-1,0)=1,MATCH("tp1",[1]ShopProductTable!$1:$1,0),
OFFSET(K109,-1,0)+4)))</f>
        <v>26</v>
      </c>
      <c r="L109">
        <f ca="1">IF(ISBLANK(OFFSET($I109,-($C109-1),0)),"",
IF($K109-1+4=28,1,
IF(LEN(OFFSET([1]ShopProductTable!$A$1,$J109-1,$K109-1+4))=0,1,0)))</f>
        <v>1</v>
      </c>
      <c r="M109" t="str">
        <f t="shared" ca="1" si="56"/>
        <v>cu</v>
      </c>
      <c r="N109" t="str">
        <f ca="1">IF(ISBLANK(OFFSET($I109,-($C109-1),0)),"",
OFFSET([1]ShopProductTable!$A$1,$J109-1,$K109))</f>
        <v>재화</v>
      </c>
      <c r="O109" t="str">
        <f ca="1">IF(ISBLANK(OFFSET($I109,-($C109-1),0)),"",
OFFSET([1]ShopProductTable!$A$1,$J109-1,$K109+1))</f>
        <v>GO</v>
      </c>
      <c r="P109">
        <f ca="1">IF(ISBLANK(OFFSET($I109,-($C109-1),0)),"",
OFFSET([1]ShopProductTable!$A$1,$J109-1,$K109+2))</f>
        <v>40000</v>
      </c>
      <c r="Q109" t="str">
        <f t="shared" ca="1" si="57"/>
        <v>cu</v>
      </c>
      <c r="R109" t="str">
        <f t="shared" ca="1" si="58"/>
        <v>GO</v>
      </c>
      <c r="S109">
        <f t="shared" ca="1" si="59"/>
        <v>40000</v>
      </c>
    </row>
    <row r="110" spans="1:19">
      <c r="A110" t="s">
        <v>119</v>
      </c>
      <c r="B110" t="str">
        <f>IFERROR(VLOOKUP(A110,EventTypeTable!A:B,MATCH(EventTypeTable!$B$1,EventTypeTable!$A$1:$B$1,0),0),"")</f>
        <v/>
      </c>
      <c r="C110">
        <v>7</v>
      </c>
      <c r="D110">
        <f ca="1">IF(C110&lt;&gt;1,OFFSET(D110,-1,0),
SUMIF([1]ShopProductTable!$D:$D,$A110,[1]ShopProductTable!$E:$E))</f>
        <v>0</v>
      </c>
      <c r="E110" t="str">
        <f t="shared" ca="1" si="55"/>
        <v/>
      </c>
      <c r="J110">
        <f ca="1">IF(ISBLANK(OFFSET($I110,-($C110-1),0)),"",
IF($C110=1,MATCH(OFFSET($I110,-($C110-1),0),[1]ShopProductTable!$A:$A,0),
OFFSET(J110,-1,0)+OFFSET(L110,-1,0)
))</f>
        <v>46</v>
      </c>
      <c r="K110">
        <f ca="1">IF(ISBLANK(OFFSET($I110,-($C110-1),0)),"",
IF($C110=1,MATCH("tp1",[1]ShopProductTable!$1:$1,0),
IF(OFFSET(L110,-1,0)=1,MATCH("tp1",[1]ShopProductTable!$1:$1,0),
OFFSET(K110,-1,0)+4)))</f>
        <v>18</v>
      </c>
      <c r="L110">
        <f ca="1">IF(ISBLANK(OFFSET($I110,-($C110-1),0)),"",
IF($K110-1+4=28,1,
IF(LEN(OFFSET([1]ShopProductTable!$A$1,$J110-1,$K110-1+4))=0,1,0)))</f>
        <v>0</v>
      </c>
      <c r="M110" t="str">
        <f t="shared" ca="1" si="56"/>
        <v>it</v>
      </c>
      <c r="N110" t="str">
        <f ca="1">IF(ISBLANK(OFFSET($I110,-($C110-1),0)),"",
OFFSET([1]ShopProductTable!$A$1,$J110-1,$K110))</f>
        <v>아이템</v>
      </c>
      <c r="O110" t="str">
        <f ca="1">IF(ISBLANK(OFFSET($I110,-($C110-1),0)),"",
OFFSET([1]ShopProductTable!$A$1,$J110-1,$K110+1))</f>
        <v>Cash_sFestivalTotal</v>
      </c>
      <c r="P110">
        <f ca="1">IF(ISBLANK(OFFSET($I110,-($C110-1),0)),"",
OFFSET([1]ShopProductTable!$A$1,$J110-1,$K110+2))</f>
        <v>1500</v>
      </c>
      <c r="Q110" t="str">
        <f t="shared" ca="1" si="57"/>
        <v>it</v>
      </c>
      <c r="R110" t="str">
        <f t="shared" ca="1" si="58"/>
        <v>Cash_sFestivalTotal</v>
      </c>
      <c r="S110">
        <f t="shared" ca="1" si="59"/>
        <v>1500</v>
      </c>
    </row>
    <row r="111" spans="1:19">
      <c r="A111" t="s">
        <v>119</v>
      </c>
      <c r="B111" t="str">
        <f>IFERROR(VLOOKUP(A111,EventTypeTable!A:B,MATCH(EventTypeTable!$B$1,EventTypeTable!$A$1:$B$1,0),0),"")</f>
        <v/>
      </c>
      <c r="C111">
        <v>8</v>
      </c>
      <c r="D111">
        <f ca="1">IF(C111&lt;&gt;1,OFFSET(D111,-1,0),
SUMIF([1]ShopProductTable!$D:$D,$A111,[1]ShopProductTable!$E:$E))</f>
        <v>0</v>
      </c>
      <c r="E111" t="str">
        <f t="shared" ca="1" si="55"/>
        <v/>
      </c>
      <c r="J111">
        <f ca="1">IF(ISBLANK(OFFSET($I111,-($C111-1),0)),"",
IF($C111=1,MATCH(OFFSET($I111,-($C111-1),0),[1]ShopProductTable!$A:$A,0),
OFFSET(J111,-1,0)+OFFSET(L111,-1,0)
))</f>
        <v>46</v>
      </c>
      <c r="K111">
        <f ca="1">IF(ISBLANK(OFFSET($I111,-($C111-1),0)),"",
IF($C111=1,MATCH("tp1",[1]ShopProductTable!$1:$1,0),
IF(OFFSET(L111,-1,0)=1,MATCH("tp1",[1]ShopProductTable!$1:$1,0),
OFFSET(K111,-1,0)+4)))</f>
        <v>22</v>
      </c>
      <c r="L111">
        <f ca="1">IF(ISBLANK(OFFSET($I111,-($C111-1),0)),"",
IF($K111-1+4=28,1,
IF(LEN(OFFSET([1]ShopProductTable!$A$1,$J111-1,$K111-1+4))=0,1,0)))</f>
        <v>0</v>
      </c>
      <c r="M111" t="str">
        <f t="shared" ca="1" si="56"/>
        <v>cu</v>
      </c>
      <c r="N111" t="str">
        <f ca="1">IF(ISBLANK(OFFSET($I111,-($C111-1),0)),"",
OFFSET([1]ShopProductTable!$A$1,$J111-1,$K111))</f>
        <v>재화</v>
      </c>
      <c r="O111" t="str">
        <f ca="1">IF(ISBLANK(OFFSET($I111,-($C111-1),0)),"",
OFFSET([1]ShopProductTable!$A$1,$J111-1,$K111+1))</f>
        <v>EN</v>
      </c>
      <c r="P111">
        <f ca="1">IF(ISBLANK(OFFSET($I111,-($C111-1),0)),"",
OFFSET([1]ShopProductTable!$A$1,$J111-1,$K111+2))</f>
        <v>500</v>
      </c>
      <c r="Q111" t="str">
        <f t="shared" ca="1" si="57"/>
        <v>cu</v>
      </c>
      <c r="R111" t="str">
        <f t="shared" ca="1" si="58"/>
        <v>EN</v>
      </c>
      <c r="S111">
        <f t="shared" ca="1" si="59"/>
        <v>500</v>
      </c>
    </row>
    <row r="112" spans="1:19">
      <c r="A112" t="s">
        <v>119</v>
      </c>
      <c r="B112" t="str">
        <f>IFERROR(VLOOKUP(A112,EventTypeTable!A:B,MATCH(EventTypeTable!$B$1,EventTypeTable!$A$1:$B$1,0),0),"")</f>
        <v/>
      </c>
      <c r="C112">
        <v>9</v>
      </c>
      <c r="D112">
        <f ca="1">IF(C112&lt;&gt;1,OFFSET(D112,-1,0),
SUMIF([1]ShopProductTable!$D:$D,$A112,[1]ShopProductTable!$E:$E))</f>
        <v>0</v>
      </c>
      <c r="E112" t="str">
        <f t="shared" ca="1" si="55"/>
        <v/>
      </c>
      <c r="J112">
        <f ca="1">IF(ISBLANK(OFFSET($I112,-($C112-1),0)),"",
IF($C112=1,MATCH(OFFSET($I112,-($C112-1),0),[1]ShopProductTable!$A:$A,0),
OFFSET(J112,-1,0)+OFFSET(L112,-1,0)
))</f>
        <v>46</v>
      </c>
      <c r="K112">
        <f ca="1">IF(ISBLANK(OFFSET($I112,-($C112-1),0)),"",
IF($C112=1,MATCH("tp1",[1]ShopProductTable!$1:$1,0),
IF(OFFSET(L112,-1,0)=1,MATCH("tp1",[1]ShopProductTable!$1:$1,0),
OFFSET(K112,-1,0)+4)))</f>
        <v>26</v>
      </c>
      <c r="L112">
        <f ca="1">IF(ISBLANK(OFFSET($I112,-($C112-1),0)),"",
IF($K112-1+4=28,1,
IF(LEN(OFFSET([1]ShopProductTable!$A$1,$J112-1,$K112-1+4))=0,1,0)))</f>
        <v>1</v>
      </c>
      <c r="M112" t="str">
        <f t="shared" ca="1" si="56"/>
        <v>cu</v>
      </c>
      <c r="N112" t="str">
        <f ca="1">IF(ISBLANK(OFFSET($I112,-($C112-1),0)),"",
OFFSET([1]ShopProductTable!$A$1,$J112-1,$K112))</f>
        <v>재화</v>
      </c>
      <c r="O112" t="str">
        <f ca="1">IF(ISBLANK(OFFSET($I112,-($C112-1),0)),"",
OFFSET([1]ShopProductTable!$A$1,$J112-1,$K112+1))</f>
        <v>GO</v>
      </c>
      <c r="P112">
        <f ca="1">IF(ISBLANK(OFFSET($I112,-($C112-1),0)),"",
OFFSET([1]ShopProductTable!$A$1,$J112-1,$K112+2))</f>
        <v>60000</v>
      </c>
      <c r="Q112" t="str">
        <f t="shared" ca="1" si="57"/>
        <v>cu</v>
      </c>
      <c r="R112" t="str">
        <f t="shared" ca="1" si="58"/>
        <v>GO</v>
      </c>
      <c r="S112">
        <f t="shared" ca="1" si="59"/>
        <v>60000</v>
      </c>
    </row>
    <row r="113" spans="1:19">
      <c r="A113" t="s">
        <v>119</v>
      </c>
      <c r="B113" t="str">
        <f>IFERROR(VLOOKUP(A113,EventTypeTable!A:B,MATCH(EventTypeTable!$B$1,EventTypeTable!$A$1:$B$1,0),0),"")</f>
        <v/>
      </c>
      <c r="C113">
        <v>10</v>
      </c>
      <c r="D113">
        <f ca="1">IF(C113&lt;&gt;1,OFFSET(D113,-1,0),
SUMIF([1]ShopProductTable!$D:$D,$A113,[1]ShopProductTable!$E:$E))</f>
        <v>0</v>
      </c>
      <c r="E113" t="str">
        <f t="shared" ca="1" si="55"/>
        <v/>
      </c>
      <c r="J113">
        <f ca="1">IF(ISBLANK(OFFSET($I113,-($C113-1),0)),"",
IF($C113=1,MATCH(OFFSET($I113,-($C113-1),0),[1]ShopProductTable!$A:$A,0),
OFFSET(J113,-1,0)+OFFSET(L113,-1,0)
))</f>
        <v>47</v>
      </c>
      <c r="K113">
        <f ca="1">IF(ISBLANK(OFFSET($I113,-($C113-1),0)),"",
IF($C113=1,MATCH("tp1",[1]ShopProductTable!$1:$1,0),
IF(OFFSET(L113,-1,0)=1,MATCH("tp1",[1]ShopProductTable!$1:$1,0),
OFFSET(K113,-1,0)+4)))</f>
        <v>18</v>
      </c>
      <c r="L113">
        <f ca="1">IF(ISBLANK(OFFSET($I113,-($C113-1),0)),"",
IF($K113-1+4=28,1,
IF(LEN(OFFSET([1]ShopProductTable!$A$1,$J113-1,$K113-1+4))=0,1,0)))</f>
        <v>0</v>
      </c>
      <c r="M113" t="str">
        <f t="shared" ca="1" si="56"/>
        <v>cu</v>
      </c>
      <c r="N113" t="str">
        <f ca="1">IF(ISBLANK(OFFSET($I113,-($C113-1),0)),"",
OFFSET([1]ShopProductTable!$A$1,$J113-1,$K113))</f>
        <v>재화</v>
      </c>
      <c r="O113" t="str">
        <f ca="1">IF(ISBLANK(OFFSET($I113,-($C113-1),0)),"",
OFFSET([1]ShopProductTable!$A$1,$J113-1,$K113+1))</f>
        <v>EN</v>
      </c>
      <c r="P113">
        <f ca="1">IF(ISBLANK(OFFSET($I113,-($C113-1),0)),"",
OFFSET([1]ShopProductTable!$A$1,$J113-1,$K113+2))</f>
        <v>100</v>
      </c>
      <c r="Q113" t="str">
        <f t="shared" ca="1" si="57"/>
        <v>cu</v>
      </c>
      <c r="R113" t="str">
        <f t="shared" ca="1" si="58"/>
        <v>EN</v>
      </c>
      <c r="S113">
        <f t="shared" ca="1" si="59"/>
        <v>100</v>
      </c>
    </row>
    <row r="114" spans="1:19">
      <c r="A114" t="s">
        <v>119</v>
      </c>
      <c r="B114" t="str">
        <f>IFERROR(VLOOKUP(A114,EventTypeTable!A:B,MATCH(EventTypeTable!$B$1,EventTypeTable!$A$1:$B$1,0),0),"")</f>
        <v/>
      </c>
      <c r="C114">
        <v>11</v>
      </c>
      <c r="D114">
        <f ca="1">IF(C114&lt;&gt;1,OFFSET(D114,-1,0),
SUMIF([1]ShopProductTable!$D:$D,$A114,[1]ShopProductTable!$E:$E))</f>
        <v>0</v>
      </c>
      <c r="E114" t="str">
        <f t="shared" ca="1" si="55"/>
        <v/>
      </c>
      <c r="J114">
        <f ca="1">IF(ISBLANK(OFFSET($I114,-($C114-1),0)),"",
IF($C114=1,MATCH(OFFSET($I114,-($C114-1),0),[1]ShopProductTable!$A:$A,0),
OFFSET(J114,-1,0)+OFFSET(L114,-1,0)
))</f>
        <v>47</v>
      </c>
      <c r="K114">
        <f ca="1">IF(ISBLANK(OFFSET($I114,-($C114-1),0)),"",
IF($C114=1,MATCH("tp1",[1]ShopProductTable!$1:$1,0),
IF(OFFSET(L114,-1,0)=1,MATCH("tp1",[1]ShopProductTable!$1:$1,0),
OFFSET(K114,-1,0)+4)))</f>
        <v>22</v>
      </c>
      <c r="L114">
        <f ca="1">IF(ISBLANK(OFFSET($I114,-($C114-1),0)),"",
IF($K114-1+4=28,1,
IF(LEN(OFFSET([1]ShopProductTable!$A$1,$J114-1,$K114-1+4))=0,1,0)))</f>
        <v>0</v>
      </c>
      <c r="M114" t="str">
        <f t="shared" ca="1" si="56"/>
        <v>cu</v>
      </c>
      <c r="N114" t="str">
        <f ca="1">IF(ISBLANK(OFFSET($I114,-($C114-1),0)),"",
OFFSET([1]ShopProductTable!$A$1,$J114-1,$K114))</f>
        <v>재화</v>
      </c>
      <c r="O114" t="str">
        <f ca="1">IF(ISBLANK(OFFSET($I114,-($C114-1),0)),"",
OFFSET([1]ShopProductTable!$A$1,$J114-1,$K114+1))</f>
        <v>EN</v>
      </c>
      <c r="P114">
        <f ca="1">IF(ISBLANK(OFFSET($I114,-($C114-1),0)),"",
OFFSET([1]ShopProductTable!$A$1,$J114-1,$K114+2))</f>
        <v>50</v>
      </c>
      <c r="Q114" t="str">
        <f t="shared" ca="1" si="57"/>
        <v>cu</v>
      </c>
      <c r="R114" t="str">
        <f t="shared" ca="1" si="58"/>
        <v>EN</v>
      </c>
      <c r="S114">
        <f t="shared" ca="1" si="59"/>
        <v>50</v>
      </c>
    </row>
    <row r="115" spans="1:19">
      <c r="A115" t="s">
        <v>119</v>
      </c>
      <c r="B115" t="str">
        <f>IFERROR(VLOOKUP(A115,EventTypeTable!A:B,MATCH(EventTypeTable!$B$1,EventTypeTable!$A$1:$B$1,0),0),"")</f>
        <v/>
      </c>
      <c r="C115">
        <v>12</v>
      </c>
      <c r="D115">
        <f ca="1">IF(C115&lt;&gt;1,OFFSET(D115,-1,0),
SUMIF([1]ShopProductTable!$D:$D,$A115,[1]ShopProductTable!$E:$E))</f>
        <v>0</v>
      </c>
      <c r="E115" t="str">
        <f t="shared" ca="1" si="55"/>
        <v/>
      </c>
      <c r="J115">
        <f ca="1">IF(ISBLANK(OFFSET($I115,-($C115-1),0)),"",
IF($C115=1,MATCH(OFFSET($I115,-($C115-1),0),[1]ShopProductTable!$A:$A,0),
OFFSET(J115,-1,0)+OFFSET(L115,-1,0)
))</f>
        <v>47</v>
      </c>
      <c r="K115">
        <f ca="1">IF(ISBLANK(OFFSET($I115,-($C115-1),0)),"",
IF($C115=1,MATCH("tp1",[1]ShopProductTable!$1:$1,0),
IF(OFFSET(L115,-1,0)=1,MATCH("tp1",[1]ShopProductTable!$1:$1,0),
OFFSET(K115,-1,0)+4)))</f>
        <v>26</v>
      </c>
      <c r="L115">
        <f ca="1">IF(ISBLANK(OFFSET($I115,-($C115-1),0)),"",
IF($K115-1+4=28,1,
IF(LEN(OFFSET([1]ShopProductTable!$A$1,$J115-1,$K115-1+4))=0,1,0)))</f>
        <v>1</v>
      </c>
      <c r="M115" t="str">
        <f t="shared" ca="1" si="56"/>
        <v>cu</v>
      </c>
      <c r="N115" t="str">
        <f ca="1">IF(ISBLANK(OFFSET($I115,-($C115-1),0)),"",
OFFSET([1]ShopProductTable!$A$1,$J115-1,$K115))</f>
        <v>재화</v>
      </c>
      <c r="O115" t="str">
        <f ca="1">IF(ISBLANK(OFFSET($I115,-($C115-1),0)),"",
OFFSET([1]ShopProductTable!$A$1,$J115-1,$K115+1))</f>
        <v>GO</v>
      </c>
      <c r="P115">
        <f ca="1">IF(ISBLANK(OFFSET($I115,-($C115-1),0)),"",
OFFSET([1]ShopProductTable!$A$1,$J115-1,$K115+2))</f>
        <v>10000</v>
      </c>
      <c r="Q115" t="str">
        <f t="shared" ca="1" si="57"/>
        <v>cu</v>
      </c>
      <c r="R115" t="str">
        <f t="shared" ca="1" si="58"/>
        <v>GO</v>
      </c>
      <c r="S115">
        <f t="shared" ca="1" si="59"/>
        <v>10000</v>
      </c>
    </row>
    <row r="116" spans="1:19">
      <c r="A116" t="s">
        <v>147</v>
      </c>
      <c r="B116" t="str">
        <f>IFERROR(VLOOKUP(A116,EventTypeTable!A:B,MATCH(EventTypeTable!$B$1,EventTypeTable!$A$1:$B$1,0),0),"")</f>
        <v/>
      </c>
      <c r="C116">
        <v>1</v>
      </c>
      <c r="D116">
        <f ca="1">IF(C116&lt;&gt;1,OFFSET(D116,-1,0),
SUMIF([1]ShopProductTable!$D:$D,$A116,[1]ShopProductTable!$E:$E))</f>
        <v>0</v>
      </c>
      <c r="E116" t="str">
        <f t="shared" ref="E116:E118" ca="1" si="60">IF(ISBLANK(F116),"",
VLOOKUP(F116,OFFSET(INDIRECT("$A:$B"),0,MATCH(F$1&amp;"_Verify",INDIRECT("$1:$1"),0)-1),2,0)
)</f>
        <v/>
      </c>
      <c r="I116" t="s">
        <v>131</v>
      </c>
      <c r="J116">
        <f ca="1">IF(ISBLANK(OFFSET($I116,-($C116-1),0)),"",
IF($C116=1,MATCH(OFFSET($I116,-($C116-1),0),[1]ShopProductTable!$A:$A,0),
OFFSET(J116,-1,0)+OFFSET(L116,-1,0)
))</f>
        <v>109</v>
      </c>
      <c r="K116">
        <f ca="1">IF(ISBLANK(OFFSET($I116,-($C116-1),0)),"",
IF($C116=1,MATCH("tp1",[1]ShopProductTable!$1:$1,0),
IF(OFFSET(L116,-1,0)=1,MATCH("tp1",[1]ShopProductTable!$1:$1,0),
OFFSET(K116,-1,0)+4)))</f>
        <v>18</v>
      </c>
      <c r="L116">
        <f ca="1">IF(ISBLANK(OFFSET($I116,-($C116-1),0)),"",
IF($K116-1+4=28,1,
IF(LEN(OFFSET([1]ShopProductTable!$A$1,$J116-1,$K116-1+4))=0,1,0)))</f>
        <v>0</v>
      </c>
      <c r="M116" t="str">
        <f t="shared" ref="M116:M118" ca="1" si="61">IF(ISBLANK(OFFSET($I116,-($C116-1),0)),"",
IF(ISBLANK(N116),"",
VLOOKUP(N116,OFFSET(INDIRECT("$A:$B"),0,MATCH(N$1&amp;"_Verify",INDIRECT("$1:$1"),0)-1),2,0)
))</f>
        <v>it</v>
      </c>
      <c r="N116" t="str">
        <f ca="1">IF(ISBLANK(OFFSET($I116,-($C116-1),0)),"",
OFFSET([1]ShopProductTable!$A$1,$J116-1,$K116))</f>
        <v>아이템</v>
      </c>
      <c r="O116" t="str">
        <f ca="1">IF(ISBLANK(OFFSET($I116,-($C116-1),0)),"",
OFFSET([1]ShopProductTable!$A$1,$J116-1,$K116+1))</f>
        <v>Cash_sAnalysisBoost</v>
      </c>
      <c r="P116">
        <f ca="1">IF(ISBLANK(OFFSET($I116,-($C116-1),0)),"",
OFFSET([1]ShopProductTable!$A$1,$J116-1,$K116+2))</f>
        <v>30</v>
      </c>
      <c r="Q116" t="str">
        <f t="shared" ref="Q116:Q118" ca="1" si="62">IF(LEN(E116)&lt;&gt;0,E116,
IF(LEN(M116)&lt;&gt;0,M116,""))</f>
        <v>it</v>
      </c>
      <c r="R116" t="str">
        <f t="shared" ref="R116:R118" ca="1" si="63">IF(LEN(G116)&lt;&gt;0,G116,
IF(LEN(O116)&lt;&gt;0,O116,""))</f>
        <v>Cash_sAnalysisBoost</v>
      </c>
      <c r="S116">
        <f t="shared" ref="S116:S118" ca="1" si="64">IF(LEN(H116)&lt;&gt;0,H116,
IF(LEN(P116)&lt;&gt;0,P116,""))</f>
        <v>30</v>
      </c>
    </row>
    <row r="117" spans="1:19">
      <c r="A117" t="s">
        <v>130</v>
      </c>
      <c r="B117" t="str">
        <f>IFERROR(VLOOKUP(A117,EventTypeTable!A:B,MATCH(EventTypeTable!$B$1,EventTypeTable!$A$1:$B$1,0),0),"")</f>
        <v/>
      </c>
      <c r="C117">
        <v>2</v>
      </c>
      <c r="D117">
        <f ca="1">IF(C117&lt;&gt;1,OFFSET(D117,-1,0),
SUMIF([1]ShopProductTable!$D:$D,$A117,[1]ShopProductTable!$E:$E))</f>
        <v>0</v>
      </c>
      <c r="E117" t="str">
        <f t="shared" ca="1" si="60"/>
        <v/>
      </c>
      <c r="J117">
        <f ca="1">IF(ISBLANK(OFFSET($I117,-($C117-1),0)),"",
IF($C117=1,MATCH(OFFSET($I117,-($C117-1),0),[1]ShopProductTable!$A:$A,0),
OFFSET(J117,-1,0)+OFFSET(L117,-1,0)
))</f>
        <v>109</v>
      </c>
      <c r="K117">
        <f ca="1">IF(ISBLANK(OFFSET($I117,-($C117-1),0)),"",
IF($C117=1,MATCH("tp1",[1]ShopProductTable!$1:$1,0),
IF(OFFSET(L117,-1,0)=1,MATCH("tp1",[1]ShopProductTable!$1:$1,0),
OFFSET(K117,-1,0)+4)))</f>
        <v>22</v>
      </c>
      <c r="L117">
        <f ca="1">IF(ISBLANK(OFFSET($I117,-($C117-1),0)),"",
IF($K117-1+4=28,1,
IF(LEN(OFFSET([1]ShopProductTable!$A$1,$J117-1,$K117-1+4))=0,1,0)))</f>
        <v>0</v>
      </c>
      <c r="M117" t="str">
        <f t="shared" ca="1" si="61"/>
        <v>cu</v>
      </c>
      <c r="N117" t="str">
        <f ca="1">IF(ISBLANK(OFFSET($I117,-($C117-1),0)),"",
OFFSET([1]ShopProductTable!$A$1,$J117-1,$K117))</f>
        <v>재화</v>
      </c>
      <c r="O117" t="str">
        <f ca="1">IF(ISBLANK(OFFSET($I117,-($C117-1),0)),"",
OFFSET([1]ShopProductTable!$A$1,$J117-1,$K117+1))</f>
        <v>EN</v>
      </c>
      <c r="P117">
        <f ca="1">IF(ISBLANK(OFFSET($I117,-($C117-1),0)),"",
OFFSET([1]ShopProductTable!$A$1,$J117-1,$K117+2))</f>
        <v>1000</v>
      </c>
      <c r="Q117" t="str">
        <f t="shared" ca="1" si="62"/>
        <v>cu</v>
      </c>
      <c r="R117" t="str">
        <f t="shared" ca="1" si="63"/>
        <v>EN</v>
      </c>
      <c r="S117">
        <f t="shared" ca="1" si="64"/>
        <v>1000</v>
      </c>
    </row>
    <row r="118" spans="1:19">
      <c r="A118" t="s">
        <v>130</v>
      </c>
      <c r="B118" t="str">
        <f>IFERROR(VLOOKUP(A118,EventTypeTable!A:B,MATCH(EventTypeTable!$B$1,EventTypeTable!$A$1:$B$1,0),0),"")</f>
        <v/>
      </c>
      <c r="C118">
        <v>3</v>
      </c>
      <c r="D118">
        <f ca="1">IF(C118&lt;&gt;1,OFFSET(D118,-1,0),
SUMIF([1]ShopProductTable!$D:$D,$A118,[1]ShopProductTable!$E:$E))</f>
        <v>0</v>
      </c>
      <c r="E118" t="str">
        <f t="shared" ca="1" si="60"/>
        <v/>
      </c>
      <c r="J118">
        <f ca="1">IF(ISBLANK(OFFSET($I118,-($C118-1),0)),"",
IF($C118=1,MATCH(OFFSET($I118,-($C118-1),0),[1]ShopProductTable!$A:$A,0),
OFFSET(J118,-1,0)+OFFSET(L118,-1,0)
))</f>
        <v>109</v>
      </c>
      <c r="K118">
        <f ca="1">IF(ISBLANK(OFFSET($I118,-($C118-1),0)),"",
IF($C118=1,MATCH("tp1",[1]ShopProductTable!$1:$1,0),
IF(OFFSET(L118,-1,0)=1,MATCH("tp1",[1]ShopProductTable!$1:$1,0),
OFFSET(K118,-1,0)+4)))</f>
        <v>26</v>
      </c>
      <c r="L118">
        <f ca="1">IF(ISBLANK(OFFSET($I118,-($C118-1),0)),"",
IF($K118-1+4=28,1,
IF(LEN(OFFSET([1]ShopProductTable!$A$1,$J118-1,$K118-1+4))=0,1,0)))</f>
        <v>0</v>
      </c>
      <c r="M118" t="str">
        <f t="shared" ca="1" si="61"/>
        <v>cu</v>
      </c>
      <c r="N118" t="str">
        <f ca="1">IF(ISBLANK(OFFSET($I118,-($C118-1),0)),"",
OFFSET([1]ShopProductTable!$A$1,$J118-1,$K118))</f>
        <v>재화</v>
      </c>
      <c r="O118" t="str">
        <f ca="1">IF(ISBLANK(OFFSET($I118,-($C118-1),0)),"",
OFFSET([1]ShopProductTable!$A$1,$J118-1,$K118+1))</f>
        <v>GO</v>
      </c>
      <c r="P118">
        <f ca="1">IF(ISBLANK(OFFSET($I118,-($C118-1),0)),"",
OFFSET([1]ShopProductTable!$A$1,$J118-1,$K118+2))</f>
        <v>25000</v>
      </c>
      <c r="Q118" t="str">
        <f t="shared" ca="1" si="62"/>
        <v>cu</v>
      </c>
      <c r="R118" t="str">
        <f t="shared" ca="1" si="63"/>
        <v>GO</v>
      </c>
      <c r="S118">
        <f t="shared" ca="1" si="64"/>
        <v>25000</v>
      </c>
    </row>
    <row r="119" spans="1:19">
      <c r="A119" t="s">
        <v>130</v>
      </c>
      <c r="B119" t="str">
        <f>IFERROR(VLOOKUP(A119,EventTypeTable!A:B,MATCH(EventTypeTable!$B$1,EventTypeTable!$A$1:$B$1,0),0),"")</f>
        <v/>
      </c>
      <c r="C119">
        <v>4</v>
      </c>
      <c r="D119">
        <f ca="1">IF(C119&lt;&gt;1,OFFSET(D119,-1,0),
SUMIF([1]ShopProductTable!$D:$D,$A119,[1]ShopProductTable!$E:$E))</f>
        <v>0</v>
      </c>
      <c r="E119" t="str">
        <f t="shared" ref="E119" ca="1" si="65">IF(ISBLANK(F119),"",
VLOOKUP(F119,OFFSET(INDIRECT("$A:$B"),0,MATCH(F$1&amp;"_Verify",INDIRECT("$1:$1"),0)-1),2,0)
)</f>
        <v/>
      </c>
      <c r="J119">
        <f ca="1">IF(ISBLANK(OFFSET($I119,-($C119-1),0)),"",
IF($C119=1,MATCH(OFFSET($I119,-($C119-1),0),[1]ShopProductTable!$A:$A,0),
OFFSET(J119,-1,0)+OFFSET(L119,-1,0)
))</f>
        <v>109</v>
      </c>
      <c r="K119">
        <f ca="1">IF(ISBLANK(OFFSET($I119,-($C119-1),0)),"",
IF($C119=1,MATCH("tp1",[1]ShopProductTable!$1:$1,0),
IF(OFFSET(L119,-1,0)=1,MATCH("tp1",[1]ShopProductTable!$1:$1,0),
OFFSET(K119,-1,0)+4)))</f>
        <v>30</v>
      </c>
      <c r="L119">
        <f ca="1">IF(ISBLANK(OFFSET($I119,-($C119-1),0)),"",
IF($K119-1+4=28,1,
IF(LEN(OFFSET([1]ShopProductTable!$A$1,$J119-1,$K119-1+4))=0,1,0)))</f>
        <v>1</v>
      </c>
      <c r="M119" t="str">
        <f t="shared" ref="M119" ca="1" si="66">IF(ISBLANK(OFFSET($I119,-($C119-1),0)),"",
IF(ISBLANK(N119),"",
VLOOKUP(N119,OFFSET(INDIRECT("$A:$B"),0,MATCH(N$1&amp;"_Verify",INDIRECT("$1:$1"),0)-1),2,0)
))</f>
        <v>cu</v>
      </c>
      <c r="N119" t="str">
        <f ca="1">IF(ISBLANK(OFFSET($I119,-($C119-1),0)),"",
OFFSET([1]ShopProductTable!$A$1,$J119-1,$K119))</f>
        <v>재화</v>
      </c>
      <c r="O119" t="str">
        <f ca="1">IF(ISBLANK(OFFSET($I119,-($C119-1),0)),"",
OFFSET([1]ShopProductTable!$A$1,$J119-1,$K119+1))</f>
        <v>DI</v>
      </c>
      <c r="P119">
        <f ca="1">IF(ISBLANK(OFFSET($I119,-($C119-1),0)),"",
OFFSET([1]ShopProductTable!$A$1,$J119-1,$K119+2))</f>
        <v>750</v>
      </c>
      <c r="Q119" t="str">
        <f t="shared" ref="Q119" ca="1" si="67">IF(LEN(E119)&lt;&gt;0,E119,
IF(LEN(M119)&lt;&gt;0,M119,""))</f>
        <v>cu</v>
      </c>
      <c r="R119" t="str">
        <f t="shared" ref="R119" ca="1" si="68">IF(LEN(G119)&lt;&gt;0,G119,
IF(LEN(O119)&lt;&gt;0,O119,""))</f>
        <v>DI</v>
      </c>
      <c r="S119">
        <f t="shared" ref="S119" ca="1" si="69">IF(LEN(H119)&lt;&gt;0,H119,
IF(LEN(P119)&lt;&gt;0,P119,""))</f>
        <v>750</v>
      </c>
    </row>
  </sheetData>
  <phoneticPr fontId="1" type="noConversion"/>
  <dataValidations count="1">
    <dataValidation type="list" allowBlank="1" showInputMessage="1" showErrorMessage="1" sqref="F2:F91" xr:uid="{129E3910-E09D-4789-A040-7E52F7CFC6C3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E36DF-6F06-476F-82A1-5AA7FC9E8C19}">
  <dimension ref="A1:F7"/>
  <sheetViews>
    <sheetView workbookViewId="0">
      <selection activeCell="A8" sqref="A8"/>
    </sheetView>
  </sheetViews>
  <sheetFormatPr defaultRowHeight="16.5" outlineLevelCol="1"/>
  <cols>
    <col min="3" max="4" width="9" customWidth="1" outlineLevel="1"/>
    <col min="6" max="6" width="9" customWidth="1" outlineLevel="1"/>
  </cols>
  <sheetData>
    <row r="1" spans="1:6" ht="27" customHeight="1">
      <c r="A1" t="s">
        <v>89</v>
      </c>
      <c r="B1" t="s">
        <v>90</v>
      </c>
      <c r="C1" t="s">
        <v>87</v>
      </c>
      <c r="D1" t="s">
        <v>76</v>
      </c>
      <c r="F1" t="s">
        <v>91</v>
      </c>
    </row>
    <row r="2" spans="1:6">
      <c r="A2">
        <v>500</v>
      </c>
      <c r="B2">
        <v>100</v>
      </c>
      <c r="C2" t="str">
        <f t="shared" ref="C2:C7" ca="1" si="0">IF(ROW()=2,D2,OFFSET(C2,-1,0)&amp;IF(LEN(D2)=0,"",","&amp;D2))</f>
        <v>"500":100</v>
      </c>
      <c r="D2" t="str">
        <f>""""&amp;$A2&amp;""""&amp;""&amp;":"&amp;B2</f>
        <v>"500":100</v>
      </c>
      <c r="F2" t="str">
        <f ca="1">"{"&amp;
IF(LEFT(OFFSET(C1,COUNTA(C:C)-1,0),1)=",",SUBSTITUTE(OFFSET(C1,COUNTA(C:C)-1,0),",","",1),OFFSET(C1,COUNTA(C:C)-1,0))
&amp;"}"</f>
        <v>{"500":100,"1000":150,"2000":300,"5000":800,"8000":1000,"12000":1500}</v>
      </c>
    </row>
    <row r="3" spans="1:6">
      <c r="A3">
        <v>1000</v>
      </c>
      <c r="B3">
        <v>150</v>
      </c>
      <c r="C3" t="str">
        <f t="shared" ca="1" si="0"/>
        <v>"500":100,"1000":150</v>
      </c>
      <c r="D3" t="str">
        <f t="shared" ref="D3:D7" si="1">""""&amp;$A3&amp;""""&amp;""&amp;":"&amp;B3</f>
        <v>"1000":150</v>
      </c>
    </row>
    <row r="4" spans="1:6">
      <c r="A4">
        <v>2000</v>
      </c>
      <c r="B4">
        <v>300</v>
      </c>
      <c r="C4" t="str">
        <f t="shared" ca="1" si="0"/>
        <v>"500":100,"1000":150,"2000":300</v>
      </c>
      <c r="D4" t="str">
        <f t="shared" si="1"/>
        <v>"2000":300</v>
      </c>
    </row>
    <row r="5" spans="1:6">
      <c r="A5">
        <v>5000</v>
      </c>
      <c r="B5">
        <v>800</v>
      </c>
      <c r="C5" t="str">
        <f t="shared" ca="1" si="0"/>
        <v>"500":100,"1000":150,"2000":300,"5000":800</v>
      </c>
      <c r="D5" t="str">
        <f t="shared" si="1"/>
        <v>"5000":800</v>
      </c>
    </row>
    <row r="6" spans="1:6">
      <c r="A6">
        <v>8000</v>
      </c>
      <c r="B6">
        <v>1000</v>
      </c>
      <c r="C6" t="str">
        <f t="shared" ca="1" si="0"/>
        <v>"500":100,"1000":150,"2000":300,"5000":800,"8000":1000</v>
      </c>
      <c r="D6" t="str">
        <f t="shared" si="1"/>
        <v>"8000":1000</v>
      </c>
    </row>
    <row r="7" spans="1:6">
      <c r="A7">
        <v>12000</v>
      </c>
      <c r="B7">
        <v>1500</v>
      </c>
      <c r="C7" t="str">
        <f t="shared" ca="1" si="0"/>
        <v>"500":100,"1000":150,"2000":300,"5000":800,"8000":1000,"12000":1500</v>
      </c>
      <c r="D7" t="str">
        <f t="shared" si="1"/>
        <v>"12000":1500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EventTypeTable</vt:lpstr>
      <vt:lpstr>EventRewardTable</vt:lpstr>
      <vt:lpstr>EnergyUsePaybackTable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2022-06-29T10:55:17Z</dcterms:created>
  <dcterms:modified xsi:type="dcterms:W3CDTF">2023-03-22T16:10:18Z</dcterms:modified>
</cp:coreProperties>
</file>