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1B2B01C-028C-45F4-9903-86996E8308BB}" xr6:coauthVersionLast="47" xr6:coauthVersionMax="47" xr10:uidLastSave="{00000000-0000-0000-0000-000000000000}"/>
  <bookViews>
    <workbookView xWindow="-120" yWindow="-120" windowWidth="24240" windowHeight="13140" activeTab="1" xr2:uid="{CAFD6D8A-5761-4B20-B7C4-D765230D70BF}"/>
  </bookViews>
  <sheets>
    <sheet name="AttendanceTypeTable" sheetId="3" r:id="rId1"/>
    <sheet name="AttendanceRewardTable" sheetId="4" r:id="rId2"/>
    <sheet name="AttendanceEarlyTable" sheetId="5" r:id="rId3"/>
  </sheets>
  <definedNames>
    <definedName name="_xlnm._FilterDatabase" localSheetId="1" hidden="1">AttendanceRewardTable!$A$1:$W$188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5" l="1"/>
  <c r="Q3" i="5"/>
  <c r="Q2" i="5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Q8" i="4"/>
  <c r="Q10" i="4"/>
  <c r="Q20" i="4"/>
  <c r="Q32" i="4"/>
  <c r="Q44" i="4"/>
  <c r="Q56" i="4"/>
  <c r="Q68" i="4"/>
  <c r="Q80" i="4"/>
  <c r="Q92" i="4"/>
  <c r="Q94" i="4"/>
  <c r="Q104" i="4"/>
  <c r="Q106" i="4"/>
  <c r="Q116" i="4"/>
  <c r="Q118" i="4"/>
  <c r="Q128" i="4"/>
  <c r="Q130" i="4"/>
  <c r="Q140" i="4"/>
  <c r="Q142" i="4"/>
  <c r="Q152" i="4"/>
  <c r="Q154" i="4"/>
  <c r="Q164" i="4"/>
  <c r="Q166" i="4"/>
  <c r="Q176" i="4"/>
  <c r="Q178" i="4"/>
  <c r="Q188" i="4"/>
  <c r="Q187" i="4"/>
  <c r="Q186" i="4"/>
  <c r="Q185" i="4"/>
  <c r="Q184" i="4"/>
  <c r="Q183" i="4"/>
  <c r="Q182" i="4"/>
  <c r="Q181" i="4"/>
  <c r="Q180" i="4"/>
  <c r="Q179" i="4"/>
  <c r="Q177" i="4"/>
  <c r="Q175" i="4"/>
  <c r="Q174" i="4"/>
  <c r="Q173" i="4"/>
  <c r="Q172" i="4"/>
  <c r="Q171" i="4"/>
  <c r="Q170" i="4"/>
  <c r="Q169" i="4"/>
  <c r="Q168" i="4"/>
  <c r="Q167" i="4"/>
  <c r="Q165" i="4"/>
  <c r="Q163" i="4"/>
  <c r="Q162" i="4"/>
  <c r="Q161" i="4"/>
  <c r="Q160" i="4"/>
  <c r="Q159" i="4"/>
  <c r="Q158" i="4"/>
  <c r="Q157" i="4"/>
  <c r="Q156" i="4"/>
  <c r="Q155" i="4"/>
  <c r="Q153" i="4"/>
  <c r="Q151" i="4"/>
  <c r="Q150" i="4"/>
  <c r="Q149" i="4"/>
  <c r="Q148" i="4"/>
  <c r="Q147" i="4"/>
  <c r="Q146" i="4"/>
  <c r="Q145" i="4"/>
  <c r="Q144" i="4"/>
  <c r="Q143" i="4"/>
  <c r="Q141" i="4"/>
  <c r="Q139" i="4"/>
  <c r="Q138" i="4"/>
  <c r="Q137" i="4"/>
  <c r="Q136" i="4"/>
  <c r="Q135" i="4"/>
  <c r="Q134" i="4"/>
  <c r="Q133" i="4"/>
  <c r="Q132" i="4"/>
  <c r="Q131" i="4"/>
  <c r="Q129" i="4"/>
  <c r="Q127" i="4"/>
  <c r="Q126" i="4"/>
  <c r="Q125" i="4"/>
  <c r="Q124" i="4"/>
  <c r="Q123" i="4"/>
  <c r="Q122" i="4"/>
  <c r="Q121" i="4"/>
  <c r="Q120" i="4"/>
  <c r="Q119" i="4"/>
  <c r="Q117" i="4"/>
  <c r="Q115" i="4"/>
  <c r="Q114" i="4"/>
  <c r="Q113" i="4"/>
  <c r="Q112" i="4"/>
  <c r="Q111" i="4"/>
  <c r="Q110" i="4"/>
  <c r="Q109" i="4"/>
  <c r="Q108" i="4"/>
  <c r="Q107" i="4"/>
  <c r="Q105" i="4"/>
  <c r="Q103" i="4"/>
  <c r="Q102" i="4"/>
  <c r="Q101" i="4"/>
  <c r="Q100" i="4"/>
  <c r="Q99" i="4"/>
  <c r="Q98" i="4"/>
  <c r="Q97" i="4"/>
  <c r="Q96" i="4"/>
  <c r="Q95" i="4"/>
  <c r="Q93" i="4"/>
  <c r="Q91" i="4"/>
  <c r="Q90" i="4"/>
  <c r="Q89" i="4"/>
  <c r="Q88" i="4"/>
  <c r="Q87" i="4"/>
  <c r="Q86" i="4"/>
  <c r="Q85" i="4"/>
  <c r="Q84" i="4"/>
  <c r="Q83" i="4"/>
  <c r="Q82" i="4"/>
  <c r="Q81" i="4"/>
  <c r="Q79" i="4"/>
  <c r="Q78" i="4"/>
  <c r="Q77" i="4"/>
  <c r="Q76" i="4"/>
  <c r="Q75" i="4"/>
  <c r="Q74" i="4"/>
  <c r="Q73" i="4"/>
  <c r="Q72" i="4"/>
  <c r="Q71" i="4"/>
  <c r="Q70" i="4"/>
  <c r="Q69" i="4"/>
  <c r="Q67" i="4"/>
  <c r="Q66" i="4"/>
  <c r="Q65" i="4"/>
  <c r="Q64" i="4"/>
  <c r="Q63" i="4"/>
  <c r="Q62" i="4"/>
  <c r="Q61" i="4"/>
  <c r="Q60" i="4"/>
  <c r="Q59" i="4"/>
  <c r="Q58" i="4"/>
  <c r="Q57" i="4"/>
  <c r="Q55" i="4"/>
  <c r="Q54" i="4"/>
  <c r="Q53" i="4"/>
  <c r="Q52" i="4"/>
  <c r="Q51" i="4"/>
  <c r="Q50" i="4"/>
  <c r="Q49" i="4"/>
  <c r="Q48" i="4"/>
  <c r="Q47" i="4"/>
  <c r="Q46" i="4"/>
  <c r="Q45" i="4"/>
  <c r="Q43" i="4"/>
  <c r="Q42" i="4"/>
  <c r="Q41" i="4"/>
  <c r="Q40" i="4"/>
  <c r="Q39" i="4"/>
  <c r="Q38" i="4"/>
  <c r="Q37" i="4"/>
  <c r="Q36" i="4"/>
  <c r="Q35" i="4"/>
  <c r="Q34" i="4"/>
  <c r="Q33" i="4"/>
  <c r="Q31" i="4"/>
  <c r="Q30" i="4"/>
  <c r="Q29" i="4"/>
  <c r="Q28" i="4"/>
  <c r="Q27" i="4"/>
  <c r="Q26" i="4"/>
  <c r="Q25" i="4"/>
  <c r="Q24" i="4"/>
  <c r="Q23" i="4"/>
  <c r="Q22" i="4"/>
  <c r="Q21" i="4"/>
  <c r="Q19" i="4"/>
  <c r="Q18" i="4"/>
  <c r="Q17" i="4"/>
  <c r="Q16" i="4"/>
  <c r="Q15" i="4"/>
  <c r="Q14" i="4"/>
  <c r="Q13" i="4"/>
  <c r="Q12" i="4"/>
  <c r="Q11" i="4"/>
  <c r="Q9" i="4"/>
  <c r="Q7" i="4"/>
  <c r="Q6" i="4"/>
  <c r="Q5" i="4"/>
  <c r="Q4" i="4"/>
  <c r="Q3" i="4"/>
  <c r="Q2" i="4"/>
  <c r="C2" i="3"/>
  <c r="C188" i="5"/>
  <c r="B188" i="5"/>
  <c r="H188" i="5"/>
  <c r="C187" i="5"/>
  <c r="B187" i="5"/>
  <c r="H187" i="5"/>
  <c r="C186" i="5"/>
  <c r="B186" i="5"/>
  <c r="H186" i="5"/>
  <c r="C185" i="5"/>
  <c r="B185" i="5"/>
  <c r="H185" i="5"/>
  <c r="C184" i="5"/>
  <c r="B184" i="5"/>
  <c r="H184" i="5"/>
  <c r="C183" i="5"/>
  <c r="B183" i="5"/>
  <c r="H183" i="5"/>
  <c r="C182" i="5"/>
  <c r="B182" i="5"/>
  <c r="H182" i="5"/>
  <c r="C181" i="5"/>
  <c r="B181" i="5"/>
  <c r="H181" i="5"/>
  <c r="C180" i="5"/>
  <c r="B180" i="5"/>
  <c r="H180" i="5"/>
  <c r="C179" i="5"/>
  <c r="B179" i="5"/>
  <c r="H179" i="5"/>
  <c r="C178" i="5"/>
  <c r="B178" i="5"/>
  <c r="H178" i="5"/>
  <c r="C177" i="5"/>
  <c r="B177" i="5"/>
  <c r="H177" i="5"/>
  <c r="C176" i="5"/>
  <c r="B176" i="5"/>
  <c r="H176" i="5"/>
  <c r="C175" i="5"/>
  <c r="B175" i="5"/>
  <c r="H175" i="5"/>
  <c r="C174" i="5"/>
  <c r="B174" i="5"/>
  <c r="H174" i="5"/>
  <c r="C173" i="5"/>
  <c r="B173" i="5"/>
  <c r="H173" i="5"/>
  <c r="C172" i="5"/>
  <c r="B172" i="5"/>
  <c r="H172" i="5"/>
  <c r="C171" i="5"/>
  <c r="B171" i="5"/>
  <c r="H171" i="5"/>
  <c r="C170" i="5"/>
  <c r="B170" i="5"/>
  <c r="H170" i="5"/>
  <c r="C169" i="5"/>
  <c r="B169" i="5"/>
  <c r="H169" i="5"/>
  <c r="C168" i="5"/>
  <c r="B168" i="5"/>
  <c r="H168" i="5"/>
  <c r="C167" i="5"/>
  <c r="B167" i="5"/>
  <c r="H167" i="5"/>
  <c r="C166" i="5"/>
  <c r="B166" i="5"/>
  <c r="H166" i="5"/>
  <c r="C165" i="5"/>
  <c r="B165" i="5"/>
  <c r="H165" i="5"/>
  <c r="C164" i="5"/>
  <c r="B164" i="5"/>
  <c r="H164" i="5"/>
  <c r="C163" i="5"/>
  <c r="B163" i="5"/>
  <c r="H163" i="5"/>
  <c r="C162" i="5"/>
  <c r="B162" i="5"/>
  <c r="H162" i="5"/>
  <c r="C161" i="5"/>
  <c r="B161" i="5"/>
  <c r="H161" i="5"/>
  <c r="C160" i="5"/>
  <c r="B160" i="5"/>
  <c r="H160" i="5"/>
  <c r="C159" i="5"/>
  <c r="B159" i="5"/>
  <c r="H159" i="5"/>
  <c r="C158" i="5"/>
  <c r="B158" i="5"/>
  <c r="H158" i="5"/>
  <c r="C157" i="5"/>
  <c r="B157" i="5"/>
  <c r="H157" i="5"/>
  <c r="C156" i="5"/>
  <c r="B156" i="5"/>
  <c r="H156" i="5"/>
  <c r="C155" i="5"/>
  <c r="B155" i="5"/>
  <c r="H155" i="5"/>
  <c r="C154" i="5"/>
  <c r="B154" i="5"/>
  <c r="H154" i="5"/>
  <c r="C153" i="5"/>
  <c r="B153" i="5"/>
  <c r="H153" i="5"/>
  <c r="C152" i="5"/>
  <c r="B152" i="5"/>
  <c r="H152" i="5"/>
  <c r="C151" i="5"/>
  <c r="B151" i="5"/>
  <c r="H151" i="5"/>
  <c r="C150" i="5"/>
  <c r="B150" i="5"/>
  <c r="H150" i="5"/>
  <c r="C149" i="5"/>
  <c r="B149" i="5"/>
  <c r="H149" i="5"/>
  <c r="C148" i="5"/>
  <c r="B148" i="5"/>
  <c r="H148" i="5"/>
  <c r="C147" i="5"/>
  <c r="B147" i="5"/>
  <c r="H147" i="5"/>
  <c r="C146" i="5"/>
  <c r="B146" i="5"/>
  <c r="H146" i="5"/>
  <c r="C145" i="5"/>
  <c r="B145" i="5"/>
  <c r="H145" i="5"/>
  <c r="C144" i="5"/>
  <c r="B144" i="5"/>
  <c r="H144" i="5"/>
  <c r="C143" i="5"/>
  <c r="B143" i="5"/>
  <c r="H143" i="5"/>
  <c r="C142" i="5"/>
  <c r="B142" i="5"/>
  <c r="H142" i="5"/>
  <c r="C141" i="5"/>
  <c r="B141" i="5"/>
  <c r="H141" i="5"/>
  <c r="C140" i="5"/>
  <c r="B140" i="5"/>
  <c r="H140" i="5"/>
  <c r="C139" i="5"/>
  <c r="B139" i="5"/>
  <c r="H139" i="5"/>
  <c r="C138" i="5"/>
  <c r="B138" i="5"/>
  <c r="H138" i="5"/>
  <c r="C137" i="5"/>
  <c r="B137" i="5"/>
  <c r="H137" i="5"/>
  <c r="C136" i="5"/>
  <c r="B136" i="5"/>
  <c r="H136" i="5"/>
  <c r="C135" i="5"/>
  <c r="B135" i="5"/>
  <c r="H135" i="5"/>
  <c r="C134" i="5"/>
  <c r="B134" i="5"/>
  <c r="H134" i="5"/>
  <c r="C133" i="5"/>
  <c r="B133" i="5"/>
  <c r="H133" i="5"/>
  <c r="C132" i="5"/>
  <c r="B132" i="5"/>
  <c r="H132" i="5"/>
  <c r="C131" i="5"/>
  <c r="B131" i="5"/>
  <c r="H131" i="5"/>
  <c r="C130" i="5"/>
  <c r="B130" i="5"/>
  <c r="H130" i="5"/>
  <c r="C129" i="5"/>
  <c r="B129" i="5"/>
  <c r="H129" i="5"/>
  <c r="C128" i="5"/>
  <c r="B128" i="5"/>
  <c r="H128" i="5"/>
  <c r="C127" i="5"/>
  <c r="B127" i="5"/>
  <c r="H127" i="5"/>
  <c r="C126" i="5"/>
  <c r="B126" i="5"/>
  <c r="H126" i="5"/>
  <c r="C125" i="5"/>
  <c r="B125" i="5"/>
  <c r="H125" i="5"/>
  <c r="C124" i="5"/>
  <c r="B124" i="5"/>
  <c r="H124" i="5"/>
  <c r="C123" i="5"/>
  <c r="B123" i="5"/>
  <c r="H123" i="5"/>
  <c r="C122" i="5"/>
  <c r="B122" i="5"/>
  <c r="H122" i="5"/>
  <c r="C121" i="5"/>
  <c r="B121" i="5"/>
  <c r="H121" i="5"/>
  <c r="C120" i="5"/>
  <c r="B120" i="5"/>
  <c r="H120" i="5"/>
  <c r="C119" i="5"/>
  <c r="B119" i="5"/>
  <c r="H119" i="5"/>
  <c r="C118" i="5"/>
  <c r="B118" i="5"/>
  <c r="H118" i="5"/>
  <c r="C117" i="5"/>
  <c r="B117" i="5"/>
  <c r="H117" i="5"/>
  <c r="C116" i="5"/>
  <c r="B116" i="5"/>
  <c r="H116" i="5"/>
  <c r="C115" i="5"/>
  <c r="B115" i="5"/>
  <c r="H115" i="5"/>
  <c r="C114" i="5"/>
  <c r="B114" i="5"/>
  <c r="H114" i="5"/>
  <c r="C113" i="5"/>
  <c r="B113" i="5"/>
  <c r="H113" i="5"/>
  <c r="C112" i="5"/>
  <c r="B112" i="5"/>
  <c r="H112" i="5"/>
  <c r="C111" i="5"/>
  <c r="B111" i="5"/>
  <c r="H111" i="5"/>
  <c r="C110" i="5"/>
  <c r="B110" i="5"/>
  <c r="H110" i="5"/>
  <c r="C109" i="5"/>
  <c r="B109" i="5"/>
  <c r="H109" i="5"/>
  <c r="C108" i="5"/>
  <c r="B108" i="5"/>
  <c r="H108" i="5"/>
  <c r="C107" i="5"/>
  <c r="B107" i="5"/>
  <c r="H107" i="5"/>
  <c r="C106" i="5"/>
  <c r="B106" i="5"/>
  <c r="H106" i="5"/>
  <c r="C105" i="5"/>
  <c r="B105" i="5"/>
  <c r="H105" i="5"/>
  <c r="C104" i="5"/>
  <c r="B104" i="5"/>
  <c r="H104" i="5"/>
  <c r="C103" i="5"/>
  <c r="B103" i="5"/>
  <c r="H103" i="5"/>
  <c r="C102" i="5"/>
  <c r="B102" i="5"/>
  <c r="H102" i="5"/>
  <c r="C101" i="5"/>
  <c r="B101" i="5"/>
  <c r="H101" i="5"/>
  <c r="C100" i="5"/>
  <c r="B100" i="5"/>
  <c r="H100" i="5"/>
  <c r="C99" i="5"/>
  <c r="B99" i="5"/>
  <c r="H99" i="5"/>
  <c r="C98" i="5"/>
  <c r="B98" i="5"/>
  <c r="H98" i="5"/>
  <c r="C97" i="5"/>
  <c r="B97" i="5"/>
  <c r="H97" i="5"/>
  <c r="C96" i="5"/>
  <c r="B96" i="5"/>
  <c r="H96" i="5"/>
  <c r="C95" i="5"/>
  <c r="B95" i="5"/>
  <c r="H95" i="5"/>
  <c r="C94" i="5"/>
  <c r="B94" i="5"/>
  <c r="H94" i="5"/>
  <c r="C93" i="5"/>
  <c r="B93" i="5"/>
  <c r="H93" i="5"/>
  <c r="C92" i="5"/>
  <c r="B92" i="5"/>
  <c r="H92" i="5"/>
  <c r="C91" i="5"/>
  <c r="B91" i="5"/>
  <c r="H91" i="5"/>
  <c r="C90" i="5"/>
  <c r="B90" i="5"/>
  <c r="H90" i="5"/>
  <c r="C89" i="5"/>
  <c r="B89" i="5"/>
  <c r="H89" i="5"/>
  <c r="C88" i="5"/>
  <c r="B88" i="5"/>
  <c r="H88" i="5"/>
  <c r="C87" i="5"/>
  <c r="B87" i="5"/>
  <c r="H87" i="5"/>
  <c r="C86" i="5"/>
  <c r="B86" i="5"/>
  <c r="H86" i="5"/>
  <c r="C85" i="5"/>
  <c r="B85" i="5"/>
  <c r="H85" i="5"/>
  <c r="C84" i="5"/>
  <c r="B84" i="5"/>
  <c r="H84" i="5"/>
  <c r="C83" i="5"/>
  <c r="B83" i="5"/>
  <c r="H83" i="5"/>
  <c r="C82" i="5"/>
  <c r="B82" i="5"/>
  <c r="H82" i="5"/>
  <c r="C81" i="5"/>
  <c r="B81" i="5"/>
  <c r="H81" i="5"/>
  <c r="C80" i="5"/>
  <c r="B80" i="5"/>
  <c r="H80" i="5"/>
  <c r="C79" i="5"/>
  <c r="B79" i="5"/>
  <c r="H79" i="5"/>
  <c r="C78" i="5"/>
  <c r="B78" i="5"/>
  <c r="H78" i="5"/>
  <c r="C77" i="5"/>
  <c r="B77" i="5"/>
  <c r="H77" i="5"/>
  <c r="C76" i="5"/>
  <c r="B76" i="5"/>
  <c r="H76" i="5"/>
  <c r="C75" i="5"/>
  <c r="B75" i="5"/>
  <c r="H75" i="5"/>
  <c r="C74" i="5"/>
  <c r="B74" i="5"/>
  <c r="H74" i="5"/>
  <c r="C73" i="5"/>
  <c r="B73" i="5"/>
  <c r="H73" i="5"/>
  <c r="C72" i="5"/>
  <c r="B72" i="5"/>
  <c r="H72" i="5"/>
  <c r="C71" i="5"/>
  <c r="B71" i="5"/>
  <c r="H71" i="5"/>
  <c r="C70" i="5"/>
  <c r="B70" i="5"/>
  <c r="H70" i="5"/>
  <c r="C69" i="5"/>
  <c r="B69" i="5"/>
  <c r="H69" i="5"/>
  <c r="C68" i="5"/>
  <c r="B68" i="5"/>
  <c r="H68" i="5"/>
  <c r="C67" i="5"/>
  <c r="B67" i="5"/>
  <c r="H67" i="5"/>
  <c r="C66" i="5"/>
  <c r="B66" i="5"/>
  <c r="H66" i="5"/>
  <c r="C65" i="5"/>
  <c r="B65" i="5"/>
  <c r="H65" i="5"/>
  <c r="C64" i="5"/>
  <c r="B64" i="5"/>
  <c r="H64" i="5"/>
  <c r="C63" i="5"/>
  <c r="B63" i="5"/>
  <c r="H63" i="5"/>
  <c r="C62" i="5"/>
  <c r="B62" i="5"/>
  <c r="H62" i="5"/>
  <c r="C61" i="5"/>
  <c r="B61" i="5"/>
  <c r="H61" i="5"/>
  <c r="C60" i="5"/>
  <c r="B60" i="5"/>
  <c r="H60" i="5"/>
  <c r="C59" i="5"/>
  <c r="B59" i="5"/>
  <c r="H59" i="5"/>
  <c r="C58" i="5"/>
  <c r="B58" i="5"/>
  <c r="H58" i="5"/>
  <c r="C57" i="5"/>
  <c r="B57" i="5"/>
  <c r="H57" i="5"/>
  <c r="C56" i="5"/>
  <c r="B56" i="5"/>
  <c r="H56" i="5"/>
  <c r="C55" i="5"/>
  <c r="B55" i="5"/>
  <c r="H55" i="5"/>
  <c r="C54" i="5"/>
  <c r="B54" i="5"/>
  <c r="H54" i="5"/>
  <c r="C53" i="5"/>
  <c r="B53" i="5"/>
  <c r="H53" i="5"/>
  <c r="C52" i="5"/>
  <c r="B52" i="5"/>
  <c r="H52" i="5"/>
  <c r="C51" i="5"/>
  <c r="B51" i="5"/>
  <c r="H51" i="5"/>
  <c r="C50" i="5"/>
  <c r="B50" i="5"/>
  <c r="H50" i="5"/>
  <c r="C49" i="5"/>
  <c r="B49" i="5"/>
  <c r="H49" i="5"/>
  <c r="C48" i="5"/>
  <c r="B48" i="5"/>
  <c r="H48" i="5"/>
  <c r="C47" i="5"/>
  <c r="B47" i="5"/>
  <c r="H47" i="5"/>
  <c r="C46" i="5"/>
  <c r="B46" i="5"/>
  <c r="H46" i="5"/>
  <c r="C45" i="5"/>
  <c r="B45" i="5"/>
  <c r="H45" i="5"/>
  <c r="C44" i="5"/>
  <c r="B44" i="5"/>
  <c r="H44" i="5"/>
  <c r="C43" i="5"/>
  <c r="B43" i="5"/>
  <c r="H43" i="5"/>
  <c r="C42" i="5"/>
  <c r="B42" i="5"/>
  <c r="H42" i="5"/>
  <c r="C41" i="5"/>
  <c r="B41" i="5"/>
  <c r="H41" i="5"/>
  <c r="C40" i="5"/>
  <c r="B40" i="5"/>
  <c r="H40" i="5"/>
  <c r="C39" i="5"/>
  <c r="B39" i="5"/>
  <c r="H39" i="5"/>
  <c r="C38" i="5"/>
  <c r="B38" i="5"/>
  <c r="H38" i="5"/>
  <c r="C37" i="5"/>
  <c r="B37" i="5"/>
  <c r="H37" i="5"/>
  <c r="C36" i="5"/>
  <c r="B36" i="5"/>
  <c r="H36" i="5"/>
  <c r="C35" i="5"/>
  <c r="B35" i="5"/>
  <c r="H35" i="5"/>
  <c r="C34" i="5"/>
  <c r="B34" i="5"/>
  <c r="H34" i="5"/>
  <c r="C33" i="5"/>
  <c r="B33" i="5"/>
  <c r="H33" i="5"/>
  <c r="C32" i="5"/>
  <c r="B32" i="5"/>
  <c r="H32" i="5"/>
  <c r="C31" i="5"/>
  <c r="B31" i="5"/>
  <c r="H31" i="5"/>
  <c r="C30" i="5"/>
  <c r="B30" i="5"/>
  <c r="H30" i="5"/>
  <c r="C29" i="5"/>
  <c r="B29" i="5"/>
  <c r="H29" i="5"/>
  <c r="C28" i="5"/>
  <c r="B28" i="5"/>
  <c r="H28" i="5"/>
  <c r="C27" i="5"/>
  <c r="B27" i="5"/>
  <c r="H27" i="5"/>
  <c r="C26" i="5"/>
  <c r="B26" i="5"/>
  <c r="H26" i="5"/>
  <c r="C25" i="5"/>
  <c r="B25" i="5"/>
  <c r="H25" i="5"/>
  <c r="C24" i="5"/>
  <c r="B24" i="5"/>
  <c r="H24" i="5"/>
  <c r="C23" i="5"/>
  <c r="B23" i="5"/>
  <c r="H23" i="5"/>
  <c r="C22" i="5"/>
  <c r="B22" i="5"/>
  <c r="H22" i="5"/>
  <c r="C21" i="5"/>
  <c r="B21" i="5"/>
  <c r="H21" i="5"/>
  <c r="C20" i="5"/>
  <c r="B20" i="5"/>
  <c r="H20" i="5"/>
  <c r="C19" i="5"/>
  <c r="B19" i="5"/>
  <c r="H19" i="5"/>
  <c r="C18" i="5"/>
  <c r="B18" i="5"/>
  <c r="H18" i="5"/>
  <c r="C17" i="5"/>
  <c r="B17" i="5"/>
  <c r="H17" i="5"/>
  <c r="C16" i="5"/>
  <c r="B16" i="5"/>
  <c r="H16" i="5"/>
  <c r="C15" i="5"/>
  <c r="B15" i="5"/>
  <c r="H15" i="5"/>
  <c r="C14" i="5"/>
  <c r="B14" i="5"/>
  <c r="H14" i="5"/>
  <c r="C13" i="5"/>
  <c r="B13" i="5"/>
  <c r="H13" i="5"/>
  <c r="C12" i="5"/>
  <c r="B12" i="5"/>
  <c r="H12" i="5"/>
  <c r="C11" i="5"/>
  <c r="B11" i="5"/>
  <c r="H11" i="5"/>
  <c r="C10" i="5"/>
  <c r="B10" i="5"/>
  <c r="H10" i="5"/>
  <c r="C9" i="5"/>
  <c r="B9" i="5"/>
  <c r="H9" i="5"/>
  <c r="C8" i="5"/>
  <c r="B8" i="5"/>
  <c r="H8" i="5"/>
  <c r="C7" i="5"/>
  <c r="B7" i="5"/>
  <c r="H7" i="5"/>
  <c r="C6" i="5"/>
  <c r="B6" i="5"/>
  <c r="H6" i="5"/>
  <c r="C5" i="5"/>
  <c r="B5" i="5"/>
  <c r="H5" i="5"/>
  <c r="C4" i="5"/>
  <c r="B4" i="5"/>
  <c r="H4" i="5"/>
  <c r="C3" i="5"/>
  <c r="B3" i="5"/>
  <c r="H3" i="5"/>
  <c r="C2" i="5"/>
  <c r="B2" i="5"/>
  <c r="H2" i="5"/>
  <c r="D186" i="5"/>
  <c r="D182" i="5"/>
  <c r="D178" i="5"/>
  <c r="D174" i="5"/>
  <c r="D170" i="5"/>
  <c r="D166" i="5"/>
  <c r="D162" i="5"/>
  <c r="D158" i="5"/>
  <c r="D154" i="5"/>
  <c r="D150" i="5"/>
  <c r="D146" i="5"/>
  <c r="D142" i="5"/>
  <c r="D138" i="5"/>
  <c r="D134" i="5"/>
  <c r="D130" i="5"/>
  <c r="D126" i="5"/>
  <c r="D122" i="5"/>
  <c r="D118" i="5"/>
  <c r="D114" i="5"/>
  <c r="D110" i="5"/>
  <c r="D106" i="5"/>
  <c r="D102" i="5"/>
  <c r="D98" i="5"/>
  <c r="D94" i="5"/>
  <c r="D90" i="5"/>
  <c r="D86" i="5"/>
  <c r="D82" i="5"/>
  <c r="D78" i="5"/>
  <c r="D74" i="5"/>
  <c r="D70" i="5"/>
  <c r="D66" i="5"/>
  <c r="D187" i="5"/>
  <c r="D183" i="5"/>
  <c r="D179" i="5"/>
  <c r="D175" i="5"/>
  <c r="D171" i="5"/>
  <c r="D167" i="5"/>
  <c r="D163" i="5"/>
  <c r="D159" i="5"/>
  <c r="D155" i="5"/>
  <c r="D151" i="5"/>
  <c r="D147" i="5"/>
  <c r="D143" i="5"/>
  <c r="D139" i="5"/>
  <c r="D135" i="5"/>
  <c r="D131" i="5"/>
  <c r="D127" i="5"/>
  <c r="D123" i="5"/>
  <c r="D119" i="5"/>
  <c r="D115" i="5"/>
  <c r="D111" i="5"/>
  <c r="D107" i="5"/>
  <c r="D103" i="5"/>
  <c r="D99" i="5"/>
  <c r="D95" i="5"/>
  <c r="D91" i="5"/>
  <c r="D87" i="5"/>
  <c r="D83" i="5"/>
  <c r="D79" i="5"/>
  <c r="D75" i="5"/>
  <c r="D71" i="5"/>
  <c r="D67" i="5"/>
  <c r="D63" i="5"/>
  <c r="D188" i="5"/>
  <c r="D184" i="5"/>
  <c r="D180" i="5"/>
  <c r="D176" i="5"/>
  <c r="D172" i="5"/>
  <c r="D168" i="5"/>
  <c r="D164" i="5"/>
  <c r="D160" i="5"/>
  <c r="D156" i="5"/>
  <c r="D152" i="5"/>
  <c r="D148" i="5"/>
  <c r="D144" i="5"/>
  <c r="D140" i="5"/>
  <c r="D136" i="5"/>
  <c r="D132" i="5"/>
  <c r="D128" i="5"/>
  <c r="D124" i="5"/>
  <c r="D120" i="5"/>
  <c r="D116" i="5"/>
  <c r="D112" i="5"/>
  <c r="D108" i="5"/>
  <c r="D104" i="5"/>
  <c r="D100" i="5"/>
  <c r="D96" i="5"/>
  <c r="D92" i="5"/>
  <c r="D88" i="5"/>
  <c r="D84" i="5"/>
  <c r="D80" i="5"/>
  <c r="D76" i="5"/>
  <c r="D72" i="5"/>
  <c r="D68" i="5"/>
  <c r="D64" i="5"/>
  <c r="D185" i="5"/>
  <c r="D181" i="5"/>
  <c r="D177" i="5"/>
  <c r="D173" i="5"/>
  <c r="D169" i="5"/>
  <c r="D165" i="5"/>
  <c r="D161" i="5"/>
  <c r="D157" i="5"/>
  <c r="D153" i="5"/>
  <c r="D149" i="5"/>
  <c r="D145" i="5"/>
  <c r="D141" i="5"/>
  <c r="D137" i="5"/>
  <c r="D133" i="5"/>
  <c r="D129" i="5"/>
  <c r="D125" i="5"/>
  <c r="D121" i="5"/>
  <c r="D117" i="5"/>
  <c r="D113" i="5"/>
  <c r="D109" i="5"/>
  <c r="D105" i="5"/>
  <c r="D101" i="5"/>
  <c r="D97" i="5"/>
  <c r="D93" i="5"/>
  <c r="D89" i="5"/>
  <c r="D85" i="5"/>
  <c r="D81" i="5"/>
  <c r="D77" i="5"/>
  <c r="D58" i="5"/>
  <c r="D54" i="5"/>
  <c r="D50" i="5"/>
  <c r="D46" i="5"/>
  <c r="D42" i="5"/>
  <c r="D38" i="5"/>
  <c r="D34" i="5"/>
  <c r="D30" i="5"/>
  <c r="D26" i="5"/>
  <c r="D22" i="5"/>
  <c r="D18" i="5"/>
  <c r="D14" i="5"/>
  <c r="D10" i="5"/>
  <c r="D6" i="5"/>
  <c r="D2" i="5"/>
  <c r="D69" i="5"/>
  <c r="D62" i="5"/>
  <c r="D59" i="5"/>
  <c r="D55" i="5"/>
  <c r="D51" i="5"/>
  <c r="D47" i="5"/>
  <c r="D43" i="5"/>
  <c r="D39" i="5"/>
  <c r="D35" i="5"/>
  <c r="D31" i="5"/>
  <c r="D27" i="5"/>
  <c r="D23" i="5"/>
  <c r="D19" i="5"/>
  <c r="D15" i="5"/>
  <c r="D11" i="5"/>
  <c r="D7" i="5"/>
  <c r="D3" i="5"/>
  <c r="D65" i="5"/>
  <c r="D60" i="5"/>
  <c r="D56" i="5"/>
  <c r="D52" i="5"/>
  <c r="D48" i="5"/>
  <c r="D44" i="5"/>
  <c r="D40" i="5"/>
  <c r="D36" i="5"/>
  <c r="D32" i="5"/>
  <c r="D28" i="5"/>
  <c r="D24" i="5"/>
  <c r="D20" i="5"/>
  <c r="D16" i="5"/>
  <c r="D12" i="5"/>
  <c r="D8" i="5"/>
  <c r="D4" i="5"/>
  <c r="D61" i="5"/>
  <c r="D57" i="5"/>
  <c r="D53" i="5"/>
  <c r="D49" i="5"/>
  <c r="D45" i="5"/>
  <c r="D41" i="5"/>
  <c r="D37" i="5"/>
  <c r="D33" i="5"/>
  <c r="D29" i="5"/>
  <c r="D25" i="5"/>
  <c r="D21" i="5"/>
  <c r="D17" i="5"/>
  <c r="D13" i="5"/>
  <c r="D9" i="5"/>
  <c r="D5" i="5"/>
  <c r="D73" i="5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32" i="4"/>
  <c r="L33" i="4"/>
  <c r="L34" i="4"/>
  <c r="L36" i="4"/>
  <c r="L37" i="4"/>
  <c r="L38" i="4"/>
  <c r="L39" i="4"/>
  <c r="L40" i="4"/>
  <c r="L41" i="4"/>
  <c r="L42" i="4"/>
  <c r="L43" i="4"/>
  <c r="L45" i="4"/>
  <c r="L46" i="4"/>
  <c r="L47" i="4"/>
  <c r="L48" i="4"/>
  <c r="L49" i="4"/>
  <c r="L50" i="4"/>
  <c r="L51" i="4"/>
  <c r="L52" i="4"/>
  <c r="L54" i="4"/>
  <c r="L55" i="4"/>
  <c r="L56" i="4"/>
  <c r="L57" i="4"/>
  <c r="L58" i="4"/>
  <c r="L59" i="4"/>
  <c r="L60" i="4"/>
  <c r="L61" i="4"/>
  <c r="L63" i="4"/>
  <c r="L64" i="4"/>
  <c r="L65" i="4"/>
  <c r="L66" i="4"/>
  <c r="L67" i="4"/>
  <c r="L68" i="4"/>
  <c r="L69" i="4"/>
  <c r="L70" i="4"/>
  <c r="L72" i="4"/>
  <c r="L73" i="4"/>
  <c r="L74" i="4"/>
  <c r="L75" i="4"/>
  <c r="L76" i="4"/>
  <c r="L77" i="4"/>
  <c r="L78" i="4"/>
  <c r="L79" i="4"/>
  <c r="L81" i="4"/>
  <c r="L82" i="4"/>
  <c r="L83" i="4"/>
  <c r="L84" i="4"/>
  <c r="L85" i="4"/>
  <c r="L86" i="4"/>
  <c r="L87" i="4"/>
  <c r="L88" i="4"/>
  <c r="L90" i="4"/>
  <c r="L91" i="4"/>
  <c r="L92" i="4"/>
  <c r="L93" i="4"/>
  <c r="L94" i="4"/>
  <c r="L95" i="4"/>
  <c r="L96" i="4"/>
  <c r="L97" i="4"/>
  <c r="L99" i="4"/>
  <c r="L100" i="4"/>
  <c r="L101" i="4"/>
  <c r="L102" i="4"/>
  <c r="L103" i="4"/>
  <c r="L104" i="4"/>
  <c r="L105" i="4"/>
  <c r="L106" i="4"/>
  <c r="L108" i="4"/>
  <c r="L109" i="4"/>
  <c r="L110" i="4"/>
  <c r="L111" i="4"/>
  <c r="L112" i="4"/>
  <c r="L113" i="4"/>
  <c r="L114" i="4"/>
  <c r="L115" i="4"/>
  <c r="L117" i="4"/>
  <c r="L118" i="4"/>
  <c r="L119" i="4"/>
  <c r="L120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A73" i="5" l="1"/>
  <c r="A5" i="5"/>
  <c r="A9" i="5"/>
  <c r="A13" i="5"/>
  <c r="A17" i="5"/>
  <c r="A21" i="5"/>
  <c r="A25" i="5"/>
  <c r="A29" i="5"/>
  <c r="A33" i="5"/>
  <c r="A37" i="5"/>
  <c r="A41" i="5"/>
  <c r="A45" i="5"/>
  <c r="A49" i="5"/>
  <c r="A53" i="5"/>
  <c r="A57" i="5"/>
  <c r="A61" i="5"/>
  <c r="A4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5" i="5"/>
  <c r="A3" i="5"/>
  <c r="A7" i="5"/>
  <c r="A11" i="5"/>
  <c r="A15" i="5"/>
  <c r="A19" i="5"/>
  <c r="A23" i="5"/>
  <c r="A27" i="5"/>
  <c r="A31" i="5"/>
  <c r="A35" i="5"/>
  <c r="A39" i="5"/>
  <c r="A43" i="5"/>
  <c r="A47" i="5"/>
  <c r="A51" i="5"/>
  <c r="A55" i="5"/>
  <c r="A59" i="5"/>
  <c r="A62" i="5"/>
  <c r="A69" i="5"/>
  <c r="A2" i="5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77" i="5"/>
  <c r="A81" i="5"/>
  <c r="A85" i="5"/>
  <c r="A89" i="5"/>
  <c r="A93" i="5"/>
  <c r="A97" i="5"/>
  <c r="A101" i="5"/>
  <c r="A105" i="5"/>
  <c r="A109" i="5"/>
  <c r="A113" i="5"/>
  <c r="A117" i="5"/>
  <c r="A121" i="5"/>
  <c r="A125" i="5"/>
  <c r="A129" i="5"/>
  <c r="A133" i="5"/>
  <c r="A137" i="5"/>
  <c r="A141" i="5"/>
  <c r="A145" i="5"/>
  <c r="A149" i="5"/>
  <c r="A153" i="5"/>
  <c r="A157" i="5"/>
  <c r="A161" i="5"/>
  <c r="A165" i="5"/>
  <c r="A169" i="5"/>
  <c r="A173" i="5"/>
  <c r="A177" i="5"/>
  <c r="A181" i="5"/>
  <c r="A185" i="5"/>
  <c r="A64" i="5"/>
  <c r="A68" i="5"/>
  <c r="A72" i="5"/>
  <c r="A76" i="5"/>
  <c r="A80" i="5"/>
  <c r="A84" i="5"/>
  <c r="A88" i="5"/>
  <c r="A92" i="5"/>
  <c r="A96" i="5"/>
  <c r="A100" i="5"/>
  <c r="A104" i="5"/>
  <c r="A108" i="5"/>
  <c r="A112" i="5"/>
  <c r="A116" i="5"/>
  <c r="A120" i="5"/>
  <c r="A124" i="5"/>
  <c r="A128" i="5"/>
  <c r="A132" i="5"/>
  <c r="A136" i="5"/>
  <c r="A140" i="5"/>
  <c r="A144" i="5"/>
  <c r="A148" i="5"/>
  <c r="A152" i="5"/>
  <c r="A156" i="5"/>
  <c r="A160" i="5"/>
  <c r="A164" i="5"/>
  <c r="A168" i="5"/>
  <c r="A172" i="5"/>
  <c r="A176" i="5"/>
  <c r="A180" i="5"/>
  <c r="A184" i="5"/>
  <c r="A188" i="5"/>
  <c r="A63" i="5"/>
  <c r="A67" i="5"/>
  <c r="A71" i="5"/>
  <c r="A75" i="5"/>
  <c r="A79" i="5"/>
  <c r="A83" i="5"/>
  <c r="A87" i="5"/>
  <c r="A91" i="5"/>
  <c r="A95" i="5"/>
  <c r="A99" i="5"/>
  <c r="A103" i="5"/>
  <c r="A107" i="5"/>
  <c r="A111" i="5"/>
  <c r="A115" i="5"/>
  <c r="A119" i="5"/>
  <c r="A123" i="5"/>
  <c r="A127" i="5"/>
  <c r="A131" i="5"/>
  <c r="A135" i="5"/>
  <c r="A139" i="5"/>
  <c r="A143" i="5"/>
  <c r="A147" i="5"/>
  <c r="A151" i="5"/>
  <c r="A155" i="5"/>
  <c r="A159" i="5"/>
  <c r="A163" i="5"/>
  <c r="A167" i="5"/>
  <c r="A171" i="5"/>
  <c r="A175" i="5"/>
  <c r="A179" i="5"/>
  <c r="A183" i="5"/>
  <c r="A187" i="5"/>
  <c r="A66" i="5"/>
  <c r="A70" i="5"/>
  <c r="A74" i="5"/>
  <c r="A78" i="5"/>
  <c r="A82" i="5"/>
  <c r="A86" i="5"/>
  <c r="A90" i="5"/>
  <c r="A94" i="5"/>
  <c r="A98" i="5"/>
  <c r="A102" i="5"/>
  <c r="A106" i="5"/>
  <c r="A110" i="5"/>
  <c r="A114" i="5"/>
  <c r="A118" i="5"/>
  <c r="A122" i="5"/>
  <c r="A126" i="5"/>
  <c r="A130" i="5"/>
  <c r="A134" i="5"/>
  <c r="A138" i="5"/>
  <c r="A142" i="5"/>
  <c r="A146" i="5"/>
  <c r="A150" i="5"/>
  <c r="A154" i="5"/>
  <c r="A158" i="5"/>
  <c r="A162" i="5"/>
  <c r="A166" i="5"/>
  <c r="A170" i="5"/>
  <c r="A174" i="5"/>
  <c r="A178" i="5"/>
  <c r="A182" i="5"/>
  <c r="A186" i="5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B184" i="4"/>
  <c r="S184" i="4"/>
  <c r="T184" i="4"/>
  <c r="U184" i="4"/>
  <c r="V184" i="4"/>
  <c r="W184" i="4"/>
  <c r="B185" i="4"/>
  <c r="S185" i="4"/>
  <c r="T185" i="4"/>
  <c r="U185" i="4"/>
  <c r="V185" i="4"/>
  <c r="W185" i="4"/>
  <c r="B186" i="4"/>
  <c r="S186" i="4"/>
  <c r="T186" i="4"/>
  <c r="U186" i="4"/>
  <c r="V186" i="4"/>
  <c r="W186" i="4"/>
  <c r="B187" i="4"/>
  <c r="S187" i="4"/>
  <c r="T187" i="4"/>
  <c r="U187" i="4"/>
  <c r="V187" i="4"/>
  <c r="W187" i="4"/>
  <c r="B188" i="4"/>
  <c r="S188" i="4"/>
  <c r="T188" i="4"/>
  <c r="V188" i="4"/>
  <c r="W188" i="4"/>
  <c r="B131" i="4"/>
  <c r="S131" i="4"/>
  <c r="T131" i="4"/>
  <c r="U131" i="4"/>
  <c r="V131" i="4"/>
  <c r="W131" i="4"/>
  <c r="B132" i="4"/>
  <c r="S132" i="4"/>
  <c r="T132" i="4"/>
  <c r="U132" i="4"/>
  <c r="V132" i="4"/>
  <c r="W132" i="4"/>
  <c r="B133" i="4"/>
  <c r="S133" i="4"/>
  <c r="T133" i="4"/>
  <c r="U133" i="4"/>
  <c r="V133" i="4"/>
  <c r="W133" i="4"/>
  <c r="B134" i="4"/>
  <c r="S134" i="4"/>
  <c r="T134" i="4"/>
  <c r="U134" i="4"/>
  <c r="V134" i="4"/>
  <c r="W134" i="4"/>
  <c r="B135" i="4"/>
  <c r="S135" i="4"/>
  <c r="T135" i="4"/>
  <c r="U135" i="4"/>
  <c r="V135" i="4"/>
  <c r="W135" i="4"/>
  <c r="B136" i="4"/>
  <c r="S136" i="4"/>
  <c r="T136" i="4"/>
  <c r="U136" i="4"/>
  <c r="V136" i="4"/>
  <c r="W136" i="4"/>
  <c r="B137" i="4"/>
  <c r="S137" i="4"/>
  <c r="T137" i="4"/>
  <c r="U137" i="4"/>
  <c r="V137" i="4"/>
  <c r="W137" i="4"/>
  <c r="B138" i="4"/>
  <c r="S138" i="4"/>
  <c r="T138" i="4"/>
  <c r="V138" i="4"/>
  <c r="W138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U152" i="4"/>
  <c r="V152" i="4"/>
  <c r="W152" i="4"/>
  <c r="B153" i="4"/>
  <c r="S153" i="4"/>
  <c r="T153" i="4"/>
  <c r="U153" i="4"/>
  <c r="V153" i="4"/>
  <c r="W153" i="4"/>
  <c r="B154" i="4"/>
  <c r="S154" i="4"/>
  <c r="T154" i="4"/>
  <c r="U154" i="4"/>
  <c r="V154" i="4"/>
  <c r="W154" i="4"/>
  <c r="B155" i="4"/>
  <c r="S155" i="4"/>
  <c r="T155" i="4"/>
  <c r="U155" i="4"/>
  <c r="V155" i="4"/>
  <c r="W155" i="4"/>
  <c r="B156" i="4"/>
  <c r="S156" i="4"/>
  <c r="T156" i="4"/>
  <c r="U156" i="4"/>
  <c r="V156" i="4"/>
  <c r="W156" i="4"/>
  <c r="B157" i="4"/>
  <c r="S157" i="4"/>
  <c r="T157" i="4"/>
  <c r="U157" i="4"/>
  <c r="V157" i="4"/>
  <c r="W157" i="4"/>
  <c r="B158" i="4"/>
  <c r="S158" i="4"/>
  <c r="T158" i="4"/>
  <c r="U158" i="4"/>
  <c r="V158" i="4"/>
  <c r="W158" i="4"/>
  <c r="B159" i="4"/>
  <c r="S159" i="4"/>
  <c r="T159" i="4"/>
  <c r="V159" i="4"/>
  <c r="W159" i="4"/>
  <c r="W183" i="4" l="1"/>
  <c r="V183" i="4"/>
  <c r="T183" i="4"/>
  <c r="S183" i="4"/>
  <c r="B183" i="4"/>
  <c r="W182" i="4"/>
  <c r="V182" i="4"/>
  <c r="T182" i="4"/>
  <c r="S182" i="4"/>
  <c r="B182" i="4"/>
  <c r="W181" i="4"/>
  <c r="V181" i="4"/>
  <c r="T181" i="4"/>
  <c r="S181" i="4"/>
  <c r="B181" i="4"/>
  <c r="W180" i="4"/>
  <c r="V180" i="4"/>
  <c r="T180" i="4"/>
  <c r="S180" i="4"/>
  <c r="B180" i="4"/>
  <c r="W179" i="4"/>
  <c r="V179" i="4"/>
  <c r="T179" i="4"/>
  <c r="S179" i="4"/>
  <c r="B179" i="4"/>
  <c r="W178" i="4"/>
  <c r="V178" i="4"/>
  <c r="T178" i="4"/>
  <c r="S178" i="4"/>
  <c r="B178" i="4"/>
  <c r="W177" i="4"/>
  <c r="V177" i="4"/>
  <c r="T177" i="4"/>
  <c r="S177" i="4"/>
  <c r="B177" i="4"/>
  <c r="W176" i="4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C160" i="4"/>
  <c r="E160" i="4" s="1"/>
  <c r="B160" i="4"/>
  <c r="W143" i="4"/>
  <c r="V143" i="4"/>
  <c r="T143" i="4"/>
  <c r="S143" i="4"/>
  <c r="B143" i="4"/>
  <c r="W142" i="4"/>
  <c r="V142" i="4"/>
  <c r="T142" i="4"/>
  <c r="S142" i="4"/>
  <c r="B142" i="4"/>
  <c r="W141" i="4"/>
  <c r="V141" i="4"/>
  <c r="T141" i="4"/>
  <c r="S141" i="4"/>
  <c r="B141" i="4"/>
  <c r="W140" i="4"/>
  <c r="V140" i="4"/>
  <c r="T140" i="4"/>
  <c r="S140" i="4"/>
  <c r="B140" i="4"/>
  <c r="W139" i="4"/>
  <c r="V139" i="4"/>
  <c r="T139" i="4"/>
  <c r="S139" i="4"/>
  <c r="C139" i="4"/>
  <c r="E139" i="4" s="1"/>
  <c r="B139" i="4"/>
  <c r="W130" i="4"/>
  <c r="V130" i="4"/>
  <c r="T130" i="4"/>
  <c r="S130" i="4"/>
  <c r="B130" i="4"/>
  <c r="W129" i="4"/>
  <c r="V129" i="4"/>
  <c r="T129" i="4"/>
  <c r="S129" i="4"/>
  <c r="B129" i="4"/>
  <c r="W128" i="4"/>
  <c r="V128" i="4"/>
  <c r="T128" i="4"/>
  <c r="S128" i="4"/>
  <c r="B128" i="4"/>
  <c r="W127" i="4"/>
  <c r="V127" i="4"/>
  <c r="T127" i="4"/>
  <c r="S127" i="4"/>
  <c r="B127" i="4"/>
  <c r="W126" i="4"/>
  <c r="V126" i="4"/>
  <c r="T126" i="4"/>
  <c r="S126" i="4"/>
  <c r="B126" i="4"/>
  <c r="W125" i="4"/>
  <c r="V125" i="4"/>
  <c r="T125" i="4"/>
  <c r="S125" i="4"/>
  <c r="B125" i="4"/>
  <c r="W124" i="4"/>
  <c r="V124" i="4"/>
  <c r="T124" i="4"/>
  <c r="S124" i="4"/>
  <c r="B124" i="4"/>
  <c r="W123" i="4"/>
  <c r="V123" i="4"/>
  <c r="T123" i="4"/>
  <c r="S123" i="4"/>
  <c r="B123" i="4"/>
  <c r="W122" i="4"/>
  <c r="V122" i="4"/>
  <c r="T122" i="4"/>
  <c r="S122" i="4"/>
  <c r="C122" i="4"/>
  <c r="E122" i="4" s="1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C117" i="4"/>
  <c r="E117" i="4" s="1"/>
  <c r="B117" i="4"/>
  <c r="W116" i="4"/>
  <c r="V116" i="4"/>
  <c r="T116" i="4"/>
  <c r="S116" i="4"/>
  <c r="B116" i="4"/>
  <c r="W115" i="4"/>
  <c r="V115" i="4"/>
  <c r="T115" i="4"/>
  <c r="S115" i="4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B110" i="4"/>
  <c r="W109" i="4"/>
  <c r="V109" i="4"/>
  <c r="T109" i="4"/>
  <c r="S109" i="4"/>
  <c r="B109" i="4"/>
  <c r="W108" i="4"/>
  <c r="V108" i="4"/>
  <c r="T108" i="4"/>
  <c r="S108" i="4"/>
  <c r="C108" i="4"/>
  <c r="E108" i="4" s="1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B101" i="4"/>
  <c r="W100" i="4"/>
  <c r="V100" i="4"/>
  <c r="T100" i="4"/>
  <c r="S100" i="4"/>
  <c r="B100" i="4"/>
  <c r="W99" i="4"/>
  <c r="V99" i="4"/>
  <c r="T99" i="4"/>
  <c r="S99" i="4"/>
  <c r="C99" i="4"/>
  <c r="E99" i="4" s="1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B92" i="4"/>
  <c r="W91" i="4"/>
  <c r="V91" i="4"/>
  <c r="T91" i="4"/>
  <c r="S91" i="4"/>
  <c r="B91" i="4"/>
  <c r="W90" i="4"/>
  <c r="V90" i="4"/>
  <c r="T90" i="4"/>
  <c r="S90" i="4"/>
  <c r="C90" i="4"/>
  <c r="E90" i="4" s="1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B83" i="4"/>
  <c r="W82" i="4"/>
  <c r="V82" i="4"/>
  <c r="T82" i="4"/>
  <c r="S82" i="4"/>
  <c r="B82" i="4"/>
  <c r="W81" i="4"/>
  <c r="V81" i="4"/>
  <c r="T81" i="4"/>
  <c r="S81" i="4"/>
  <c r="C81" i="4"/>
  <c r="E81" i="4" s="1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B74" i="4"/>
  <c r="W73" i="4"/>
  <c r="V73" i="4"/>
  <c r="T73" i="4"/>
  <c r="S73" i="4"/>
  <c r="B73" i="4"/>
  <c r="W72" i="4"/>
  <c r="V72" i="4"/>
  <c r="T72" i="4"/>
  <c r="S72" i="4"/>
  <c r="C72" i="4"/>
  <c r="E72" i="4" s="1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B65" i="4"/>
  <c r="W64" i="4"/>
  <c r="V64" i="4"/>
  <c r="T64" i="4"/>
  <c r="S64" i="4"/>
  <c r="B64" i="4"/>
  <c r="W63" i="4"/>
  <c r="V63" i="4"/>
  <c r="T63" i="4"/>
  <c r="S63" i="4"/>
  <c r="C63" i="4"/>
  <c r="E63" i="4" s="1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B56" i="4"/>
  <c r="W55" i="4"/>
  <c r="V55" i="4"/>
  <c r="T55" i="4"/>
  <c r="S55" i="4"/>
  <c r="B55" i="4"/>
  <c r="W54" i="4"/>
  <c r="V54" i="4"/>
  <c r="T54" i="4"/>
  <c r="S54" i="4"/>
  <c r="C54" i="4"/>
  <c r="E54" i="4" s="1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B47" i="4"/>
  <c r="W46" i="4"/>
  <c r="V46" i="4"/>
  <c r="T46" i="4"/>
  <c r="S46" i="4"/>
  <c r="B46" i="4"/>
  <c r="W45" i="4"/>
  <c r="V45" i="4"/>
  <c r="T45" i="4"/>
  <c r="S45" i="4"/>
  <c r="C45" i="4"/>
  <c r="E45" i="4" s="1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B38" i="4"/>
  <c r="W37" i="4"/>
  <c r="V37" i="4"/>
  <c r="T37" i="4"/>
  <c r="S37" i="4"/>
  <c r="B37" i="4"/>
  <c r="W36" i="4"/>
  <c r="V36" i="4"/>
  <c r="T36" i="4"/>
  <c r="S36" i="4"/>
  <c r="C36" i="4"/>
  <c r="E36" i="4" s="1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B29" i="4"/>
  <c r="W28" i="4"/>
  <c r="V28" i="4"/>
  <c r="T28" i="4"/>
  <c r="S28" i="4"/>
  <c r="B28" i="4"/>
  <c r="W27" i="4"/>
  <c r="V27" i="4"/>
  <c r="T27" i="4"/>
  <c r="S27" i="4"/>
  <c r="C27" i="4"/>
  <c r="E27" i="4" s="1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B20" i="4"/>
  <c r="W19" i="4"/>
  <c r="V19" i="4"/>
  <c r="T19" i="4"/>
  <c r="S19" i="4"/>
  <c r="B19" i="4"/>
  <c r="W18" i="4"/>
  <c r="V18" i="4"/>
  <c r="T18" i="4"/>
  <c r="S18" i="4"/>
  <c r="B18" i="4"/>
  <c r="W17" i="4"/>
  <c r="V17" i="4"/>
  <c r="T17" i="4"/>
  <c r="S17" i="4"/>
  <c r="B17" i="4"/>
  <c r="W16" i="4"/>
  <c r="V16" i="4"/>
  <c r="T16" i="4"/>
  <c r="S16" i="4"/>
  <c r="B16" i="4"/>
  <c r="W15" i="4"/>
  <c r="V15" i="4"/>
  <c r="T15" i="4"/>
  <c r="S15" i="4"/>
  <c r="B15" i="4"/>
  <c r="W14" i="4"/>
  <c r="V14" i="4"/>
  <c r="T14" i="4"/>
  <c r="S14" i="4"/>
  <c r="B14" i="4"/>
  <c r="W13" i="4"/>
  <c r="V13" i="4"/>
  <c r="T13" i="4"/>
  <c r="S13" i="4"/>
  <c r="B13" i="4"/>
  <c r="W12" i="4"/>
  <c r="V12" i="4"/>
  <c r="T12" i="4"/>
  <c r="S12" i="4"/>
  <c r="B12" i="4"/>
  <c r="W11" i="4"/>
  <c r="V11" i="4"/>
  <c r="T11" i="4"/>
  <c r="S11" i="4"/>
  <c r="B11" i="4"/>
  <c r="W10" i="4"/>
  <c r="V10" i="4"/>
  <c r="T10" i="4"/>
  <c r="S10" i="4"/>
  <c r="B10" i="4"/>
  <c r="W9" i="4"/>
  <c r="V9" i="4"/>
  <c r="T9" i="4"/>
  <c r="S9" i="4"/>
  <c r="B9" i="4"/>
  <c r="W8" i="4"/>
  <c r="V8" i="4"/>
  <c r="T8" i="4"/>
  <c r="S8" i="4"/>
  <c r="B8" i="4"/>
  <c r="W7" i="4"/>
  <c r="V7" i="4"/>
  <c r="T7" i="4"/>
  <c r="S7" i="4"/>
  <c r="B7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3" i="3"/>
  <c r="M3" i="3"/>
  <c r="L3" i="3"/>
  <c r="K3" i="3"/>
  <c r="J3" i="3"/>
  <c r="I3" i="3"/>
  <c r="C3" i="3"/>
  <c r="N2" i="3"/>
  <c r="M2" i="3"/>
  <c r="L2" i="3"/>
  <c r="K2" i="3"/>
  <c r="J2" i="3"/>
  <c r="I2" i="3"/>
  <c r="C161" i="4" l="1"/>
  <c r="C37" i="4"/>
  <c r="C91" i="4"/>
  <c r="C28" i="4"/>
  <c r="C82" i="4"/>
  <c r="C109" i="4"/>
  <c r="C46" i="4"/>
  <c r="C73" i="4"/>
  <c r="C55" i="4"/>
  <c r="C64" i="4"/>
  <c r="C118" i="4"/>
  <c r="C140" i="4"/>
  <c r="C123" i="4"/>
  <c r="C100" i="4"/>
  <c r="C3" i="4"/>
  <c r="E10" i="3"/>
  <c r="F10" i="3" s="1"/>
  <c r="E3" i="3"/>
  <c r="F3" i="3" s="1"/>
  <c r="E12" i="3"/>
  <c r="F12" i="3" s="1"/>
  <c r="E15" i="3"/>
  <c r="F15" i="3" s="1"/>
  <c r="E7" i="3"/>
  <c r="F7" i="3" s="1"/>
  <c r="E5" i="3"/>
  <c r="F5" i="3" s="1"/>
  <c r="E14" i="3"/>
  <c r="F14" i="3" s="1"/>
  <c r="E9" i="3"/>
  <c r="F9" i="3" s="1"/>
  <c r="E4" i="3"/>
  <c r="F4" i="3" s="1"/>
  <c r="E16" i="3"/>
  <c r="F16" i="3" s="1"/>
  <c r="E8" i="3"/>
  <c r="F8" i="3" s="1"/>
  <c r="E2" i="3"/>
  <c r="F2" i="3" s="1"/>
  <c r="E11" i="3"/>
  <c r="F11" i="3" s="1"/>
  <c r="E6" i="3"/>
  <c r="F6" i="3" s="1"/>
  <c r="E13" i="3"/>
  <c r="F13" i="3" s="1"/>
  <c r="D6" i="3"/>
  <c r="D7" i="3"/>
  <c r="D8" i="3"/>
  <c r="D9" i="3"/>
  <c r="D10" i="3"/>
  <c r="D11" i="3"/>
  <c r="D12" i="3"/>
  <c r="D13" i="3"/>
  <c r="D2" i="3"/>
  <c r="D14" i="3"/>
  <c r="D3" i="3"/>
  <c r="D15" i="3"/>
  <c r="D4" i="3"/>
  <c r="D16" i="3"/>
  <c r="D5" i="3"/>
  <c r="U47" i="4"/>
  <c r="U48" i="4"/>
  <c r="U56" i="4"/>
  <c r="U52" i="4"/>
  <c r="U46" i="4"/>
  <c r="U60" i="4"/>
  <c r="U45" i="4"/>
  <c r="U51" i="4"/>
  <c r="U50" i="4"/>
  <c r="U11" i="4"/>
  <c r="U13" i="4"/>
  <c r="U14" i="4"/>
  <c r="U15" i="4"/>
  <c r="U17" i="4"/>
  <c r="U18" i="4"/>
  <c r="U19" i="4"/>
  <c r="U20" i="4"/>
  <c r="U21" i="4"/>
  <c r="U22" i="4"/>
  <c r="U23" i="4"/>
  <c r="U24" i="4"/>
  <c r="U25" i="4"/>
  <c r="U27" i="4"/>
  <c r="U28" i="4"/>
  <c r="U29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9" i="4"/>
  <c r="U10" i="4"/>
  <c r="U12" i="4"/>
  <c r="U16" i="4"/>
  <c r="U55" i="4"/>
  <c r="U59" i="4"/>
  <c r="U54" i="4"/>
  <c r="U58" i="4"/>
  <c r="U57" i="4"/>
  <c r="U61" i="4"/>
  <c r="U63" i="4"/>
  <c r="U64" i="4"/>
  <c r="U65" i="4"/>
  <c r="U66" i="4"/>
  <c r="U67" i="4"/>
  <c r="U68" i="4"/>
  <c r="U69" i="4"/>
  <c r="U70" i="4"/>
  <c r="U72" i="4"/>
  <c r="U73" i="4"/>
  <c r="U74" i="4"/>
  <c r="U75" i="4"/>
  <c r="U76" i="4"/>
  <c r="U77" i="4"/>
  <c r="U78" i="4"/>
  <c r="U79" i="4"/>
  <c r="U81" i="4"/>
  <c r="U82" i="4"/>
  <c r="U83" i="4"/>
  <c r="U84" i="4"/>
  <c r="U85" i="4"/>
  <c r="U86" i="4"/>
  <c r="U87" i="4"/>
  <c r="U88" i="4"/>
  <c r="U90" i="4"/>
  <c r="U91" i="4"/>
  <c r="U92" i="4"/>
  <c r="U93" i="4"/>
  <c r="U94" i="4"/>
  <c r="U95" i="4"/>
  <c r="U96" i="4"/>
  <c r="U97" i="4"/>
  <c r="U99" i="4"/>
  <c r="U100" i="4"/>
  <c r="U101" i="4"/>
  <c r="U102" i="4"/>
  <c r="U103" i="4"/>
  <c r="U104" i="4"/>
  <c r="U105" i="4"/>
  <c r="U106" i="4"/>
  <c r="U108" i="4"/>
  <c r="U109" i="4"/>
  <c r="U110" i="4"/>
  <c r="U111" i="4"/>
  <c r="U112" i="4"/>
  <c r="U113" i="4"/>
  <c r="U114" i="4"/>
  <c r="U115" i="4"/>
  <c r="U117" i="4"/>
  <c r="U118" i="4"/>
  <c r="U119" i="4"/>
  <c r="U120" i="4"/>
  <c r="U164" i="4"/>
  <c r="U122" i="4"/>
  <c r="U123" i="4"/>
  <c r="U124" i="4"/>
  <c r="U125" i="4"/>
  <c r="U126" i="4"/>
  <c r="U127" i="4"/>
  <c r="U128" i="4"/>
  <c r="U129" i="4"/>
  <c r="U130" i="4"/>
  <c r="U163" i="4"/>
  <c r="U162" i="4"/>
  <c r="U161" i="4"/>
  <c r="U143" i="4"/>
  <c r="U160" i="4"/>
  <c r="U142" i="4"/>
  <c r="U141" i="4"/>
  <c r="U140" i="4"/>
  <c r="U139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F139" i="4" l="1"/>
  <c r="E140" i="4"/>
  <c r="F117" i="4"/>
  <c r="E118" i="4"/>
  <c r="F63" i="4"/>
  <c r="E64" i="4"/>
  <c r="F54" i="4"/>
  <c r="E55" i="4"/>
  <c r="F72" i="4"/>
  <c r="E73" i="4"/>
  <c r="F108" i="4"/>
  <c r="E109" i="4"/>
  <c r="F81" i="4"/>
  <c r="E82" i="4"/>
  <c r="F27" i="4"/>
  <c r="E28" i="4"/>
  <c r="F2" i="4"/>
  <c r="E3" i="4"/>
  <c r="F90" i="4"/>
  <c r="E91" i="4"/>
  <c r="F99" i="4"/>
  <c r="E100" i="4"/>
  <c r="F36" i="4"/>
  <c r="E37" i="4"/>
  <c r="F45" i="4"/>
  <c r="E46" i="4"/>
  <c r="F122" i="4"/>
  <c r="E123" i="4"/>
  <c r="F160" i="4"/>
  <c r="E161" i="4"/>
  <c r="E1" i="3" a="1"/>
  <c r="E1" i="3" s="1"/>
  <c r="C110" i="4"/>
  <c r="C119" i="4"/>
  <c r="C83" i="4"/>
  <c r="C65" i="4"/>
  <c r="C29" i="4"/>
  <c r="C141" i="4"/>
  <c r="C4" i="4"/>
  <c r="C56" i="4"/>
  <c r="C92" i="4"/>
  <c r="C101" i="4"/>
  <c r="C74" i="4"/>
  <c r="C38" i="4"/>
  <c r="C124" i="4"/>
  <c r="C47" i="4"/>
  <c r="C162" i="4"/>
  <c r="F161" i="4" l="1"/>
  <c r="E162" i="4"/>
  <c r="F82" i="4"/>
  <c r="E83" i="4"/>
  <c r="F64" i="4"/>
  <c r="E65" i="4"/>
  <c r="F118" i="4"/>
  <c r="E119" i="4"/>
  <c r="F109" i="4"/>
  <c r="E110" i="4"/>
  <c r="F123" i="4"/>
  <c r="E124" i="4"/>
  <c r="F37" i="4"/>
  <c r="E38" i="4"/>
  <c r="F73" i="4"/>
  <c r="E74" i="4"/>
  <c r="F91" i="4"/>
  <c r="E92" i="4"/>
  <c r="F100" i="4"/>
  <c r="E101" i="4"/>
  <c r="F55" i="4"/>
  <c r="E56" i="4"/>
  <c r="F28" i="4"/>
  <c r="E29" i="4"/>
  <c r="F46" i="4"/>
  <c r="E47" i="4"/>
  <c r="F3" i="4"/>
  <c r="E4" i="4"/>
  <c r="F140" i="4"/>
  <c r="E141" i="4"/>
  <c r="C142" i="4"/>
  <c r="C39" i="4"/>
  <c r="C75" i="4"/>
  <c r="C30" i="4"/>
  <c r="C66" i="4"/>
  <c r="C163" i="4"/>
  <c r="C93" i="4"/>
  <c r="C84" i="4"/>
  <c r="C102" i="4"/>
  <c r="C48" i="4"/>
  <c r="E48" i="4" s="1"/>
  <c r="C57" i="4"/>
  <c r="C120" i="4"/>
  <c r="E120" i="4" s="1"/>
  <c r="C125" i="4"/>
  <c r="C5" i="4"/>
  <c r="C111" i="4"/>
  <c r="F162" i="4" l="1"/>
  <c r="E163" i="4"/>
  <c r="F29" i="4"/>
  <c r="E30" i="4"/>
  <c r="F38" i="4"/>
  <c r="E39" i="4"/>
  <c r="F65" i="4"/>
  <c r="E66" i="4"/>
  <c r="F124" i="4"/>
  <c r="E125" i="4"/>
  <c r="F110" i="4"/>
  <c r="E111" i="4"/>
  <c r="F56" i="4"/>
  <c r="E57" i="4"/>
  <c r="F74" i="4"/>
  <c r="E75" i="4"/>
  <c r="F4" i="4"/>
  <c r="E5" i="4"/>
  <c r="F101" i="4"/>
  <c r="E102" i="4"/>
  <c r="F83" i="4"/>
  <c r="E84" i="4"/>
  <c r="F141" i="4"/>
  <c r="E142" i="4"/>
  <c r="F92" i="4"/>
  <c r="E93" i="4"/>
  <c r="C67" i="4"/>
  <c r="C121" i="4"/>
  <c r="C164" i="4"/>
  <c r="C31" i="4"/>
  <c r="C49" i="4"/>
  <c r="C112" i="4"/>
  <c r="C103" i="4"/>
  <c r="C76" i="4"/>
  <c r="C6" i="4"/>
  <c r="C85" i="4"/>
  <c r="C40" i="4"/>
  <c r="E40" i="4" s="1"/>
  <c r="C58" i="4"/>
  <c r="F119" i="4"/>
  <c r="F47" i="4"/>
  <c r="C126" i="4"/>
  <c r="C94" i="4"/>
  <c r="C143" i="4"/>
  <c r="E143" i="4" s="1"/>
  <c r="F75" i="4" l="1"/>
  <c r="E76" i="4"/>
  <c r="F102" i="4"/>
  <c r="E103" i="4"/>
  <c r="F111" i="4"/>
  <c r="E112" i="4"/>
  <c r="F93" i="4"/>
  <c r="E94" i="4"/>
  <c r="F30" i="4"/>
  <c r="E31" i="4"/>
  <c r="F84" i="4"/>
  <c r="E85" i="4"/>
  <c r="F48" i="4"/>
  <c r="E49" i="4"/>
  <c r="F121" i="4"/>
  <c r="E121" i="4"/>
  <c r="F163" i="4"/>
  <c r="E164" i="4"/>
  <c r="F66" i="4"/>
  <c r="E67" i="4"/>
  <c r="F5" i="4"/>
  <c r="E6" i="4"/>
  <c r="F57" i="4"/>
  <c r="E58" i="4"/>
  <c r="F125" i="4"/>
  <c r="E126" i="4"/>
  <c r="C50" i="4"/>
  <c r="C144" i="4"/>
  <c r="C32" i="4"/>
  <c r="C86" i="4"/>
  <c r="C59" i="4"/>
  <c r="C95" i="4"/>
  <c r="C7" i="4"/>
  <c r="C165" i="4"/>
  <c r="C41" i="4"/>
  <c r="F142" i="4"/>
  <c r="F120" i="4"/>
  <c r="F39" i="4"/>
  <c r="C77" i="4"/>
  <c r="C127" i="4"/>
  <c r="E127" i="4" s="1"/>
  <c r="C113" i="4"/>
  <c r="C104" i="4"/>
  <c r="C68" i="4"/>
  <c r="F40" i="4" l="1"/>
  <c r="E41" i="4"/>
  <c r="F164" i="4"/>
  <c r="E165" i="4"/>
  <c r="F6" i="4"/>
  <c r="E7" i="4"/>
  <c r="F94" i="4"/>
  <c r="E95" i="4"/>
  <c r="F67" i="4"/>
  <c r="E68" i="4"/>
  <c r="F58" i="4"/>
  <c r="E59" i="4"/>
  <c r="F103" i="4"/>
  <c r="E104" i="4"/>
  <c r="F85" i="4"/>
  <c r="E86" i="4"/>
  <c r="F112" i="4"/>
  <c r="E113" i="4"/>
  <c r="F31" i="4"/>
  <c r="E32" i="4"/>
  <c r="F143" i="4"/>
  <c r="E144" i="4"/>
  <c r="F76" i="4"/>
  <c r="E77" i="4"/>
  <c r="F49" i="4"/>
  <c r="E50" i="4"/>
  <c r="C78" i="4"/>
  <c r="C60" i="4"/>
  <c r="C87" i="4"/>
  <c r="C96" i="4"/>
  <c r="C69" i="4"/>
  <c r="C42" i="4"/>
  <c r="C33" i="4"/>
  <c r="C105" i="4"/>
  <c r="C128" i="4"/>
  <c r="C166" i="4"/>
  <c r="C145" i="4"/>
  <c r="C114" i="4"/>
  <c r="F126" i="4"/>
  <c r="C8" i="4"/>
  <c r="C51" i="4"/>
  <c r="F165" i="4" l="1"/>
  <c r="E166" i="4"/>
  <c r="F127" i="4"/>
  <c r="E128" i="4"/>
  <c r="F104" i="4"/>
  <c r="E105" i="4"/>
  <c r="F41" i="4"/>
  <c r="E42" i="4"/>
  <c r="F68" i="4"/>
  <c r="E69" i="4"/>
  <c r="F95" i="4"/>
  <c r="E96" i="4"/>
  <c r="F50" i="4"/>
  <c r="E51" i="4"/>
  <c r="F86" i="4"/>
  <c r="E87" i="4"/>
  <c r="F32" i="4"/>
  <c r="E33" i="4"/>
  <c r="F7" i="4"/>
  <c r="E8" i="4"/>
  <c r="F59" i="4"/>
  <c r="E60" i="4"/>
  <c r="F77" i="4"/>
  <c r="E78" i="4"/>
  <c r="F113" i="4"/>
  <c r="E114" i="4"/>
  <c r="F144" i="4"/>
  <c r="E145" i="4"/>
  <c r="C115" i="4"/>
  <c r="C43" i="4"/>
  <c r="C146" i="4"/>
  <c r="C70" i="4"/>
  <c r="C167" i="4"/>
  <c r="C97" i="4"/>
  <c r="C129" i="4"/>
  <c r="C88" i="4"/>
  <c r="C52" i="4"/>
  <c r="C106" i="4"/>
  <c r="C61" i="4"/>
  <c r="C9" i="4"/>
  <c r="C34" i="4"/>
  <c r="C79" i="4"/>
  <c r="F87" i="4" l="1"/>
  <c r="E88" i="4"/>
  <c r="F128" i="4"/>
  <c r="E129" i="4"/>
  <c r="F96" i="4"/>
  <c r="E97" i="4"/>
  <c r="F166" i="4"/>
  <c r="E167" i="4"/>
  <c r="F69" i="4"/>
  <c r="E70" i="4"/>
  <c r="F145" i="4"/>
  <c r="E146" i="4"/>
  <c r="F78" i="4"/>
  <c r="E79" i="4"/>
  <c r="F42" i="4"/>
  <c r="E43" i="4"/>
  <c r="F33" i="4"/>
  <c r="E34" i="4"/>
  <c r="F114" i="4"/>
  <c r="E115" i="4"/>
  <c r="F8" i="4"/>
  <c r="E9" i="4"/>
  <c r="F60" i="4"/>
  <c r="E61" i="4"/>
  <c r="F105" i="4"/>
  <c r="E106" i="4"/>
  <c r="F51" i="4"/>
  <c r="E52" i="4"/>
  <c r="C62" i="4"/>
  <c r="C168" i="4"/>
  <c r="C71" i="4"/>
  <c r="C107" i="4"/>
  <c r="C10" i="4"/>
  <c r="C53" i="4"/>
  <c r="C147" i="4"/>
  <c r="C89" i="4"/>
  <c r="C44" i="4"/>
  <c r="C98" i="4"/>
  <c r="C80" i="4"/>
  <c r="C35" i="4"/>
  <c r="C130" i="4"/>
  <c r="C116" i="4"/>
  <c r="F89" i="4" l="1"/>
  <c r="E89" i="4"/>
  <c r="F53" i="4"/>
  <c r="E53" i="4"/>
  <c r="F9" i="4"/>
  <c r="E10" i="4"/>
  <c r="F107" i="4"/>
  <c r="E107" i="4"/>
  <c r="F71" i="4"/>
  <c r="E71" i="4"/>
  <c r="F146" i="4"/>
  <c r="E147" i="4"/>
  <c r="F116" i="4"/>
  <c r="E116" i="4"/>
  <c r="F167" i="4"/>
  <c r="E168" i="4"/>
  <c r="F129" i="4"/>
  <c r="E130" i="4"/>
  <c r="F62" i="4"/>
  <c r="E62" i="4"/>
  <c r="F35" i="4"/>
  <c r="E35" i="4"/>
  <c r="F80" i="4"/>
  <c r="E80" i="4"/>
  <c r="F98" i="4"/>
  <c r="E98" i="4"/>
  <c r="F44" i="4"/>
  <c r="E44" i="4"/>
  <c r="F115" i="4"/>
  <c r="F79" i="4"/>
  <c r="F34" i="4"/>
  <c r="F52" i="4"/>
  <c r="C11" i="4"/>
  <c r="F97" i="4"/>
  <c r="F106" i="4"/>
  <c r="F43" i="4"/>
  <c r="F70" i="4"/>
  <c r="F88" i="4"/>
  <c r="C169" i="4"/>
  <c r="F61" i="4"/>
  <c r="C131" i="4"/>
  <c r="C148" i="4"/>
  <c r="F10" i="4" l="1"/>
  <c r="E11" i="4"/>
  <c r="F147" i="4"/>
  <c r="E148" i="4"/>
  <c r="F130" i="4"/>
  <c r="E131" i="4"/>
  <c r="F168" i="4"/>
  <c r="E169" i="4"/>
  <c r="C170" i="4"/>
  <c r="C149" i="4"/>
  <c r="C12" i="4"/>
  <c r="C132" i="4"/>
  <c r="F131" i="4" l="1"/>
  <c r="E132" i="4"/>
  <c r="F11" i="4"/>
  <c r="E12" i="4"/>
  <c r="F148" i="4"/>
  <c r="E149" i="4"/>
  <c r="F169" i="4"/>
  <c r="E170" i="4"/>
  <c r="C133" i="4"/>
  <c r="C13" i="4"/>
  <c r="C150" i="4"/>
  <c r="C171" i="4"/>
  <c r="F170" i="4" l="1"/>
  <c r="E171" i="4"/>
  <c r="F149" i="4"/>
  <c r="E150" i="4"/>
  <c r="F12" i="4"/>
  <c r="E13" i="4"/>
  <c r="F132" i="4"/>
  <c r="E133" i="4"/>
  <c r="C172" i="4"/>
  <c r="C151" i="4"/>
  <c r="C14" i="4"/>
  <c r="C134" i="4"/>
  <c r="F13" i="4" l="1"/>
  <c r="E14" i="4"/>
  <c r="F150" i="4"/>
  <c r="E151" i="4"/>
  <c r="F171" i="4"/>
  <c r="E172" i="4"/>
  <c r="F133" i="4"/>
  <c r="E134" i="4"/>
  <c r="C135" i="4"/>
  <c r="C15" i="4"/>
  <c r="C152" i="4"/>
  <c r="C173" i="4"/>
  <c r="F151" i="4" l="1"/>
  <c r="E152" i="4"/>
  <c r="F172" i="4"/>
  <c r="E173" i="4"/>
  <c r="F14" i="4"/>
  <c r="E15" i="4"/>
  <c r="F134" i="4"/>
  <c r="E135" i="4"/>
  <c r="C174" i="4"/>
  <c r="C153" i="4"/>
  <c r="C16" i="4"/>
  <c r="C136" i="4"/>
  <c r="F135" i="4" l="1"/>
  <c r="E136" i="4"/>
  <c r="F15" i="4"/>
  <c r="E16" i="4"/>
  <c r="F152" i="4"/>
  <c r="E153" i="4"/>
  <c r="F173" i="4"/>
  <c r="E174" i="4"/>
  <c r="C137" i="4"/>
  <c r="C17" i="4"/>
  <c r="C154" i="4"/>
  <c r="C175" i="4"/>
  <c r="F136" i="4" l="1"/>
  <c r="E137" i="4"/>
  <c r="F16" i="4"/>
  <c r="E17" i="4"/>
  <c r="F153" i="4"/>
  <c r="E154" i="4"/>
  <c r="F174" i="4"/>
  <c r="E175" i="4"/>
  <c r="C176" i="4"/>
  <c r="C155" i="4"/>
  <c r="C18" i="4"/>
  <c r="C138" i="4"/>
  <c r="F17" i="4" l="1"/>
  <c r="E18" i="4"/>
  <c r="F154" i="4"/>
  <c r="E155" i="4"/>
  <c r="F175" i="4"/>
  <c r="E176" i="4"/>
  <c r="F138" i="4"/>
  <c r="E138" i="4"/>
  <c r="F137" i="4"/>
  <c r="C19" i="4"/>
  <c r="C156" i="4"/>
  <c r="C177" i="4"/>
  <c r="F18" i="4" l="1"/>
  <c r="E19" i="4"/>
  <c r="F176" i="4"/>
  <c r="E177" i="4"/>
  <c r="F155" i="4"/>
  <c r="E156" i="4"/>
  <c r="C178" i="4"/>
  <c r="C157" i="4"/>
  <c r="C20" i="4"/>
  <c r="F19" i="4" l="1"/>
  <c r="E20" i="4"/>
  <c r="F156" i="4"/>
  <c r="E157" i="4"/>
  <c r="F177" i="4"/>
  <c r="E178" i="4"/>
  <c r="C21" i="4"/>
  <c r="C158" i="4"/>
  <c r="C179" i="4"/>
  <c r="F178" i="4" l="1"/>
  <c r="E179" i="4"/>
  <c r="F157" i="4"/>
  <c r="E158" i="4"/>
  <c r="F20" i="4"/>
  <c r="E21" i="4"/>
  <c r="C180" i="4"/>
  <c r="C159" i="4"/>
  <c r="C22" i="4"/>
  <c r="F21" i="4" l="1"/>
  <c r="E22" i="4"/>
  <c r="F159" i="4"/>
  <c r="E159" i="4"/>
  <c r="F179" i="4"/>
  <c r="E180" i="4"/>
  <c r="C23" i="4"/>
  <c r="F158" i="4"/>
  <c r="C181" i="4"/>
  <c r="F180" i="4" l="1"/>
  <c r="E181" i="4"/>
  <c r="F22" i="4"/>
  <c r="E23" i="4"/>
  <c r="C182" i="4"/>
  <c r="C24" i="4"/>
  <c r="F23" i="4" l="1"/>
  <c r="E24" i="4"/>
  <c r="F181" i="4"/>
  <c r="E182" i="4"/>
  <c r="C25" i="4"/>
  <c r="C183" i="4"/>
  <c r="F182" i="4" l="1"/>
  <c r="E183" i="4"/>
  <c r="F24" i="4"/>
  <c r="E25" i="4"/>
  <c r="C184" i="4"/>
  <c r="C26" i="4"/>
  <c r="E26" i="4" s="1"/>
  <c r="F183" i="4" l="1"/>
  <c r="E184" i="4"/>
  <c r="F25" i="4"/>
  <c r="C185" i="4"/>
  <c r="F184" i="4" l="1"/>
  <c r="E185" i="4"/>
  <c r="F26" i="4"/>
  <c r="C186" i="4"/>
  <c r="F185" i="4" l="1"/>
  <c r="E186" i="4"/>
  <c r="C187" i="4"/>
  <c r="F186" i="4" l="1"/>
  <c r="E187" i="4"/>
  <c r="C188" i="4"/>
  <c r="F188" i="4" l="1"/>
  <c r="E188" i="4"/>
  <c r="F187" i="4"/>
  <c r="R1" i="4" s="1" a="1"/>
  <c r="R1" i="4" s="1"/>
  <c r="L9" i="4"/>
  <c r="L8" i="4"/>
  <c r="L7" i="4"/>
  <c r="L6" i="4"/>
  <c r="L5" i="4"/>
  <c r="L4" i="4"/>
  <c r="U4" i="4" l="1"/>
  <c r="U5" i="4"/>
  <c r="U6" i="4"/>
  <c r="U7" i="4"/>
  <c r="U8" i="4"/>
  <c r="U9" i="4"/>
  <c r="L3" i="4"/>
  <c r="L188" i="4"/>
  <c r="L159" i="4"/>
  <c r="L138" i="4"/>
  <c r="L121" i="4"/>
  <c r="L116" i="4"/>
  <c r="L107" i="4"/>
  <c r="L98" i="4"/>
  <c r="L89" i="4"/>
  <c r="L80" i="4"/>
  <c r="L71" i="4"/>
  <c r="L62" i="4"/>
  <c r="L53" i="4"/>
  <c r="L44" i="4"/>
  <c r="L35" i="4"/>
  <c r="L26" i="4"/>
  <c r="L2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2" i="4"/>
  <c r="U3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U2" i="4"/>
  <c r="U26" i="4"/>
  <c r="U35" i="4"/>
  <c r="U44" i="4"/>
  <c r="U53" i="4"/>
  <c r="U62" i="4"/>
  <c r="U71" i="4"/>
  <c r="U80" i="4"/>
  <c r="U89" i="4"/>
  <c r="U98" i="4"/>
  <c r="U107" i="4"/>
  <c r="U116" i="4"/>
  <c r="U121" i="4"/>
  <c r="U138" i="4"/>
  <c r="U159" i="4"/>
  <c r="U188" i="4"/>
  <c r="X2" i="4" l="1"/>
  <c r="X3" i="4" l="1"/>
  <c r="X4" i="4" s="1"/>
  <c r="X5" i="4" s="1"/>
  <c r="X6" i="4" s="1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X182" i="4" s="1"/>
  <c r="X183" i="4" s="1"/>
  <c r="X184" i="4" s="1"/>
  <c r="X185" i="4" s="1"/>
  <c r="X186" i="4" s="1"/>
  <c r="X187" i="4" s="1"/>
  <c r="X188" i="4" s="1"/>
  <c r="AJ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 &amp; Hoo</author>
  </authors>
  <commentList>
    <comment ref="Q1" authorId="0" shapeId="0" xr:uid="{1CEC1503-9A41-4A69-9971-55479A5FB2A0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 * 10</t>
        </r>
        <r>
          <rPr>
            <sz val="9"/>
            <color indexed="81"/>
            <rFont val="돋움"/>
            <family val="3"/>
            <charset val="129"/>
          </rPr>
          <t xml:space="preserve">
하드코딩한다</t>
        </r>
      </text>
    </comment>
  </commentList>
</comments>
</file>

<file path=xl/sharedStrings.xml><?xml version="1.0" encoding="utf-8"?>
<sst xmlns="http://schemas.openxmlformats.org/spreadsheetml/2006/main" count="1071" uniqueCount="106">
  <si>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</si>
  <si>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</si>
  <si>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</si>
  <si>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</si>
  <si>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</si>
  <si>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</si>
  <si>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</si>
  <si>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</si>
  <si>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</si>
  <si>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</si>
  <si>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</si>
  <si>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</si>
  <si>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</si>
  <si>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</si>
  <si>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</si>
  <si>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</si>
  <si>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</si>
  <si>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</si>
  <si>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</si>
  <si>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</si>
  <si>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</si>
  <si>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</si>
  <si>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</si>
  <si>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</si>
  <si>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</si>
  <si>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</si>
  <si>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</si>
  <si>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</si>
  <si>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</si>
  <si>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</si>
  <si>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</si>
  <si>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</si>
  <si>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</si>
  <si>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</si>
  <si>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</si>
  <si>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</si>
  <si>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</si>
  <si>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</si>
  <si>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</si>
  <si>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</si>
  <si>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</si>
  <si>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</si>
  <si>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</si>
  <si>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</si>
  <si>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</si>
  <si>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</si>
  <si>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</si>
  <si>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</si>
  <si>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</si>
  <si>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</si>
  <si>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</si>
  <si>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</si>
  <si>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</si>
  <si>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</si>
  <si>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</si>
  <si>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</si>
  <si>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</si>
  <si>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</si>
  <si>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</si>
  <si>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</si>
  <si>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</si>
  <si>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</si>
  <si>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</si>
  <si>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</si>
  <si>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</si>
  <si>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</si>
  <si>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</si>
  <si>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</si>
  <si>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</si>
  <si>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</si>
  <si>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</si>
  <si>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</si>
  <si>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</si>
  <si>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아이템</t>
  </si>
  <si>
    <t>rt1</t>
  </si>
  <si>
    <t>Cash_sCharacterGacha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</si>
  <si>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</si>
  <si>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</si>
  <si>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</si>
  <si>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</si>
  <si>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</si>
  <si>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</si>
  <si>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</si>
  <si>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</si>
  <si>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</si>
  <si>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</si>
  <si>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</si>
  <si>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</si>
  <si>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</si>
  <si>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</si>
  <si>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</si>
  <si>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vl</t>
    <phoneticPr fontId="1" type="noConversion"/>
  </si>
  <si>
    <t>cn</t>
    <phoneticPr fontId="1" type="noConversion"/>
  </si>
  <si>
    <t>rewardType|String</t>
    <phoneticPr fontId="1" type="noConversion"/>
  </si>
  <si>
    <t>rewardValue|String</t>
    <phoneticPr fontId="1" type="noConversion"/>
  </si>
  <si>
    <t>rewardCount|Int</t>
    <phoneticPr fontId="1" type="noConversion"/>
  </si>
  <si>
    <t>attendanceGachaWeight|Float</t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</si>
  <si>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</si>
  <si>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</si>
  <si>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</si>
  <si>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</si>
  <si>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</si>
  <si>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</si>
  <si>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</si>
  <si>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  <phoneticPr fontId="1" type="noConversion"/>
  </si>
  <si>
    <t>최대값10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</si>
</sst>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6"/>
  <sheetViews>
    <sheetView zoomScaleNormal="100" workbookViewId="0">
      <selection activeCell="R1" sqref="R1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89</v>
      </c>
      <c r="E1" t="str">
        <f t="array" ref="E1">IF(SUM(IF(D:D&gt;="0",1,0))&gt;1,"4로안나눠짐","givenTime|Int")</f>
        <v>givenTime|Int</v>
      </c>
      <c r="F1" t="s">
        <v>88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25</v>
      </c>
      <c r="D2" t="str">
        <f>IF(MOD(C2-1,4)=0,"","4로안나눠짐")</f>
        <v/>
      </c>
      <c r="E2">
        <f t="shared" ref="E2:E16" si="0">ROUND(C2+10,0)*24*60*60</f>
        <v>3024000</v>
      </c>
      <c r="F2" t="str">
        <f t="shared" ref="F2" si="1">IF(E2/60/60/24*1&gt;=1,INT(E2/60/60/24)&amp;"d","")
&amp;IF(INT(MOD(E2/60/60,24))&gt;0,INT(MOD(E2/60/60,24))&amp;"h","")
&amp;IF(INT(MOD(E2/60,60))&gt;0,INT(MOD(E2/60,60))&amp;"m","")
&amp;IF(INT(MOD(E2,60))&gt;0,INT(MOD(E2,60))&amp;"s","")</f>
        <v>35d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</v>
      </c>
      <c r="B3" t="s">
        <v>11</v>
      </c>
      <c r="C3">
        <f>COUNTIF(AttendanceRewardTable!A:A,A3)</f>
        <v>9</v>
      </c>
      <c r="D3" t="str">
        <f t="shared" ref="D3:D16" si="2">IF(MOD(C3-1,4)=0,"","4로안나눠짐")</f>
        <v/>
      </c>
      <c r="E3">
        <f t="shared" si="0"/>
        <v>1641600</v>
      </c>
      <c r="F3" t="str">
        <f t="shared" ref="F3:F16" si="3">IF(E3/60/60/24*1&gt;=1,INT(E3/60/60/24)&amp;"d","")
&amp;IF(INT(MOD(E3/60/60,24))&gt;0,INT(MOD(E3/60/60,24))&amp;"h","")
&amp;IF(INT(MOD(E3/60,60))&gt;0,INT(MOD(E3/60,60))&amp;"m","")
&amp;IF(INT(MOD(E3,60))&gt;0,INT(MOD(E3,60))&amp;"s","")</f>
        <v>19d</v>
      </c>
      <c r="G3" s="1">
        <v>36526</v>
      </c>
      <c r="H3" s="1">
        <v>401768</v>
      </c>
      <c r="I3">
        <f t="shared" ref="I3:I16" si="4">IF(ISBLANK($G3),"",YEAR($G3))</f>
        <v>2000</v>
      </c>
      <c r="J3">
        <f t="shared" ref="J3:J16" si="5">IF(ISBLANK($G3),"",MONTH($G3))</f>
        <v>1</v>
      </c>
      <c r="K3">
        <f t="shared" ref="K3:K16" si="6">IF(ISBLANK($G3),"",DAY($G3))</f>
        <v>1</v>
      </c>
      <c r="L3">
        <f t="shared" ref="L3:L16" si="7">IF(ISBLANK($H3),"",YEAR($H3+1))</f>
        <v>3000</v>
      </c>
      <c r="M3">
        <f t="shared" ref="M3:M16" si="8">IF(ISBLANK($H3),"",MONTH($H3+1))</f>
        <v>1</v>
      </c>
      <c r="N3">
        <f t="shared" ref="N3:N16" si="9">IF(ISBLANK($H3),"",DAY($H3+1))</f>
        <v>1</v>
      </c>
      <c r="O3">
        <v>10</v>
      </c>
      <c r="P3" t="b">
        <v>0</v>
      </c>
    </row>
    <row r="4" spans="1:16">
      <c r="A4" t="s">
        <v>12</v>
      </c>
      <c r="B4" t="s">
        <v>13</v>
      </c>
      <c r="C4">
        <f>COUNTIF(AttendanceRewardTable!A:A,A4)</f>
        <v>9</v>
      </c>
      <c r="D4" t="str">
        <f t="shared" si="2"/>
        <v/>
      </c>
      <c r="E4">
        <f t="shared" si="0"/>
        <v>1641600</v>
      </c>
      <c r="F4" t="str">
        <f t="shared" si="3"/>
        <v>19d</v>
      </c>
      <c r="G4" s="1">
        <v>36526</v>
      </c>
      <c r="H4" s="1">
        <v>401768</v>
      </c>
      <c r="I4">
        <f t="shared" si="4"/>
        <v>2000</v>
      </c>
      <c r="J4">
        <f t="shared" si="5"/>
        <v>1</v>
      </c>
      <c r="K4">
        <f t="shared" si="6"/>
        <v>1</v>
      </c>
      <c r="L4">
        <f t="shared" si="7"/>
        <v>3000</v>
      </c>
      <c r="M4">
        <f t="shared" si="8"/>
        <v>1</v>
      </c>
      <c r="N4">
        <f t="shared" si="9"/>
        <v>1</v>
      </c>
      <c r="O4">
        <v>9</v>
      </c>
      <c r="P4" t="b">
        <v>0</v>
      </c>
    </row>
    <row r="5" spans="1:16">
      <c r="A5" t="s">
        <v>14</v>
      </c>
      <c r="B5" t="s">
        <v>15</v>
      </c>
      <c r="C5">
        <f>COUNTIF(AttendanceRewardTable!A:A,A5)</f>
        <v>9</v>
      </c>
      <c r="D5" t="str">
        <f t="shared" si="2"/>
        <v/>
      </c>
      <c r="E5">
        <f t="shared" si="0"/>
        <v>1641600</v>
      </c>
      <c r="F5" t="str">
        <f t="shared" si="3"/>
        <v>19d</v>
      </c>
      <c r="G5" s="1">
        <v>36526</v>
      </c>
      <c r="H5" s="1">
        <v>401768</v>
      </c>
      <c r="I5">
        <f t="shared" si="4"/>
        <v>2000</v>
      </c>
      <c r="J5">
        <f t="shared" si="5"/>
        <v>1</v>
      </c>
      <c r="K5">
        <f t="shared" si="6"/>
        <v>1</v>
      </c>
      <c r="L5">
        <f t="shared" si="7"/>
        <v>3000</v>
      </c>
      <c r="M5">
        <f t="shared" si="8"/>
        <v>1</v>
      </c>
      <c r="N5">
        <f t="shared" si="9"/>
        <v>1</v>
      </c>
      <c r="O5">
        <v>8</v>
      </c>
      <c r="P5" t="b">
        <v>0</v>
      </c>
    </row>
    <row r="6" spans="1:16">
      <c r="A6" t="s">
        <v>16</v>
      </c>
      <c r="B6" t="s">
        <v>17</v>
      </c>
      <c r="C6">
        <f>COUNTIF(AttendanceRewardTable!A:A,A6)</f>
        <v>9</v>
      </c>
      <c r="D6" t="str">
        <f t="shared" si="2"/>
        <v/>
      </c>
      <c r="E6">
        <f t="shared" si="0"/>
        <v>1641600</v>
      </c>
      <c r="F6" t="str">
        <f t="shared" si="3"/>
        <v>19d</v>
      </c>
      <c r="G6" s="1">
        <v>36526</v>
      </c>
      <c r="H6" s="1">
        <v>401768</v>
      </c>
      <c r="I6">
        <f t="shared" si="4"/>
        <v>2000</v>
      </c>
      <c r="J6">
        <f t="shared" si="5"/>
        <v>1</v>
      </c>
      <c r="K6">
        <f t="shared" si="6"/>
        <v>1</v>
      </c>
      <c r="L6">
        <f t="shared" si="7"/>
        <v>3000</v>
      </c>
      <c r="M6">
        <f t="shared" si="8"/>
        <v>1</v>
      </c>
      <c r="N6">
        <f t="shared" si="9"/>
        <v>1</v>
      </c>
      <c r="O6">
        <v>7</v>
      </c>
      <c r="P6" t="b">
        <v>0</v>
      </c>
    </row>
    <row r="7" spans="1:16">
      <c r="A7" t="s">
        <v>18</v>
      </c>
      <c r="B7" t="s">
        <v>19</v>
      </c>
      <c r="C7">
        <f>COUNTIF(AttendanceRewardTable!A:A,A7)</f>
        <v>9</v>
      </c>
      <c r="D7" t="str">
        <f t="shared" si="2"/>
        <v/>
      </c>
      <c r="E7">
        <f t="shared" si="0"/>
        <v>1641600</v>
      </c>
      <c r="F7" t="str">
        <f t="shared" si="3"/>
        <v>19d</v>
      </c>
      <c r="G7" s="1">
        <v>36526</v>
      </c>
      <c r="H7" s="1">
        <v>401768</v>
      </c>
      <c r="I7">
        <f t="shared" si="4"/>
        <v>2000</v>
      </c>
      <c r="J7">
        <f t="shared" si="5"/>
        <v>1</v>
      </c>
      <c r="K7">
        <f t="shared" si="6"/>
        <v>1</v>
      </c>
      <c r="L7">
        <f t="shared" si="7"/>
        <v>3000</v>
      </c>
      <c r="M7">
        <f t="shared" si="8"/>
        <v>1</v>
      </c>
      <c r="N7">
        <f t="shared" si="9"/>
        <v>1</v>
      </c>
      <c r="O7">
        <v>6</v>
      </c>
      <c r="P7" t="b">
        <v>0</v>
      </c>
    </row>
    <row r="8" spans="1:16">
      <c r="A8" t="s">
        <v>20</v>
      </c>
      <c r="B8" t="s">
        <v>21</v>
      </c>
      <c r="C8">
        <f>COUNTIF(AttendanceRewardTable!A:A,A8)</f>
        <v>9</v>
      </c>
      <c r="D8" t="str">
        <f t="shared" si="2"/>
        <v/>
      </c>
      <c r="E8">
        <f t="shared" si="0"/>
        <v>1641600</v>
      </c>
      <c r="F8" t="str">
        <f t="shared" si="3"/>
        <v>19d</v>
      </c>
      <c r="G8" s="1">
        <v>36526</v>
      </c>
      <c r="H8" s="1">
        <v>401768</v>
      </c>
      <c r="I8">
        <f t="shared" si="4"/>
        <v>2000</v>
      </c>
      <c r="J8">
        <f t="shared" si="5"/>
        <v>1</v>
      </c>
      <c r="K8">
        <f t="shared" si="6"/>
        <v>1</v>
      </c>
      <c r="L8">
        <f t="shared" si="7"/>
        <v>3000</v>
      </c>
      <c r="M8">
        <f t="shared" si="8"/>
        <v>1</v>
      </c>
      <c r="N8">
        <f t="shared" si="9"/>
        <v>1</v>
      </c>
      <c r="O8">
        <v>5</v>
      </c>
      <c r="P8" t="b">
        <v>0</v>
      </c>
    </row>
    <row r="9" spans="1:16">
      <c r="A9" t="s">
        <v>33</v>
      </c>
      <c r="B9" t="s">
        <v>34</v>
      </c>
      <c r="C9">
        <f>COUNTIF(AttendanceRewardTable!A:A,A9)</f>
        <v>9</v>
      </c>
      <c r="D9" t="str">
        <f t="shared" si="2"/>
        <v/>
      </c>
      <c r="E9">
        <f t="shared" si="0"/>
        <v>1641600</v>
      </c>
      <c r="F9" t="str">
        <f t="shared" si="3"/>
        <v>19d</v>
      </c>
      <c r="G9" s="1">
        <v>36526</v>
      </c>
      <c r="H9" s="1">
        <v>401768</v>
      </c>
      <c r="I9">
        <f t="shared" si="4"/>
        <v>2000</v>
      </c>
      <c r="J9">
        <f t="shared" si="5"/>
        <v>1</v>
      </c>
      <c r="K9">
        <f t="shared" si="6"/>
        <v>1</v>
      </c>
      <c r="L9">
        <f t="shared" si="7"/>
        <v>3000</v>
      </c>
      <c r="M9">
        <f t="shared" si="8"/>
        <v>1</v>
      </c>
      <c r="N9">
        <f t="shared" si="9"/>
        <v>1</v>
      </c>
      <c r="O9">
        <v>4</v>
      </c>
      <c r="P9" t="b">
        <v>0</v>
      </c>
    </row>
    <row r="10" spans="1:16">
      <c r="A10" t="s">
        <v>35</v>
      </c>
      <c r="B10" t="s">
        <v>36</v>
      </c>
      <c r="C10">
        <f>COUNTIF(AttendanceRewardTable!A:A,A10)</f>
        <v>9</v>
      </c>
      <c r="D10" t="str">
        <f t="shared" si="2"/>
        <v/>
      </c>
      <c r="E10">
        <f t="shared" si="0"/>
        <v>1641600</v>
      </c>
      <c r="F10" t="str">
        <f t="shared" si="3"/>
        <v>19d</v>
      </c>
      <c r="G10" s="1">
        <v>36526</v>
      </c>
      <c r="H10" s="1">
        <v>401768</v>
      </c>
      <c r="I10">
        <f t="shared" si="4"/>
        <v>2000</v>
      </c>
      <c r="J10">
        <f t="shared" si="5"/>
        <v>1</v>
      </c>
      <c r="K10">
        <f t="shared" si="6"/>
        <v>1</v>
      </c>
      <c r="L10">
        <f t="shared" si="7"/>
        <v>3000</v>
      </c>
      <c r="M10">
        <f t="shared" si="8"/>
        <v>1</v>
      </c>
      <c r="N10">
        <f t="shared" si="9"/>
        <v>1</v>
      </c>
      <c r="O10">
        <v>3</v>
      </c>
      <c r="P10" t="b">
        <v>0</v>
      </c>
    </row>
    <row r="11" spans="1:16">
      <c r="A11" t="s">
        <v>37</v>
      </c>
      <c r="B11" t="s">
        <v>38</v>
      </c>
      <c r="C11">
        <f>COUNTIF(AttendanceRewardTable!A:A,A11)</f>
        <v>9</v>
      </c>
      <c r="D11" t="str">
        <f t="shared" si="2"/>
        <v/>
      </c>
      <c r="E11">
        <f t="shared" si="0"/>
        <v>1641600</v>
      </c>
      <c r="F11" t="str">
        <f t="shared" si="3"/>
        <v>19d</v>
      </c>
      <c r="G11" s="1">
        <v>36526</v>
      </c>
      <c r="H11" s="1">
        <v>401768</v>
      </c>
      <c r="I11">
        <f t="shared" si="4"/>
        <v>2000</v>
      </c>
      <c r="J11">
        <f t="shared" si="5"/>
        <v>1</v>
      </c>
      <c r="K11">
        <f t="shared" si="6"/>
        <v>1</v>
      </c>
      <c r="L11">
        <f t="shared" si="7"/>
        <v>3000</v>
      </c>
      <c r="M11">
        <f t="shared" si="8"/>
        <v>1</v>
      </c>
      <c r="N11">
        <f t="shared" si="9"/>
        <v>1</v>
      </c>
      <c r="O11">
        <v>2</v>
      </c>
      <c r="P11" t="b">
        <v>0</v>
      </c>
    </row>
    <row r="12" spans="1:16">
      <c r="A12" t="s">
        <v>39</v>
      </c>
      <c r="B12" t="s">
        <v>40</v>
      </c>
      <c r="C12">
        <f>COUNTIF(AttendanceRewardTable!A:A,A12)</f>
        <v>9</v>
      </c>
      <c r="D12" t="str">
        <f t="shared" si="2"/>
        <v/>
      </c>
      <c r="E12">
        <f t="shared" si="0"/>
        <v>1641600</v>
      </c>
      <c r="F12" t="str">
        <f t="shared" si="3"/>
        <v>19d</v>
      </c>
      <c r="G12" s="1">
        <v>36526</v>
      </c>
      <c r="H12" s="1">
        <v>401768</v>
      </c>
      <c r="I12">
        <f t="shared" si="4"/>
        <v>2000</v>
      </c>
      <c r="J12">
        <f t="shared" si="5"/>
        <v>1</v>
      </c>
      <c r="K12">
        <f t="shared" si="6"/>
        <v>1</v>
      </c>
      <c r="L12">
        <f t="shared" si="7"/>
        <v>3000</v>
      </c>
      <c r="M12">
        <f t="shared" si="8"/>
        <v>1</v>
      </c>
      <c r="N12">
        <f t="shared" si="9"/>
        <v>1</v>
      </c>
      <c r="O12">
        <v>1</v>
      </c>
      <c r="P12" t="b">
        <v>0</v>
      </c>
    </row>
    <row r="13" spans="1:16">
      <c r="A13" t="s">
        <v>22</v>
      </c>
      <c r="B13" t="s">
        <v>23</v>
      </c>
      <c r="C13">
        <f>COUNTIF(AttendanceRewardTable!A:A,A13)</f>
        <v>5</v>
      </c>
      <c r="D13" t="str">
        <f t="shared" si="2"/>
        <v/>
      </c>
      <c r="E13">
        <f t="shared" si="0"/>
        <v>1296000</v>
      </c>
      <c r="F13" t="str">
        <f t="shared" si="3"/>
        <v>15d</v>
      </c>
      <c r="G13" s="1">
        <v>44743</v>
      </c>
      <c r="H13" s="1">
        <v>44757</v>
      </c>
      <c r="I13">
        <f t="shared" si="4"/>
        <v>2022</v>
      </c>
      <c r="J13">
        <f t="shared" si="5"/>
        <v>7</v>
      </c>
      <c r="K13">
        <f t="shared" si="6"/>
        <v>1</v>
      </c>
      <c r="L13">
        <f t="shared" si="7"/>
        <v>2022</v>
      </c>
      <c r="M13">
        <f t="shared" si="8"/>
        <v>7</v>
      </c>
      <c r="N13">
        <f t="shared" si="9"/>
        <v>16</v>
      </c>
      <c r="O13">
        <v>100</v>
      </c>
      <c r="P13" t="b">
        <v>1</v>
      </c>
    </row>
    <row r="14" spans="1:16">
      <c r="A14" t="s">
        <v>24</v>
      </c>
      <c r="B14" t="s">
        <v>25</v>
      </c>
      <c r="C14">
        <f>COUNTIF(AttendanceRewardTable!A:A,A14)</f>
        <v>17</v>
      </c>
      <c r="D14" t="str">
        <f t="shared" si="2"/>
        <v/>
      </c>
      <c r="E14">
        <f t="shared" si="0"/>
        <v>2332800</v>
      </c>
      <c r="F14" t="str">
        <f t="shared" si="3"/>
        <v>27d</v>
      </c>
      <c r="G14" s="1">
        <v>44758</v>
      </c>
      <c r="H14" s="1">
        <v>44773</v>
      </c>
      <c r="I14">
        <f t="shared" si="4"/>
        <v>2022</v>
      </c>
      <c r="J14">
        <f t="shared" si="5"/>
        <v>7</v>
      </c>
      <c r="K14">
        <f t="shared" si="6"/>
        <v>16</v>
      </c>
      <c r="L14">
        <f t="shared" si="7"/>
        <v>2022</v>
      </c>
      <c r="M14">
        <f t="shared" si="8"/>
        <v>8</v>
      </c>
      <c r="N14">
        <f t="shared" si="9"/>
        <v>1</v>
      </c>
      <c r="O14">
        <v>100</v>
      </c>
      <c r="P14" t="b">
        <v>1</v>
      </c>
    </row>
    <row r="15" spans="1:16">
      <c r="A15" t="s">
        <v>41</v>
      </c>
      <c r="B15" t="s">
        <v>42</v>
      </c>
      <c r="C15">
        <f>COUNTIF(AttendanceRewardTable!A:A,A15)</f>
        <v>21</v>
      </c>
      <c r="D15" t="str">
        <f t="shared" si="2"/>
        <v/>
      </c>
      <c r="E15">
        <f t="shared" si="0"/>
        <v>2678400</v>
      </c>
      <c r="F15" t="str">
        <f t="shared" si="3"/>
        <v>31d</v>
      </c>
      <c r="G15" s="1">
        <v>44774</v>
      </c>
      <c r="H15" s="1">
        <v>44788</v>
      </c>
      <c r="I15">
        <f t="shared" si="4"/>
        <v>2022</v>
      </c>
      <c r="J15">
        <f t="shared" si="5"/>
        <v>8</v>
      </c>
      <c r="K15">
        <f t="shared" si="6"/>
        <v>1</v>
      </c>
      <c r="L15">
        <f t="shared" si="7"/>
        <v>2022</v>
      </c>
      <c r="M15">
        <f t="shared" si="8"/>
        <v>8</v>
      </c>
      <c r="N15">
        <f t="shared" si="9"/>
        <v>16</v>
      </c>
      <c r="O15">
        <v>100</v>
      </c>
      <c r="P15" t="b">
        <v>1</v>
      </c>
    </row>
    <row r="16" spans="1:16">
      <c r="A16" t="s">
        <v>43</v>
      </c>
      <c r="B16" t="s">
        <v>44</v>
      </c>
      <c r="C16">
        <f>COUNTIF(AttendanceRewardTable!A:A,A16)</f>
        <v>29</v>
      </c>
      <c r="D16" t="str">
        <f t="shared" si="2"/>
        <v/>
      </c>
      <c r="E16">
        <f t="shared" si="0"/>
        <v>3369600</v>
      </c>
      <c r="F16" t="str">
        <f t="shared" si="3"/>
        <v>39d</v>
      </c>
      <c r="G16" s="1">
        <v>44789</v>
      </c>
      <c r="H16" s="1">
        <v>44804</v>
      </c>
      <c r="I16">
        <f t="shared" si="4"/>
        <v>2022</v>
      </c>
      <c r="J16">
        <f t="shared" si="5"/>
        <v>8</v>
      </c>
      <c r="K16">
        <f t="shared" si="6"/>
        <v>16</v>
      </c>
      <c r="L16">
        <f t="shared" si="7"/>
        <v>2022</v>
      </c>
      <c r="M16">
        <f t="shared" si="8"/>
        <v>9</v>
      </c>
      <c r="N16">
        <f t="shared" si="9"/>
        <v>1</v>
      </c>
      <c r="O16">
        <v>100</v>
      </c>
      <c r="P16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8"/>
  <sheetViews>
    <sheetView tabSelected="1" workbookViewId="0">
      <pane xSplit="2" ySplit="1" topLeftCell="T2" activePane="bottomRight" state="frozen"/>
      <selection activeCell="N1" sqref="N1"/>
      <selection pane="topRight" activeCell="N1" sqref="N1"/>
      <selection pane="bottomLeft" activeCell="N1" sqref="N1"/>
      <selection pane="bottomRight" activeCell="AJ3" sqref="AJ3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t="s">
        <v>101</v>
      </c>
      <c r="E1" t="s">
        <v>102</v>
      </c>
      <c r="F1" t="s">
        <v>90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46</v>
      </c>
      <c r="N1" s="3" t="s">
        <v>51</v>
      </c>
      <c r="O1" s="3" t="s">
        <v>52</v>
      </c>
      <c r="P1" s="4" t="s">
        <v>97</v>
      </c>
      <c r="Q1" s="3" t="s">
        <v>98</v>
      </c>
      <c r="R1" s="3" t="str">
        <f t="array" aca="1" ref="R1" ca="1">IF(SUM(IF(F:F&gt;="0",1,0))&gt;1,"보상이상","rewardType1|String")</f>
        <v>rewardType1|String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99</v>
      </c>
      <c r="Y1" s="2" t="s">
        <v>100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103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35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ca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35" ca="1" si="1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ca="1">IF(LEN(G2)=0,"",G2)</f>
        <v>cu</v>
      </c>
      <c r="S2" t="str">
        <f>IF(LEN(I2)=0,"",I2)</f>
        <v>EN</v>
      </c>
      <c r="T2">
        <f>IF(LEN(J2)=0,"",J2)</f>
        <v>120</v>
      </c>
      <c r="U2" t="str">
        <f ca="1">IF(LEN(L2)=0,"",L2)</f>
        <v/>
      </c>
      <c r="V2" t="str">
        <f t="shared" ref="V2:W35" si="2">IF(LEN(N2)=0,"",N2)</f>
        <v/>
      </c>
      <c r="W2" t="str">
        <f t="shared" si="2"/>
        <v/>
      </c>
      <c r="X2" t="str">
        <f t="shared" ref="X2" ca="1" si="3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66" si="4">A3</f>
        <v>fr</v>
      </c>
      <c r="E3">
        <f t="shared" ref="E3:E66" ca="1" si="5">C3</f>
        <v>2</v>
      </c>
      <c r="F3" t="str">
        <f t="shared" ref="F3:F66" ca="1" si="6">IF(C3&lt;OFFSET(C3,1,0),
     IF(LEN(M3)=0,"","마지막날아닌데보상있음"),
     IF(LEN(M3)&lt;&gt;0,"","마지막날인데보상없음"))</f>
        <v/>
      </c>
      <c r="G3" t="str">
        <f ca="1">IF(ISBLANK(H3),"",
VLOOKUP(H3,OFFSET(INDIRECT("$A:$B"),0,MATCH(H$1&amp;"_Verify",INDIRECT("$1:$1"),0)-1),2,0)
)</f>
        <v>cu</v>
      </c>
      <c r="H3" t="s">
        <v>63</v>
      </c>
      <c r="I3" t="s">
        <v>69</v>
      </c>
      <c r="J3">
        <v>1250</v>
      </c>
      <c r="K3" t="str">
        <f>IF(H3="장비1상자",
  IF(OR(I3&gt;3,J3&gt;5),"장비이상",""),
IF(I3="GO",
  IF(J3&lt;100,"골드이상",""),
IF(I3="EN",
  IF(J3&gt;29,"에너지너무많음",
  IF(J3&gt;9,"에너지다소많음","")),"")))</f>
        <v/>
      </c>
      <c r="L3" t="str">
        <f t="shared" ca="1" si="1"/>
        <v/>
      </c>
      <c r="P3">
        <v>829</v>
      </c>
      <c r="Q3">
        <f t="shared" ref="Q3:Q66" si="7">P3</f>
        <v>829</v>
      </c>
      <c r="R3" t="str">
        <f ca="1">IF(LEN(G3)=0,"",G3)</f>
        <v>cu</v>
      </c>
      <c r="S3" t="str">
        <f>IF(LEN(I3)=0,"",I3)</f>
        <v>GO</v>
      </c>
      <c r="T3">
        <f>IF(LEN(J3)=0,"",J3)</f>
        <v>1250</v>
      </c>
      <c r="U3" t="str">
        <f ca="1">IF(LEN(L3)=0,"",L3)</f>
        <v/>
      </c>
      <c r="V3" t="str">
        <f t="shared" si="2"/>
        <v/>
      </c>
      <c r="W3" t="str">
        <f t="shared" si="2"/>
        <v/>
      </c>
      <c r="X3" t="str">
        <f t="shared" ref="X3:X66" ca="1" si="8">IF(ROW()=2,Y3,OFFSET(X3,-1,0)&amp;IF(LEN(Y3)=0,"",","&amp;Y3))</f>
        <v>{"attd":"fr","num":1,"tp1":"cu","vl1":"EN","cn1":120,"key":698},{"attd":"fr","num":2,"tp1":"cu","vl1":"GO","cn1":1250,"key":829}</v>
      </c>
      <c r="Y3" t="str">
        <f t="shared" ref="Y3:Y66" ca="1" si="9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4"/>
        <v>fr</v>
      </c>
      <c r="E4">
        <f t="shared" ca="1" si="5"/>
        <v>3</v>
      </c>
      <c r="F4" t="str">
        <f t="shared" ca="1" si="6"/>
        <v/>
      </c>
      <c r="G4" t="str">
        <f ca="1">IF(ISBLANK(H4),"",
VLOOKUP(H4,OFFSET(INDIRECT("$A:$B"),0,MATCH(H$1&amp;"_Verify",INDIRECT("$1:$1"),0)-1),2,0)
)</f>
        <v>cu</v>
      </c>
      <c r="H4" t="s">
        <v>63</v>
      </c>
      <c r="I4" t="s">
        <v>64</v>
      </c>
      <c r="J4">
        <v>2</v>
      </c>
      <c r="K4" t="str">
        <f>IF(H4="장비1상자",
  IF(OR(I4&gt;3,J4&gt;5),"장비이상",""),
IF(I4="GO",
  IF(J4&lt;100,"골드이상",""),
IF(I4="EN",
  IF(J4&gt;29,"에너지너무많음",
  IF(J4&gt;9,"에너지다소많음","")),"")))</f>
        <v/>
      </c>
      <c r="L4" t="str">
        <f t="shared" ca="1" si="1"/>
        <v/>
      </c>
      <c r="P4">
        <v>728</v>
      </c>
      <c r="Q4">
        <f t="shared" si="7"/>
        <v>728</v>
      </c>
      <c r="R4" t="str">
        <f ca="1">IF(LEN(G4)=0,"",G4)</f>
        <v>cu</v>
      </c>
      <c r="S4" t="str">
        <f>IF(LEN(I4)=0,"",I4)</f>
        <v>EN</v>
      </c>
      <c r="T4">
        <f>IF(LEN(J4)=0,"",J4)</f>
        <v>2</v>
      </c>
      <c r="U4" t="str">
        <f ca="1">IF(LEN(L4)=0,"",L4)</f>
        <v/>
      </c>
      <c r="V4" t="str">
        <f t="shared" si="2"/>
        <v/>
      </c>
      <c r="W4" t="str">
        <f t="shared" si="2"/>
        <v/>
      </c>
      <c r="X4" t="str">
        <f t="shared" ca="1" si="8"/>
        <v>{"attd":"fr","num":1,"tp1":"cu","vl1":"EN","cn1":120,"key":698},{"attd":"fr","num":2,"tp1":"cu","vl1":"GO","cn1":1250,"key":829},{"attd":"fr","num":3,"tp1":"cu","vl1":"EN","cn1":2,"key":728}</v>
      </c>
      <c r="Y4" t="str">
        <f t="shared" ca="1" si="9"/>
        <v>{"attd":"fr","num":3,"tp1":"cu","vl1":"EN","cn1":2,"key":728}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4"/>
        <v>fr</v>
      </c>
      <c r="E5">
        <f t="shared" ca="1" si="5"/>
        <v>4</v>
      </c>
      <c r="F5" t="str">
        <f t="shared" ca="1" si="6"/>
        <v/>
      </c>
      <c r="G5" t="str">
        <f ca="1">IF(ISBLANK(H5),"",
VLOOKUP(H5,OFFSET(INDIRECT("$A:$B"),0,MATCH(H$1&amp;"_Verify",INDIRECT("$1:$1"),0)-1),2,0)
)</f>
        <v>cu</v>
      </c>
      <c r="H5" t="s">
        <v>63</v>
      </c>
      <c r="I5" t="s">
        <v>64</v>
      </c>
      <c r="J5">
        <v>150</v>
      </c>
      <c r="K5" t="str">
        <f>IF(H5="장비1상자",
  IF(OR(I5&gt;3,J5&gt;5),"장비이상",""),
IF(I5="GO",
  IF(J5&lt;100,"골드이상",""),
IF(I5="EN",
  IF(J5&gt;29,"에너지너무많음",
  IF(J5&gt;9,"에너지다소많음","")),"")))</f>
        <v>에너지너무많음</v>
      </c>
      <c r="L5" t="str">
        <f t="shared" ca="1" si="1"/>
        <v/>
      </c>
      <c r="P5">
        <v>112</v>
      </c>
      <c r="Q5">
        <f t="shared" si="7"/>
        <v>112</v>
      </c>
      <c r="R5" t="str">
        <f ca="1">IF(LEN(G5)=0,"",G5)</f>
        <v>cu</v>
      </c>
      <c r="S5" t="str">
        <f>IF(LEN(I5)=0,"",I5)</f>
        <v>EN</v>
      </c>
      <c r="T5">
        <f>IF(LEN(J5)=0,"",J5)</f>
        <v>150</v>
      </c>
      <c r="U5" t="str">
        <f ca="1">IF(LEN(L5)=0,"",L5)</f>
        <v/>
      </c>
      <c r="V5" t="str">
        <f t="shared" si="2"/>
        <v/>
      </c>
      <c r="W5" t="str">
        <f t="shared" si="2"/>
        <v/>
      </c>
      <c r="X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</v>
      </c>
      <c r="Y5" t="str">
        <f t="shared" ca="1" si="9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4"/>
        <v>fr</v>
      </c>
      <c r="E6">
        <f t="shared" ca="1" si="5"/>
        <v>5</v>
      </c>
      <c r="F6" t="str">
        <f t="shared" ca="1" si="6"/>
        <v/>
      </c>
      <c r="G6" t="str">
        <f ca="1">IF(ISBLANK(H6),"",
VLOOKUP(H6,OFFSET(INDIRECT("$A:$B"),0,MATCH(H$1&amp;"_Verify",INDIRECT("$1:$1"),0)-1),2,0)
)</f>
        <v>cu</v>
      </c>
      <c r="H6" t="s">
        <v>63</v>
      </c>
      <c r="I6" t="s">
        <v>69</v>
      </c>
      <c r="J6">
        <v>2500</v>
      </c>
      <c r="K6" t="str">
        <f>IF(H6="장비1상자",
  IF(OR(I6&gt;3,J6&gt;5),"장비이상",""),
IF(I6="GO",
  IF(J6&lt;100,"골드이상",""),
IF(I6="EN",
  IF(J6&gt;29,"에너지너무많음",
  IF(J6&gt;9,"에너지다소많음","")),"")))</f>
        <v/>
      </c>
      <c r="L6" t="str">
        <f t="shared" ca="1" si="1"/>
        <v/>
      </c>
      <c r="P6">
        <v>798</v>
      </c>
      <c r="Q6">
        <f t="shared" si="7"/>
        <v>798</v>
      </c>
      <c r="R6" t="str">
        <f ca="1">IF(LEN(G6)=0,"",G6)</f>
        <v>cu</v>
      </c>
      <c r="S6" t="str">
        <f>IF(LEN(I6)=0,"",I6)</f>
        <v>GO</v>
      </c>
      <c r="T6">
        <f>IF(LEN(J6)=0,"",J6)</f>
        <v>2500</v>
      </c>
      <c r="U6" t="str">
        <f ca="1">IF(LEN(L6)=0,"",L6)</f>
        <v/>
      </c>
      <c r="V6" t="str">
        <f t="shared" si="2"/>
        <v/>
      </c>
      <c r="W6" t="str">
        <f t="shared" si="2"/>
        <v/>
      </c>
      <c r="X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</v>
      </c>
      <c r="Y6" t="str">
        <f t="shared" ca="1" si="9"/>
        <v>{"attd":"fr","num":5,"tp1":"cu","vl1":"GO","cn1":2500,"key":798}</v>
      </c>
    </row>
    <row r="7" spans="1:36">
      <c r="A7" t="s">
        <v>0</v>
      </c>
      <c r="B7" t="str">
        <f>VLOOKUP(A7,AttendanceTypeTable!$A:$B,MATCH(AttendanceTypeTable!$B$1,AttendanceTypeTable!$A$1:$B$1,0),0)</f>
        <v>첫시작용</v>
      </c>
      <c r="C7">
        <f t="shared" ca="1" si="0"/>
        <v>6</v>
      </c>
      <c r="D7" t="str">
        <f t="shared" si="4"/>
        <v>fr</v>
      </c>
      <c r="E7">
        <f t="shared" ca="1" si="5"/>
        <v>6</v>
      </c>
      <c r="F7" t="str">
        <f t="shared" ca="1" si="6"/>
        <v/>
      </c>
      <c r="G7" t="str">
        <f ca="1">IF(ISBLANK(H7),"",
VLOOKUP(H7,OFFSET(INDIRECT("$A:$B"),0,MATCH(H$1&amp;"_Verify",INDIRECT("$1:$1"),0)-1),2,0)
)</f>
        <v>cu</v>
      </c>
      <c r="H7" t="s">
        <v>63</v>
      </c>
      <c r="I7" t="s">
        <v>69</v>
      </c>
      <c r="J7">
        <v>3750</v>
      </c>
      <c r="K7" t="str">
        <f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ca="1" si="1"/>
        <v/>
      </c>
      <c r="P7">
        <v>272</v>
      </c>
      <c r="Q7">
        <f t="shared" si="7"/>
        <v>272</v>
      </c>
      <c r="R7" t="str">
        <f ca="1">IF(LEN(G7)=0,"",G7)</f>
        <v>cu</v>
      </c>
      <c r="S7" t="str">
        <f>IF(LEN(I7)=0,"",I7)</f>
        <v>GO</v>
      </c>
      <c r="T7">
        <f>IF(LEN(J7)=0,"",J7)</f>
        <v>3750</v>
      </c>
      <c r="U7" t="str">
        <f ca="1">IF(LEN(L7)=0,"",L7)</f>
        <v/>
      </c>
      <c r="V7" t="str">
        <f t="shared" si="2"/>
        <v/>
      </c>
      <c r="W7" t="str">
        <f t="shared" si="2"/>
        <v/>
      </c>
      <c r="X7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</v>
      </c>
      <c r="Y7" t="str">
        <f t="shared" ca="1" si="9"/>
        <v>{"attd":"fr","num":6,"tp1":"cu","vl1":"GO","cn1":3750,"key":272}</v>
      </c>
    </row>
    <row r="8" spans="1:36">
      <c r="A8" t="s">
        <v>0</v>
      </c>
      <c r="B8" t="str">
        <f>VLOOKUP(A8,AttendanceTypeTable!$A:$B,MATCH(AttendanceTypeTable!$B$1,AttendanceTypeTable!$A$1:$B$1,0),0)</f>
        <v>첫시작용</v>
      </c>
      <c r="C8">
        <f t="shared" ca="1" si="0"/>
        <v>7</v>
      </c>
      <c r="D8" t="str">
        <f t="shared" si="4"/>
        <v>fr</v>
      </c>
      <c r="E8">
        <f t="shared" ca="1" si="5"/>
        <v>7</v>
      </c>
      <c r="F8" t="str">
        <f t="shared" ca="1" si="6"/>
        <v/>
      </c>
      <c r="G8" t="str">
        <f ca="1">IF(ISBLANK(H8),"",
VLOOKUP(H8,OFFSET(INDIRECT("$A:$B"),0,MATCH(H$1&amp;"_Verify",INDIRECT("$1:$1"),0)-1),2,0)
)</f>
        <v>cu</v>
      </c>
      <c r="H8" t="s">
        <v>63</v>
      </c>
      <c r="I8" t="s">
        <v>64</v>
      </c>
      <c r="J8">
        <v>220</v>
      </c>
      <c r="K8" t="str">
        <f>IF(H8="장비1상자",
  IF(OR(I8&gt;3,J8&gt;5),"장비이상",""),
IF(I8="GO",
  IF(J8&lt;100,"골드이상",""),
IF(I8="EN",
  IF(J8&gt;29,"에너지너무많음",
  IF(J8&gt;9,"에너지다소많음","")),"")))</f>
        <v>에너지너무많음</v>
      </c>
      <c r="L8" t="str">
        <f t="shared" ca="1" si="1"/>
        <v/>
      </c>
      <c r="P8">
        <v>335</v>
      </c>
      <c r="Q8">
        <f t="shared" si="7"/>
        <v>335</v>
      </c>
      <c r="R8" t="str">
        <f ca="1">IF(LEN(G8)=0,"",G8)</f>
        <v>cu</v>
      </c>
      <c r="S8" t="str">
        <f>IF(LEN(I8)=0,"",I8)</f>
        <v>EN</v>
      </c>
      <c r="T8">
        <f>IF(LEN(J8)=0,"",J8)</f>
        <v>220</v>
      </c>
      <c r="U8" t="str">
        <f ca="1">IF(LEN(L8)=0,"",L8)</f>
        <v/>
      </c>
      <c r="V8" t="str">
        <f t="shared" si="2"/>
        <v/>
      </c>
      <c r="W8" t="str">
        <f t="shared" si="2"/>
        <v/>
      </c>
      <c r="X8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</v>
      </c>
      <c r="Y8" t="str">
        <f t="shared" ca="1" si="9"/>
        <v>{"attd":"fr","num":7,"tp1":"cu","vl1":"EN","cn1":220,"key":335}</v>
      </c>
    </row>
    <row r="9" spans="1:36">
      <c r="A9" t="s">
        <v>0</v>
      </c>
      <c r="B9" t="str">
        <f>VLOOKUP(A9,AttendanceTypeTable!$A:$B,MATCH(AttendanceTypeTable!$B$1,AttendanceTypeTable!$A$1:$B$1,0),0)</f>
        <v>첫시작용</v>
      </c>
      <c r="C9">
        <f t="shared" ca="1" si="0"/>
        <v>8</v>
      </c>
      <c r="D9" t="str">
        <f t="shared" si="4"/>
        <v>fr</v>
      </c>
      <c r="E9">
        <f t="shared" ca="1" si="5"/>
        <v>8</v>
      </c>
      <c r="F9" t="str">
        <f t="shared" ca="1" si="6"/>
        <v/>
      </c>
      <c r="G9" t="str">
        <f ca="1">IF(ISBLANK(H9),"",
VLOOKUP(H9,OFFSET(INDIRECT("$A:$B"),0,MATCH(H$1&amp;"_Verify",INDIRECT("$1:$1"),0)-1),2,0)
)</f>
        <v>cu</v>
      </c>
      <c r="H9" t="s">
        <v>63</v>
      </c>
      <c r="I9" t="s">
        <v>69</v>
      </c>
      <c r="J9">
        <v>10000</v>
      </c>
      <c r="K9" t="str">
        <f>IF(H9="장비1상자",
  IF(OR(I9&gt;3,J9&gt;5),"장비이상",""),
IF(I9="GO",
  IF(J9&lt;100,"골드이상",""),
IF(I9="EN",
  IF(J9&gt;29,"에너지너무많음",
  IF(J9&gt;9,"에너지다소많음","")),"")))</f>
        <v/>
      </c>
      <c r="L9" t="str">
        <f t="shared" ca="1" si="1"/>
        <v/>
      </c>
      <c r="P9">
        <v>758</v>
      </c>
      <c r="Q9">
        <f t="shared" si="7"/>
        <v>758</v>
      </c>
      <c r="R9" t="str">
        <f ca="1">IF(LEN(G9)=0,"",G9)</f>
        <v>cu</v>
      </c>
      <c r="S9" t="str">
        <f>IF(LEN(I9)=0,"",I9)</f>
        <v>GO</v>
      </c>
      <c r="T9">
        <f>IF(LEN(J9)=0,"",J9)</f>
        <v>10000</v>
      </c>
      <c r="U9" t="str">
        <f ca="1">IF(LEN(L9)=0,"",L9)</f>
        <v/>
      </c>
      <c r="V9" t="str">
        <f t="shared" si="2"/>
        <v/>
      </c>
      <c r="W9" t="str">
        <f t="shared" si="2"/>
        <v/>
      </c>
      <c r="X9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</v>
      </c>
      <c r="Y9" t="str">
        <f t="shared" ca="1" si="9"/>
        <v>{"attd":"fr","num":8,"tp1":"cu","vl1":"GO","cn1":10000,"key":758}</v>
      </c>
    </row>
    <row r="10" spans="1:36">
      <c r="A10" t="s">
        <v>0</v>
      </c>
      <c r="B10" t="str">
        <f>VLOOKUP(A10,AttendanceTypeTable!$A:$B,MATCH(AttendanceTypeTable!$B$1,AttendanceTypeTable!$A$1:$B$1,0),0)</f>
        <v>첫시작용</v>
      </c>
      <c r="C10">
        <f t="shared" ca="1" si="0"/>
        <v>9</v>
      </c>
      <c r="D10" t="str">
        <f t="shared" si="4"/>
        <v>fr</v>
      </c>
      <c r="E10">
        <f t="shared" ca="1" si="5"/>
        <v>9</v>
      </c>
      <c r="F10" t="str">
        <f t="shared" ca="1" si="6"/>
        <v/>
      </c>
      <c r="G10" t="str">
        <f ca="1">IF(ISBLANK(H10),"",
VLOOKUP(H10,OFFSET(INDIRECT("$A:$B"),0,MATCH(H$1&amp;"_Verify",INDIRECT("$1:$1"),0)-1),2,0)
)</f>
        <v>cu</v>
      </c>
      <c r="H10" t="s">
        <v>63</v>
      </c>
      <c r="I10" t="s">
        <v>69</v>
      </c>
      <c r="J10">
        <v>6250</v>
      </c>
      <c r="K10" t="str">
        <f>IF(H10="장비1상자",
  IF(OR(I10&gt;3,J10&gt;5),"장비이상",""),
IF(I10="GO",
  IF(J10&lt;100,"골드이상",""),
IF(I10="EN",
  IF(J10&gt;29,"에너지너무많음",
  IF(J10&gt;9,"에너지다소많음","")),"")))</f>
        <v/>
      </c>
      <c r="L10" t="str">
        <f t="shared" ca="1" si="1"/>
        <v/>
      </c>
      <c r="P10">
        <v>808</v>
      </c>
      <c r="Q10">
        <f t="shared" si="7"/>
        <v>808</v>
      </c>
      <c r="R10" t="str">
        <f ca="1">IF(LEN(G10)=0,"",G10)</f>
        <v>cu</v>
      </c>
      <c r="S10" t="str">
        <f>IF(LEN(I10)=0,"",I10)</f>
        <v>GO</v>
      </c>
      <c r="T10">
        <f>IF(LEN(J10)=0,"",J10)</f>
        <v>6250</v>
      </c>
      <c r="U10" t="str">
        <f ca="1">IF(LEN(L10)=0,"",L10)</f>
        <v/>
      </c>
      <c r="V10" t="str">
        <f t="shared" si="2"/>
        <v/>
      </c>
      <c r="W10" t="str">
        <f t="shared" si="2"/>
        <v/>
      </c>
      <c r="X10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</v>
      </c>
      <c r="Y10" t="str">
        <f t="shared" ca="1" si="9"/>
        <v>{"attd":"fr","num":9,"tp1":"cu","vl1":"GO","cn1":6250,"key":808}</v>
      </c>
    </row>
    <row r="11" spans="1:36">
      <c r="A11" t="s">
        <v>0</v>
      </c>
      <c r="B11" t="str">
        <f>VLOOKUP(A11,AttendanceTypeTable!$A:$B,MATCH(AttendanceTypeTable!$B$1,AttendanceTypeTable!$A$1:$B$1,0),0)</f>
        <v>첫시작용</v>
      </c>
      <c r="C11">
        <f t="shared" ca="1" si="0"/>
        <v>10</v>
      </c>
      <c r="D11" t="str">
        <f t="shared" si="4"/>
        <v>fr</v>
      </c>
      <c r="E11">
        <f t="shared" ca="1" si="5"/>
        <v>10</v>
      </c>
      <c r="F11" t="str">
        <f t="shared" ca="1" si="6"/>
        <v/>
      </c>
      <c r="G11" t="str">
        <f ca="1">IF(ISBLANK(H11),"",
VLOOKUP(H11,OFFSET(INDIRECT("$A:$B"),0,MATCH(H$1&amp;"_Verify",INDIRECT("$1:$1"),0)-1),2,0)
)</f>
        <v>cu</v>
      </c>
      <c r="H11" t="s">
        <v>63</v>
      </c>
      <c r="I11" t="s">
        <v>69</v>
      </c>
      <c r="J11">
        <v>10000</v>
      </c>
      <c r="K11" t="str">
        <f>IF(H11="장비1상자",
  IF(OR(I11&gt;3,J11&gt;5),"장비이상",""),
IF(I11="GO",
  IF(J11&lt;100,"골드이상",""),
IF(I11="EN",
  IF(J11&gt;29,"에너지너무많음",
  IF(J11&gt;9,"에너지다소많음","")),"")))</f>
        <v/>
      </c>
      <c r="L11" t="str">
        <f t="shared" ca="1" si="1"/>
        <v/>
      </c>
      <c r="P11">
        <v>128</v>
      </c>
      <c r="Q11">
        <f t="shared" si="7"/>
        <v>128</v>
      </c>
      <c r="R11" t="str">
        <f ca="1">IF(LEN(G11)=0,"",G11)</f>
        <v>cu</v>
      </c>
      <c r="S11" t="str">
        <f>IF(LEN(I11)=0,"",I11)</f>
        <v>GO</v>
      </c>
      <c r="T11">
        <f>IF(LEN(J11)=0,"",J11)</f>
        <v>10000</v>
      </c>
      <c r="U11" t="str">
        <f ca="1">IF(LEN(L11)=0,"",L11)</f>
        <v/>
      </c>
      <c r="V11" t="str">
        <f t="shared" si="2"/>
        <v/>
      </c>
      <c r="W11" t="str">
        <f t="shared" si="2"/>
        <v/>
      </c>
      <c r="X11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</v>
      </c>
      <c r="Y11" t="str">
        <f t="shared" ca="1" si="9"/>
        <v>{"attd":"fr","num":10,"tp1":"cu","vl1":"GO","cn1":10000,"key":128}</v>
      </c>
    </row>
    <row r="12" spans="1:36">
      <c r="A12" t="s">
        <v>0</v>
      </c>
      <c r="B12" t="str">
        <f>VLOOKUP(A12,AttendanceTypeTable!$A:$B,MATCH(AttendanceTypeTable!$B$1,AttendanceTypeTable!$A$1:$B$1,0),0)</f>
        <v>첫시작용</v>
      </c>
      <c r="C12">
        <f t="shared" ca="1" si="0"/>
        <v>11</v>
      </c>
      <c r="D12" t="str">
        <f t="shared" si="4"/>
        <v>fr</v>
      </c>
      <c r="E12">
        <f t="shared" ca="1" si="5"/>
        <v>11</v>
      </c>
      <c r="F12" t="str">
        <f t="shared" ca="1" si="6"/>
        <v/>
      </c>
      <c r="G12" t="str">
        <f ca="1">IF(ISBLANK(H12),"",
VLOOKUP(H12,OFFSET(INDIRECT("$A:$B"),0,MATCH(H$1&amp;"_Verify",INDIRECT("$1:$1"),0)-1),2,0)
)</f>
        <v>cu</v>
      </c>
      <c r="H12" t="s">
        <v>63</v>
      </c>
      <c r="I12" t="s">
        <v>64</v>
      </c>
      <c r="J12">
        <v>300</v>
      </c>
      <c r="K12" t="str">
        <f>IF(H12="장비1상자",
  IF(OR(I12&gt;3,J12&gt;5),"장비이상",""),
IF(I12="GO",
  IF(J12&lt;100,"골드이상",""),
IF(I12="EN",
  IF(J12&gt;29,"에너지너무많음",
  IF(J12&gt;9,"에너지다소많음","")),"")))</f>
        <v>에너지너무많음</v>
      </c>
      <c r="L12" t="str">
        <f t="shared" ca="1" si="1"/>
        <v/>
      </c>
      <c r="P12">
        <v>645</v>
      </c>
      <c r="Q12">
        <f t="shared" si="7"/>
        <v>645</v>
      </c>
      <c r="R12" t="str">
        <f ca="1">IF(LEN(G12)=0,"",G12)</f>
        <v>cu</v>
      </c>
      <c r="S12" t="str">
        <f>IF(LEN(I12)=0,"",I12)</f>
        <v>EN</v>
      </c>
      <c r="T12">
        <f>IF(LEN(J12)=0,"",J12)</f>
        <v>300</v>
      </c>
      <c r="U12" t="str">
        <f ca="1">IF(LEN(L12)=0,"",L12)</f>
        <v/>
      </c>
      <c r="V12" t="str">
        <f t="shared" si="2"/>
        <v/>
      </c>
      <c r="W12" t="str">
        <f t="shared" si="2"/>
        <v/>
      </c>
      <c r="X12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</v>
      </c>
      <c r="Y12" t="str">
        <f t="shared" ca="1" si="9"/>
        <v>{"attd":"fr","num":11,"tp1":"cu","vl1":"EN","cn1":300,"key":645}</v>
      </c>
    </row>
    <row r="13" spans="1:36">
      <c r="A13" t="s">
        <v>0</v>
      </c>
      <c r="B13" t="str">
        <f>VLOOKUP(A13,AttendanceTypeTable!$A:$B,MATCH(AttendanceTypeTable!$B$1,AttendanceTypeTable!$A$1:$B$1,0),0)</f>
        <v>첫시작용</v>
      </c>
      <c r="C13">
        <f t="shared" ca="1" si="0"/>
        <v>12</v>
      </c>
      <c r="D13" t="str">
        <f t="shared" si="4"/>
        <v>fr</v>
      </c>
      <c r="E13">
        <f t="shared" ca="1" si="5"/>
        <v>12</v>
      </c>
      <c r="F13" t="str">
        <f t="shared" ca="1" si="6"/>
        <v/>
      </c>
      <c r="G13" t="str">
        <f ca="1">IF(ISBLANK(H13),"",
VLOOKUP(H13,OFFSET(INDIRECT("$A:$B"),0,MATCH(H$1&amp;"_Verify",INDIRECT("$1:$1"),0)-1),2,0)
)</f>
        <v>cu</v>
      </c>
      <c r="H13" t="s">
        <v>63</v>
      </c>
      <c r="I13" t="s">
        <v>69</v>
      </c>
      <c r="J13">
        <v>12500</v>
      </c>
      <c r="K13" t="str">
        <f>IF(H13="장비1상자",
  IF(OR(I13&gt;3,J13&gt;5),"장비이상",""),
IF(I13="GO",
  IF(J13&lt;100,"골드이상",""),
IF(I13="EN",
  IF(J13&gt;29,"에너지너무많음",
  IF(J13&gt;9,"에너지다소많음","")),"")))</f>
        <v/>
      </c>
      <c r="L13" t="str">
        <f t="shared" ca="1" si="1"/>
        <v/>
      </c>
      <c r="P13">
        <v>342</v>
      </c>
      <c r="Q13">
        <f t="shared" si="7"/>
        <v>342</v>
      </c>
      <c r="R13" t="str">
        <f ca="1">IF(LEN(G13)=0,"",G13)</f>
        <v>cu</v>
      </c>
      <c r="S13" t="str">
        <f>IF(LEN(I13)=0,"",I13)</f>
        <v>GO</v>
      </c>
      <c r="T13">
        <f>IF(LEN(J13)=0,"",J13)</f>
        <v>12500</v>
      </c>
      <c r="U13" t="str">
        <f ca="1">IF(LEN(L13)=0,"",L13)</f>
        <v/>
      </c>
      <c r="V13" t="str">
        <f t="shared" si="2"/>
        <v/>
      </c>
      <c r="W13" t="str">
        <f t="shared" si="2"/>
        <v/>
      </c>
      <c r="X13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</v>
      </c>
      <c r="Y13" t="str">
        <f t="shared" ca="1" si="9"/>
        <v>{"attd":"fr","num":12,"tp1":"cu","vl1":"GO","cn1":12500,"key":342}</v>
      </c>
    </row>
    <row r="14" spans="1:36">
      <c r="A14" t="s">
        <v>0</v>
      </c>
      <c r="B14" t="str">
        <f>VLOOKUP(A14,AttendanceTypeTable!$A:$B,MATCH(AttendanceTypeTable!$B$1,AttendanceTypeTable!$A$1:$B$1,0),0)</f>
        <v>첫시작용</v>
      </c>
      <c r="C14">
        <f t="shared" ca="1" si="0"/>
        <v>13</v>
      </c>
      <c r="D14" t="str">
        <f t="shared" si="4"/>
        <v>fr</v>
      </c>
      <c r="E14">
        <f t="shared" ca="1" si="5"/>
        <v>13</v>
      </c>
      <c r="F14" t="str">
        <f t="shared" ca="1" si="6"/>
        <v/>
      </c>
      <c r="G14" t="str">
        <f ca="1">IF(ISBLANK(H14),"",
VLOOKUP(H14,OFFSET(INDIRECT("$A:$B"),0,MATCH(H$1&amp;"_Verify",INDIRECT("$1:$1"),0)-1),2,0)
)</f>
        <v>cu</v>
      </c>
      <c r="H14" t="s">
        <v>63</v>
      </c>
      <c r="I14" t="s">
        <v>69</v>
      </c>
      <c r="J14">
        <v>10000</v>
      </c>
      <c r="K14" t="str">
        <f>IF(H14="장비1상자",
  IF(OR(I14&gt;3,J14&gt;5),"장비이상",""),
IF(I14="GO",
  IF(J14&lt;100,"골드이상",""),
IF(I14="EN",
  IF(J14&gt;29,"에너지너무많음",
  IF(J14&gt;9,"에너지다소많음","")),"")))</f>
        <v/>
      </c>
      <c r="L14" t="str">
        <f t="shared" ca="1" si="1"/>
        <v/>
      </c>
      <c r="P14">
        <v>441</v>
      </c>
      <c r="Q14">
        <f t="shared" si="7"/>
        <v>441</v>
      </c>
      <c r="R14" t="str">
        <f ca="1">IF(LEN(G14)=0,"",G14)</f>
        <v>cu</v>
      </c>
      <c r="S14" t="str">
        <f>IF(LEN(I14)=0,"",I14)</f>
        <v>GO</v>
      </c>
      <c r="T14">
        <f>IF(LEN(J14)=0,"",J14)</f>
        <v>10000</v>
      </c>
      <c r="U14" t="str">
        <f ca="1">IF(LEN(L14)=0,"",L14)</f>
        <v/>
      </c>
      <c r="V14" t="str">
        <f t="shared" si="2"/>
        <v/>
      </c>
      <c r="W14" t="str">
        <f t="shared" si="2"/>
        <v/>
      </c>
      <c r="X14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</v>
      </c>
      <c r="Y14" t="str">
        <f t="shared" ca="1" si="9"/>
        <v>{"attd":"fr","num":13,"tp1":"cu","vl1":"GO","cn1":10000,"key":441}</v>
      </c>
    </row>
    <row r="15" spans="1:36">
      <c r="A15" t="s">
        <v>0</v>
      </c>
      <c r="B15" t="str">
        <f>VLOOKUP(A15,AttendanceTypeTable!$A:$B,MATCH(AttendanceTypeTable!$B$1,AttendanceTypeTable!$A$1:$B$1,0),0)</f>
        <v>첫시작용</v>
      </c>
      <c r="C15">
        <f t="shared" ca="1" si="0"/>
        <v>14</v>
      </c>
      <c r="D15" t="str">
        <f t="shared" si="4"/>
        <v>fr</v>
      </c>
      <c r="E15">
        <f t="shared" ca="1" si="5"/>
        <v>14</v>
      </c>
      <c r="F15" t="str">
        <f t="shared" ca="1" si="6"/>
        <v/>
      </c>
      <c r="G15" t="str">
        <f ca="1">IF(ISBLANK(H15),"",
VLOOKUP(H15,OFFSET(INDIRECT("$A:$B"),0,MATCH(H$1&amp;"_Verify",INDIRECT("$1:$1"),0)-1),2,0)
)</f>
        <v>cu</v>
      </c>
      <c r="H15" t="s">
        <v>63</v>
      </c>
      <c r="I15" t="s">
        <v>64</v>
      </c>
      <c r="J15">
        <v>500</v>
      </c>
      <c r="K15" t="str">
        <f>IF(H15="장비1상자",
  IF(OR(I15&gt;3,J15&gt;5),"장비이상",""),
IF(I15="GO",
  IF(J15&lt;100,"골드이상",""),
IF(I15="EN",
  IF(J15&gt;29,"에너지너무많음",
  IF(J15&gt;9,"에너지다소많음","")),"")))</f>
        <v>에너지너무많음</v>
      </c>
      <c r="L15" t="str">
        <f t="shared" ca="1" si="1"/>
        <v/>
      </c>
      <c r="P15">
        <v>994</v>
      </c>
      <c r="Q15">
        <f t="shared" si="7"/>
        <v>994</v>
      </c>
      <c r="R15" t="str">
        <f ca="1">IF(LEN(G15)=0,"",G15)</f>
        <v>cu</v>
      </c>
      <c r="S15" t="str">
        <f>IF(LEN(I15)=0,"",I15)</f>
        <v>EN</v>
      </c>
      <c r="T15">
        <f>IF(LEN(J15)=0,"",J15)</f>
        <v>500</v>
      </c>
      <c r="U15" t="str">
        <f ca="1">IF(LEN(L15)=0,"",L15)</f>
        <v/>
      </c>
      <c r="V15" t="str">
        <f t="shared" si="2"/>
        <v/>
      </c>
      <c r="W15" t="str">
        <f t="shared" si="2"/>
        <v/>
      </c>
      <c r="X1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</v>
      </c>
      <c r="Y15" t="str">
        <f t="shared" ca="1" si="9"/>
        <v>{"attd":"fr","num":14,"tp1":"cu","vl1":"EN","cn1":500,"key":994}</v>
      </c>
    </row>
    <row r="16" spans="1:36">
      <c r="A16" t="s">
        <v>0</v>
      </c>
      <c r="B16" t="str">
        <f>VLOOKUP(A16,AttendanceTypeTable!$A:$B,MATCH(AttendanceTypeTable!$B$1,AttendanceTypeTable!$A$1:$B$1,0),0)</f>
        <v>첫시작용</v>
      </c>
      <c r="C16">
        <f t="shared" ca="1" si="0"/>
        <v>15</v>
      </c>
      <c r="D16" t="str">
        <f t="shared" si="4"/>
        <v>fr</v>
      </c>
      <c r="E16">
        <f t="shared" ca="1" si="5"/>
        <v>15</v>
      </c>
      <c r="F16" t="str">
        <f t="shared" ca="1" si="6"/>
        <v/>
      </c>
      <c r="G16" t="str">
        <f ca="1">IF(ISBLANK(H16),"",
VLOOKUP(H16,OFFSET(INDIRECT("$A:$B"),0,MATCH(H$1&amp;"_Verify",INDIRECT("$1:$1"),0)-1),2,0)
)</f>
        <v>cu</v>
      </c>
      <c r="H16" t="s">
        <v>63</v>
      </c>
      <c r="I16" t="s">
        <v>69</v>
      </c>
      <c r="J16">
        <v>25000</v>
      </c>
      <c r="K16" t="str">
        <f>IF(H16="장비1상자",
  IF(OR(I16&gt;3,J16&gt;5),"장비이상",""),
IF(I16="GO",
  IF(J16&lt;100,"골드이상",""),
IF(I16="EN",
  IF(J16&gt;29,"에너지너무많음",
  IF(J16&gt;9,"에너지다소많음","")),"")))</f>
        <v/>
      </c>
      <c r="L16" t="str">
        <f t="shared" ca="1" si="1"/>
        <v/>
      </c>
      <c r="P16">
        <v>967</v>
      </c>
      <c r="Q16">
        <f t="shared" si="7"/>
        <v>967</v>
      </c>
      <c r="R16" t="str">
        <f ca="1">IF(LEN(G16)=0,"",G16)</f>
        <v>cu</v>
      </c>
      <c r="S16" t="str">
        <f>IF(LEN(I16)=0,"",I16)</f>
        <v>GO</v>
      </c>
      <c r="T16">
        <f>IF(LEN(J16)=0,"",J16)</f>
        <v>25000</v>
      </c>
      <c r="U16" t="str">
        <f ca="1">IF(LEN(L16)=0,"",L16)</f>
        <v/>
      </c>
      <c r="V16" t="str">
        <f t="shared" si="2"/>
        <v/>
      </c>
      <c r="W16" t="str">
        <f t="shared" si="2"/>
        <v/>
      </c>
      <c r="X1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</v>
      </c>
      <c r="Y16" t="str">
        <f t="shared" ca="1" si="9"/>
        <v>{"attd":"fr","num":15,"tp1":"cu","vl1":"GO","cn1":25000,"key":967}</v>
      </c>
    </row>
    <row r="17" spans="1:25">
      <c r="A17" t="s">
        <v>0</v>
      </c>
      <c r="B17" t="str">
        <f>VLOOKUP(A17,AttendanceTypeTable!$A:$B,MATCH(AttendanceTypeTable!$B$1,AttendanceTypeTable!$A$1:$B$1,0),0)</f>
        <v>첫시작용</v>
      </c>
      <c r="C17">
        <f t="shared" ca="1" si="0"/>
        <v>16</v>
      </c>
      <c r="D17" t="str">
        <f t="shared" si="4"/>
        <v>fr</v>
      </c>
      <c r="E17">
        <f t="shared" ca="1" si="5"/>
        <v>16</v>
      </c>
      <c r="F17" t="str">
        <f t="shared" ca="1" si="6"/>
        <v/>
      </c>
      <c r="G17" t="str">
        <f ca="1">IF(ISBLANK(H17),"",
VLOOKUP(H17,OFFSET(INDIRECT("$A:$B"),0,MATCH(H$1&amp;"_Verify",INDIRECT("$1:$1"),0)-1),2,0)
)</f>
        <v>cu</v>
      </c>
      <c r="H17" t="s">
        <v>63</v>
      </c>
      <c r="I17" t="s">
        <v>69</v>
      </c>
      <c r="J17">
        <v>10000</v>
      </c>
      <c r="K17" t="str">
        <f>IF(H17="장비1상자",
  IF(OR(I17&gt;3,J17&gt;5),"장비이상",""),
IF(I17="GO",
  IF(J17&lt;100,"골드이상",""),
IF(I17="EN",
  IF(J17&gt;29,"에너지너무많음",
  IF(J17&gt;9,"에너지다소많음","")),"")))</f>
        <v/>
      </c>
      <c r="L17" t="str">
        <f t="shared" ca="1" si="1"/>
        <v/>
      </c>
      <c r="P17">
        <v>577</v>
      </c>
      <c r="Q17">
        <f t="shared" si="7"/>
        <v>577</v>
      </c>
      <c r="R17" t="str">
        <f ca="1">IF(LEN(G17)=0,"",G17)</f>
        <v>cu</v>
      </c>
      <c r="S17" t="str">
        <f>IF(LEN(I17)=0,"",I17)</f>
        <v>GO</v>
      </c>
      <c r="T17">
        <f>IF(LEN(J17)=0,"",J17)</f>
        <v>10000</v>
      </c>
      <c r="U17" t="str">
        <f ca="1">IF(LEN(L17)=0,"",L17)</f>
        <v/>
      </c>
      <c r="V17" t="str">
        <f t="shared" si="2"/>
        <v/>
      </c>
      <c r="W17" t="str">
        <f t="shared" si="2"/>
        <v/>
      </c>
      <c r="X17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</v>
      </c>
      <c r="Y17" t="str">
        <f t="shared" ca="1" si="9"/>
        <v>{"attd":"fr","num":16,"tp1":"cu","vl1":"GO","cn1":10000,"key":577}</v>
      </c>
    </row>
    <row r="18" spans="1:25">
      <c r="A18" t="s">
        <v>0</v>
      </c>
      <c r="B18" t="str">
        <f>VLOOKUP(A18,AttendanceTypeTable!$A:$B,MATCH(AttendanceTypeTable!$B$1,AttendanceTypeTable!$A$1:$B$1,0),0)</f>
        <v>첫시작용</v>
      </c>
      <c r="C18">
        <f t="shared" ca="1" si="0"/>
        <v>17</v>
      </c>
      <c r="D18" t="str">
        <f t="shared" si="4"/>
        <v>fr</v>
      </c>
      <c r="E18">
        <f t="shared" ca="1" si="5"/>
        <v>17</v>
      </c>
      <c r="F18" t="str">
        <f t="shared" ca="1" si="6"/>
        <v/>
      </c>
      <c r="G18" t="str">
        <f ca="1">IF(ISBLANK(H18),"",
VLOOKUP(H18,OFFSET(INDIRECT("$A:$B"),0,MATCH(H$1&amp;"_Verify",INDIRECT("$1:$1"),0)-1),2,0)
)</f>
        <v>cu</v>
      </c>
      <c r="H18" t="s">
        <v>63</v>
      </c>
      <c r="I18" t="s">
        <v>69</v>
      </c>
      <c r="J18">
        <v>10000</v>
      </c>
      <c r="K18" t="str">
        <f>IF(H18="장비1상자",
  IF(OR(I18&gt;3,J18&gt;5),"장비이상",""),
IF(I18="GO",
  IF(J18&lt;100,"골드이상",""),
IF(I18="EN",
  IF(J18&gt;29,"에너지너무많음",
  IF(J18&gt;9,"에너지다소많음","")),"")))</f>
        <v/>
      </c>
      <c r="L18" t="str">
        <f t="shared" ca="1" si="1"/>
        <v/>
      </c>
      <c r="P18">
        <v>669</v>
      </c>
      <c r="Q18">
        <f t="shared" si="7"/>
        <v>669</v>
      </c>
      <c r="R18" t="str">
        <f ca="1">IF(LEN(G18)=0,"",G18)</f>
        <v>cu</v>
      </c>
      <c r="S18" t="str">
        <f>IF(LEN(I18)=0,"",I18)</f>
        <v>GO</v>
      </c>
      <c r="T18">
        <f>IF(LEN(J18)=0,"",J18)</f>
        <v>10000</v>
      </c>
      <c r="U18" t="str">
        <f ca="1">IF(LEN(L18)=0,"",L18)</f>
        <v/>
      </c>
      <c r="V18" t="str">
        <f t="shared" si="2"/>
        <v/>
      </c>
      <c r="W18" t="str">
        <f t="shared" si="2"/>
        <v/>
      </c>
      <c r="X18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</v>
      </c>
      <c r="Y18" t="str">
        <f t="shared" ca="1" si="9"/>
        <v>{"attd":"fr","num":17,"tp1":"cu","vl1":"GO","cn1":10000,"key":669}</v>
      </c>
    </row>
    <row r="19" spans="1:25">
      <c r="A19" t="s">
        <v>0</v>
      </c>
      <c r="B19" t="str">
        <f>VLOOKUP(A19,AttendanceTypeTable!$A:$B,MATCH(AttendanceTypeTable!$B$1,AttendanceTypeTable!$A$1:$B$1,0),0)</f>
        <v>첫시작용</v>
      </c>
      <c r="C19">
        <f t="shared" ca="1" si="0"/>
        <v>18</v>
      </c>
      <c r="D19" t="str">
        <f t="shared" si="4"/>
        <v>fr</v>
      </c>
      <c r="E19">
        <f t="shared" ca="1" si="5"/>
        <v>18</v>
      </c>
      <c r="F19" t="str">
        <f t="shared" ca="1" si="6"/>
        <v/>
      </c>
      <c r="G19" t="str">
        <f ca="1">IF(ISBLANK(H19),"",
VLOOKUP(H19,OFFSET(INDIRECT("$A:$B"),0,MATCH(H$1&amp;"_Verify",INDIRECT("$1:$1"),0)-1),2,0)
)</f>
        <v>cu</v>
      </c>
      <c r="H19" t="s">
        <v>63</v>
      </c>
      <c r="I19" t="s">
        <v>64</v>
      </c>
      <c r="J19">
        <v>1000</v>
      </c>
      <c r="K19" t="str">
        <f>IF(H19="장비1상자",
  IF(OR(I19&gt;3,J19&gt;5),"장비이상",""),
IF(I19="GO",
  IF(J19&lt;100,"골드이상",""),
IF(I19="EN",
  IF(J19&gt;29,"에너지너무많음",
  IF(J19&gt;9,"에너지다소많음","")),"")))</f>
        <v>에너지너무많음</v>
      </c>
      <c r="L19" t="str">
        <f t="shared" ca="1" si="1"/>
        <v/>
      </c>
      <c r="P19">
        <v>306</v>
      </c>
      <c r="Q19">
        <f t="shared" si="7"/>
        <v>306</v>
      </c>
      <c r="R19" t="str">
        <f ca="1">IF(LEN(G19)=0,"",G19)</f>
        <v>cu</v>
      </c>
      <c r="S19" t="str">
        <f>IF(LEN(I19)=0,"",I19)</f>
        <v>EN</v>
      </c>
      <c r="T19">
        <f>IF(LEN(J19)=0,"",J19)</f>
        <v>1000</v>
      </c>
      <c r="U19" t="str">
        <f ca="1">IF(LEN(L19)=0,"",L19)</f>
        <v/>
      </c>
      <c r="V19" t="str">
        <f t="shared" si="2"/>
        <v/>
      </c>
      <c r="W19" t="str">
        <f t="shared" si="2"/>
        <v/>
      </c>
      <c r="X19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</v>
      </c>
      <c r="Y19" t="str">
        <f t="shared" ca="1" si="9"/>
        <v>{"attd":"fr","num":18,"tp1":"cu","vl1":"EN","cn1":1000,"key":306}</v>
      </c>
    </row>
    <row r="20" spans="1:25">
      <c r="A20" t="s">
        <v>0</v>
      </c>
      <c r="B20" t="str">
        <f>VLOOKUP(A20,AttendanceTypeTable!$A:$B,MATCH(AttendanceTypeTable!$B$1,AttendanceTypeTable!$A$1:$B$1,0),0)</f>
        <v>첫시작용</v>
      </c>
      <c r="C20">
        <f t="shared" ca="1" si="0"/>
        <v>19</v>
      </c>
      <c r="D20" t="str">
        <f t="shared" si="4"/>
        <v>fr</v>
      </c>
      <c r="E20">
        <f t="shared" ca="1" si="5"/>
        <v>19</v>
      </c>
      <c r="F20" t="str">
        <f t="shared" ca="1" si="6"/>
        <v/>
      </c>
      <c r="G20" t="str">
        <f ca="1">IF(ISBLANK(H20),"",
VLOOKUP(H20,OFFSET(INDIRECT("$A:$B"),0,MATCH(H$1&amp;"_Verify",INDIRECT("$1:$1"),0)-1),2,0)
)</f>
        <v>cu</v>
      </c>
      <c r="H20" t="s">
        <v>63</v>
      </c>
      <c r="I20" t="s">
        <v>69</v>
      </c>
      <c r="J20">
        <v>33750</v>
      </c>
      <c r="K20" t="str">
        <f>IF(H20="장비1상자",
  IF(OR(I20&gt;3,J20&gt;5),"장비이상",""),
IF(I20="GO",
  IF(J20&lt;100,"골드이상",""),
IF(I20="EN",
  IF(J20&gt;29,"에너지너무많음",
  IF(J20&gt;9,"에너지다소많음","")),"")))</f>
        <v/>
      </c>
      <c r="L20" t="str">
        <f t="shared" ca="1" si="1"/>
        <v/>
      </c>
      <c r="P20">
        <v>467</v>
      </c>
      <c r="Q20">
        <f t="shared" si="7"/>
        <v>467</v>
      </c>
      <c r="R20" t="str">
        <f ca="1">IF(LEN(G20)=0,"",G20)</f>
        <v>cu</v>
      </c>
      <c r="S20" t="str">
        <f>IF(LEN(I20)=0,"",I20)</f>
        <v>GO</v>
      </c>
      <c r="T20">
        <f>IF(LEN(J20)=0,"",J20)</f>
        <v>33750</v>
      </c>
      <c r="U20" t="str">
        <f ca="1">IF(LEN(L20)=0,"",L20)</f>
        <v/>
      </c>
      <c r="V20" t="str">
        <f t="shared" si="2"/>
        <v/>
      </c>
      <c r="W20" t="str">
        <f t="shared" si="2"/>
        <v/>
      </c>
      <c r="X20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</v>
      </c>
      <c r="Y20" t="str">
        <f t="shared" ca="1" si="9"/>
        <v>{"attd":"fr","num":19,"tp1":"cu","vl1":"GO","cn1":33750,"key":467}</v>
      </c>
    </row>
    <row r="21" spans="1:25">
      <c r="A21" t="s">
        <v>0</v>
      </c>
      <c r="B21" t="str">
        <f>VLOOKUP(A21,AttendanceTypeTable!$A:$B,MATCH(AttendanceTypeTable!$B$1,AttendanceTypeTable!$A$1:$B$1,0),0)</f>
        <v>첫시작용</v>
      </c>
      <c r="C21">
        <f t="shared" ca="1" si="0"/>
        <v>20</v>
      </c>
      <c r="D21" t="str">
        <f t="shared" si="4"/>
        <v>fr</v>
      </c>
      <c r="E21">
        <f t="shared" ca="1" si="5"/>
        <v>20</v>
      </c>
      <c r="F21" t="str">
        <f t="shared" ca="1" si="6"/>
        <v/>
      </c>
      <c r="G21" t="str">
        <f ca="1">IF(ISBLANK(H21),"",
VLOOKUP(H21,OFFSET(INDIRECT("$A:$B"),0,MATCH(H$1&amp;"_Verify",INDIRECT("$1:$1"),0)-1),2,0)
)</f>
        <v>cu</v>
      </c>
      <c r="H21" t="s">
        <v>63</v>
      </c>
      <c r="I21" t="s">
        <v>69</v>
      </c>
      <c r="J21">
        <v>10000</v>
      </c>
      <c r="K21" t="str">
        <f>IF(H21="장비1상자",
  IF(OR(I21&gt;3,J21&gt;5),"장비이상",""),
IF(I21="GO",
  IF(J21&lt;100,"골드이상",""),
IF(I21="EN",
  IF(J21&gt;29,"에너지너무많음",
  IF(J21&gt;9,"에너지다소많음","")),"")))</f>
        <v/>
      </c>
      <c r="L21" t="str">
        <f t="shared" ca="1" si="1"/>
        <v/>
      </c>
      <c r="P21">
        <v>600</v>
      </c>
      <c r="Q21">
        <f t="shared" si="7"/>
        <v>600</v>
      </c>
      <c r="R21" t="str">
        <f ca="1">IF(LEN(G21)=0,"",G21)</f>
        <v>cu</v>
      </c>
      <c r="S21" t="str">
        <f>IF(LEN(I21)=0,"",I21)</f>
        <v>GO</v>
      </c>
      <c r="T21">
        <f>IF(LEN(J21)=0,"",J21)</f>
        <v>10000</v>
      </c>
      <c r="U21" t="str">
        <f ca="1">IF(LEN(L21)=0,"",L21)</f>
        <v/>
      </c>
      <c r="V21" t="str">
        <f t="shared" si="2"/>
        <v/>
      </c>
      <c r="W21" t="str">
        <f t="shared" si="2"/>
        <v/>
      </c>
      <c r="X21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</v>
      </c>
      <c r="Y21" t="str">
        <f t="shared" ca="1" si="9"/>
        <v>{"attd":"fr","num":20,"tp1":"cu","vl1":"GO","cn1":10000,"key":600}</v>
      </c>
    </row>
    <row r="22" spans="1:25">
      <c r="A22" t="s">
        <v>0</v>
      </c>
      <c r="B22" t="str">
        <f>VLOOKUP(A22,AttendanceTypeTable!$A:$B,MATCH(AttendanceTypeTable!$B$1,AttendanceTypeTable!$A$1:$B$1,0),0)</f>
        <v>첫시작용</v>
      </c>
      <c r="C22">
        <f t="shared" ca="1" si="0"/>
        <v>21</v>
      </c>
      <c r="D22" t="str">
        <f t="shared" si="4"/>
        <v>fr</v>
      </c>
      <c r="E22">
        <f t="shared" ca="1" si="5"/>
        <v>21</v>
      </c>
      <c r="F22" t="str">
        <f t="shared" ca="1" si="6"/>
        <v/>
      </c>
      <c r="G22" t="str">
        <f ca="1">IF(ISBLANK(H22),"",
VLOOKUP(H22,OFFSET(INDIRECT("$A:$B"),0,MATCH(H$1&amp;"_Verify",INDIRECT("$1:$1"),0)-1),2,0)
)</f>
        <v>cu</v>
      </c>
      <c r="H22" t="s">
        <v>63</v>
      </c>
      <c r="I22" t="s">
        <v>64</v>
      </c>
      <c r="J22">
        <v>1500</v>
      </c>
      <c r="K22" t="str">
        <f>IF(H22="장비1상자",
  IF(OR(I22&gt;3,J22&gt;5),"장비이상",""),
IF(I22="GO",
  IF(J22&lt;100,"골드이상",""),
IF(I22="EN",
  IF(J22&gt;29,"에너지너무많음",
  IF(J22&gt;9,"에너지다소많음","")),"")))</f>
        <v>에너지너무많음</v>
      </c>
      <c r="L22" t="str">
        <f t="shared" ca="1" si="1"/>
        <v/>
      </c>
      <c r="P22">
        <v>582</v>
      </c>
      <c r="Q22">
        <f t="shared" si="7"/>
        <v>582</v>
      </c>
      <c r="R22" t="str">
        <f ca="1">IF(LEN(G22)=0,"",G22)</f>
        <v>cu</v>
      </c>
      <c r="S22" t="str">
        <f>IF(LEN(I22)=0,"",I22)</f>
        <v>EN</v>
      </c>
      <c r="T22">
        <f>IF(LEN(J22)=0,"",J22)</f>
        <v>1500</v>
      </c>
      <c r="U22" t="str">
        <f ca="1">IF(LEN(L22)=0,"",L22)</f>
        <v/>
      </c>
      <c r="V22" t="str">
        <f t="shared" si="2"/>
        <v/>
      </c>
      <c r="W22" t="str">
        <f t="shared" si="2"/>
        <v/>
      </c>
      <c r="X22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</v>
      </c>
      <c r="Y22" t="str">
        <f t="shared" ca="1" si="9"/>
        <v>{"attd":"fr","num":21,"tp1":"cu","vl1":"EN","cn1":1500,"key":582}</v>
      </c>
    </row>
    <row r="23" spans="1:25">
      <c r="A23" t="s">
        <v>0</v>
      </c>
      <c r="B23" t="str">
        <f>VLOOKUP(A23,AttendanceTypeTable!$A:$B,MATCH(AttendanceTypeTable!$B$1,AttendanceTypeTable!$A$1:$B$1,0),0)</f>
        <v>첫시작용</v>
      </c>
      <c r="C23">
        <f t="shared" ca="1" si="0"/>
        <v>22</v>
      </c>
      <c r="D23" t="str">
        <f t="shared" si="4"/>
        <v>fr</v>
      </c>
      <c r="E23">
        <f t="shared" ca="1" si="5"/>
        <v>22</v>
      </c>
      <c r="F23" t="str">
        <f t="shared" ca="1" si="6"/>
        <v/>
      </c>
      <c r="G23" t="str">
        <f ca="1">IF(ISBLANK(H23),"",
VLOOKUP(H23,OFFSET(INDIRECT("$A:$B"),0,MATCH(H$1&amp;"_Verify",INDIRECT("$1:$1"),0)-1),2,0)
)</f>
        <v>cu</v>
      </c>
      <c r="H23" t="s">
        <v>63</v>
      </c>
      <c r="I23" t="s">
        <v>69</v>
      </c>
      <c r="J23">
        <v>27500</v>
      </c>
      <c r="K23" t="str">
        <f>IF(H23="장비1상자",
  IF(OR(I23&gt;3,J23&gt;5),"장비이상",""),
IF(I23="GO",
  IF(J23&lt;100,"골드이상",""),
IF(I23="EN",
  IF(J23&gt;29,"에너지너무많음",
  IF(J23&gt;9,"에너지다소많음","")),"")))</f>
        <v/>
      </c>
      <c r="L23" t="str">
        <f t="shared" ca="1" si="1"/>
        <v/>
      </c>
      <c r="P23">
        <v>254</v>
      </c>
      <c r="Q23">
        <f t="shared" si="7"/>
        <v>254</v>
      </c>
      <c r="R23" t="str">
        <f ca="1">IF(LEN(G23)=0,"",G23)</f>
        <v>cu</v>
      </c>
      <c r="S23" t="str">
        <f>IF(LEN(I23)=0,"",I23)</f>
        <v>GO</v>
      </c>
      <c r="T23">
        <f>IF(LEN(J23)=0,"",J23)</f>
        <v>27500</v>
      </c>
      <c r="U23" t="str">
        <f ca="1">IF(LEN(L23)=0,"",L23)</f>
        <v/>
      </c>
      <c r="V23" t="str">
        <f t="shared" si="2"/>
        <v/>
      </c>
      <c r="W23" t="str">
        <f t="shared" si="2"/>
        <v/>
      </c>
      <c r="X23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</v>
      </c>
      <c r="Y23" t="str">
        <f t="shared" ca="1" si="9"/>
        <v>{"attd":"fr","num":22,"tp1":"cu","vl1":"GO","cn1":27500,"key":254}</v>
      </c>
    </row>
    <row r="24" spans="1:25">
      <c r="A24" t="s">
        <v>0</v>
      </c>
      <c r="B24" t="str">
        <f>VLOOKUP(A24,AttendanceTypeTable!$A:$B,MATCH(AttendanceTypeTable!$B$1,AttendanceTypeTable!$A$1:$B$1,0),0)</f>
        <v>첫시작용</v>
      </c>
      <c r="C24">
        <f t="shared" ca="1" si="0"/>
        <v>23</v>
      </c>
      <c r="D24" t="str">
        <f t="shared" si="4"/>
        <v>fr</v>
      </c>
      <c r="E24">
        <f t="shared" ca="1" si="5"/>
        <v>23</v>
      </c>
      <c r="F24" t="str">
        <f t="shared" ca="1" si="6"/>
        <v/>
      </c>
      <c r="G24" t="str">
        <f ca="1">IF(ISBLANK(H24),"",
VLOOKUP(H24,OFFSET(INDIRECT("$A:$B"),0,MATCH(H$1&amp;"_Verify",INDIRECT("$1:$1"),0)-1),2,0)
)</f>
        <v>cu</v>
      </c>
      <c r="H24" t="s">
        <v>63</v>
      </c>
      <c r="I24" t="s">
        <v>69</v>
      </c>
      <c r="J24">
        <v>10000</v>
      </c>
      <c r="K24" t="str">
        <f>IF(H24="장비1상자",
  IF(OR(I24&gt;3,J24&gt;5),"장비이상",""),
IF(I24="GO",
  IF(J24&lt;100,"골드이상",""),
IF(I24="EN",
  IF(J24&gt;29,"에너지너무많음",
  IF(J24&gt;9,"에너지다소많음","")),"")))</f>
        <v/>
      </c>
      <c r="L24" t="str">
        <f t="shared" ca="1" si="1"/>
        <v/>
      </c>
      <c r="P24">
        <v>498</v>
      </c>
      <c r="Q24">
        <f t="shared" si="7"/>
        <v>498</v>
      </c>
      <c r="R24" t="str">
        <f ca="1">IF(LEN(G24)=0,"",G24)</f>
        <v>cu</v>
      </c>
      <c r="S24" t="str">
        <f>IF(LEN(I24)=0,"",I24)</f>
        <v>GO</v>
      </c>
      <c r="T24">
        <f>IF(LEN(J24)=0,"",J24)</f>
        <v>10000</v>
      </c>
      <c r="U24" t="str">
        <f ca="1">IF(LEN(L24)=0,"",L24)</f>
        <v/>
      </c>
      <c r="V24" t="str">
        <f t="shared" si="2"/>
        <v/>
      </c>
      <c r="W24" t="str">
        <f t="shared" si="2"/>
        <v/>
      </c>
      <c r="X24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</v>
      </c>
      <c r="Y24" t="str">
        <f t="shared" ca="1" si="9"/>
        <v>{"attd":"fr","num":23,"tp1":"cu","vl1":"GO","cn1":10000,"key":498}</v>
      </c>
    </row>
    <row r="25" spans="1:25">
      <c r="A25" t="s">
        <v>0</v>
      </c>
      <c r="B25" t="str">
        <f>VLOOKUP(A25,AttendanceTypeTable!$A:$B,MATCH(AttendanceTypeTable!$B$1,AttendanceTypeTable!$A$1:$B$1,0),0)</f>
        <v>첫시작용</v>
      </c>
      <c r="C25">
        <f t="shared" ca="1" si="0"/>
        <v>24</v>
      </c>
      <c r="D25" t="str">
        <f t="shared" si="4"/>
        <v>fr</v>
      </c>
      <c r="E25">
        <f t="shared" ca="1" si="5"/>
        <v>24</v>
      </c>
      <c r="F25" t="str">
        <f t="shared" ca="1" si="6"/>
        <v/>
      </c>
      <c r="G25" t="str">
        <f ca="1">IF(ISBLANK(H25),"",
VLOOKUP(H25,OFFSET(INDIRECT("$A:$B"),0,MATCH(H$1&amp;"_Verify",INDIRECT("$1:$1"),0)-1),2,0)
)</f>
        <v>cu</v>
      </c>
      <c r="H25" t="s">
        <v>63</v>
      </c>
      <c r="I25" t="s">
        <v>69</v>
      </c>
      <c r="J25">
        <v>36250</v>
      </c>
      <c r="K25" t="str">
        <f>IF(H25="장비1상자",
  IF(OR(I25&gt;3,J25&gt;5),"장비이상",""),
IF(I25="GO",
  IF(J25&lt;100,"골드이상",""),
IF(I25="EN",
  IF(J25&gt;29,"에너지너무많음",
  IF(J25&gt;9,"에너지다소많음","")),"")))</f>
        <v/>
      </c>
      <c r="L25" t="str">
        <f t="shared" ca="1" si="1"/>
        <v/>
      </c>
      <c r="P25">
        <v>494</v>
      </c>
      <c r="Q25">
        <f t="shared" si="7"/>
        <v>494</v>
      </c>
      <c r="R25" t="str">
        <f ca="1">IF(LEN(G25)=0,"",G25)</f>
        <v>cu</v>
      </c>
      <c r="S25" t="str">
        <f>IF(LEN(I25)=0,"",I25)</f>
        <v>GO</v>
      </c>
      <c r="T25">
        <f>IF(LEN(J25)=0,"",J25)</f>
        <v>36250</v>
      </c>
      <c r="U25" t="str">
        <f ca="1">IF(LEN(L25)=0,"",L25)</f>
        <v/>
      </c>
      <c r="V25" t="str">
        <f t="shared" si="2"/>
        <v/>
      </c>
      <c r="W25" t="str">
        <f t="shared" si="2"/>
        <v/>
      </c>
      <c r="X2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</v>
      </c>
      <c r="Y25" t="str">
        <f t="shared" ca="1" si="9"/>
        <v>{"attd":"fr","num":24,"tp1":"cu","vl1":"GO","cn1":36250,"key":494}</v>
      </c>
    </row>
    <row r="26" spans="1:25">
      <c r="A26" t="s">
        <v>0</v>
      </c>
      <c r="B26" t="str">
        <f>VLOOKUP(A26,AttendanceTypeTable!$A:$B,MATCH(AttendanceTypeTable!$B$1,AttendanceTypeTable!$A$1:$B$1,0),0)</f>
        <v>첫시작용</v>
      </c>
      <c r="C26">
        <f t="shared" ca="1" si="0"/>
        <v>25</v>
      </c>
      <c r="D26" t="str">
        <f t="shared" si="4"/>
        <v>fr</v>
      </c>
      <c r="E26">
        <f t="shared" ca="1" si="5"/>
        <v>25</v>
      </c>
      <c r="F26" t="str">
        <f t="shared" ca="1" si="6"/>
        <v/>
      </c>
      <c r="G26" t="str">
        <f ca="1">IF(ISBLANK(H26),"",
VLOOKUP(H26,OFFSET(INDIRECT("$A:$B"),0,MATCH(H$1&amp;"_Verify",INDIRECT("$1:$1"),0)-1),2,0)
)</f>
        <v>cu</v>
      </c>
      <c r="H26" t="s">
        <v>63</v>
      </c>
      <c r="I26" t="s">
        <v>64</v>
      </c>
      <c r="J26">
        <v>2000</v>
      </c>
      <c r="K26" t="str">
        <f>IF(H26="장비1상자",
  IF(OR(I26&gt;3,J26&gt;5),"장비이상",""),
IF(I26="GO",
  IF(J26&lt;100,"골드이상",""),
IF(I26="EN",
  IF(J26&gt;29,"에너지너무많음",
  IF(J26&gt;9,"에너지다소많음","")),"")))</f>
        <v>에너지너무많음</v>
      </c>
      <c r="L26" t="str">
        <f t="shared" ca="1" si="1"/>
        <v>cu</v>
      </c>
      <c r="M26" t="s">
        <v>63</v>
      </c>
      <c r="N26" t="s">
        <v>69</v>
      </c>
      <c r="O26">
        <v>10000000</v>
      </c>
      <c r="P26">
        <v>239</v>
      </c>
      <c r="Q26">
        <f t="shared" si="7"/>
        <v>239</v>
      </c>
      <c r="R26" t="str">
        <f ca="1">IF(LEN(G26)=0,"",G26)</f>
        <v>cu</v>
      </c>
      <c r="S26" t="str">
        <f>IF(LEN(I26)=0,"",I26)</f>
        <v>EN</v>
      </c>
      <c r="T26">
        <f>IF(LEN(J26)=0,"",J26)</f>
        <v>2000</v>
      </c>
      <c r="U26" t="str">
        <f ca="1">IF(LEN(L26)=0,"",L26)</f>
        <v>cu</v>
      </c>
      <c r="V26" t="str">
        <f t="shared" si="2"/>
        <v>GO</v>
      </c>
      <c r="W26">
        <f t="shared" si="2"/>
        <v>10000000</v>
      </c>
      <c r="X2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</v>
      </c>
      <c r="Y26" t="str">
        <f t="shared" ca="1" si="9"/>
        <v>{"attd":"fr","num":25,"tp1":"cu","vl1":"EN","cn1":2000,"tp2":"cu","vl2":"GO","cn2":10000000,"key":239}</v>
      </c>
    </row>
    <row r="27" spans="1:25">
      <c r="A27" t="s">
        <v>74</v>
      </c>
      <c r="B27" t="str">
        <f>VLOOKUP(A27,AttendanceTypeTable!$A:$B,MATCH(AttendanceTypeTable!$B$1,AttendanceTypeTable!$A$1:$B$1,0),0)</f>
        <v>루틴1</v>
      </c>
      <c r="C27">
        <f t="shared" ca="1" si="0"/>
        <v>1</v>
      </c>
      <c r="D27" t="str">
        <f t="shared" si="4"/>
        <v>rt1</v>
      </c>
      <c r="E27">
        <f t="shared" ca="1" si="5"/>
        <v>1</v>
      </c>
      <c r="F27" t="str">
        <f t="shared" ca="1" si="6"/>
        <v/>
      </c>
      <c r="G27" t="str">
        <f ca="1">IF(ISBLANK(H27),"",
VLOOKUP(H27,OFFSET(INDIRECT("$A:$B"),0,MATCH(H$1&amp;"_Verify",INDIRECT("$1:$1"),0)-1),2,0)
)</f>
        <v>cu</v>
      </c>
      <c r="H27" t="s">
        <v>63</v>
      </c>
      <c r="I27" t="s">
        <v>64</v>
      </c>
      <c r="J27">
        <v>120</v>
      </c>
      <c r="K27" t="str">
        <f>IF(H27="장비1상자",
  IF(OR(I27&gt;3,J27&gt;5),"장비이상",""),
IF(I27="GO",
  IF(J27&lt;100,"골드이상",""),
IF(I27="EN",
  IF(J27&gt;29,"에너지너무많음",
  IF(J27&gt;9,"에너지다소많음","")),"")))</f>
        <v>에너지너무많음</v>
      </c>
      <c r="L27" t="str">
        <f t="shared" ca="1" si="1"/>
        <v/>
      </c>
      <c r="P27">
        <v>383</v>
      </c>
      <c r="Q27">
        <f t="shared" si="7"/>
        <v>383</v>
      </c>
      <c r="R27" t="str">
        <f ca="1">IF(LEN(G27)=0,"",G27)</f>
        <v>cu</v>
      </c>
      <c r="S27" t="str">
        <f>IF(LEN(I27)=0,"",I27)</f>
        <v>EN</v>
      </c>
      <c r="T27">
        <f>IF(LEN(J27)=0,"",J27)</f>
        <v>120</v>
      </c>
      <c r="U27" t="str">
        <f ca="1">IF(LEN(L27)=0,"",L27)</f>
        <v/>
      </c>
      <c r="V27" t="str">
        <f t="shared" si="2"/>
        <v/>
      </c>
      <c r="W27" t="str">
        <f t="shared" si="2"/>
        <v/>
      </c>
      <c r="X27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</v>
      </c>
      <c r="Y27" t="str">
        <f t="shared" ca="1" si="9"/>
        <v>{"attd":"rt1","num":1,"tp1":"cu","vl1":"EN","cn1":120,"key":383}</v>
      </c>
    </row>
    <row r="28" spans="1:25">
      <c r="A28" t="s">
        <v>74</v>
      </c>
      <c r="B28" t="str">
        <f>VLOOKUP(A28,AttendanceTypeTable!$A:$B,MATCH(AttendanceTypeTable!$B$1,AttendanceTypeTable!$A$1:$B$1,0),0)</f>
        <v>루틴1</v>
      </c>
      <c r="C28">
        <f t="shared" ca="1" si="0"/>
        <v>2</v>
      </c>
      <c r="D28" t="str">
        <f t="shared" si="4"/>
        <v>rt1</v>
      </c>
      <c r="E28">
        <f t="shared" ca="1" si="5"/>
        <v>2</v>
      </c>
      <c r="F28" t="str">
        <f t="shared" ca="1" si="6"/>
        <v/>
      </c>
      <c r="G28" t="str">
        <f ca="1">IF(ISBLANK(H28),"",
VLOOKUP(H28,OFFSET(INDIRECT("$A:$B"),0,MATCH(H$1&amp;"_Verify",INDIRECT("$1:$1"),0)-1),2,0)
)</f>
        <v>cu</v>
      </c>
      <c r="H28" t="s">
        <v>63</v>
      </c>
      <c r="I28" t="s">
        <v>69</v>
      </c>
      <c r="J28">
        <v>1250</v>
      </c>
      <c r="K28" t="str">
        <f>IF(H28="장비1상자",
  IF(OR(I28&gt;3,J28&gt;5),"장비이상",""),
IF(I28="GO",
  IF(J28&lt;100,"골드이상",""),
IF(I28="EN",
  IF(J28&gt;29,"에너지너무많음",
  IF(J28&gt;9,"에너지다소많음","")),"")))</f>
        <v/>
      </c>
      <c r="L28" t="str">
        <f t="shared" ca="1" si="1"/>
        <v/>
      </c>
      <c r="P28">
        <v>513</v>
      </c>
      <c r="Q28">
        <f t="shared" si="7"/>
        <v>513</v>
      </c>
      <c r="R28" t="str">
        <f ca="1">IF(LEN(G28)=0,"",G28)</f>
        <v>cu</v>
      </c>
      <c r="S28" t="str">
        <f>IF(LEN(I28)=0,"",I28)</f>
        <v>GO</v>
      </c>
      <c r="T28">
        <f>IF(LEN(J28)=0,"",J28)</f>
        <v>1250</v>
      </c>
      <c r="U28" t="str">
        <f ca="1">IF(LEN(L28)=0,"",L28)</f>
        <v/>
      </c>
      <c r="V28" t="str">
        <f t="shared" si="2"/>
        <v/>
      </c>
      <c r="W28" t="str">
        <f t="shared" si="2"/>
        <v/>
      </c>
      <c r="X28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</v>
      </c>
      <c r="Y28" t="str">
        <f t="shared" ca="1" si="9"/>
        <v>{"attd":"rt1","num":2,"tp1":"cu","vl1":"GO","cn1":1250,"key":513}</v>
      </c>
    </row>
    <row r="29" spans="1:25">
      <c r="A29" t="s">
        <v>74</v>
      </c>
      <c r="B29" t="str">
        <f>VLOOKUP(A29,AttendanceTypeTable!$A:$B,MATCH(AttendanceTypeTable!$B$1,AttendanceTypeTable!$A$1:$B$1,0),0)</f>
        <v>루틴1</v>
      </c>
      <c r="C29">
        <f t="shared" ca="1" si="0"/>
        <v>3</v>
      </c>
      <c r="D29" t="str">
        <f t="shared" si="4"/>
        <v>rt1</v>
      </c>
      <c r="E29">
        <f t="shared" ca="1" si="5"/>
        <v>3</v>
      </c>
      <c r="F29" t="str">
        <f t="shared" ca="1" si="6"/>
        <v/>
      </c>
      <c r="G29" t="str">
        <f ca="1">IF(ISBLANK(H29),"",
VLOOKUP(H29,OFFSET(INDIRECT("$A:$B"),0,MATCH(H$1&amp;"_Verify",INDIRECT("$1:$1"),0)-1),2,0)
)</f>
        <v>cu</v>
      </c>
      <c r="H29" t="s">
        <v>63</v>
      </c>
      <c r="I29" t="s">
        <v>69</v>
      </c>
      <c r="J29">
        <v>10000</v>
      </c>
      <c r="K29" t="str">
        <f>IF(H29="장비1상자",
  IF(OR(I29&gt;3,J29&gt;5),"장비이상",""),
IF(I29="GO",
  IF(J29&lt;100,"골드이상",""),
IF(I29="EN",
  IF(J29&gt;29,"에너지너무많음",
  IF(J29&gt;9,"에너지다소많음","")),"")))</f>
        <v/>
      </c>
      <c r="L29" t="str">
        <f t="shared" ca="1" si="1"/>
        <v/>
      </c>
      <c r="P29">
        <v>446</v>
      </c>
      <c r="Q29">
        <f t="shared" si="7"/>
        <v>446</v>
      </c>
      <c r="R29" t="str">
        <f ca="1">IF(LEN(G29)=0,"",G29)</f>
        <v>cu</v>
      </c>
      <c r="S29" t="str">
        <f>IF(LEN(I29)=0,"",I29)</f>
        <v>GO</v>
      </c>
      <c r="T29">
        <f>IF(LEN(J29)=0,"",J29)</f>
        <v>10000</v>
      </c>
      <c r="U29" t="str">
        <f ca="1">IF(LEN(L29)=0,"",L29)</f>
        <v/>
      </c>
      <c r="V29" t="str">
        <f t="shared" si="2"/>
        <v/>
      </c>
      <c r="W29" t="str">
        <f t="shared" si="2"/>
        <v/>
      </c>
      <c r="X29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</v>
      </c>
      <c r="Y29" t="str">
        <f t="shared" ca="1" si="9"/>
        <v>{"attd":"rt1","num":3,"tp1":"cu","vl1":"GO","cn1":10000,"key":446}</v>
      </c>
    </row>
    <row r="30" spans="1:25">
      <c r="A30" t="s">
        <v>74</v>
      </c>
      <c r="B30" t="str">
        <f>VLOOKUP(A30,AttendanceTypeTable!$A:$B,MATCH(AttendanceTypeTable!$B$1,AttendanceTypeTable!$A$1:$B$1,0),0)</f>
        <v>루틴1</v>
      </c>
      <c r="C30">
        <f t="shared" ca="1" si="0"/>
        <v>4</v>
      </c>
      <c r="D30" t="str">
        <f t="shared" si="4"/>
        <v>rt1</v>
      </c>
      <c r="E30">
        <f t="shared" ca="1" si="5"/>
        <v>4</v>
      </c>
      <c r="F30" t="str">
        <f t="shared" ca="1" si="6"/>
        <v/>
      </c>
      <c r="G30" t="str">
        <f ca="1">IF(ISBLANK(H30),"",
VLOOKUP(H30,OFFSET(INDIRECT("$A:$B"),0,MATCH(H$1&amp;"_Verify",INDIRECT("$1:$1"),0)-1),2,0)
)</f>
        <v>cu</v>
      </c>
      <c r="H30" t="s">
        <v>63</v>
      </c>
      <c r="I30" t="s">
        <v>64</v>
      </c>
      <c r="J30">
        <v>150</v>
      </c>
      <c r="K30" t="str">
        <f>IF(H30="장비1상자",
  IF(OR(I30&gt;3,J30&gt;5),"장비이상",""),
IF(I30="GO",
  IF(J30&lt;100,"골드이상",""),
IF(I30="EN",
  IF(J30&gt;29,"에너지너무많음",
  IF(J30&gt;9,"에너지다소많음","")),"")))</f>
        <v>에너지너무많음</v>
      </c>
      <c r="L30" t="str">
        <f t="shared" ca="1" si="1"/>
        <v/>
      </c>
      <c r="P30">
        <v>470</v>
      </c>
      <c r="Q30">
        <f t="shared" si="7"/>
        <v>470</v>
      </c>
      <c r="R30" t="str">
        <f ca="1">IF(LEN(G30)=0,"",G30)</f>
        <v>cu</v>
      </c>
      <c r="S30" t="str">
        <f>IF(LEN(I30)=0,"",I30)</f>
        <v>EN</v>
      </c>
      <c r="T30">
        <f>IF(LEN(J30)=0,"",J30)</f>
        <v>150</v>
      </c>
      <c r="U30" t="str">
        <f ca="1">IF(LEN(L30)=0,"",L30)</f>
        <v/>
      </c>
      <c r="V30" t="str">
        <f t="shared" si="2"/>
        <v/>
      </c>
      <c r="W30" t="str">
        <f t="shared" si="2"/>
        <v/>
      </c>
      <c r="X30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</v>
      </c>
      <c r="Y30" t="str">
        <f t="shared" ca="1" si="9"/>
        <v>{"attd":"rt1","num":4,"tp1":"cu","vl1":"EN","cn1":150,"key":470}</v>
      </c>
    </row>
    <row r="31" spans="1:25">
      <c r="A31" t="s">
        <v>74</v>
      </c>
      <c r="B31" t="str">
        <f>VLOOKUP(A31,AttendanceTypeTable!$A:$B,MATCH(AttendanceTypeTable!$B$1,AttendanceTypeTable!$A$1:$B$1,0),0)</f>
        <v>루틴1</v>
      </c>
      <c r="C31">
        <f t="shared" ca="1" si="0"/>
        <v>5</v>
      </c>
      <c r="D31" t="str">
        <f t="shared" si="4"/>
        <v>rt1</v>
      </c>
      <c r="E31">
        <f t="shared" ca="1" si="5"/>
        <v>5</v>
      </c>
      <c r="F31" t="str">
        <f t="shared" ca="1" si="6"/>
        <v/>
      </c>
      <c r="G31" t="str">
        <f ca="1">IF(ISBLANK(H31),"",
VLOOKUP(H31,OFFSET(INDIRECT("$A:$B"),0,MATCH(H$1&amp;"_Verify",INDIRECT("$1:$1"),0)-1),2,0)
)</f>
        <v>cu</v>
      </c>
      <c r="H31" t="s">
        <v>63</v>
      </c>
      <c r="I31" t="s">
        <v>69</v>
      </c>
      <c r="J31">
        <v>2500</v>
      </c>
      <c r="K31" t="str">
        <f>IF(H31="장비1상자",
  IF(OR(I31&gt;3,J31&gt;5),"장비이상",""),
IF(I31="GO",
  IF(J31&lt;100,"골드이상",""),
IF(I31="EN",
  IF(J31&gt;29,"에너지너무많음",
  IF(J31&gt;9,"에너지다소많음","")),"")))</f>
        <v/>
      </c>
      <c r="L31" t="str">
        <f t="shared" ca="1" si="1"/>
        <v/>
      </c>
      <c r="P31">
        <v>496</v>
      </c>
      <c r="Q31">
        <f t="shared" si="7"/>
        <v>496</v>
      </c>
      <c r="R31" t="str">
        <f ca="1">IF(LEN(G31)=0,"",G31)</f>
        <v>cu</v>
      </c>
      <c r="S31" t="str">
        <f>IF(LEN(I31)=0,"",I31)</f>
        <v>GO</v>
      </c>
      <c r="T31">
        <f>IF(LEN(J31)=0,"",J31)</f>
        <v>2500</v>
      </c>
      <c r="U31" t="str">
        <f ca="1">IF(LEN(L31)=0,"",L31)</f>
        <v/>
      </c>
      <c r="V31" t="str">
        <f t="shared" si="2"/>
        <v/>
      </c>
      <c r="W31" t="str">
        <f t="shared" si="2"/>
        <v/>
      </c>
      <c r="X31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</v>
      </c>
      <c r="Y31" t="str">
        <f t="shared" ca="1" si="9"/>
        <v>{"attd":"rt1","num":5,"tp1":"cu","vl1":"GO","cn1":2500,"key":496}</v>
      </c>
    </row>
    <row r="32" spans="1:25">
      <c r="A32" t="s">
        <v>74</v>
      </c>
      <c r="B32" t="str">
        <f>VLOOKUP(A32,AttendanceTypeTable!$A:$B,MATCH(AttendanceTypeTable!$B$1,AttendanceTypeTable!$A$1:$B$1,0),0)</f>
        <v>루틴1</v>
      </c>
      <c r="C32">
        <f t="shared" ca="1" si="0"/>
        <v>6</v>
      </c>
      <c r="D32" t="str">
        <f t="shared" si="4"/>
        <v>rt1</v>
      </c>
      <c r="E32">
        <f t="shared" ca="1" si="5"/>
        <v>6</v>
      </c>
      <c r="F32" t="str">
        <f t="shared" ca="1" si="6"/>
        <v/>
      </c>
      <c r="G32" t="str">
        <f ca="1">IF(ISBLANK(H32),"",
VLOOKUP(H32,OFFSET(INDIRECT("$A:$B"),0,MATCH(H$1&amp;"_Verify",INDIRECT("$1:$1"),0)-1),2,0)
)</f>
        <v>cu</v>
      </c>
      <c r="H32" t="s">
        <v>63</v>
      </c>
      <c r="I32" t="s">
        <v>69</v>
      </c>
      <c r="J32">
        <v>3750</v>
      </c>
      <c r="K32" t="str">
        <f>IF(H32="장비1상자",
  IF(OR(I32&gt;3,J32&gt;5),"장비이상",""),
IF(I32="GO",
  IF(J32&lt;100,"골드이상",""),
IF(I32="EN",
  IF(J32&gt;29,"에너지너무많음",
  IF(J32&gt;9,"에너지다소많음","")),"")))</f>
        <v/>
      </c>
      <c r="L32" t="str">
        <f t="shared" ca="1" si="1"/>
        <v/>
      </c>
      <c r="P32">
        <v>218</v>
      </c>
      <c r="Q32">
        <f t="shared" si="7"/>
        <v>218</v>
      </c>
      <c r="R32" t="str">
        <f ca="1">IF(LEN(G32)=0,"",G32)</f>
        <v>cu</v>
      </c>
      <c r="S32" t="str">
        <f>IF(LEN(I32)=0,"",I32)</f>
        <v>GO</v>
      </c>
      <c r="T32">
        <f>IF(LEN(J32)=0,"",J32)</f>
        <v>3750</v>
      </c>
      <c r="U32" t="str">
        <f ca="1">IF(LEN(L32)=0,"",L32)</f>
        <v/>
      </c>
      <c r="V32" t="str">
        <f t="shared" si="2"/>
        <v/>
      </c>
      <c r="W32" t="str">
        <f t="shared" si="2"/>
        <v/>
      </c>
      <c r="X32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</v>
      </c>
      <c r="Y32" t="str">
        <f t="shared" ca="1" si="9"/>
        <v>{"attd":"rt1","num":6,"tp1":"cu","vl1":"GO","cn1":3750,"key":218}</v>
      </c>
    </row>
    <row r="33" spans="1:25">
      <c r="A33" t="s">
        <v>74</v>
      </c>
      <c r="B33" t="str">
        <f>VLOOKUP(A33,AttendanceTypeTable!$A:$B,MATCH(AttendanceTypeTable!$B$1,AttendanceTypeTable!$A$1:$B$1,0),0)</f>
        <v>루틴1</v>
      </c>
      <c r="C33">
        <f t="shared" ca="1" si="0"/>
        <v>7</v>
      </c>
      <c r="D33" t="str">
        <f t="shared" si="4"/>
        <v>rt1</v>
      </c>
      <c r="E33">
        <f t="shared" ca="1" si="5"/>
        <v>7</v>
      </c>
      <c r="F33" t="str">
        <f t="shared" ca="1" si="6"/>
        <v/>
      </c>
      <c r="G33" t="str">
        <f ca="1">IF(ISBLANK(H33),"",
VLOOKUP(H33,OFFSET(INDIRECT("$A:$B"),0,MATCH(H$1&amp;"_Verify",INDIRECT("$1:$1"),0)-1),2,0)
)</f>
        <v>cu</v>
      </c>
      <c r="H33" t="s">
        <v>63</v>
      </c>
      <c r="I33" t="s">
        <v>64</v>
      </c>
      <c r="J33">
        <v>220</v>
      </c>
      <c r="K33" t="str">
        <f>IF(H33="장비1상자",
  IF(OR(I33&gt;3,J33&gt;5),"장비이상",""),
IF(I33="GO",
  IF(J33&lt;100,"골드이상",""),
IF(I33="EN",
  IF(J33&gt;29,"에너지너무많음",
  IF(J33&gt;9,"에너지다소많음","")),"")))</f>
        <v>에너지너무많음</v>
      </c>
      <c r="L33" t="str">
        <f t="shared" ca="1" si="1"/>
        <v/>
      </c>
      <c r="P33">
        <v>434</v>
      </c>
      <c r="Q33">
        <f t="shared" si="7"/>
        <v>434</v>
      </c>
      <c r="R33" t="str">
        <f ca="1">IF(LEN(G33)=0,"",G33)</f>
        <v>cu</v>
      </c>
      <c r="S33" t="str">
        <f>IF(LEN(I33)=0,"",I33)</f>
        <v>EN</v>
      </c>
      <c r="T33">
        <f>IF(LEN(J33)=0,"",J33)</f>
        <v>220</v>
      </c>
      <c r="U33" t="str">
        <f ca="1">IF(LEN(L33)=0,"",L33)</f>
        <v/>
      </c>
      <c r="V33" t="str">
        <f t="shared" si="2"/>
        <v/>
      </c>
      <c r="W33" t="str">
        <f t="shared" si="2"/>
        <v/>
      </c>
      <c r="X33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</v>
      </c>
      <c r="Y33" t="str">
        <f t="shared" ca="1" si="9"/>
        <v>{"attd":"rt1","num":7,"tp1":"cu","vl1":"EN","cn1":220,"key":434}</v>
      </c>
    </row>
    <row r="34" spans="1:25">
      <c r="A34" t="s">
        <v>74</v>
      </c>
      <c r="B34" t="str">
        <f>VLOOKUP(A34,AttendanceTypeTable!$A:$B,MATCH(AttendanceTypeTable!$B$1,AttendanceTypeTable!$A$1:$B$1,0),0)</f>
        <v>루틴1</v>
      </c>
      <c r="C34">
        <f t="shared" ca="1" si="0"/>
        <v>8</v>
      </c>
      <c r="D34" t="str">
        <f t="shared" si="4"/>
        <v>rt1</v>
      </c>
      <c r="E34">
        <f t="shared" ca="1" si="5"/>
        <v>8</v>
      </c>
      <c r="F34" t="str">
        <f t="shared" ca="1" si="6"/>
        <v/>
      </c>
      <c r="G34" t="str">
        <f ca="1">IF(ISBLANK(H34),"",
VLOOKUP(H34,OFFSET(INDIRECT("$A:$B"),0,MATCH(H$1&amp;"_Verify",INDIRECT("$1:$1"),0)-1),2,0)
)</f>
        <v>cu</v>
      </c>
      <c r="H34" t="s">
        <v>63</v>
      </c>
      <c r="I34" t="s">
        <v>69</v>
      </c>
      <c r="J34">
        <v>10000</v>
      </c>
      <c r="K34" t="str">
        <f>IF(H34="장비1상자",
  IF(OR(I34&gt;3,J34&gt;5),"장비이상",""),
IF(I34="GO",
  IF(J34&lt;100,"골드이상",""),
IF(I34="EN",
  IF(J34&gt;29,"에너지너무많음",
  IF(J34&gt;9,"에너지다소많음","")),"")))</f>
        <v/>
      </c>
      <c r="L34" t="str">
        <f t="shared" ca="1" si="1"/>
        <v/>
      </c>
      <c r="P34">
        <v>629</v>
      </c>
      <c r="Q34">
        <f t="shared" si="7"/>
        <v>629</v>
      </c>
      <c r="R34" t="str">
        <f ca="1">IF(LEN(G34)=0,"",G34)</f>
        <v>cu</v>
      </c>
      <c r="S34" t="str">
        <f>IF(LEN(I34)=0,"",I34)</f>
        <v>GO</v>
      </c>
      <c r="T34">
        <f>IF(LEN(J34)=0,"",J34)</f>
        <v>10000</v>
      </c>
      <c r="U34" t="str">
        <f ca="1">IF(LEN(L34)=0,"",L34)</f>
        <v/>
      </c>
      <c r="V34" t="str">
        <f t="shared" si="2"/>
        <v/>
      </c>
      <c r="W34" t="str">
        <f t="shared" si="2"/>
        <v/>
      </c>
      <c r="X34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</v>
      </c>
      <c r="Y34" t="str">
        <f t="shared" ca="1" si="9"/>
        <v>{"attd":"rt1","num":8,"tp1":"cu","vl1":"GO","cn1":10000,"key":629}</v>
      </c>
    </row>
    <row r="35" spans="1:25">
      <c r="A35" t="s">
        <v>74</v>
      </c>
      <c r="B35" t="str">
        <f>VLOOKUP(A35,AttendanceTypeTable!$A:$B,MATCH(AttendanceTypeTable!$B$1,AttendanceTypeTable!$A$1:$B$1,0),0)</f>
        <v>루틴1</v>
      </c>
      <c r="C35">
        <f t="shared" ca="1" si="0"/>
        <v>9</v>
      </c>
      <c r="D35" t="str">
        <f t="shared" si="4"/>
        <v>rt1</v>
      </c>
      <c r="E35">
        <f t="shared" ca="1" si="5"/>
        <v>9</v>
      </c>
      <c r="F35" t="str">
        <f t="shared" ca="1" si="6"/>
        <v/>
      </c>
      <c r="G35" t="str">
        <f ca="1">IF(ISBLANK(H35),"",
VLOOKUP(H35,OFFSET(INDIRECT("$A:$B"),0,MATCH(H$1&amp;"_Verify",INDIRECT("$1:$1"),0)-1),2,0)
)</f>
        <v>cu</v>
      </c>
      <c r="H35" t="s">
        <v>63</v>
      </c>
      <c r="I35" t="s">
        <v>64</v>
      </c>
      <c r="J35">
        <v>999</v>
      </c>
      <c r="K35" t="str">
        <f>IF(H35="장비1상자",
  IF(OR(I35&gt;3,J35&gt;5),"장비이상",""),
IF(I35="GO",
  IF(J35&lt;100,"골드이상",""),
IF(I35="EN",
  IF(J35&gt;29,"에너지너무많음",
  IF(J35&gt;9,"에너지다소많음","")),"")))</f>
        <v>에너지너무많음</v>
      </c>
      <c r="L35" t="str">
        <f t="shared" ca="1" si="1"/>
        <v>cu</v>
      </c>
      <c r="M35" t="s">
        <v>63</v>
      </c>
      <c r="N35" t="s">
        <v>69</v>
      </c>
      <c r="O35">
        <v>5000000</v>
      </c>
      <c r="P35">
        <v>733</v>
      </c>
      <c r="Q35">
        <f t="shared" si="7"/>
        <v>733</v>
      </c>
      <c r="R35" t="str">
        <f ca="1">IF(LEN(G35)=0,"",G35)</f>
        <v>cu</v>
      </c>
      <c r="S35" t="str">
        <f>IF(LEN(I35)=0,"",I35)</f>
        <v>EN</v>
      </c>
      <c r="T35">
        <f>IF(LEN(J35)=0,"",J35)</f>
        <v>999</v>
      </c>
      <c r="U35" t="str">
        <f ca="1">IF(LEN(L35)=0,"",L35)</f>
        <v>cu</v>
      </c>
      <c r="V35" t="str">
        <f t="shared" si="2"/>
        <v>GO</v>
      </c>
      <c r="W35">
        <f t="shared" si="2"/>
        <v>5000000</v>
      </c>
      <c r="X3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</v>
      </c>
      <c r="Y35" t="str">
        <f t="shared" ca="1" si="9"/>
        <v>{"attd":"rt1","num":9,"tp1":"cu","vl1":"EN","cn1":999,"tp2":"cu","vl2":"GO","cn2":5000000,"key":733}</v>
      </c>
    </row>
    <row r="36" spans="1:25">
      <c r="A36" t="s">
        <v>76</v>
      </c>
      <c r="B36" t="str">
        <f>VLOOKUP(A36,AttendanceTypeTable!$A:$B,MATCH(AttendanceTypeTable!$B$1,AttendanceTypeTable!$A$1:$B$1,0),0)</f>
        <v>루틴2</v>
      </c>
      <c r="C36">
        <f t="shared" ref="C36:C53" ca="1" si="10">IF(A36&lt;&gt;OFFSET(A36,-1,0),1,OFFSET(C36,-1,0)+1)</f>
        <v>1</v>
      </c>
      <c r="D36" t="str">
        <f t="shared" si="4"/>
        <v>rt2</v>
      </c>
      <c r="E36">
        <f t="shared" ca="1" si="5"/>
        <v>1</v>
      </c>
      <c r="F36" t="str">
        <f t="shared" ca="1" si="6"/>
        <v/>
      </c>
      <c r="G36" t="str">
        <f ca="1">IF(ISBLANK(H36),"",
VLOOKUP(H36,OFFSET(INDIRECT("$A:$B"),0,MATCH(H$1&amp;"_Verify",INDIRECT("$1:$1"),0)-1),2,0)
)</f>
        <v>cu</v>
      </c>
      <c r="H36" t="s">
        <v>63</v>
      </c>
      <c r="I36" t="s">
        <v>64</v>
      </c>
      <c r="J36">
        <v>120</v>
      </c>
      <c r="K36" t="str">
        <f>IF(H36="장비1상자",
  IF(OR(I36&gt;3,J36&gt;5),"장비이상",""),
IF(I36="GO",
  IF(J36&lt;100,"골드이상",""),
IF(I36="EN",
  IF(J36&gt;29,"에너지너무많음",
  IF(J36&gt;9,"에너지다소많음","")),"")))</f>
        <v>에너지너무많음</v>
      </c>
      <c r="L36" t="str">
        <f t="shared" ref="L36:L53" ca="1" si="11">IF(ISBLANK(M36),"",
VLOOKUP(M36,OFFSET(INDIRECT("$A:$B"),0,MATCH(M$1&amp;"_Verify",INDIRECT("$1:$1"),0)-1),2,0)
)</f>
        <v/>
      </c>
      <c r="P36">
        <v>228</v>
      </c>
      <c r="Q36">
        <f t="shared" si="7"/>
        <v>228</v>
      </c>
      <c r="R36" t="str">
        <f ca="1">IF(LEN(G36)=0,"",G36)</f>
        <v>cu</v>
      </c>
      <c r="S36" t="str">
        <f>IF(LEN(I36)=0,"",I36)</f>
        <v>EN</v>
      </c>
      <c r="T36">
        <f>IF(LEN(J36)=0,"",J36)</f>
        <v>120</v>
      </c>
      <c r="U36" t="str">
        <f ca="1">IF(LEN(L36)=0,"",L36)</f>
        <v/>
      </c>
      <c r="V36" t="str">
        <f t="shared" ref="V36:W53" si="12">IF(LEN(N36)=0,"",N36)</f>
        <v/>
      </c>
      <c r="W36" t="str">
        <f t="shared" si="12"/>
        <v/>
      </c>
      <c r="X3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</v>
      </c>
      <c r="Y36" t="str">
        <f t="shared" ca="1" si="9"/>
        <v>{"attd":"rt2","num":1,"tp1":"cu","vl1":"EN","cn1":120,"key":228}</v>
      </c>
    </row>
    <row r="37" spans="1:25">
      <c r="A37" t="s">
        <v>76</v>
      </c>
      <c r="B37" t="str">
        <f>VLOOKUP(A37,AttendanceTypeTable!$A:$B,MATCH(AttendanceTypeTable!$B$1,AttendanceTypeTable!$A$1:$B$1,0),0)</f>
        <v>루틴2</v>
      </c>
      <c r="C37">
        <f t="shared" ca="1" si="10"/>
        <v>2</v>
      </c>
      <c r="D37" t="str">
        <f t="shared" si="4"/>
        <v>rt2</v>
      </c>
      <c r="E37">
        <f t="shared" ca="1" si="5"/>
        <v>2</v>
      </c>
      <c r="F37" t="str">
        <f t="shared" ca="1" si="6"/>
        <v/>
      </c>
      <c r="G37" t="str">
        <f ca="1">IF(ISBLANK(H37),"",
VLOOKUP(H37,OFFSET(INDIRECT("$A:$B"),0,MATCH(H$1&amp;"_Verify",INDIRECT("$1:$1"),0)-1),2,0)
)</f>
        <v>cu</v>
      </c>
      <c r="H37" t="s">
        <v>63</v>
      </c>
      <c r="I37" t="s">
        <v>69</v>
      </c>
      <c r="J37">
        <v>1250</v>
      </c>
      <c r="K37" t="str">
        <f>IF(H37="장비1상자",
  IF(OR(I37&gt;3,J37&gt;5),"장비이상",""),
IF(I37="GO",
  IF(J37&lt;100,"골드이상",""),
IF(I37="EN",
  IF(J37&gt;29,"에너지너무많음",
  IF(J37&gt;9,"에너지다소많음","")),"")))</f>
        <v/>
      </c>
      <c r="L37" t="str">
        <f t="shared" ca="1" si="11"/>
        <v/>
      </c>
      <c r="P37">
        <v>373</v>
      </c>
      <c r="Q37">
        <f t="shared" si="7"/>
        <v>373</v>
      </c>
      <c r="R37" t="str">
        <f ca="1">IF(LEN(G37)=0,"",G37)</f>
        <v>cu</v>
      </c>
      <c r="S37" t="str">
        <f>IF(LEN(I37)=0,"",I37)</f>
        <v>GO</v>
      </c>
      <c r="T37">
        <f>IF(LEN(J37)=0,"",J37)</f>
        <v>1250</v>
      </c>
      <c r="U37" t="str">
        <f ca="1">IF(LEN(L37)=0,"",L37)</f>
        <v/>
      </c>
      <c r="V37" t="str">
        <f t="shared" si="12"/>
        <v/>
      </c>
      <c r="W37" t="str">
        <f t="shared" si="12"/>
        <v/>
      </c>
      <c r="X37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</v>
      </c>
      <c r="Y37" t="str">
        <f t="shared" ca="1" si="9"/>
        <v>{"attd":"rt2","num":2,"tp1":"cu","vl1":"GO","cn1":1250,"key":373}</v>
      </c>
    </row>
    <row r="38" spans="1:25">
      <c r="A38" t="s">
        <v>76</v>
      </c>
      <c r="B38" t="str">
        <f>VLOOKUP(A38,AttendanceTypeTable!$A:$B,MATCH(AttendanceTypeTable!$B$1,AttendanceTypeTable!$A$1:$B$1,0),0)</f>
        <v>루틴2</v>
      </c>
      <c r="C38">
        <f t="shared" ca="1" si="10"/>
        <v>3</v>
      </c>
      <c r="D38" t="str">
        <f t="shared" si="4"/>
        <v>rt2</v>
      </c>
      <c r="E38">
        <f t="shared" ca="1" si="5"/>
        <v>3</v>
      </c>
      <c r="F38" t="str">
        <f t="shared" ca="1" si="6"/>
        <v/>
      </c>
      <c r="G38" t="str">
        <f ca="1">IF(ISBLANK(H38),"",
VLOOKUP(H38,OFFSET(INDIRECT("$A:$B"),0,MATCH(H$1&amp;"_Verify",INDIRECT("$1:$1"),0)-1),2,0)
)</f>
        <v>cu</v>
      </c>
      <c r="H38" t="s">
        <v>63</v>
      </c>
      <c r="I38" t="s">
        <v>69</v>
      </c>
      <c r="J38">
        <v>10000</v>
      </c>
      <c r="K38" t="str">
        <f>IF(H38="장비1상자",
  IF(OR(I38&gt;3,J38&gt;5),"장비이상",""),
IF(I38="GO",
  IF(J38&lt;100,"골드이상",""),
IF(I38="EN",
  IF(J38&gt;29,"에너지너무많음",
  IF(J38&gt;9,"에너지다소많음","")),"")))</f>
        <v/>
      </c>
      <c r="L38" t="str">
        <f t="shared" ca="1" si="11"/>
        <v/>
      </c>
      <c r="P38">
        <v>447</v>
      </c>
      <c r="Q38">
        <f t="shared" si="7"/>
        <v>447</v>
      </c>
      <c r="R38" t="str">
        <f ca="1">IF(LEN(G38)=0,"",G38)</f>
        <v>cu</v>
      </c>
      <c r="S38" t="str">
        <f>IF(LEN(I38)=0,"",I38)</f>
        <v>GO</v>
      </c>
      <c r="T38">
        <f>IF(LEN(J38)=0,"",J38)</f>
        <v>10000</v>
      </c>
      <c r="U38" t="str">
        <f ca="1">IF(LEN(L38)=0,"",L38)</f>
        <v/>
      </c>
      <c r="V38" t="str">
        <f t="shared" si="12"/>
        <v/>
      </c>
      <c r="W38" t="str">
        <f t="shared" si="12"/>
        <v/>
      </c>
      <c r="X38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</v>
      </c>
      <c r="Y38" t="str">
        <f t="shared" ca="1" si="9"/>
        <v>{"attd":"rt2","num":3,"tp1":"cu","vl1":"GO","cn1":10000,"key":447}</v>
      </c>
    </row>
    <row r="39" spans="1:25">
      <c r="A39" t="s">
        <v>76</v>
      </c>
      <c r="B39" t="str">
        <f>VLOOKUP(A39,AttendanceTypeTable!$A:$B,MATCH(AttendanceTypeTable!$B$1,AttendanceTypeTable!$A$1:$B$1,0),0)</f>
        <v>루틴2</v>
      </c>
      <c r="C39">
        <f t="shared" ca="1" si="10"/>
        <v>4</v>
      </c>
      <c r="D39" t="str">
        <f t="shared" si="4"/>
        <v>rt2</v>
      </c>
      <c r="E39">
        <f t="shared" ca="1" si="5"/>
        <v>4</v>
      </c>
      <c r="F39" t="str">
        <f t="shared" ca="1" si="6"/>
        <v/>
      </c>
      <c r="G39" t="str">
        <f ca="1">IF(ISBLANK(H39),"",
VLOOKUP(H39,OFFSET(INDIRECT("$A:$B"),0,MATCH(H$1&amp;"_Verify",INDIRECT("$1:$1"),0)-1),2,0)
)</f>
        <v>cu</v>
      </c>
      <c r="H39" t="s">
        <v>63</v>
      </c>
      <c r="I39" t="s">
        <v>64</v>
      </c>
      <c r="J39">
        <v>150</v>
      </c>
      <c r="K39" t="str">
        <f>IF(H39="장비1상자",
  IF(OR(I39&gt;3,J39&gt;5),"장비이상",""),
IF(I39="GO",
  IF(J39&lt;100,"골드이상",""),
IF(I39="EN",
  IF(J39&gt;29,"에너지너무많음",
  IF(J39&gt;9,"에너지다소많음","")),"")))</f>
        <v>에너지너무많음</v>
      </c>
      <c r="L39" t="str">
        <f t="shared" ca="1" si="11"/>
        <v/>
      </c>
      <c r="P39">
        <v>732</v>
      </c>
      <c r="Q39">
        <f t="shared" si="7"/>
        <v>732</v>
      </c>
      <c r="R39" t="str">
        <f ca="1">IF(LEN(G39)=0,"",G39)</f>
        <v>cu</v>
      </c>
      <c r="S39" t="str">
        <f>IF(LEN(I39)=0,"",I39)</f>
        <v>EN</v>
      </c>
      <c r="T39">
        <f>IF(LEN(J39)=0,"",J39)</f>
        <v>150</v>
      </c>
      <c r="U39" t="str">
        <f ca="1">IF(LEN(L39)=0,"",L39)</f>
        <v/>
      </c>
      <c r="V39" t="str">
        <f t="shared" si="12"/>
        <v/>
      </c>
      <c r="W39" t="str">
        <f t="shared" si="12"/>
        <v/>
      </c>
      <c r="X39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</v>
      </c>
      <c r="Y39" t="str">
        <f t="shared" ca="1" si="9"/>
        <v>{"attd":"rt2","num":4,"tp1":"cu","vl1":"EN","cn1":150,"key":732}</v>
      </c>
    </row>
    <row r="40" spans="1:25">
      <c r="A40" t="s">
        <v>76</v>
      </c>
      <c r="B40" t="str">
        <f>VLOOKUP(A40,AttendanceTypeTable!$A:$B,MATCH(AttendanceTypeTable!$B$1,AttendanceTypeTable!$A$1:$B$1,0),0)</f>
        <v>루틴2</v>
      </c>
      <c r="C40">
        <f t="shared" ca="1" si="10"/>
        <v>5</v>
      </c>
      <c r="D40" t="str">
        <f t="shared" si="4"/>
        <v>rt2</v>
      </c>
      <c r="E40">
        <f t="shared" ca="1" si="5"/>
        <v>5</v>
      </c>
      <c r="F40" t="str">
        <f t="shared" ca="1" si="6"/>
        <v/>
      </c>
      <c r="G40" t="str">
        <f ca="1">IF(ISBLANK(H40),"",
VLOOKUP(H40,OFFSET(INDIRECT("$A:$B"),0,MATCH(H$1&amp;"_Verify",INDIRECT("$1:$1"),0)-1),2,0)
)</f>
        <v>cu</v>
      </c>
      <c r="H40" t="s">
        <v>63</v>
      </c>
      <c r="I40" t="s">
        <v>69</v>
      </c>
      <c r="J40">
        <v>2500</v>
      </c>
      <c r="K40" t="str">
        <f>IF(H40="장비1상자",
  IF(OR(I40&gt;3,J40&gt;5),"장비이상",""),
IF(I40="GO",
  IF(J40&lt;100,"골드이상",""),
IF(I40="EN",
  IF(J40&gt;29,"에너지너무많음",
  IF(J40&gt;9,"에너지다소많음","")),"")))</f>
        <v/>
      </c>
      <c r="L40" t="str">
        <f t="shared" ca="1" si="11"/>
        <v/>
      </c>
      <c r="P40">
        <v>194</v>
      </c>
      <c r="Q40">
        <f t="shared" si="7"/>
        <v>194</v>
      </c>
      <c r="R40" t="str">
        <f ca="1">IF(LEN(G40)=0,"",G40)</f>
        <v>cu</v>
      </c>
      <c r="S40" t="str">
        <f>IF(LEN(I40)=0,"",I40)</f>
        <v>GO</v>
      </c>
      <c r="T40">
        <f>IF(LEN(J40)=0,"",J40)</f>
        <v>2500</v>
      </c>
      <c r="U40" t="str">
        <f ca="1">IF(LEN(L40)=0,"",L40)</f>
        <v/>
      </c>
      <c r="V40" t="str">
        <f t="shared" si="12"/>
        <v/>
      </c>
      <c r="W40" t="str">
        <f t="shared" si="12"/>
        <v/>
      </c>
      <c r="X40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</v>
      </c>
      <c r="Y40" t="str">
        <f t="shared" ca="1" si="9"/>
        <v>{"attd":"rt2","num":5,"tp1":"cu","vl1":"GO","cn1":2500,"key":194}</v>
      </c>
    </row>
    <row r="41" spans="1:25">
      <c r="A41" t="s">
        <v>76</v>
      </c>
      <c r="B41" t="str">
        <f>VLOOKUP(A41,AttendanceTypeTable!$A:$B,MATCH(AttendanceTypeTable!$B$1,AttendanceTypeTable!$A$1:$B$1,0),0)</f>
        <v>루틴2</v>
      </c>
      <c r="C41">
        <f t="shared" ca="1" si="10"/>
        <v>6</v>
      </c>
      <c r="D41" t="str">
        <f t="shared" si="4"/>
        <v>rt2</v>
      </c>
      <c r="E41">
        <f t="shared" ca="1" si="5"/>
        <v>6</v>
      </c>
      <c r="F41" t="str">
        <f t="shared" ca="1" si="6"/>
        <v/>
      </c>
      <c r="G41" t="str">
        <f ca="1">IF(ISBLANK(H41),"",
VLOOKUP(H41,OFFSET(INDIRECT("$A:$B"),0,MATCH(H$1&amp;"_Verify",INDIRECT("$1:$1"),0)-1),2,0)
)</f>
        <v>cu</v>
      </c>
      <c r="H41" t="s">
        <v>63</v>
      </c>
      <c r="I41" t="s">
        <v>69</v>
      </c>
      <c r="J41">
        <v>3750</v>
      </c>
      <c r="K41" t="str">
        <f>IF(H41="장비1상자",
  IF(OR(I41&gt;3,J41&gt;5),"장비이상",""),
IF(I41="GO",
  IF(J41&lt;100,"골드이상",""),
IF(I41="EN",
  IF(J41&gt;29,"에너지너무많음",
  IF(J41&gt;9,"에너지다소많음","")),"")))</f>
        <v/>
      </c>
      <c r="L41" t="str">
        <f t="shared" ca="1" si="11"/>
        <v/>
      </c>
      <c r="P41">
        <v>652</v>
      </c>
      <c r="Q41">
        <f t="shared" si="7"/>
        <v>652</v>
      </c>
      <c r="R41" t="str">
        <f ca="1">IF(LEN(G41)=0,"",G41)</f>
        <v>cu</v>
      </c>
      <c r="S41" t="str">
        <f>IF(LEN(I41)=0,"",I41)</f>
        <v>GO</v>
      </c>
      <c r="T41">
        <f>IF(LEN(J41)=0,"",J41)</f>
        <v>3750</v>
      </c>
      <c r="U41" t="str">
        <f ca="1">IF(LEN(L41)=0,"",L41)</f>
        <v/>
      </c>
      <c r="V41" t="str">
        <f t="shared" si="12"/>
        <v/>
      </c>
      <c r="W41" t="str">
        <f t="shared" si="12"/>
        <v/>
      </c>
      <c r="X41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</v>
      </c>
      <c r="Y41" t="str">
        <f t="shared" ca="1" si="9"/>
        <v>{"attd":"rt2","num":6,"tp1":"cu","vl1":"GO","cn1":3750,"key":652}</v>
      </c>
    </row>
    <row r="42" spans="1:25">
      <c r="A42" t="s">
        <v>76</v>
      </c>
      <c r="B42" t="str">
        <f>VLOOKUP(A42,AttendanceTypeTable!$A:$B,MATCH(AttendanceTypeTable!$B$1,AttendanceTypeTable!$A$1:$B$1,0),0)</f>
        <v>루틴2</v>
      </c>
      <c r="C42">
        <f t="shared" ca="1" si="10"/>
        <v>7</v>
      </c>
      <c r="D42" t="str">
        <f t="shared" si="4"/>
        <v>rt2</v>
      </c>
      <c r="E42">
        <f t="shared" ca="1" si="5"/>
        <v>7</v>
      </c>
      <c r="F42" t="str">
        <f t="shared" ca="1" si="6"/>
        <v/>
      </c>
      <c r="G42" t="str">
        <f ca="1">IF(ISBLANK(H42),"",
VLOOKUP(H42,OFFSET(INDIRECT("$A:$B"),0,MATCH(H$1&amp;"_Verify",INDIRECT("$1:$1"),0)-1),2,0)
)</f>
        <v>cu</v>
      </c>
      <c r="H42" t="s">
        <v>63</v>
      </c>
      <c r="I42" t="s">
        <v>64</v>
      </c>
      <c r="J42">
        <v>220</v>
      </c>
      <c r="K42" t="str">
        <f>IF(H42="장비1상자",
  IF(OR(I42&gt;3,J42&gt;5),"장비이상",""),
IF(I42="GO",
  IF(J42&lt;100,"골드이상",""),
IF(I42="EN",
  IF(J42&gt;29,"에너지너무많음",
  IF(J42&gt;9,"에너지다소많음","")),"")))</f>
        <v>에너지너무많음</v>
      </c>
      <c r="L42" t="str">
        <f t="shared" ca="1" si="11"/>
        <v/>
      </c>
      <c r="P42">
        <v>821</v>
      </c>
      <c r="Q42">
        <f t="shared" si="7"/>
        <v>821</v>
      </c>
      <c r="R42" t="str">
        <f ca="1">IF(LEN(G42)=0,"",G42)</f>
        <v>cu</v>
      </c>
      <c r="S42" t="str">
        <f>IF(LEN(I42)=0,"",I42)</f>
        <v>EN</v>
      </c>
      <c r="T42">
        <f>IF(LEN(J42)=0,"",J42)</f>
        <v>220</v>
      </c>
      <c r="U42" t="str">
        <f ca="1">IF(LEN(L42)=0,"",L42)</f>
        <v/>
      </c>
      <c r="V42" t="str">
        <f t="shared" si="12"/>
        <v/>
      </c>
      <c r="W42" t="str">
        <f t="shared" si="12"/>
        <v/>
      </c>
      <c r="X42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</v>
      </c>
      <c r="Y42" t="str">
        <f t="shared" ca="1" si="9"/>
        <v>{"attd":"rt2","num":7,"tp1":"cu","vl1":"EN","cn1":220,"key":821}</v>
      </c>
    </row>
    <row r="43" spans="1:25">
      <c r="A43" t="s">
        <v>76</v>
      </c>
      <c r="B43" t="str">
        <f>VLOOKUP(A43,AttendanceTypeTable!$A:$B,MATCH(AttendanceTypeTable!$B$1,AttendanceTypeTable!$A$1:$B$1,0),0)</f>
        <v>루틴2</v>
      </c>
      <c r="C43">
        <f t="shared" ca="1" si="10"/>
        <v>8</v>
      </c>
      <c r="D43" t="str">
        <f t="shared" si="4"/>
        <v>rt2</v>
      </c>
      <c r="E43">
        <f t="shared" ca="1" si="5"/>
        <v>8</v>
      </c>
      <c r="F43" t="str">
        <f t="shared" ca="1" si="6"/>
        <v/>
      </c>
      <c r="G43" t="str">
        <f ca="1">IF(ISBLANK(H43),"",
VLOOKUP(H43,OFFSET(INDIRECT("$A:$B"),0,MATCH(H$1&amp;"_Verify",INDIRECT("$1:$1"),0)-1),2,0)
)</f>
        <v>cu</v>
      </c>
      <c r="H43" t="s">
        <v>63</v>
      </c>
      <c r="I43" t="s">
        <v>69</v>
      </c>
      <c r="J43">
        <v>10000</v>
      </c>
      <c r="K43" t="str">
        <f>IF(H43="장비1상자",
  IF(OR(I43&gt;3,J43&gt;5),"장비이상",""),
IF(I43="GO",
  IF(J43&lt;100,"골드이상",""),
IF(I43="EN",
  IF(J43&gt;29,"에너지너무많음",
  IF(J43&gt;9,"에너지다소많음","")),"")))</f>
        <v/>
      </c>
      <c r="L43" t="str">
        <f t="shared" ca="1" si="11"/>
        <v/>
      </c>
      <c r="P43">
        <v>922</v>
      </c>
      <c r="Q43">
        <f t="shared" si="7"/>
        <v>922</v>
      </c>
      <c r="R43" t="str">
        <f ca="1">IF(LEN(G43)=0,"",G43)</f>
        <v>cu</v>
      </c>
      <c r="S43" t="str">
        <f>IF(LEN(I43)=0,"",I43)</f>
        <v>GO</v>
      </c>
      <c r="T43">
        <f>IF(LEN(J43)=0,"",J43)</f>
        <v>10000</v>
      </c>
      <c r="U43" t="str">
        <f ca="1">IF(LEN(L43)=0,"",L43)</f>
        <v/>
      </c>
      <c r="V43" t="str">
        <f t="shared" si="12"/>
        <v/>
      </c>
      <c r="W43" t="str">
        <f t="shared" si="12"/>
        <v/>
      </c>
      <c r="X43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</v>
      </c>
      <c r="Y43" t="str">
        <f t="shared" ca="1" si="9"/>
        <v>{"attd":"rt2","num":8,"tp1":"cu","vl1":"GO","cn1":10000,"key":922}</v>
      </c>
    </row>
    <row r="44" spans="1:25">
      <c r="A44" t="s">
        <v>76</v>
      </c>
      <c r="B44" t="str">
        <f>VLOOKUP(A44,AttendanceTypeTable!$A:$B,MATCH(AttendanceTypeTable!$B$1,AttendanceTypeTable!$A$1:$B$1,0),0)</f>
        <v>루틴2</v>
      </c>
      <c r="C44">
        <f t="shared" ca="1" si="10"/>
        <v>9</v>
      </c>
      <c r="D44" t="str">
        <f t="shared" si="4"/>
        <v>rt2</v>
      </c>
      <c r="E44">
        <f t="shared" ca="1" si="5"/>
        <v>9</v>
      </c>
      <c r="F44" t="str">
        <f t="shared" ca="1" si="6"/>
        <v/>
      </c>
      <c r="G44" t="str">
        <f ca="1">IF(ISBLANK(H44),"",
VLOOKUP(H44,OFFSET(INDIRECT("$A:$B"),0,MATCH(H$1&amp;"_Verify",INDIRECT("$1:$1"),0)-1),2,0)
)</f>
        <v>cu</v>
      </c>
      <c r="H44" t="s">
        <v>63</v>
      </c>
      <c r="I44" t="s">
        <v>64</v>
      </c>
      <c r="J44">
        <v>999</v>
      </c>
      <c r="K44" t="str">
        <f>IF(H44="장비1상자",
  IF(OR(I44&gt;3,J44&gt;5),"장비이상",""),
IF(I44="GO",
  IF(J44&lt;100,"골드이상",""),
IF(I44="EN",
  IF(J44&gt;29,"에너지너무많음",
  IF(J44&gt;9,"에너지다소많음","")),"")))</f>
        <v>에너지너무많음</v>
      </c>
      <c r="L44" t="str">
        <f t="shared" ca="1" si="11"/>
        <v>cu</v>
      </c>
      <c r="M44" t="s">
        <v>63</v>
      </c>
      <c r="N44" t="s">
        <v>69</v>
      </c>
      <c r="O44">
        <v>5000000</v>
      </c>
      <c r="P44">
        <v>844</v>
      </c>
      <c r="Q44">
        <f t="shared" si="7"/>
        <v>844</v>
      </c>
      <c r="R44" t="str">
        <f ca="1">IF(LEN(G44)=0,"",G44)</f>
        <v>cu</v>
      </c>
      <c r="S44" t="str">
        <f>IF(LEN(I44)=0,"",I44)</f>
        <v>EN</v>
      </c>
      <c r="T44">
        <f>IF(LEN(J44)=0,"",J44)</f>
        <v>999</v>
      </c>
      <c r="U44" t="str">
        <f ca="1">IF(LEN(L44)=0,"",L44)</f>
        <v>cu</v>
      </c>
      <c r="V44" t="str">
        <f t="shared" si="12"/>
        <v>GO</v>
      </c>
      <c r="W44">
        <f t="shared" si="12"/>
        <v>5000000</v>
      </c>
      <c r="X44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</v>
      </c>
      <c r="Y44" t="str">
        <f t="shared" ca="1" si="9"/>
        <v>{"attd":"rt2","num":9,"tp1":"cu","vl1":"EN","cn1":999,"tp2":"cu","vl2":"GO","cn2":5000000,"key":844}</v>
      </c>
    </row>
    <row r="45" spans="1:25">
      <c r="A45" t="s">
        <v>77</v>
      </c>
      <c r="B45" t="str">
        <f>VLOOKUP(A45,AttendanceTypeTable!$A:$B,MATCH(AttendanceTypeTable!$B$1,AttendanceTypeTable!$A$1:$B$1,0),0)</f>
        <v>루틴3</v>
      </c>
      <c r="C45">
        <f t="shared" ca="1" si="10"/>
        <v>1</v>
      </c>
      <c r="D45" t="str">
        <f t="shared" si="4"/>
        <v>rt3</v>
      </c>
      <c r="E45">
        <f t="shared" ca="1" si="5"/>
        <v>1</v>
      </c>
      <c r="F45" t="str">
        <f t="shared" ca="1" si="6"/>
        <v/>
      </c>
      <c r="G45" t="str">
        <f ca="1">IF(ISBLANK(H45),"",
VLOOKUP(H45,OFFSET(INDIRECT("$A:$B"),0,MATCH(H$1&amp;"_Verify",INDIRECT("$1:$1"),0)-1),2,0)
)</f>
        <v>cu</v>
      </c>
      <c r="H45" t="s">
        <v>63</v>
      </c>
      <c r="I45" t="s">
        <v>64</v>
      </c>
      <c r="J45">
        <v>120</v>
      </c>
      <c r="K45" t="str">
        <f>IF(H45="장비1상자",
  IF(OR(I45&gt;3,J45&gt;5),"장비이상",""),
IF(I45="GO",
  IF(J45&lt;100,"골드이상",""),
IF(I45="EN",
  IF(J45&gt;29,"에너지너무많음",
  IF(J45&gt;9,"에너지다소많음","")),"")))</f>
        <v>에너지너무많음</v>
      </c>
      <c r="L45" t="str">
        <f t="shared" ca="1" si="11"/>
        <v/>
      </c>
      <c r="P45">
        <v>636</v>
      </c>
      <c r="Q45">
        <f t="shared" si="7"/>
        <v>636</v>
      </c>
      <c r="R45" t="str">
        <f ca="1">IF(LEN(G45)=0,"",G45)</f>
        <v>cu</v>
      </c>
      <c r="S45" t="str">
        <f>IF(LEN(I45)=0,"",I45)</f>
        <v>EN</v>
      </c>
      <c r="T45">
        <f>IF(LEN(J45)=0,"",J45)</f>
        <v>120</v>
      </c>
      <c r="U45" t="str">
        <f ca="1">IF(LEN(L45)=0,"",L45)</f>
        <v/>
      </c>
      <c r="V45" t="str">
        <f t="shared" si="12"/>
        <v/>
      </c>
      <c r="W45" t="str">
        <f t="shared" si="12"/>
        <v/>
      </c>
      <c r="X4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</v>
      </c>
      <c r="Y45" t="str">
        <f t="shared" ca="1" si="9"/>
        <v>{"attd":"rt3","num":1,"tp1":"cu","vl1":"EN","cn1":120,"key":636}</v>
      </c>
    </row>
    <row r="46" spans="1:25">
      <c r="A46" t="s">
        <v>77</v>
      </c>
      <c r="B46" t="str">
        <f>VLOOKUP(A46,AttendanceTypeTable!$A:$B,MATCH(AttendanceTypeTable!$B$1,AttendanceTypeTable!$A$1:$B$1,0),0)</f>
        <v>루틴3</v>
      </c>
      <c r="C46">
        <f t="shared" ca="1" si="10"/>
        <v>2</v>
      </c>
      <c r="D46" t="str">
        <f t="shared" si="4"/>
        <v>rt3</v>
      </c>
      <c r="E46">
        <f t="shared" ca="1" si="5"/>
        <v>2</v>
      </c>
      <c r="F46" t="str">
        <f t="shared" ca="1" si="6"/>
        <v/>
      </c>
      <c r="G46" t="str">
        <f ca="1">IF(ISBLANK(H46),"",
VLOOKUP(H46,OFFSET(INDIRECT("$A:$B"),0,MATCH(H$1&amp;"_Verify",INDIRECT("$1:$1"),0)-1),2,0)
)</f>
        <v>cu</v>
      </c>
      <c r="H46" t="s">
        <v>63</v>
      </c>
      <c r="I46" t="s">
        <v>69</v>
      </c>
      <c r="J46">
        <v>1250</v>
      </c>
      <c r="K46" t="str">
        <f>IF(H46="장비1상자",
  IF(OR(I46&gt;3,J46&gt;5),"장비이상",""),
IF(I46="GO",
  IF(J46&lt;100,"골드이상",""),
IF(I46="EN",
  IF(J46&gt;29,"에너지너무많음",
  IF(J46&gt;9,"에너지다소많음","")),"")))</f>
        <v/>
      </c>
      <c r="L46" t="str">
        <f t="shared" ca="1" si="11"/>
        <v/>
      </c>
      <c r="P46">
        <v>334</v>
      </c>
      <c r="Q46">
        <f t="shared" si="7"/>
        <v>334</v>
      </c>
      <c r="R46" t="str">
        <f ca="1">IF(LEN(G46)=0,"",G46)</f>
        <v>cu</v>
      </c>
      <c r="S46" t="str">
        <f>IF(LEN(I46)=0,"",I46)</f>
        <v>GO</v>
      </c>
      <c r="T46">
        <f>IF(LEN(J46)=0,"",J46)</f>
        <v>1250</v>
      </c>
      <c r="U46" t="str">
        <f ca="1">IF(LEN(L46)=0,"",L46)</f>
        <v/>
      </c>
      <c r="V46" t="str">
        <f t="shared" si="12"/>
        <v/>
      </c>
      <c r="W46" t="str">
        <f t="shared" si="12"/>
        <v/>
      </c>
      <c r="X4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</v>
      </c>
      <c r="Y46" t="str">
        <f t="shared" ca="1" si="9"/>
        <v>{"attd":"rt3","num":2,"tp1":"cu","vl1":"GO","cn1":1250,"key":334}</v>
      </c>
    </row>
    <row r="47" spans="1:25">
      <c r="A47" t="s">
        <v>77</v>
      </c>
      <c r="B47" t="str">
        <f>VLOOKUP(A47,AttendanceTypeTable!$A:$B,MATCH(AttendanceTypeTable!$B$1,AttendanceTypeTable!$A$1:$B$1,0),0)</f>
        <v>루틴3</v>
      </c>
      <c r="C47">
        <f t="shared" ca="1" si="10"/>
        <v>3</v>
      </c>
      <c r="D47" t="str">
        <f t="shared" si="4"/>
        <v>rt3</v>
      </c>
      <c r="E47">
        <f t="shared" ca="1" si="5"/>
        <v>3</v>
      </c>
      <c r="F47" t="str">
        <f t="shared" ca="1" si="6"/>
        <v/>
      </c>
      <c r="G47" t="str">
        <f ca="1">IF(ISBLANK(H47),"",
VLOOKUP(H47,OFFSET(INDIRECT("$A:$B"),0,MATCH(H$1&amp;"_Verify",INDIRECT("$1:$1"),0)-1),2,0)
)</f>
        <v>cu</v>
      </c>
      <c r="H47" t="s">
        <v>63</v>
      </c>
      <c r="I47" t="s">
        <v>69</v>
      </c>
      <c r="J47">
        <v>10000</v>
      </c>
      <c r="K47" t="str">
        <f>IF(H47="장비1상자",
  IF(OR(I47&gt;3,J47&gt;5),"장비이상",""),
IF(I47="GO",
  IF(J47&lt;100,"골드이상",""),
IF(I47="EN",
  IF(J47&gt;29,"에너지너무많음",
  IF(J47&gt;9,"에너지다소많음","")),"")))</f>
        <v/>
      </c>
      <c r="L47" t="str">
        <f t="shared" ca="1" si="11"/>
        <v/>
      </c>
      <c r="P47">
        <v>858</v>
      </c>
      <c r="Q47">
        <f t="shared" si="7"/>
        <v>858</v>
      </c>
      <c r="R47" t="str">
        <f ca="1">IF(LEN(G47)=0,"",G47)</f>
        <v>cu</v>
      </c>
      <c r="S47" t="str">
        <f>IF(LEN(I47)=0,"",I47)</f>
        <v>GO</v>
      </c>
      <c r="T47">
        <f>IF(LEN(J47)=0,"",J47)</f>
        <v>10000</v>
      </c>
      <c r="U47" t="str">
        <f ca="1">IF(LEN(L47)=0,"",L47)</f>
        <v/>
      </c>
      <c r="V47" t="str">
        <f t="shared" si="12"/>
        <v/>
      </c>
      <c r="W47" t="str">
        <f t="shared" si="12"/>
        <v/>
      </c>
      <c r="X47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</v>
      </c>
      <c r="Y47" t="str">
        <f t="shared" ca="1" si="9"/>
        <v>{"attd":"rt3","num":3,"tp1":"cu","vl1":"GO","cn1":10000,"key":858}</v>
      </c>
    </row>
    <row r="48" spans="1:25">
      <c r="A48" t="s">
        <v>77</v>
      </c>
      <c r="B48" t="str">
        <f>VLOOKUP(A48,AttendanceTypeTable!$A:$B,MATCH(AttendanceTypeTable!$B$1,AttendanceTypeTable!$A$1:$B$1,0),0)</f>
        <v>루틴3</v>
      </c>
      <c r="C48">
        <f t="shared" ca="1" si="10"/>
        <v>4</v>
      </c>
      <c r="D48" t="str">
        <f t="shared" si="4"/>
        <v>rt3</v>
      </c>
      <c r="E48">
        <f t="shared" ca="1" si="5"/>
        <v>4</v>
      </c>
      <c r="F48" t="str">
        <f t="shared" ca="1" si="6"/>
        <v/>
      </c>
      <c r="G48" t="str">
        <f ca="1">IF(ISBLANK(H48),"",
VLOOKUP(H48,OFFSET(INDIRECT("$A:$B"),0,MATCH(H$1&amp;"_Verify",INDIRECT("$1:$1"),0)-1),2,0)
)</f>
        <v>cu</v>
      </c>
      <c r="H48" t="s">
        <v>63</v>
      </c>
      <c r="I48" t="s">
        <v>64</v>
      </c>
      <c r="J48">
        <v>150</v>
      </c>
      <c r="K48" t="str">
        <f>IF(H48="장비1상자",
  IF(OR(I48&gt;3,J48&gt;5),"장비이상",""),
IF(I48="GO",
  IF(J48&lt;100,"골드이상",""),
IF(I48="EN",
  IF(J48&gt;29,"에너지너무많음",
  IF(J48&gt;9,"에너지다소많음","")),"")))</f>
        <v>에너지너무많음</v>
      </c>
      <c r="L48" t="str">
        <f t="shared" ca="1" si="11"/>
        <v/>
      </c>
      <c r="P48">
        <v>965</v>
      </c>
      <c r="Q48">
        <f t="shared" si="7"/>
        <v>965</v>
      </c>
      <c r="R48" t="str">
        <f ca="1">IF(LEN(G48)=0,"",G48)</f>
        <v>cu</v>
      </c>
      <c r="S48" t="str">
        <f>IF(LEN(I48)=0,"",I48)</f>
        <v>EN</v>
      </c>
      <c r="T48">
        <f>IF(LEN(J48)=0,"",J48)</f>
        <v>150</v>
      </c>
      <c r="U48" t="str">
        <f ca="1">IF(LEN(L48)=0,"",L48)</f>
        <v/>
      </c>
      <c r="V48" t="str">
        <f t="shared" si="12"/>
        <v/>
      </c>
      <c r="W48" t="str">
        <f t="shared" si="12"/>
        <v/>
      </c>
      <c r="X48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</v>
      </c>
      <c r="Y48" t="str">
        <f t="shared" ca="1" si="9"/>
        <v>{"attd":"rt3","num":4,"tp1":"cu","vl1":"EN","cn1":150,"key":965}</v>
      </c>
    </row>
    <row r="49" spans="1:25">
      <c r="A49" t="s">
        <v>77</v>
      </c>
      <c r="B49" t="str">
        <f>VLOOKUP(A49,AttendanceTypeTable!$A:$B,MATCH(AttendanceTypeTable!$B$1,AttendanceTypeTable!$A$1:$B$1,0),0)</f>
        <v>루틴3</v>
      </c>
      <c r="C49">
        <f t="shared" ca="1" si="10"/>
        <v>5</v>
      </c>
      <c r="D49" t="str">
        <f t="shared" si="4"/>
        <v>rt3</v>
      </c>
      <c r="E49">
        <f t="shared" ca="1" si="5"/>
        <v>5</v>
      </c>
      <c r="F49" t="str">
        <f t="shared" ca="1" si="6"/>
        <v/>
      </c>
      <c r="G49" t="str">
        <f ca="1">IF(ISBLANK(H49),"",
VLOOKUP(H49,OFFSET(INDIRECT("$A:$B"),0,MATCH(H$1&amp;"_Verify",INDIRECT("$1:$1"),0)-1),2,0)
)</f>
        <v>cu</v>
      </c>
      <c r="H49" t="s">
        <v>63</v>
      </c>
      <c r="I49" t="s">
        <v>69</v>
      </c>
      <c r="J49">
        <v>2500</v>
      </c>
      <c r="K49" t="str">
        <f>IF(H49="장비1상자",
  IF(OR(I49&gt;3,J49&gt;5),"장비이상",""),
IF(I49="GO",
  IF(J49&lt;100,"골드이상",""),
IF(I49="EN",
  IF(J49&gt;29,"에너지너무많음",
  IF(J49&gt;9,"에너지다소많음","")),"")))</f>
        <v/>
      </c>
      <c r="L49" t="str">
        <f t="shared" ca="1" si="11"/>
        <v/>
      </c>
      <c r="P49">
        <v>657</v>
      </c>
      <c r="Q49">
        <f t="shared" si="7"/>
        <v>657</v>
      </c>
      <c r="R49" t="str">
        <f ca="1">IF(LEN(G49)=0,"",G49)</f>
        <v>cu</v>
      </c>
      <c r="S49" t="str">
        <f>IF(LEN(I49)=0,"",I49)</f>
        <v>GO</v>
      </c>
      <c r="T49">
        <f>IF(LEN(J49)=0,"",J49)</f>
        <v>2500</v>
      </c>
      <c r="U49" t="str">
        <f ca="1">IF(LEN(L49)=0,"",L49)</f>
        <v/>
      </c>
      <c r="V49" t="str">
        <f t="shared" si="12"/>
        <v/>
      </c>
      <c r="W49" t="str">
        <f t="shared" si="12"/>
        <v/>
      </c>
      <c r="X49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</v>
      </c>
      <c r="Y49" t="str">
        <f t="shared" ca="1" si="9"/>
        <v>{"attd":"rt3","num":5,"tp1":"cu","vl1":"GO","cn1":2500,"key":657}</v>
      </c>
    </row>
    <row r="50" spans="1:25">
      <c r="A50" t="s">
        <v>77</v>
      </c>
      <c r="B50" t="str">
        <f>VLOOKUP(A50,AttendanceTypeTable!$A:$B,MATCH(AttendanceTypeTable!$B$1,AttendanceTypeTable!$A$1:$B$1,0),0)</f>
        <v>루틴3</v>
      </c>
      <c r="C50">
        <f t="shared" ca="1" si="10"/>
        <v>6</v>
      </c>
      <c r="D50" t="str">
        <f t="shared" si="4"/>
        <v>rt3</v>
      </c>
      <c r="E50">
        <f t="shared" ca="1" si="5"/>
        <v>6</v>
      </c>
      <c r="F50" t="str">
        <f t="shared" ca="1" si="6"/>
        <v/>
      </c>
      <c r="G50" t="str">
        <f ca="1">IF(ISBLANK(H50),"",
VLOOKUP(H50,OFFSET(INDIRECT("$A:$B"),0,MATCH(H$1&amp;"_Verify",INDIRECT("$1:$1"),0)-1),2,0)
)</f>
        <v>cu</v>
      </c>
      <c r="H50" t="s">
        <v>63</v>
      </c>
      <c r="I50" t="s">
        <v>69</v>
      </c>
      <c r="J50">
        <v>3750</v>
      </c>
      <c r="K50" t="str">
        <f>IF(H50="장비1상자",
  IF(OR(I50&gt;3,J50&gt;5),"장비이상",""),
IF(I50="GO",
  IF(J50&lt;100,"골드이상",""),
IF(I50="EN",
  IF(J50&gt;29,"에너지너무많음",
  IF(J50&gt;9,"에너지다소많음","")),"")))</f>
        <v/>
      </c>
      <c r="L50" t="str">
        <f t="shared" ca="1" si="11"/>
        <v/>
      </c>
      <c r="P50">
        <v>160</v>
      </c>
      <c r="Q50">
        <f t="shared" si="7"/>
        <v>160</v>
      </c>
      <c r="R50" t="str">
        <f ca="1">IF(LEN(G50)=0,"",G50)</f>
        <v>cu</v>
      </c>
      <c r="S50" t="str">
        <f>IF(LEN(I50)=0,"",I50)</f>
        <v>GO</v>
      </c>
      <c r="T50">
        <f>IF(LEN(J50)=0,"",J50)</f>
        <v>3750</v>
      </c>
      <c r="U50" t="str">
        <f ca="1">IF(LEN(L50)=0,"",L50)</f>
        <v/>
      </c>
      <c r="V50" t="str">
        <f t="shared" si="12"/>
        <v/>
      </c>
      <c r="W50" t="str">
        <f t="shared" si="12"/>
        <v/>
      </c>
      <c r="X50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</v>
      </c>
      <c r="Y50" t="str">
        <f t="shared" ca="1" si="9"/>
        <v>{"attd":"rt3","num":6,"tp1":"cu","vl1":"GO","cn1":3750,"key":160}</v>
      </c>
    </row>
    <row r="51" spans="1:25">
      <c r="A51" t="s">
        <v>77</v>
      </c>
      <c r="B51" t="str">
        <f>VLOOKUP(A51,AttendanceTypeTable!$A:$B,MATCH(AttendanceTypeTable!$B$1,AttendanceTypeTable!$A$1:$B$1,0),0)</f>
        <v>루틴3</v>
      </c>
      <c r="C51">
        <f t="shared" ca="1" si="10"/>
        <v>7</v>
      </c>
      <c r="D51" t="str">
        <f t="shared" si="4"/>
        <v>rt3</v>
      </c>
      <c r="E51">
        <f t="shared" ca="1" si="5"/>
        <v>7</v>
      </c>
      <c r="F51" t="str">
        <f t="shared" ca="1" si="6"/>
        <v/>
      </c>
      <c r="G51" t="str">
        <f ca="1">IF(ISBLANK(H51),"",
VLOOKUP(H51,OFFSET(INDIRECT("$A:$B"),0,MATCH(H$1&amp;"_Verify",INDIRECT("$1:$1"),0)-1),2,0)
)</f>
        <v>cu</v>
      </c>
      <c r="H51" t="s">
        <v>63</v>
      </c>
      <c r="I51" t="s">
        <v>64</v>
      </c>
      <c r="J51">
        <v>220</v>
      </c>
      <c r="K51" t="str">
        <f>IF(H51="장비1상자",
  IF(OR(I51&gt;3,J51&gt;5),"장비이상",""),
IF(I51="GO",
  IF(J51&lt;100,"골드이상",""),
IF(I51="EN",
  IF(J51&gt;29,"에너지너무많음",
  IF(J51&gt;9,"에너지다소많음","")),"")))</f>
        <v>에너지너무많음</v>
      </c>
      <c r="L51" t="str">
        <f t="shared" ca="1" si="11"/>
        <v/>
      </c>
      <c r="P51">
        <v>798</v>
      </c>
      <c r="Q51">
        <f t="shared" si="7"/>
        <v>798</v>
      </c>
      <c r="R51" t="str">
        <f ca="1">IF(LEN(G51)=0,"",G51)</f>
        <v>cu</v>
      </c>
      <c r="S51" t="str">
        <f>IF(LEN(I51)=0,"",I51)</f>
        <v>EN</v>
      </c>
      <c r="T51">
        <f>IF(LEN(J51)=0,"",J51)</f>
        <v>220</v>
      </c>
      <c r="U51" t="str">
        <f ca="1">IF(LEN(L51)=0,"",L51)</f>
        <v/>
      </c>
      <c r="V51" t="str">
        <f t="shared" si="12"/>
        <v/>
      </c>
      <c r="W51" t="str">
        <f t="shared" si="12"/>
        <v/>
      </c>
      <c r="X51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</v>
      </c>
      <c r="Y51" t="str">
        <f t="shared" ca="1" si="9"/>
        <v>{"attd":"rt3","num":7,"tp1":"cu","vl1":"EN","cn1":220,"key":798}</v>
      </c>
    </row>
    <row r="52" spans="1:25">
      <c r="A52" t="s">
        <v>77</v>
      </c>
      <c r="B52" t="str">
        <f>VLOOKUP(A52,AttendanceTypeTable!$A:$B,MATCH(AttendanceTypeTable!$B$1,AttendanceTypeTable!$A$1:$B$1,0),0)</f>
        <v>루틴3</v>
      </c>
      <c r="C52">
        <f t="shared" ca="1" si="10"/>
        <v>8</v>
      </c>
      <c r="D52" t="str">
        <f t="shared" si="4"/>
        <v>rt3</v>
      </c>
      <c r="E52">
        <f t="shared" ca="1" si="5"/>
        <v>8</v>
      </c>
      <c r="F52" t="str">
        <f t="shared" ca="1" si="6"/>
        <v/>
      </c>
      <c r="G52" t="str">
        <f ca="1">IF(ISBLANK(H52),"",
VLOOKUP(H52,OFFSET(INDIRECT("$A:$B"),0,MATCH(H$1&amp;"_Verify",INDIRECT("$1:$1"),0)-1),2,0)
)</f>
        <v>cu</v>
      </c>
      <c r="H52" t="s">
        <v>63</v>
      </c>
      <c r="I52" t="s">
        <v>69</v>
      </c>
      <c r="J52">
        <v>10000</v>
      </c>
      <c r="K52" t="str">
        <f>IF(H52="장비1상자",
  IF(OR(I52&gt;3,J52&gt;5),"장비이상",""),
IF(I52="GO",
  IF(J52&lt;100,"골드이상",""),
IF(I52="EN",
  IF(J52&gt;29,"에너지너무많음",
  IF(J52&gt;9,"에너지다소많음","")),"")))</f>
        <v/>
      </c>
      <c r="L52" t="str">
        <f t="shared" ca="1" si="11"/>
        <v/>
      </c>
      <c r="P52">
        <v>803</v>
      </c>
      <c r="Q52">
        <f t="shared" si="7"/>
        <v>803</v>
      </c>
      <c r="R52" t="str">
        <f ca="1">IF(LEN(G52)=0,"",G52)</f>
        <v>cu</v>
      </c>
      <c r="S52" t="str">
        <f>IF(LEN(I52)=0,"",I52)</f>
        <v>GO</v>
      </c>
      <c r="T52">
        <f>IF(LEN(J52)=0,"",J52)</f>
        <v>10000</v>
      </c>
      <c r="U52" t="str">
        <f ca="1">IF(LEN(L52)=0,"",L52)</f>
        <v/>
      </c>
      <c r="V52" t="str">
        <f t="shared" si="12"/>
        <v/>
      </c>
      <c r="W52" t="str">
        <f t="shared" si="12"/>
        <v/>
      </c>
      <c r="X52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</v>
      </c>
      <c r="Y52" t="str">
        <f t="shared" ca="1" si="9"/>
        <v>{"attd":"rt3","num":8,"tp1":"cu","vl1":"GO","cn1":10000,"key":803}</v>
      </c>
    </row>
    <row r="53" spans="1:25">
      <c r="A53" t="s">
        <v>77</v>
      </c>
      <c r="B53" t="str">
        <f>VLOOKUP(A53,AttendanceTypeTable!$A:$B,MATCH(AttendanceTypeTable!$B$1,AttendanceTypeTable!$A$1:$B$1,0),0)</f>
        <v>루틴3</v>
      </c>
      <c r="C53">
        <f t="shared" ca="1" si="10"/>
        <v>9</v>
      </c>
      <c r="D53" t="str">
        <f t="shared" si="4"/>
        <v>rt3</v>
      </c>
      <c r="E53">
        <f t="shared" ca="1" si="5"/>
        <v>9</v>
      </c>
      <c r="F53" t="str">
        <f t="shared" ca="1" si="6"/>
        <v/>
      </c>
      <c r="G53" t="str">
        <f ca="1">IF(ISBLANK(H53),"",
VLOOKUP(H53,OFFSET(INDIRECT("$A:$B"),0,MATCH(H$1&amp;"_Verify",INDIRECT("$1:$1"),0)-1),2,0)
)</f>
        <v>cu</v>
      </c>
      <c r="H53" t="s">
        <v>63</v>
      </c>
      <c r="I53" t="s">
        <v>64</v>
      </c>
      <c r="J53">
        <v>999</v>
      </c>
      <c r="K53" t="str">
        <f>IF(H53="장비1상자",
  IF(OR(I53&gt;3,J53&gt;5),"장비이상",""),
IF(I53="GO",
  IF(J53&lt;100,"골드이상",""),
IF(I53="EN",
  IF(J53&gt;29,"에너지너무많음",
  IF(J53&gt;9,"에너지다소많음","")),"")))</f>
        <v>에너지너무많음</v>
      </c>
      <c r="L53" t="str">
        <f t="shared" ca="1" si="11"/>
        <v>cu</v>
      </c>
      <c r="M53" t="s">
        <v>63</v>
      </c>
      <c r="N53" t="s">
        <v>69</v>
      </c>
      <c r="O53">
        <v>5000000</v>
      </c>
      <c r="P53">
        <v>512</v>
      </c>
      <c r="Q53">
        <f t="shared" si="7"/>
        <v>512</v>
      </c>
      <c r="R53" t="str">
        <f ca="1">IF(LEN(G53)=0,"",G53)</f>
        <v>cu</v>
      </c>
      <c r="S53" t="str">
        <f>IF(LEN(I53)=0,"",I53)</f>
        <v>EN</v>
      </c>
      <c r="T53">
        <f>IF(LEN(J53)=0,"",J53)</f>
        <v>999</v>
      </c>
      <c r="U53" t="str">
        <f ca="1">IF(LEN(L53)=0,"",L53)</f>
        <v>cu</v>
      </c>
      <c r="V53" t="str">
        <f t="shared" si="12"/>
        <v>GO</v>
      </c>
      <c r="W53">
        <f t="shared" si="12"/>
        <v>5000000</v>
      </c>
      <c r="X53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</v>
      </c>
      <c r="Y53" t="str">
        <f t="shared" ca="1" si="9"/>
        <v>{"attd":"rt3","num":9,"tp1":"cu","vl1":"EN","cn1":999,"tp2":"cu","vl2":"GO","cn2":5000000,"key":512}</v>
      </c>
    </row>
    <row r="54" spans="1:25">
      <c r="A54" t="s">
        <v>78</v>
      </c>
      <c r="B54" t="str">
        <f>VLOOKUP(A54,AttendanceTypeTable!$A:$B,MATCH(AttendanceTypeTable!$B$1,AttendanceTypeTable!$A$1:$B$1,0),0)</f>
        <v>루틴4</v>
      </c>
      <c r="C54">
        <f t="shared" ref="C54:C62" ca="1" si="13">IF(A54&lt;&gt;OFFSET(A54,-1,0),1,OFFSET(C54,-1,0)+1)</f>
        <v>1</v>
      </c>
      <c r="D54" t="str">
        <f t="shared" si="4"/>
        <v>rt4</v>
      </c>
      <c r="E54">
        <f t="shared" ca="1" si="5"/>
        <v>1</v>
      </c>
      <c r="F54" t="str">
        <f t="shared" ca="1" si="6"/>
        <v/>
      </c>
      <c r="G54" t="str">
        <f ca="1">IF(ISBLANK(H54),"",
VLOOKUP(H54,OFFSET(INDIRECT("$A:$B"),0,MATCH(H$1&amp;"_Verify",INDIRECT("$1:$1"),0)-1),2,0)
)</f>
        <v>cu</v>
      </c>
      <c r="H54" t="s">
        <v>63</v>
      </c>
      <c r="I54" t="s">
        <v>64</v>
      </c>
      <c r="J54">
        <v>120</v>
      </c>
      <c r="K54" t="str">
        <f>IF(H54="장비1상자",
  IF(OR(I54&gt;3,J54&gt;5),"장비이상",""),
IF(I54="GO",
  IF(J54&lt;100,"골드이상",""),
IF(I54="EN",
  IF(J54&gt;29,"에너지너무많음",
  IF(J54&gt;9,"에너지다소많음","")),"")))</f>
        <v>에너지너무많음</v>
      </c>
      <c r="L54" t="str">
        <f t="shared" ref="L54:L62" ca="1" si="14">IF(ISBLANK(M54),"",
VLOOKUP(M54,OFFSET(INDIRECT("$A:$B"),0,MATCH(M$1&amp;"_Verify",INDIRECT("$1:$1"),0)-1),2,0)
)</f>
        <v/>
      </c>
      <c r="P54">
        <v>450</v>
      </c>
      <c r="Q54">
        <f t="shared" si="7"/>
        <v>450</v>
      </c>
      <c r="R54" t="str">
        <f ca="1">IF(LEN(G54)=0,"",G54)</f>
        <v>cu</v>
      </c>
      <c r="S54" t="str">
        <f>IF(LEN(I54)=0,"",I54)</f>
        <v>EN</v>
      </c>
      <c r="T54">
        <f>IF(LEN(J54)=0,"",J54)</f>
        <v>120</v>
      </c>
      <c r="U54" t="str">
        <f ca="1">IF(LEN(L54)=0,"",L54)</f>
        <v/>
      </c>
      <c r="V54" t="str">
        <f t="shared" ref="V54:W62" si="15">IF(LEN(N54)=0,"",N54)</f>
        <v/>
      </c>
      <c r="W54" t="str">
        <f t="shared" si="15"/>
        <v/>
      </c>
      <c r="X54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</v>
      </c>
      <c r="Y54" t="str">
        <f t="shared" ca="1" si="9"/>
        <v>{"attd":"rt4","num":1,"tp1":"cu","vl1":"EN","cn1":120,"key":450}</v>
      </c>
    </row>
    <row r="55" spans="1:25">
      <c r="A55" t="s">
        <v>78</v>
      </c>
      <c r="B55" t="str">
        <f>VLOOKUP(A55,AttendanceTypeTable!$A:$B,MATCH(AttendanceTypeTable!$B$1,AttendanceTypeTable!$A$1:$B$1,0),0)</f>
        <v>루틴4</v>
      </c>
      <c r="C55">
        <f t="shared" ca="1" si="13"/>
        <v>2</v>
      </c>
      <c r="D55" t="str">
        <f t="shared" si="4"/>
        <v>rt4</v>
      </c>
      <c r="E55">
        <f t="shared" ca="1" si="5"/>
        <v>2</v>
      </c>
      <c r="F55" t="str">
        <f t="shared" ca="1" si="6"/>
        <v/>
      </c>
      <c r="G55" t="str">
        <f ca="1">IF(ISBLANK(H55),"",
VLOOKUP(H55,OFFSET(INDIRECT("$A:$B"),0,MATCH(H$1&amp;"_Verify",INDIRECT("$1:$1"),0)-1),2,0)
)</f>
        <v>cu</v>
      </c>
      <c r="H55" t="s">
        <v>63</v>
      </c>
      <c r="I55" t="s">
        <v>69</v>
      </c>
      <c r="J55">
        <v>1250</v>
      </c>
      <c r="K55" t="str">
        <f>IF(H55="장비1상자",
  IF(OR(I55&gt;3,J55&gt;5),"장비이상",""),
IF(I55="GO",
  IF(J55&lt;100,"골드이상",""),
IF(I55="EN",
  IF(J55&gt;29,"에너지너무많음",
  IF(J55&gt;9,"에너지다소많음","")),"")))</f>
        <v/>
      </c>
      <c r="L55" t="str">
        <f t="shared" ca="1" si="14"/>
        <v/>
      </c>
      <c r="P55">
        <v>645</v>
      </c>
      <c r="Q55">
        <f t="shared" si="7"/>
        <v>645</v>
      </c>
      <c r="R55" t="str">
        <f ca="1">IF(LEN(G55)=0,"",G55)</f>
        <v>cu</v>
      </c>
      <c r="S55" t="str">
        <f>IF(LEN(I55)=0,"",I55)</f>
        <v>GO</v>
      </c>
      <c r="T55">
        <f>IF(LEN(J55)=0,"",J55)</f>
        <v>1250</v>
      </c>
      <c r="U55" t="str">
        <f ca="1">IF(LEN(L55)=0,"",L55)</f>
        <v/>
      </c>
      <c r="V55" t="str">
        <f t="shared" si="15"/>
        <v/>
      </c>
      <c r="W55" t="str">
        <f t="shared" si="15"/>
        <v/>
      </c>
      <c r="X5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</v>
      </c>
      <c r="Y55" t="str">
        <f t="shared" ca="1" si="9"/>
        <v>{"attd":"rt4","num":2,"tp1":"cu","vl1":"GO","cn1":1250,"key":645}</v>
      </c>
    </row>
    <row r="56" spans="1:25">
      <c r="A56" t="s">
        <v>78</v>
      </c>
      <c r="B56" t="str">
        <f>VLOOKUP(A56,AttendanceTypeTable!$A:$B,MATCH(AttendanceTypeTable!$B$1,AttendanceTypeTable!$A$1:$B$1,0),0)</f>
        <v>루틴4</v>
      </c>
      <c r="C56">
        <f t="shared" ca="1" si="13"/>
        <v>3</v>
      </c>
      <c r="D56" t="str">
        <f t="shared" si="4"/>
        <v>rt4</v>
      </c>
      <c r="E56">
        <f t="shared" ca="1" si="5"/>
        <v>3</v>
      </c>
      <c r="F56" t="str">
        <f t="shared" ca="1" si="6"/>
        <v/>
      </c>
      <c r="G56" t="str">
        <f ca="1">IF(ISBLANK(H56),"",
VLOOKUP(H56,OFFSET(INDIRECT("$A:$B"),0,MATCH(H$1&amp;"_Verify",INDIRECT("$1:$1"),0)-1),2,0)
)</f>
        <v>cu</v>
      </c>
      <c r="H56" t="s">
        <v>63</v>
      </c>
      <c r="I56" t="s">
        <v>69</v>
      </c>
      <c r="J56">
        <v>10000</v>
      </c>
      <c r="K56" t="str">
        <f>IF(H56="장비1상자",
  IF(OR(I56&gt;3,J56&gt;5),"장비이상",""),
IF(I56="GO",
  IF(J56&lt;100,"골드이상",""),
IF(I56="EN",
  IF(J56&gt;29,"에너지너무많음",
  IF(J56&gt;9,"에너지다소많음","")),"")))</f>
        <v/>
      </c>
      <c r="L56" t="str">
        <f t="shared" ca="1" si="14"/>
        <v/>
      </c>
      <c r="P56">
        <v>921</v>
      </c>
      <c r="Q56">
        <f t="shared" si="7"/>
        <v>921</v>
      </c>
      <c r="R56" t="str">
        <f ca="1">IF(LEN(G56)=0,"",G56)</f>
        <v>cu</v>
      </c>
      <c r="S56" t="str">
        <f>IF(LEN(I56)=0,"",I56)</f>
        <v>GO</v>
      </c>
      <c r="T56">
        <f>IF(LEN(J56)=0,"",J56)</f>
        <v>10000</v>
      </c>
      <c r="U56" t="str">
        <f ca="1">IF(LEN(L56)=0,"",L56)</f>
        <v/>
      </c>
      <c r="V56" t="str">
        <f t="shared" si="15"/>
        <v/>
      </c>
      <c r="W56" t="str">
        <f t="shared" si="15"/>
        <v/>
      </c>
      <c r="X5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</v>
      </c>
      <c r="Y56" t="str">
        <f t="shared" ca="1" si="9"/>
        <v>{"attd":"rt4","num":3,"tp1":"cu","vl1":"GO","cn1":10000,"key":921}</v>
      </c>
    </row>
    <row r="57" spans="1:25">
      <c r="A57" t="s">
        <v>78</v>
      </c>
      <c r="B57" t="str">
        <f>VLOOKUP(A57,AttendanceTypeTable!$A:$B,MATCH(AttendanceTypeTable!$B$1,AttendanceTypeTable!$A$1:$B$1,0),0)</f>
        <v>루틴4</v>
      </c>
      <c r="C57">
        <f t="shared" ca="1" si="13"/>
        <v>4</v>
      </c>
      <c r="D57" t="str">
        <f t="shared" si="4"/>
        <v>rt4</v>
      </c>
      <c r="E57">
        <f t="shared" ca="1" si="5"/>
        <v>4</v>
      </c>
      <c r="F57" t="str">
        <f t="shared" ca="1" si="6"/>
        <v/>
      </c>
      <c r="G57" t="str">
        <f ca="1">IF(ISBLANK(H57),"",
VLOOKUP(H57,OFFSET(INDIRECT("$A:$B"),0,MATCH(H$1&amp;"_Verify",INDIRECT("$1:$1"),0)-1),2,0)
)</f>
        <v>cu</v>
      </c>
      <c r="H57" t="s">
        <v>63</v>
      </c>
      <c r="I57" t="s">
        <v>64</v>
      </c>
      <c r="J57">
        <v>150</v>
      </c>
      <c r="K57" t="str">
        <f>IF(H57="장비1상자",
  IF(OR(I57&gt;3,J57&gt;5),"장비이상",""),
IF(I57="GO",
  IF(J57&lt;100,"골드이상",""),
IF(I57="EN",
  IF(J57&gt;29,"에너지너무많음",
  IF(J57&gt;9,"에너지다소많음","")),"")))</f>
        <v>에너지너무많음</v>
      </c>
      <c r="L57" t="str">
        <f t="shared" ca="1" si="14"/>
        <v/>
      </c>
      <c r="P57">
        <v>586</v>
      </c>
      <c r="Q57">
        <f t="shared" si="7"/>
        <v>586</v>
      </c>
      <c r="R57" t="str">
        <f ca="1">IF(LEN(G57)=0,"",G57)</f>
        <v>cu</v>
      </c>
      <c r="S57" t="str">
        <f>IF(LEN(I57)=0,"",I57)</f>
        <v>EN</v>
      </c>
      <c r="T57">
        <f>IF(LEN(J57)=0,"",J57)</f>
        <v>150</v>
      </c>
      <c r="U57" t="str">
        <f ca="1">IF(LEN(L57)=0,"",L57)</f>
        <v/>
      </c>
      <c r="V57" t="str">
        <f t="shared" si="15"/>
        <v/>
      </c>
      <c r="W57" t="str">
        <f t="shared" si="15"/>
        <v/>
      </c>
      <c r="X57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</v>
      </c>
      <c r="Y57" t="str">
        <f t="shared" ca="1" si="9"/>
        <v>{"attd":"rt4","num":4,"tp1":"cu","vl1":"EN","cn1":150,"key":586}</v>
      </c>
    </row>
    <row r="58" spans="1:25">
      <c r="A58" t="s">
        <v>78</v>
      </c>
      <c r="B58" t="str">
        <f>VLOOKUP(A58,AttendanceTypeTable!$A:$B,MATCH(AttendanceTypeTable!$B$1,AttendanceTypeTable!$A$1:$B$1,0),0)</f>
        <v>루틴4</v>
      </c>
      <c r="C58">
        <f t="shared" ca="1" si="13"/>
        <v>5</v>
      </c>
      <c r="D58" t="str">
        <f t="shared" si="4"/>
        <v>rt4</v>
      </c>
      <c r="E58">
        <f t="shared" ca="1" si="5"/>
        <v>5</v>
      </c>
      <c r="F58" t="str">
        <f t="shared" ca="1" si="6"/>
        <v/>
      </c>
      <c r="G58" t="str">
        <f ca="1">IF(ISBLANK(H58),"",
VLOOKUP(H58,OFFSET(INDIRECT("$A:$B"),0,MATCH(H$1&amp;"_Verify",INDIRECT("$1:$1"),0)-1),2,0)
)</f>
        <v>cu</v>
      </c>
      <c r="H58" t="s">
        <v>63</v>
      </c>
      <c r="I58" t="s">
        <v>69</v>
      </c>
      <c r="J58">
        <v>2500</v>
      </c>
      <c r="K58" t="str">
        <f>IF(H58="장비1상자",
  IF(OR(I58&gt;3,J58&gt;5),"장비이상",""),
IF(I58="GO",
  IF(J58&lt;100,"골드이상",""),
IF(I58="EN",
  IF(J58&gt;29,"에너지너무많음",
  IF(J58&gt;9,"에너지다소많음","")),"")))</f>
        <v/>
      </c>
      <c r="L58" t="str">
        <f t="shared" ca="1" si="14"/>
        <v/>
      </c>
      <c r="P58">
        <v>864</v>
      </c>
      <c r="Q58">
        <f t="shared" si="7"/>
        <v>864</v>
      </c>
      <c r="R58" t="str">
        <f ca="1">IF(LEN(G58)=0,"",G58)</f>
        <v>cu</v>
      </c>
      <c r="S58" t="str">
        <f>IF(LEN(I58)=0,"",I58)</f>
        <v>GO</v>
      </c>
      <c r="T58">
        <f>IF(LEN(J58)=0,"",J58)</f>
        <v>2500</v>
      </c>
      <c r="U58" t="str">
        <f ca="1">IF(LEN(L58)=0,"",L58)</f>
        <v/>
      </c>
      <c r="V58" t="str">
        <f t="shared" si="15"/>
        <v/>
      </c>
      <c r="W58" t="str">
        <f t="shared" si="15"/>
        <v/>
      </c>
      <c r="X58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</v>
      </c>
      <c r="Y58" t="str">
        <f t="shared" ca="1" si="9"/>
        <v>{"attd":"rt4","num":5,"tp1":"cu","vl1":"GO","cn1":2500,"key":864}</v>
      </c>
    </row>
    <row r="59" spans="1:25">
      <c r="A59" t="s">
        <v>78</v>
      </c>
      <c r="B59" t="str">
        <f>VLOOKUP(A59,AttendanceTypeTable!$A:$B,MATCH(AttendanceTypeTable!$B$1,AttendanceTypeTable!$A$1:$B$1,0),0)</f>
        <v>루틴4</v>
      </c>
      <c r="C59">
        <f t="shared" ca="1" si="13"/>
        <v>6</v>
      </c>
      <c r="D59" t="str">
        <f t="shared" si="4"/>
        <v>rt4</v>
      </c>
      <c r="E59">
        <f t="shared" ca="1" si="5"/>
        <v>6</v>
      </c>
      <c r="F59" t="str">
        <f t="shared" ca="1" si="6"/>
        <v/>
      </c>
      <c r="G59" t="str">
        <f ca="1">IF(ISBLANK(H59),"",
VLOOKUP(H59,OFFSET(INDIRECT("$A:$B"),0,MATCH(H$1&amp;"_Verify",INDIRECT("$1:$1"),0)-1),2,0)
)</f>
        <v>cu</v>
      </c>
      <c r="H59" t="s">
        <v>63</v>
      </c>
      <c r="I59" t="s">
        <v>69</v>
      </c>
      <c r="J59">
        <v>3750</v>
      </c>
      <c r="K59" t="str">
        <f>IF(H59="장비1상자",
  IF(OR(I59&gt;3,J59&gt;5),"장비이상",""),
IF(I59="GO",
  IF(J59&lt;100,"골드이상",""),
IF(I59="EN",
  IF(J59&gt;29,"에너지너무많음",
  IF(J59&gt;9,"에너지다소많음","")),"")))</f>
        <v/>
      </c>
      <c r="L59" t="str">
        <f t="shared" ca="1" si="14"/>
        <v/>
      </c>
      <c r="P59">
        <v>374</v>
      </c>
      <c r="Q59">
        <f t="shared" si="7"/>
        <v>374</v>
      </c>
      <c r="R59" t="str">
        <f ca="1">IF(LEN(G59)=0,"",G59)</f>
        <v>cu</v>
      </c>
      <c r="S59" t="str">
        <f>IF(LEN(I59)=0,"",I59)</f>
        <v>GO</v>
      </c>
      <c r="T59">
        <f>IF(LEN(J59)=0,"",J59)</f>
        <v>3750</v>
      </c>
      <c r="U59" t="str">
        <f ca="1">IF(LEN(L59)=0,"",L59)</f>
        <v/>
      </c>
      <c r="V59" t="str">
        <f t="shared" si="15"/>
        <v/>
      </c>
      <c r="W59" t="str">
        <f t="shared" si="15"/>
        <v/>
      </c>
      <c r="X59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</v>
      </c>
      <c r="Y59" t="str">
        <f t="shared" ca="1" si="9"/>
        <v>{"attd":"rt4","num":6,"tp1":"cu","vl1":"GO","cn1":3750,"key":374}</v>
      </c>
    </row>
    <row r="60" spans="1:25">
      <c r="A60" t="s">
        <v>78</v>
      </c>
      <c r="B60" t="str">
        <f>VLOOKUP(A60,AttendanceTypeTable!$A:$B,MATCH(AttendanceTypeTable!$B$1,AttendanceTypeTable!$A$1:$B$1,0),0)</f>
        <v>루틴4</v>
      </c>
      <c r="C60">
        <f t="shared" ca="1" si="13"/>
        <v>7</v>
      </c>
      <c r="D60" t="str">
        <f t="shared" si="4"/>
        <v>rt4</v>
      </c>
      <c r="E60">
        <f t="shared" ca="1" si="5"/>
        <v>7</v>
      </c>
      <c r="F60" t="str">
        <f t="shared" ca="1" si="6"/>
        <v/>
      </c>
      <c r="G60" t="str">
        <f ca="1">IF(ISBLANK(H60),"",
VLOOKUP(H60,OFFSET(INDIRECT("$A:$B"),0,MATCH(H$1&amp;"_Verify",INDIRECT("$1:$1"),0)-1),2,0)
)</f>
        <v>cu</v>
      </c>
      <c r="H60" t="s">
        <v>63</v>
      </c>
      <c r="I60" t="s">
        <v>64</v>
      </c>
      <c r="J60">
        <v>220</v>
      </c>
      <c r="K60" t="str">
        <f>IF(H60="장비1상자",
  IF(OR(I60&gt;3,J60&gt;5),"장비이상",""),
IF(I60="GO",
  IF(J60&lt;100,"골드이상",""),
IF(I60="EN",
  IF(J60&gt;29,"에너지너무많음",
  IF(J60&gt;9,"에너지다소많음","")),"")))</f>
        <v>에너지너무많음</v>
      </c>
      <c r="L60" t="str">
        <f t="shared" ca="1" si="14"/>
        <v/>
      </c>
      <c r="P60">
        <v>980</v>
      </c>
      <c r="Q60">
        <f t="shared" si="7"/>
        <v>980</v>
      </c>
      <c r="R60" t="str">
        <f ca="1">IF(LEN(G60)=0,"",G60)</f>
        <v>cu</v>
      </c>
      <c r="S60" t="str">
        <f>IF(LEN(I60)=0,"",I60)</f>
        <v>EN</v>
      </c>
      <c r="T60">
        <f>IF(LEN(J60)=0,"",J60)</f>
        <v>220</v>
      </c>
      <c r="U60" t="str">
        <f ca="1">IF(LEN(L60)=0,"",L60)</f>
        <v/>
      </c>
      <c r="V60" t="str">
        <f t="shared" si="15"/>
        <v/>
      </c>
      <c r="W60" t="str">
        <f t="shared" si="15"/>
        <v/>
      </c>
      <c r="X60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</v>
      </c>
      <c r="Y60" t="str">
        <f t="shared" ca="1" si="9"/>
        <v>{"attd":"rt4","num":7,"tp1":"cu","vl1":"EN","cn1":220,"key":980}</v>
      </c>
    </row>
    <row r="61" spans="1:25">
      <c r="A61" t="s">
        <v>78</v>
      </c>
      <c r="B61" t="str">
        <f>VLOOKUP(A61,AttendanceTypeTable!$A:$B,MATCH(AttendanceTypeTable!$B$1,AttendanceTypeTable!$A$1:$B$1,0),0)</f>
        <v>루틴4</v>
      </c>
      <c r="C61">
        <f t="shared" ca="1" si="13"/>
        <v>8</v>
      </c>
      <c r="D61" t="str">
        <f t="shared" si="4"/>
        <v>rt4</v>
      </c>
      <c r="E61">
        <f t="shared" ca="1" si="5"/>
        <v>8</v>
      </c>
      <c r="F61" t="str">
        <f t="shared" ca="1" si="6"/>
        <v/>
      </c>
      <c r="G61" t="str">
        <f ca="1">IF(ISBLANK(H61),"",
VLOOKUP(H61,OFFSET(INDIRECT("$A:$B"),0,MATCH(H$1&amp;"_Verify",INDIRECT("$1:$1"),0)-1),2,0)
)</f>
        <v>cu</v>
      </c>
      <c r="H61" t="s">
        <v>63</v>
      </c>
      <c r="I61" t="s">
        <v>69</v>
      </c>
      <c r="J61">
        <v>10000</v>
      </c>
      <c r="K61" t="str">
        <f>IF(H61="장비1상자",
  IF(OR(I61&gt;3,J61&gt;5),"장비이상",""),
IF(I61="GO",
  IF(J61&lt;100,"골드이상",""),
IF(I61="EN",
  IF(J61&gt;29,"에너지너무많음",
  IF(J61&gt;9,"에너지다소많음","")),"")))</f>
        <v/>
      </c>
      <c r="L61" t="str">
        <f t="shared" ca="1" si="14"/>
        <v/>
      </c>
      <c r="P61">
        <v>666</v>
      </c>
      <c r="Q61">
        <f t="shared" si="7"/>
        <v>666</v>
      </c>
      <c r="R61" t="str">
        <f ca="1">IF(LEN(G61)=0,"",G61)</f>
        <v>cu</v>
      </c>
      <c r="S61" t="str">
        <f>IF(LEN(I61)=0,"",I61)</f>
        <v>GO</v>
      </c>
      <c r="T61">
        <f>IF(LEN(J61)=0,"",J61)</f>
        <v>10000</v>
      </c>
      <c r="U61" t="str">
        <f ca="1">IF(LEN(L61)=0,"",L61)</f>
        <v/>
      </c>
      <c r="V61" t="str">
        <f t="shared" si="15"/>
        <v/>
      </c>
      <c r="W61" t="str">
        <f t="shared" si="15"/>
        <v/>
      </c>
      <c r="X61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</v>
      </c>
      <c r="Y61" t="str">
        <f t="shared" ca="1" si="9"/>
        <v>{"attd":"rt4","num":8,"tp1":"cu","vl1":"GO","cn1":10000,"key":666}</v>
      </c>
    </row>
    <row r="62" spans="1:25">
      <c r="A62" t="s">
        <v>78</v>
      </c>
      <c r="B62" t="str">
        <f>VLOOKUP(A62,AttendanceTypeTable!$A:$B,MATCH(AttendanceTypeTable!$B$1,AttendanceTypeTable!$A$1:$B$1,0),0)</f>
        <v>루틴4</v>
      </c>
      <c r="C62">
        <f t="shared" ca="1" si="13"/>
        <v>9</v>
      </c>
      <c r="D62" t="str">
        <f t="shared" si="4"/>
        <v>rt4</v>
      </c>
      <c r="E62">
        <f t="shared" ca="1" si="5"/>
        <v>9</v>
      </c>
      <c r="F62" t="str">
        <f t="shared" ca="1" si="6"/>
        <v/>
      </c>
      <c r="G62" t="str">
        <f ca="1">IF(ISBLANK(H62),"",
VLOOKUP(H62,OFFSET(INDIRECT("$A:$B"),0,MATCH(H$1&amp;"_Verify",INDIRECT("$1:$1"),0)-1),2,0)
)</f>
        <v>cu</v>
      </c>
      <c r="H62" t="s">
        <v>63</v>
      </c>
      <c r="I62" t="s">
        <v>64</v>
      </c>
      <c r="J62">
        <v>999</v>
      </c>
      <c r="K62" t="str">
        <f>IF(H62="장비1상자",
  IF(OR(I62&gt;3,J62&gt;5),"장비이상",""),
IF(I62="GO",
  IF(J62&lt;100,"골드이상",""),
IF(I62="EN",
  IF(J62&gt;29,"에너지너무많음",
  IF(J62&gt;9,"에너지다소많음","")),"")))</f>
        <v>에너지너무많음</v>
      </c>
      <c r="L62" t="str">
        <f t="shared" ca="1" si="14"/>
        <v>cu</v>
      </c>
      <c r="M62" t="s">
        <v>63</v>
      </c>
      <c r="N62" t="s">
        <v>69</v>
      </c>
      <c r="O62">
        <v>5000000</v>
      </c>
      <c r="P62">
        <v>863</v>
      </c>
      <c r="Q62">
        <f t="shared" si="7"/>
        <v>863</v>
      </c>
      <c r="R62" t="str">
        <f ca="1">IF(LEN(G62)=0,"",G62)</f>
        <v>cu</v>
      </c>
      <c r="S62" t="str">
        <f>IF(LEN(I62)=0,"",I62)</f>
        <v>EN</v>
      </c>
      <c r="T62">
        <f>IF(LEN(J62)=0,"",J62)</f>
        <v>999</v>
      </c>
      <c r="U62" t="str">
        <f ca="1">IF(LEN(L62)=0,"",L62)</f>
        <v>cu</v>
      </c>
      <c r="V62" t="str">
        <f t="shared" si="15"/>
        <v>GO</v>
      </c>
      <c r="W62">
        <f t="shared" si="15"/>
        <v>5000000</v>
      </c>
      <c r="X62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</v>
      </c>
      <c r="Y62" t="str">
        <f t="shared" ca="1" si="9"/>
        <v>{"attd":"rt4","num":9,"tp1":"cu","vl1":"EN","cn1":999,"tp2":"cu","vl2":"GO","cn2":5000000,"key":863}</v>
      </c>
    </row>
    <row r="63" spans="1:25">
      <c r="A63" t="s">
        <v>79</v>
      </c>
      <c r="B63" t="str">
        <f>VLOOKUP(A63,AttendanceTypeTable!$A:$B,MATCH(AttendanceTypeTable!$B$1,AttendanceTypeTable!$A$1:$B$1,0),0)</f>
        <v>루틴5</v>
      </c>
      <c r="C63">
        <f t="shared" ref="C63:C75" ca="1" si="16">IF(A63&lt;&gt;OFFSET(A63,-1,0),1,OFFSET(C63,-1,0)+1)</f>
        <v>1</v>
      </c>
      <c r="D63" t="str">
        <f t="shared" si="4"/>
        <v>rt5</v>
      </c>
      <c r="E63">
        <f t="shared" ca="1" si="5"/>
        <v>1</v>
      </c>
      <c r="F63" t="str">
        <f t="shared" ca="1" si="6"/>
        <v/>
      </c>
      <c r="G63" t="str">
        <f ca="1">IF(ISBLANK(H63),"",
VLOOKUP(H63,OFFSET(INDIRECT("$A:$B"),0,MATCH(H$1&amp;"_Verify",INDIRECT("$1:$1"),0)-1),2,0)
)</f>
        <v>cu</v>
      </c>
      <c r="H63" t="s">
        <v>63</v>
      </c>
      <c r="I63" t="s">
        <v>64</v>
      </c>
      <c r="J63">
        <v>120</v>
      </c>
      <c r="K63" t="str">
        <f>IF(H63="장비1상자",
  IF(OR(I63&gt;3,J63&gt;5),"장비이상",""),
IF(I63="GO",
  IF(J63&lt;100,"골드이상",""),
IF(I63="EN",
  IF(J63&gt;29,"에너지너무많음",
  IF(J63&gt;9,"에너지다소많음","")),"")))</f>
        <v>에너지너무많음</v>
      </c>
      <c r="L63" t="str">
        <f t="shared" ref="L63:L75" ca="1" si="17">IF(ISBLANK(M63),"",
VLOOKUP(M63,OFFSET(INDIRECT("$A:$B"),0,MATCH(M$1&amp;"_Verify",INDIRECT("$1:$1"),0)-1),2,0)
)</f>
        <v/>
      </c>
      <c r="P63">
        <v>760</v>
      </c>
      <c r="Q63">
        <f t="shared" si="7"/>
        <v>760</v>
      </c>
      <c r="R63" t="str">
        <f ca="1">IF(LEN(G63)=0,"",G63)</f>
        <v>cu</v>
      </c>
      <c r="S63" t="str">
        <f>IF(LEN(I63)=0,"",I63)</f>
        <v>EN</v>
      </c>
      <c r="T63">
        <f>IF(LEN(J63)=0,"",J63)</f>
        <v>120</v>
      </c>
      <c r="U63" t="str">
        <f ca="1">IF(LEN(L63)=0,"",L63)</f>
        <v/>
      </c>
      <c r="V63" t="str">
        <f t="shared" ref="V63:W71" si="18">IF(LEN(N63)=0,"",N63)</f>
        <v/>
      </c>
      <c r="W63" t="str">
        <f t="shared" si="18"/>
        <v/>
      </c>
      <c r="X63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</v>
      </c>
      <c r="Y63" t="str">
        <f t="shared" ca="1" si="9"/>
        <v>{"attd":"rt5","num":1,"tp1":"cu","vl1":"EN","cn1":120,"key":760}</v>
      </c>
    </row>
    <row r="64" spans="1:25">
      <c r="A64" t="s">
        <v>79</v>
      </c>
      <c r="B64" t="str">
        <f>VLOOKUP(A64,AttendanceTypeTable!$A:$B,MATCH(AttendanceTypeTable!$B$1,AttendanceTypeTable!$A$1:$B$1,0),0)</f>
        <v>루틴5</v>
      </c>
      <c r="C64">
        <f t="shared" ca="1" si="16"/>
        <v>2</v>
      </c>
      <c r="D64" t="str">
        <f t="shared" si="4"/>
        <v>rt5</v>
      </c>
      <c r="E64">
        <f t="shared" ca="1" si="5"/>
        <v>2</v>
      </c>
      <c r="F64" t="str">
        <f t="shared" ca="1" si="6"/>
        <v/>
      </c>
      <c r="G64" t="str">
        <f ca="1">IF(ISBLANK(H64),"",
VLOOKUP(H64,OFFSET(INDIRECT("$A:$B"),0,MATCH(H$1&amp;"_Verify",INDIRECT("$1:$1"),0)-1),2,0)
)</f>
        <v>cu</v>
      </c>
      <c r="H64" t="s">
        <v>63</v>
      </c>
      <c r="I64" t="s">
        <v>69</v>
      </c>
      <c r="J64">
        <v>1250</v>
      </c>
      <c r="K64" t="str">
        <f>IF(H64="장비1상자",
  IF(OR(I64&gt;3,J64&gt;5),"장비이상",""),
IF(I64="GO",
  IF(J64&lt;100,"골드이상",""),
IF(I64="EN",
  IF(J64&gt;29,"에너지너무많음",
  IF(J64&gt;9,"에너지다소많음","")),"")))</f>
        <v/>
      </c>
      <c r="L64" t="str">
        <f t="shared" ca="1" si="17"/>
        <v/>
      </c>
      <c r="P64">
        <v>805</v>
      </c>
      <c r="Q64">
        <f t="shared" si="7"/>
        <v>805</v>
      </c>
      <c r="R64" t="str">
        <f ca="1">IF(LEN(G64)=0,"",G64)</f>
        <v>cu</v>
      </c>
      <c r="S64" t="str">
        <f>IF(LEN(I64)=0,"",I64)</f>
        <v>GO</v>
      </c>
      <c r="T64">
        <f>IF(LEN(J64)=0,"",J64)</f>
        <v>1250</v>
      </c>
      <c r="U64" t="str">
        <f ca="1">IF(LEN(L64)=0,"",L64)</f>
        <v/>
      </c>
      <c r="V64" t="str">
        <f t="shared" si="18"/>
        <v/>
      </c>
      <c r="W64" t="str">
        <f t="shared" si="18"/>
        <v/>
      </c>
      <c r="X64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</v>
      </c>
      <c r="Y64" t="str">
        <f t="shared" ca="1" si="9"/>
        <v>{"attd":"rt5","num":2,"tp1":"cu","vl1":"GO","cn1":1250,"key":805}</v>
      </c>
    </row>
    <row r="65" spans="1:25">
      <c r="A65" t="s">
        <v>79</v>
      </c>
      <c r="B65" t="str">
        <f>VLOOKUP(A65,AttendanceTypeTable!$A:$B,MATCH(AttendanceTypeTable!$B$1,AttendanceTypeTable!$A$1:$B$1,0),0)</f>
        <v>루틴5</v>
      </c>
      <c r="C65">
        <f t="shared" ca="1" si="16"/>
        <v>3</v>
      </c>
      <c r="D65" t="str">
        <f t="shared" si="4"/>
        <v>rt5</v>
      </c>
      <c r="E65">
        <f t="shared" ca="1" si="5"/>
        <v>3</v>
      </c>
      <c r="F65" t="str">
        <f t="shared" ca="1" si="6"/>
        <v/>
      </c>
      <c r="G65" t="str">
        <f ca="1">IF(ISBLANK(H65),"",
VLOOKUP(H65,OFFSET(INDIRECT("$A:$B"),0,MATCH(H$1&amp;"_Verify",INDIRECT("$1:$1"),0)-1),2,0)
)</f>
        <v>cu</v>
      </c>
      <c r="H65" t="s">
        <v>63</v>
      </c>
      <c r="I65" t="s">
        <v>69</v>
      </c>
      <c r="J65">
        <v>10000</v>
      </c>
      <c r="K65" t="str">
        <f>IF(H65="장비1상자",
  IF(OR(I65&gt;3,J65&gt;5),"장비이상",""),
IF(I65="GO",
  IF(J65&lt;100,"골드이상",""),
IF(I65="EN",
  IF(J65&gt;29,"에너지너무많음",
  IF(J65&gt;9,"에너지다소많음","")),"")))</f>
        <v/>
      </c>
      <c r="L65" t="str">
        <f t="shared" ca="1" si="17"/>
        <v/>
      </c>
      <c r="P65">
        <v>537</v>
      </c>
      <c r="Q65">
        <f t="shared" si="7"/>
        <v>537</v>
      </c>
      <c r="R65" t="str">
        <f ca="1">IF(LEN(G65)=0,"",G65)</f>
        <v>cu</v>
      </c>
      <c r="S65" t="str">
        <f>IF(LEN(I65)=0,"",I65)</f>
        <v>GO</v>
      </c>
      <c r="T65">
        <f>IF(LEN(J65)=0,"",J65)</f>
        <v>10000</v>
      </c>
      <c r="U65" t="str">
        <f ca="1">IF(LEN(L65)=0,"",L65)</f>
        <v/>
      </c>
      <c r="V65" t="str">
        <f t="shared" si="18"/>
        <v/>
      </c>
      <c r="W65" t="str">
        <f t="shared" si="18"/>
        <v/>
      </c>
      <c r="X65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</v>
      </c>
      <c r="Y65" t="str">
        <f t="shared" ca="1" si="9"/>
        <v>{"attd":"rt5","num":3,"tp1":"cu","vl1":"GO","cn1":10000,"key":537}</v>
      </c>
    </row>
    <row r="66" spans="1:25">
      <c r="A66" t="s">
        <v>79</v>
      </c>
      <c r="B66" t="str">
        <f>VLOOKUP(A66,AttendanceTypeTable!$A:$B,MATCH(AttendanceTypeTable!$B$1,AttendanceTypeTable!$A$1:$B$1,0),0)</f>
        <v>루틴5</v>
      </c>
      <c r="C66">
        <f t="shared" ca="1" si="16"/>
        <v>4</v>
      </c>
      <c r="D66" t="str">
        <f t="shared" si="4"/>
        <v>rt5</v>
      </c>
      <c r="E66">
        <f t="shared" ca="1" si="5"/>
        <v>4</v>
      </c>
      <c r="F66" t="str">
        <f t="shared" ca="1" si="6"/>
        <v/>
      </c>
      <c r="G66" t="str">
        <f ca="1">IF(ISBLANK(H66),"",
VLOOKUP(H66,OFFSET(INDIRECT("$A:$B"),0,MATCH(H$1&amp;"_Verify",INDIRECT("$1:$1"),0)-1),2,0)
)</f>
        <v>cu</v>
      </c>
      <c r="H66" t="s">
        <v>63</v>
      </c>
      <c r="I66" t="s">
        <v>64</v>
      </c>
      <c r="J66">
        <v>150</v>
      </c>
      <c r="K66" t="str">
        <f>IF(H66="장비1상자",
  IF(OR(I66&gt;3,J66&gt;5),"장비이상",""),
IF(I66="GO",
  IF(J66&lt;100,"골드이상",""),
IF(I66="EN",
  IF(J66&gt;29,"에너지너무많음",
  IF(J66&gt;9,"에너지다소많음","")),"")))</f>
        <v>에너지너무많음</v>
      </c>
      <c r="L66" t="str">
        <f t="shared" ca="1" si="17"/>
        <v/>
      </c>
      <c r="P66">
        <v>969</v>
      </c>
      <c r="Q66">
        <f t="shared" si="7"/>
        <v>969</v>
      </c>
      <c r="R66" t="str">
        <f ca="1">IF(LEN(G66)=0,"",G66)</f>
        <v>cu</v>
      </c>
      <c r="S66" t="str">
        <f>IF(LEN(I66)=0,"",I66)</f>
        <v>EN</v>
      </c>
      <c r="T66">
        <f>IF(LEN(J66)=0,"",J66)</f>
        <v>150</v>
      </c>
      <c r="U66" t="str">
        <f ca="1">IF(LEN(L66)=0,"",L66)</f>
        <v/>
      </c>
      <c r="V66" t="str">
        <f t="shared" si="18"/>
        <v/>
      </c>
      <c r="W66" t="str">
        <f t="shared" si="18"/>
        <v/>
      </c>
      <c r="X66" t="str">
        <f t="shared" ca="1" si="8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</v>
      </c>
      <c r="Y66" t="str">
        <f t="shared" ca="1" si="9"/>
        <v>{"attd":"rt5","num":4,"tp1":"cu","vl1":"EN","cn1":150,"key":969}</v>
      </c>
    </row>
    <row r="67" spans="1:25">
      <c r="A67" t="s">
        <v>79</v>
      </c>
      <c r="B67" t="str">
        <f>VLOOKUP(A67,AttendanceTypeTable!$A:$B,MATCH(AttendanceTypeTable!$B$1,AttendanceTypeTable!$A$1:$B$1,0),0)</f>
        <v>루틴5</v>
      </c>
      <c r="C67">
        <f t="shared" ca="1" si="16"/>
        <v>5</v>
      </c>
      <c r="D67" t="str">
        <f t="shared" ref="D67:D130" si="19">A67</f>
        <v>rt5</v>
      </c>
      <c r="E67">
        <f t="shared" ref="E67:E130" ca="1" si="20">C67</f>
        <v>5</v>
      </c>
      <c r="F67" t="str">
        <f t="shared" ref="F67:F130" ca="1" si="21">IF(C67&lt;OFFSET(C67,1,0),
     IF(LEN(M67)=0,"","마지막날아닌데보상있음"),
     IF(LEN(M67)&lt;&gt;0,"","마지막날인데보상없음"))</f>
        <v/>
      </c>
      <c r="G67" t="str">
        <f ca="1">IF(ISBLANK(H67),"",
VLOOKUP(H67,OFFSET(INDIRECT("$A:$B"),0,MATCH(H$1&amp;"_Verify",INDIRECT("$1:$1"),0)-1),2,0)
)</f>
        <v>cu</v>
      </c>
      <c r="H67" t="s">
        <v>63</v>
      </c>
      <c r="I67" t="s">
        <v>69</v>
      </c>
      <c r="J67">
        <v>2500</v>
      </c>
      <c r="K67" t="str">
        <f>IF(H67="장비1상자",
  IF(OR(I67&gt;3,J67&gt;5),"장비이상",""),
IF(I67="GO",
  IF(J67&lt;100,"골드이상",""),
IF(I67="EN",
  IF(J67&gt;29,"에너지너무많음",
  IF(J67&gt;9,"에너지다소많음","")),"")))</f>
        <v/>
      </c>
      <c r="L67" t="str">
        <f t="shared" ca="1" si="17"/>
        <v/>
      </c>
      <c r="P67">
        <v>620</v>
      </c>
      <c r="Q67">
        <f t="shared" ref="Q67:Q130" si="22">P67</f>
        <v>620</v>
      </c>
      <c r="R67" t="str">
        <f ca="1">IF(LEN(G67)=0,"",G67)</f>
        <v>cu</v>
      </c>
      <c r="S67" t="str">
        <f>IF(LEN(I67)=0,"",I67)</f>
        <v>GO</v>
      </c>
      <c r="T67">
        <f>IF(LEN(J67)=0,"",J67)</f>
        <v>2500</v>
      </c>
      <c r="U67" t="str">
        <f ca="1">IF(LEN(L67)=0,"",L67)</f>
        <v/>
      </c>
      <c r="V67" t="str">
        <f t="shared" si="18"/>
        <v/>
      </c>
      <c r="W67" t="str">
        <f t="shared" si="18"/>
        <v/>
      </c>
      <c r="X67" t="str">
        <f t="shared" ref="X67:X130" ca="1" si="23">IF(ROW()=2,Y67,OFFSET(X67,-1,0)&amp;IF(LEN(Y67)=0,"",","&amp;Y67))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</v>
      </c>
      <c r="Y67" t="str">
        <f t="shared" ref="Y67:Y130" ca="1" si="24">"{"""&amp;D$1&amp;""":"""&amp;D67&amp;""""
&amp;","""&amp;E$1&amp;""":"&amp;E67
&amp;","""&amp;G$1&amp;""":"""&amp;G67&amp;""""
&amp;","""&amp;I$1&amp;""":"""&amp;I67&amp;""""
&amp;","""&amp;J$1&amp;""":"&amp;J67
&amp;IF(LEN(L67)=0,"",","""&amp;L$1&amp;""":"""&amp;L67&amp;"""")
&amp;IF(LEN(N67)=0,"",","""&amp;N$1&amp;""":"""&amp;N67&amp;"""")
&amp;IF(LEN(O67)=0,"",","""&amp;O$1&amp;""":"&amp;O67)
&amp;","""&amp;P$1&amp;""":"&amp;P67&amp;"}"</f>
        <v>{"attd":"rt5","num":5,"tp1":"cu","vl1":"GO","cn1":2500,"key":620}</v>
      </c>
    </row>
    <row r="68" spans="1:25">
      <c r="A68" t="s">
        <v>79</v>
      </c>
      <c r="B68" t="str">
        <f>VLOOKUP(A68,AttendanceTypeTable!$A:$B,MATCH(AttendanceTypeTable!$B$1,AttendanceTypeTable!$A$1:$B$1,0),0)</f>
        <v>루틴5</v>
      </c>
      <c r="C68">
        <f t="shared" ca="1" si="16"/>
        <v>6</v>
      </c>
      <c r="D68" t="str">
        <f t="shared" si="19"/>
        <v>rt5</v>
      </c>
      <c r="E68">
        <f t="shared" ca="1" si="20"/>
        <v>6</v>
      </c>
      <c r="F68" t="str">
        <f t="shared" ca="1" si="21"/>
        <v/>
      </c>
      <c r="G68" t="str">
        <f ca="1">IF(ISBLANK(H68),"",
VLOOKUP(H68,OFFSET(INDIRECT("$A:$B"),0,MATCH(H$1&amp;"_Verify",INDIRECT("$1:$1"),0)-1),2,0)
)</f>
        <v>cu</v>
      </c>
      <c r="H68" t="s">
        <v>63</v>
      </c>
      <c r="I68" t="s">
        <v>69</v>
      </c>
      <c r="J68">
        <v>3750</v>
      </c>
      <c r="K68" t="str">
        <f>IF(H68="장비1상자",
  IF(OR(I68&gt;3,J68&gt;5),"장비이상",""),
IF(I68="GO",
  IF(J68&lt;100,"골드이상",""),
IF(I68="EN",
  IF(J68&gt;29,"에너지너무많음",
  IF(J68&gt;9,"에너지다소많음","")),"")))</f>
        <v/>
      </c>
      <c r="L68" t="str">
        <f t="shared" ca="1" si="17"/>
        <v/>
      </c>
      <c r="P68">
        <v>714</v>
      </c>
      <c r="Q68">
        <f t="shared" si="22"/>
        <v>714</v>
      </c>
      <c r="R68" t="str">
        <f ca="1">IF(LEN(G68)=0,"",G68)</f>
        <v>cu</v>
      </c>
      <c r="S68" t="str">
        <f>IF(LEN(I68)=0,"",I68)</f>
        <v>GO</v>
      </c>
      <c r="T68">
        <f>IF(LEN(J68)=0,"",J68)</f>
        <v>3750</v>
      </c>
      <c r="U68" t="str">
        <f ca="1">IF(LEN(L68)=0,"",L68)</f>
        <v/>
      </c>
      <c r="V68" t="str">
        <f t="shared" si="18"/>
        <v/>
      </c>
      <c r="W68" t="str">
        <f t="shared" si="18"/>
        <v/>
      </c>
      <c r="X6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</v>
      </c>
      <c r="Y68" t="str">
        <f t="shared" ca="1" si="24"/>
        <v>{"attd":"rt5","num":6,"tp1":"cu","vl1":"GO","cn1":3750,"key":714}</v>
      </c>
    </row>
    <row r="69" spans="1:25">
      <c r="A69" t="s">
        <v>79</v>
      </c>
      <c r="B69" t="str">
        <f>VLOOKUP(A69,AttendanceTypeTable!$A:$B,MATCH(AttendanceTypeTable!$B$1,AttendanceTypeTable!$A$1:$B$1,0),0)</f>
        <v>루틴5</v>
      </c>
      <c r="C69">
        <f t="shared" ca="1" si="16"/>
        <v>7</v>
      </c>
      <c r="D69" t="str">
        <f t="shared" si="19"/>
        <v>rt5</v>
      </c>
      <c r="E69">
        <f t="shared" ca="1" si="20"/>
        <v>7</v>
      </c>
      <c r="F69" t="str">
        <f t="shared" ca="1" si="21"/>
        <v/>
      </c>
      <c r="G69" t="str">
        <f ca="1">IF(ISBLANK(H69),"",
VLOOKUP(H69,OFFSET(INDIRECT("$A:$B"),0,MATCH(H$1&amp;"_Verify",INDIRECT("$1:$1"),0)-1),2,0)
)</f>
        <v>cu</v>
      </c>
      <c r="H69" t="s">
        <v>63</v>
      </c>
      <c r="I69" t="s">
        <v>64</v>
      </c>
      <c r="J69">
        <v>220</v>
      </c>
      <c r="K69" t="str">
        <f>IF(H69="장비1상자",
  IF(OR(I69&gt;3,J69&gt;5),"장비이상",""),
IF(I69="GO",
  IF(J69&lt;100,"골드이상",""),
IF(I69="EN",
  IF(J69&gt;29,"에너지너무많음",
  IF(J69&gt;9,"에너지다소많음","")),"")))</f>
        <v>에너지너무많음</v>
      </c>
      <c r="L69" t="str">
        <f t="shared" ca="1" si="17"/>
        <v/>
      </c>
      <c r="P69">
        <v>478</v>
      </c>
      <c r="Q69">
        <f t="shared" si="22"/>
        <v>478</v>
      </c>
      <c r="R69" t="str">
        <f ca="1">IF(LEN(G69)=0,"",G69)</f>
        <v>cu</v>
      </c>
      <c r="S69" t="str">
        <f>IF(LEN(I69)=0,"",I69)</f>
        <v>EN</v>
      </c>
      <c r="T69">
        <f>IF(LEN(J69)=0,"",J69)</f>
        <v>220</v>
      </c>
      <c r="U69" t="str">
        <f ca="1">IF(LEN(L69)=0,"",L69)</f>
        <v/>
      </c>
      <c r="V69" t="str">
        <f t="shared" si="18"/>
        <v/>
      </c>
      <c r="W69" t="str">
        <f t="shared" si="18"/>
        <v/>
      </c>
      <c r="X6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</v>
      </c>
      <c r="Y69" t="str">
        <f t="shared" ca="1" si="24"/>
        <v>{"attd":"rt5","num":7,"tp1":"cu","vl1":"EN","cn1":220,"key":478}</v>
      </c>
    </row>
    <row r="70" spans="1:25">
      <c r="A70" t="s">
        <v>79</v>
      </c>
      <c r="B70" t="str">
        <f>VLOOKUP(A70,AttendanceTypeTable!$A:$B,MATCH(AttendanceTypeTable!$B$1,AttendanceTypeTable!$A$1:$B$1,0),0)</f>
        <v>루틴5</v>
      </c>
      <c r="C70">
        <f t="shared" ca="1" si="16"/>
        <v>8</v>
      </c>
      <c r="D70" t="str">
        <f t="shared" si="19"/>
        <v>rt5</v>
      </c>
      <c r="E70">
        <f t="shared" ca="1" si="20"/>
        <v>8</v>
      </c>
      <c r="F70" t="str">
        <f t="shared" ca="1" si="21"/>
        <v/>
      </c>
      <c r="G70" t="str">
        <f ca="1">IF(ISBLANK(H70),"",
VLOOKUP(H70,OFFSET(INDIRECT("$A:$B"),0,MATCH(H$1&amp;"_Verify",INDIRECT("$1:$1"),0)-1),2,0)
)</f>
        <v>cu</v>
      </c>
      <c r="H70" t="s">
        <v>63</v>
      </c>
      <c r="I70" t="s">
        <v>69</v>
      </c>
      <c r="J70">
        <v>10000</v>
      </c>
      <c r="K70" t="str">
        <f>IF(H70="장비1상자",
  IF(OR(I70&gt;3,J70&gt;5),"장비이상",""),
IF(I70="GO",
  IF(J70&lt;100,"골드이상",""),
IF(I70="EN",
  IF(J70&gt;29,"에너지너무많음",
  IF(J70&gt;9,"에너지다소많음","")),"")))</f>
        <v/>
      </c>
      <c r="L70" t="str">
        <f t="shared" ca="1" si="17"/>
        <v/>
      </c>
      <c r="P70">
        <v>390</v>
      </c>
      <c r="Q70">
        <f t="shared" si="22"/>
        <v>390</v>
      </c>
      <c r="R70" t="str">
        <f ca="1">IF(LEN(G70)=0,"",G70)</f>
        <v>cu</v>
      </c>
      <c r="S70" t="str">
        <f>IF(LEN(I70)=0,"",I70)</f>
        <v>GO</v>
      </c>
      <c r="T70">
        <f>IF(LEN(J70)=0,"",J70)</f>
        <v>10000</v>
      </c>
      <c r="U70" t="str">
        <f ca="1">IF(LEN(L70)=0,"",L70)</f>
        <v/>
      </c>
      <c r="V70" t="str">
        <f t="shared" si="18"/>
        <v/>
      </c>
      <c r="W70" t="str">
        <f t="shared" si="18"/>
        <v/>
      </c>
      <c r="X7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</v>
      </c>
      <c r="Y70" t="str">
        <f t="shared" ca="1" si="24"/>
        <v>{"attd":"rt5","num":8,"tp1":"cu","vl1":"GO","cn1":10000,"key":390}</v>
      </c>
    </row>
    <row r="71" spans="1:25">
      <c r="A71" t="s">
        <v>79</v>
      </c>
      <c r="B71" t="str">
        <f>VLOOKUP(A71,AttendanceTypeTable!$A:$B,MATCH(AttendanceTypeTable!$B$1,AttendanceTypeTable!$A$1:$B$1,0),0)</f>
        <v>루틴5</v>
      </c>
      <c r="C71">
        <f t="shared" ca="1" si="16"/>
        <v>9</v>
      </c>
      <c r="D71" t="str">
        <f t="shared" si="19"/>
        <v>rt5</v>
      </c>
      <c r="E71">
        <f t="shared" ca="1" si="20"/>
        <v>9</v>
      </c>
      <c r="F71" t="str">
        <f t="shared" ca="1" si="21"/>
        <v/>
      </c>
      <c r="G71" t="str">
        <f ca="1">IF(ISBLANK(H71),"",
VLOOKUP(H71,OFFSET(INDIRECT("$A:$B"),0,MATCH(H$1&amp;"_Verify",INDIRECT("$1:$1"),0)-1),2,0)
)</f>
        <v>cu</v>
      </c>
      <c r="H71" t="s">
        <v>63</v>
      </c>
      <c r="I71" t="s">
        <v>64</v>
      </c>
      <c r="J71">
        <v>999</v>
      </c>
      <c r="K71" t="str">
        <f>IF(H71="장비1상자",
  IF(OR(I71&gt;3,J71&gt;5),"장비이상",""),
IF(I71="GO",
  IF(J71&lt;100,"골드이상",""),
IF(I71="EN",
  IF(J71&gt;29,"에너지너무많음",
  IF(J71&gt;9,"에너지다소많음","")),"")))</f>
        <v>에너지너무많음</v>
      </c>
      <c r="L71" t="str">
        <f t="shared" ca="1" si="17"/>
        <v>cu</v>
      </c>
      <c r="M71" t="s">
        <v>63</v>
      </c>
      <c r="N71" t="s">
        <v>69</v>
      </c>
      <c r="O71">
        <v>5000000</v>
      </c>
      <c r="P71">
        <v>110</v>
      </c>
      <c r="Q71">
        <f t="shared" si="22"/>
        <v>110</v>
      </c>
      <c r="R71" t="str">
        <f ca="1">IF(LEN(G71)=0,"",G71)</f>
        <v>cu</v>
      </c>
      <c r="S71" t="str">
        <f>IF(LEN(I71)=0,"",I71)</f>
        <v>EN</v>
      </c>
      <c r="T71">
        <f>IF(LEN(J71)=0,"",J71)</f>
        <v>999</v>
      </c>
      <c r="U71" t="str">
        <f ca="1">IF(LEN(L71)=0,"",L71)</f>
        <v>cu</v>
      </c>
      <c r="V71" t="str">
        <f t="shared" si="18"/>
        <v>GO</v>
      </c>
      <c r="W71">
        <f t="shared" si="18"/>
        <v>5000000</v>
      </c>
      <c r="X71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</v>
      </c>
      <c r="Y71" t="str">
        <f t="shared" ca="1" si="24"/>
        <v>{"attd":"rt5","num":9,"tp1":"cu","vl1":"EN","cn1":999,"tp2":"cu","vl2":"GO","cn2":5000000,"key":110}</v>
      </c>
    </row>
    <row r="72" spans="1:25">
      <c r="A72" t="s">
        <v>80</v>
      </c>
      <c r="B72" t="str">
        <f>VLOOKUP(A72,AttendanceTypeTable!$A:$B,MATCH(AttendanceTypeTable!$B$1,AttendanceTypeTable!$A$1:$B$1,0),0)</f>
        <v>루틴6</v>
      </c>
      <c r="C72">
        <f t="shared" ca="1" si="16"/>
        <v>1</v>
      </c>
      <c r="D72" t="str">
        <f t="shared" si="19"/>
        <v>rt6</v>
      </c>
      <c r="E72">
        <f t="shared" ca="1" si="20"/>
        <v>1</v>
      </c>
      <c r="F72" t="str">
        <f t="shared" ca="1" si="21"/>
        <v/>
      </c>
      <c r="G72" t="str">
        <f ca="1">IF(ISBLANK(H72),"",
VLOOKUP(H72,OFFSET(INDIRECT("$A:$B"),0,MATCH(H$1&amp;"_Verify",INDIRECT("$1:$1"),0)-1),2,0)
)</f>
        <v>cu</v>
      </c>
      <c r="H72" t="s">
        <v>63</v>
      </c>
      <c r="I72" t="s">
        <v>64</v>
      </c>
      <c r="J72">
        <v>120</v>
      </c>
      <c r="K72" t="str">
        <f>IF(H72="장비1상자",
  IF(OR(I72&gt;3,J72&gt;5),"장비이상",""),
IF(I72="GO",
  IF(J72&lt;100,"골드이상",""),
IF(I72="EN",
  IF(J72&gt;29,"에너지너무많음",
  IF(J72&gt;9,"에너지다소많음","")),"")))</f>
        <v>에너지너무많음</v>
      </c>
      <c r="L72" t="str">
        <f t="shared" ca="1" si="17"/>
        <v/>
      </c>
      <c r="P72">
        <v>668</v>
      </c>
      <c r="Q72">
        <f t="shared" si="22"/>
        <v>668</v>
      </c>
      <c r="R72" t="str">
        <f ca="1">IF(LEN(G72)=0,"",G72)</f>
        <v>cu</v>
      </c>
      <c r="S72" t="str">
        <f>IF(LEN(I72)=0,"",I72)</f>
        <v>EN</v>
      </c>
      <c r="T72">
        <f>IF(LEN(J72)=0,"",J72)</f>
        <v>120</v>
      </c>
      <c r="U72" t="str">
        <f ca="1">IF(LEN(L72)=0,"",L72)</f>
        <v/>
      </c>
      <c r="V72" t="str">
        <f t="shared" ref="V72:W89" si="25">IF(LEN(N72)=0,"",N72)</f>
        <v/>
      </c>
      <c r="W72" t="str">
        <f t="shared" si="25"/>
        <v/>
      </c>
      <c r="X72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</v>
      </c>
      <c r="Y72" t="str">
        <f t="shared" ca="1" si="24"/>
        <v>{"attd":"rt6","num":1,"tp1":"cu","vl1":"EN","cn1":120,"key":668}</v>
      </c>
    </row>
    <row r="73" spans="1:25">
      <c r="A73" t="s">
        <v>80</v>
      </c>
      <c r="B73" t="str">
        <f>VLOOKUP(A73,AttendanceTypeTable!$A:$B,MATCH(AttendanceTypeTable!$B$1,AttendanceTypeTable!$A$1:$B$1,0),0)</f>
        <v>루틴6</v>
      </c>
      <c r="C73">
        <f t="shared" ca="1" si="16"/>
        <v>2</v>
      </c>
      <c r="D73" t="str">
        <f t="shared" si="19"/>
        <v>rt6</v>
      </c>
      <c r="E73">
        <f t="shared" ca="1" si="20"/>
        <v>2</v>
      </c>
      <c r="F73" t="str">
        <f t="shared" ca="1" si="21"/>
        <v/>
      </c>
      <c r="G73" t="str">
        <f ca="1">IF(ISBLANK(H73),"",
VLOOKUP(H73,OFFSET(INDIRECT("$A:$B"),0,MATCH(H$1&amp;"_Verify",INDIRECT("$1:$1"),0)-1),2,0)
)</f>
        <v>cu</v>
      </c>
      <c r="H73" t="s">
        <v>63</v>
      </c>
      <c r="I73" t="s">
        <v>64</v>
      </c>
      <c r="J73">
        <v>150</v>
      </c>
      <c r="K73" t="str">
        <f>IF(H73="장비1상자",
  IF(OR(I73&gt;3,J73&gt;5),"장비이상",""),
IF(I73="GO",
  IF(J73&lt;100,"골드이상",""),
IF(I73="EN",
  IF(J73&gt;29,"에너지너무많음",
  IF(J73&gt;9,"에너지다소많음","")),"")))</f>
        <v>에너지너무많음</v>
      </c>
      <c r="L73" t="str">
        <f t="shared" ca="1" si="17"/>
        <v/>
      </c>
      <c r="P73">
        <v>624</v>
      </c>
      <c r="Q73">
        <f t="shared" si="22"/>
        <v>624</v>
      </c>
      <c r="R73" t="str">
        <f ca="1">IF(LEN(G73)=0,"",G73)</f>
        <v>cu</v>
      </c>
      <c r="S73" t="str">
        <f>IF(LEN(I73)=0,"",I73)</f>
        <v>EN</v>
      </c>
      <c r="T73">
        <f>IF(LEN(J73)=0,"",J73)</f>
        <v>150</v>
      </c>
      <c r="U73" t="str">
        <f ca="1">IF(LEN(L73)=0,"",L73)</f>
        <v/>
      </c>
      <c r="V73" t="str">
        <f t="shared" si="25"/>
        <v/>
      </c>
      <c r="W73" t="str">
        <f t="shared" si="25"/>
        <v/>
      </c>
      <c r="X73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</v>
      </c>
      <c r="Y73" t="str">
        <f t="shared" ca="1" si="24"/>
        <v>{"attd":"rt6","num":2,"tp1":"cu","vl1":"EN","cn1":150,"key":624}</v>
      </c>
    </row>
    <row r="74" spans="1:25">
      <c r="A74" t="s">
        <v>80</v>
      </c>
      <c r="B74" t="str">
        <f>VLOOKUP(A74,AttendanceTypeTable!$A:$B,MATCH(AttendanceTypeTable!$B$1,AttendanceTypeTable!$A$1:$B$1,0),0)</f>
        <v>루틴6</v>
      </c>
      <c r="C74">
        <f t="shared" ca="1" si="16"/>
        <v>3</v>
      </c>
      <c r="D74" t="str">
        <f t="shared" si="19"/>
        <v>rt6</v>
      </c>
      <c r="E74">
        <f t="shared" ca="1" si="20"/>
        <v>3</v>
      </c>
      <c r="F74" t="str">
        <f t="shared" ca="1" si="21"/>
        <v/>
      </c>
      <c r="G74" t="str">
        <f ca="1">IF(ISBLANK(H74),"",
VLOOKUP(H74,OFFSET(INDIRECT("$A:$B"),0,MATCH(H$1&amp;"_Verify",INDIRECT("$1:$1"),0)-1),2,0)
)</f>
        <v>cu</v>
      </c>
      <c r="H74" t="s">
        <v>63</v>
      </c>
      <c r="I74" t="s">
        <v>64</v>
      </c>
      <c r="J74">
        <v>180</v>
      </c>
      <c r="K74" t="str">
        <f>IF(H74="장비1상자",
  IF(OR(I74&gt;3,J74&gt;5),"장비이상",""),
IF(I74="GO",
  IF(J74&lt;100,"골드이상",""),
IF(I74="EN",
  IF(J74&gt;29,"에너지너무많음",
  IF(J74&gt;9,"에너지다소많음","")),"")))</f>
        <v>에너지너무많음</v>
      </c>
      <c r="L74" t="str">
        <f t="shared" ca="1" si="17"/>
        <v/>
      </c>
      <c r="P74">
        <v>426</v>
      </c>
      <c r="Q74">
        <f t="shared" si="22"/>
        <v>426</v>
      </c>
      <c r="R74" t="str">
        <f ca="1">IF(LEN(G74)=0,"",G74)</f>
        <v>cu</v>
      </c>
      <c r="S74" t="str">
        <f>IF(LEN(I74)=0,"",I74)</f>
        <v>EN</v>
      </c>
      <c r="T74">
        <f>IF(LEN(J74)=0,"",J74)</f>
        <v>180</v>
      </c>
      <c r="U74" t="str">
        <f ca="1">IF(LEN(L74)=0,"",L74)</f>
        <v/>
      </c>
      <c r="V74" t="str">
        <f t="shared" si="25"/>
        <v/>
      </c>
      <c r="W74" t="str">
        <f t="shared" si="25"/>
        <v/>
      </c>
      <c r="X74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</v>
      </c>
      <c r="Y74" t="str">
        <f t="shared" ca="1" si="24"/>
        <v>{"attd":"rt6","num":3,"tp1":"cu","vl1":"EN","cn1":180,"key":426}</v>
      </c>
    </row>
    <row r="75" spans="1:25">
      <c r="A75" t="s">
        <v>80</v>
      </c>
      <c r="B75" t="str">
        <f>VLOOKUP(A75,AttendanceTypeTable!$A:$B,MATCH(AttendanceTypeTable!$B$1,AttendanceTypeTable!$A$1:$B$1,0),0)</f>
        <v>루틴6</v>
      </c>
      <c r="C75">
        <f t="shared" ca="1" si="16"/>
        <v>4</v>
      </c>
      <c r="D75" t="str">
        <f t="shared" si="19"/>
        <v>rt6</v>
      </c>
      <c r="E75">
        <f t="shared" ca="1" si="20"/>
        <v>4</v>
      </c>
      <c r="F75" t="str">
        <f t="shared" ca="1" si="21"/>
        <v/>
      </c>
      <c r="G75" t="str">
        <f ca="1">IF(ISBLANK(H75),"",
VLOOKUP(H75,OFFSET(INDIRECT("$A:$B"),0,MATCH(H$1&amp;"_Verify",INDIRECT("$1:$1"),0)-1),2,0)
)</f>
        <v>cu</v>
      </c>
      <c r="H75" t="s">
        <v>63</v>
      </c>
      <c r="I75" t="s">
        <v>64</v>
      </c>
      <c r="J75">
        <v>250</v>
      </c>
      <c r="K75" t="str">
        <f>IF(H75="장비1상자",
  IF(OR(I75&gt;3,J75&gt;5),"장비이상",""),
IF(I75="GO",
  IF(J75&lt;100,"골드이상",""),
IF(I75="EN",
  IF(J75&gt;29,"에너지너무많음",
  IF(J75&gt;9,"에너지다소많음","")),"")))</f>
        <v>에너지너무많음</v>
      </c>
      <c r="L75" t="str">
        <f t="shared" ca="1" si="17"/>
        <v/>
      </c>
      <c r="P75">
        <v>143</v>
      </c>
      <c r="Q75">
        <f t="shared" si="22"/>
        <v>143</v>
      </c>
      <c r="R75" t="str">
        <f ca="1">IF(LEN(G75)=0,"",G75)</f>
        <v>cu</v>
      </c>
      <c r="S75" t="str">
        <f>IF(LEN(I75)=0,"",I75)</f>
        <v>EN</v>
      </c>
      <c r="T75">
        <f>IF(LEN(J75)=0,"",J75)</f>
        <v>250</v>
      </c>
      <c r="U75" t="str">
        <f ca="1">IF(LEN(L75)=0,"",L75)</f>
        <v/>
      </c>
      <c r="V75" t="str">
        <f t="shared" si="25"/>
        <v/>
      </c>
      <c r="W75" t="str">
        <f t="shared" si="25"/>
        <v/>
      </c>
      <c r="X75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75" t="str">
        <f t="shared" ca="1" si="24"/>
        <v>{"attd":"rt6","num":4,"tp1":"cu","vl1":"EN","cn1":250,"key":143}</v>
      </c>
    </row>
    <row r="76" spans="1:25">
      <c r="A76" t="s">
        <v>80</v>
      </c>
      <c r="B76" t="str">
        <f>VLOOKUP(A76,AttendanceTypeTable!$A:$B,MATCH(AttendanceTypeTable!$B$1,AttendanceTypeTable!$A$1:$B$1,0),0)</f>
        <v>루틴6</v>
      </c>
      <c r="C76">
        <f t="shared" ref="C76:C89" ca="1" si="26">IF(A76&lt;&gt;OFFSET(A76,-1,0),1,OFFSET(C76,-1,0)+1)</f>
        <v>5</v>
      </c>
      <c r="D76" t="str">
        <f t="shared" si="19"/>
        <v>rt6</v>
      </c>
      <c r="E76">
        <f t="shared" ca="1" si="20"/>
        <v>5</v>
      </c>
      <c r="F76" t="str">
        <f t="shared" ca="1" si="21"/>
        <v/>
      </c>
      <c r="G76" t="str">
        <f ca="1">IF(ISBLANK(H76),"",
VLOOKUP(H76,OFFSET(INDIRECT("$A:$B"),0,MATCH(H$1&amp;"_Verify",INDIRECT("$1:$1"),0)-1),2,0)
)</f>
        <v>cu</v>
      </c>
      <c r="H76" t="s">
        <v>63</v>
      </c>
      <c r="I76" t="s">
        <v>64</v>
      </c>
      <c r="J76">
        <v>160</v>
      </c>
      <c r="K76" t="str">
        <f>IF(H76="장비1상자",
  IF(OR(I76&gt;3,J76&gt;5),"장비이상",""),
IF(I76="GO",
  IF(J76&lt;100,"골드이상",""),
IF(I76="EN",
  IF(J76&gt;29,"에너지너무많음",
  IF(J76&gt;9,"에너지다소많음","")),"")))</f>
        <v>에너지너무많음</v>
      </c>
      <c r="L76" t="str">
        <f t="shared" ref="L76:L89" ca="1" si="27">IF(ISBLANK(M76),"",
VLOOKUP(M76,OFFSET(INDIRECT("$A:$B"),0,MATCH(M$1&amp;"_Verify",INDIRECT("$1:$1"),0)-1),2,0)
)</f>
        <v/>
      </c>
      <c r="P76">
        <v>221</v>
      </c>
      <c r="Q76">
        <f t="shared" si="22"/>
        <v>221</v>
      </c>
      <c r="R76" t="str">
        <f ca="1">IF(LEN(G76)=0,"",G76)</f>
        <v>cu</v>
      </c>
      <c r="S76" t="str">
        <f>IF(LEN(I76)=0,"",I76)</f>
        <v>EN</v>
      </c>
      <c r="T76">
        <f>IF(LEN(J76)=0,"",J76)</f>
        <v>160</v>
      </c>
      <c r="U76" t="str">
        <f ca="1">IF(LEN(L76)=0,"",L76)</f>
        <v/>
      </c>
      <c r="V76" t="str">
        <f t="shared" si="25"/>
        <v/>
      </c>
      <c r="W76" t="str">
        <f t="shared" si="25"/>
        <v/>
      </c>
      <c r="X76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76" t="str">
        <f t="shared" ca="1" si="24"/>
        <v>{"attd":"rt6","num":5,"tp1":"cu","vl1":"EN","cn1":160,"key":221}</v>
      </c>
    </row>
    <row r="77" spans="1:25">
      <c r="A77" t="s">
        <v>80</v>
      </c>
      <c r="B77" t="str">
        <f>VLOOKUP(A77,AttendanceTypeTable!$A:$B,MATCH(AttendanceTypeTable!$B$1,AttendanceTypeTable!$A$1:$B$1,0),0)</f>
        <v>루틴6</v>
      </c>
      <c r="C77">
        <f t="shared" ca="1" si="26"/>
        <v>6</v>
      </c>
      <c r="D77" t="str">
        <f t="shared" si="19"/>
        <v>rt6</v>
      </c>
      <c r="E77">
        <f t="shared" ca="1" si="20"/>
        <v>6</v>
      </c>
      <c r="F77" t="str">
        <f t="shared" ca="1" si="21"/>
        <v/>
      </c>
      <c r="G77" t="str">
        <f ca="1">IF(ISBLANK(H77),"",
VLOOKUP(H77,OFFSET(INDIRECT("$A:$B"),0,MATCH(H$1&amp;"_Verify",INDIRECT("$1:$1"),0)-1),2,0)
)</f>
        <v>cu</v>
      </c>
      <c r="H77" t="s">
        <v>63</v>
      </c>
      <c r="I77" t="s">
        <v>64</v>
      </c>
      <c r="J77">
        <v>200</v>
      </c>
      <c r="K77" t="str">
        <f>IF(H77="장비1상자",
  IF(OR(I77&gt;3,J77&gt;5),"장비이상",""),
IF(I77="GO",
  IF(J77&lt;100,"골드이상",""),
IF(I77="EN",
  IF(J77&gt;29,"에너지너무많음",
  IF(J77&gt;9,"에너지다소많음","")),"")))</f>
        <v>에너지너무많음</v>
      </c>
      <c r="L77" t="str">
        <f t="shared" ca="1" si="27"/>
        <v/>
      </c>
      <c r="P77">
        <v>504</v>
      </c>
      <c r="Q77">
        <f t="shared" si="22"/>
        <v>504</v>
      </c>
      <c r="R77" t="str">
        <f ca="1">IF(LEN(G77)=0,"",G77)</f>
        <v>cu</v>
      </c>
      <c r="S77" t="str">
        <f>IF(LEN(I77)=0,"",I77)</f>
        <v>EN</v>
      </c>
      <c r="T77">
        <f>IF(LEN(J77)=0,"",J77)</f>
        <v>200</v>
      </c>
      <c r="U77" t="str">
        <f ca="1">IF(LEN(L77)=0,"",L77)</f>
        <v/>
      </c>
      <c r="V77" t="str">
        <f t="shared" si="25"/>
        <v/>
      </c>
      <c r="W77" t="str">
        <f t="shared" si="25"/>
        <v/>
      </c>
      <c r="X77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7" t="str">
        <f t="shared" ca="1" si="24"/>
        <v>{"attd":"rt6","num":6,"tp1":"cu","vl1":"EN","cn1":200,"key":504}</v>
      </c>
    </row>
    <row r="78" spans="1:25">
      <c r="A78" t="s">
        <v>80</v>
      </c>
      <c r="B78" t="str">
        <f>VLOOKUP(A78,AttendanceTypeTable!$A:$B,MATCH(AttendanceTypeTable!$B$1,AttendanceTypeTable!$A$1:$B$1,0),0)</f>
        <v>루틴6</v>
      </c>
      <c r="C78">
        <f t="shared" ca="1" si="26"/>
        <v>7</v>
      </c>
      <c r="D78" t="str">
        <f t="shared" si="19"/>
        <v>rt6</v>
      </c>
      <c r="E78">
        <f t="shared" ca="1" si="20"/>
        <v>7</v>
      </c>
      <c r="F78" t="str">
        <f t="shared" ca="1" si="21"/>
        <v/>
      </c>
      <c r="G78" t="str">
        <f ca="1">IF(ISBLANK(H78),"",
VLOOKUP(H78,OFFSET(INDIRECT("$A:$B"),0,MATCH(H$1&amp;"_Verify",INDIRECT("$1:$1"),0)-1),2,0)
)</f>
        <v>cu</v>
      </c>
      <c r="H78" t="s">
        <v>63</v>
      </c>
      <c r="I78" t="s">
        <v>64</v>
      </c>
      <c r="J78">
        <v>250</v>
      </c>
      <c r="K78" t="str">
        <f>IF(H78="장비1상자",
  IF(OR(I78&gt;3,J78&gt;5),"장비이상",""),
IF(I78="GO",
  IF(J78&lt;100,"골드이상",""),
IF(I78="EN",
  IF(J78&gt;29,"에너지너무많음",
  IF(J78&gt;9,"에너지다소많음","")),"")))</f>
        <v>에너지너무많음</v>
      </c>
      <c r="L78" t="str">
        <f t="shared" ca="1" si="27"/>
        <v/>
      </c>
      <c r="P78">
        <v>139</v>
      </c>
      <c r="Q78">
        <f t="shared" si="22"/>
        <v>139</v>
      </c>
      <c r="R78" t="str">
        <f ca="1">IF(LEN(G78)=0,"",G78)</f>
        <v>cu</v>
      </c>
      <c r="S78" t="str">
        <f>IF(LEN(I78)=0,"",I78)</f>
        <v>EN</v>
      </c>
      <c r="T78">
        <f>IF(LEN(J78)=0,"",J78)</f>
        <v>250</v>
      </c>
      <c r="U78" t="str">
        <f ca="1">IF(LEN(L78)=0,"",L78)</f>
        <v/>
      </c>
      <c r="V78" t="str">
        <f t="shared" si="25"/>
        <v/>
      </c>
      <c r="W78" t="str">
        <f t="shared" si="25"/>
        <v/>
      </c>
      <c r="X7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8" t="str">
        <f t="shared" ca="1" si="24"/>
        <v>{"attd":"rt6","num":7,"tp1":"cu","vl1":"EN","cn1":250,"key":139}</v>
      </c>
    </row>
    <row r="79" spans="1:25">
      <c r="A79" t="s">
        <v>80</v>
      </c>
      <c r="B79" t="str">
        <f>VLOOKUP(A79,AttendanceTypeTable!$A:$B,MATCH(AttendanceTypeTable!$B$1,AttendanceTypeTable!$A$1:$B$1,0),0)</f>
        <v>루틴6</v>
      </c>
      <c r="C79">
        <f t="shared" ca="1" si="26"/>
        <v>8</v>
      </c>
      <c r="D79" t="str">
        <f t="shared" si="19"/>
        <v>rt6</v>
      </c>
      <c r="E79">
        <f t="shared" ca="1" si="20"/>
        <v>8</v>
      </c>
      <c r="F79" t="str">
        <f t="shared" ca="1" si="21"/>
        <v/>
      </c>
      <c r="G79" t="str">
        <f ca="1">IF(ISBLANK(H79),"",
VLOOKUP(H79,OFFSET(INDIRECT("$A:$B"),0,MATCH(H$1&amp;"_Verify",INDIRECT("$1:$1"),0)-1),2,0)
)</f>
        <v>cu</v>
      </c>
      <c r="H79" t="s">
        <v>63</v>
      </c>
      <c r="I79" t="s">
        <v>64</v>
      </c>
      <c r="J79">
        <v>300</v>
      </c>
      <c r="K79" t="str">
        <f>IF(H79="장비1상자",
  IF(OR(I79&gt;3,J79&gt;5),"장비이상",""),
IF(I79="GO",
  IF(J79&lt;100,"골드이상",""),
IF(I79="EN",
  IF(J79&gt;29,"에너지너무많음",
  IF(J79&gt;9,"에너지다소많음","")),"")))</f>
        <v>에너지너무많음</v>
      </c>
      <c r="L79" t="str">
        <f t="shared" ca="1" si="27"/>
        <v/>
      </c>
      <c r="P79">
        <v>290</v>
      </c>
      <c r="Q79">
        <f t="shared" si="22"/>
        <v>290</v>
      </c>
      <c r="R79" t="str">
        <f ca="1">IF(LEN(G79)=0,"",G79)</f>
        <v>cu</v>
      </c>
      <c r="S79" t="str">
        <f>IF(LEN(I79)=0,"",I79)</f>
        <v>EN</v>
      </c>
      <c r="T79">
        <f>IF(LEN(J79)=0,"",J79)</f>
        <v>300</v>
      </c>
      <c r="U79" t="str">
        <f ca="1">IF(LEN(L79)=0,"",L79)</f>
        <v/>
      </c>
      <c r="V79" t="str">
        <f t="shared" si="25"/>
        <v/>
      </c>
      <c r="W79" t="str">
        <f t="shared" si="25"/>
        <v/>
      </c>
      <c r="X7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9" t="str">
        <f t="shared" ca="1" si="24"/>
        <v>{"attd":"rt6","num":8,"tp1":"cu","vl1":"EN","cn1":300,"key":290}</v>
      </c>
    </row>
    <row r="80" spans="1:25">
      <c r="A80" t="s">
        <v>80</v>
      </c>
      <c r="B80" t="str">
        <f>VLOOKUP(A80,AttendanceTypeTable!$A:$B,MATCH(AttendanceTypeTable!$B$1,AttendanceTypeTable!$A$1:$B$1,0),0)</f>
        <v>루틴6</v>
      </c>
      <c r="C80">
        <f t="shared" ca="1" si="26"/>
        <v>9</v>
      </c>
      <c r="D80" t="str">
        <f t="shared" si="19"/>
        <v>rt6</v>
      </c>
      <c r="E80">
        <f t="shared" ca="1" si="20"/>
        <v>9</v>
      </c>
      <c r="F80" t="str">
        <f t="shared" ca="1" si="21"/>
        <v/>
      </c>
      <c r="G80" t="str">
        <f ca="1">IF(ISBLANK(H80),"",
VLOOKUP(H80,OFFSET(INDIRECT("$A:$B"),0,MATCH(H$1&amp;"_Verify",INDIRECT("$1:$1"),0)-1),2,0)
)</f>
        <v>cu</v>
      </c>
      <c r="H80" t="s">
        <v>63</v>
      </c>
      <c r="I80" t="s">
        <v>64</v>
      </c>
      <c r="J80">
        <v>500</v>
      </c>
      <c r="K80" t="str">
        <f>IF(H80="장비1상자",
  IF(OR(I80&gt;3,J80&gt;5),"장비이상",""),
IF(I80="GO",
  IF(J80&lt;100,"골드이상",""),
IF(I80="EN",
  IF(J80&gt;29,"에너지너무많음",
  IF(J80&gt;9,"에너지다소많음","")),"")))</f>
        <v>에너지너무많음</v>
      </c>
      <c r="L80" t="str">
        <f t="shared" ca="1" si="27"/>
        <v>cu</v>
      </c>
      <c r="M80" t="s">
        <v>63</v>
      </c>
      <c r="N80" t="s">
        <v>69</v>
      </c>
      <c r="O80">
        <v>5000000</v>
      </c>
      <c r="P80">
        <v>113</v>
      </c>
      <c r="Q80">
        <f t="shared" si="22"/>
        <v>113</v>
      </c>
      <c r="R80" t="str">
        <f ca="1">IF(LEN(G80)=0,"",G80)</f>
        <v>cu</v>
      </c>
      <c r="S80" t="str">
        <f>IF(LEN(I80)=0,"",I80)</f>
        <v>EN</v>
      </c>
      <c r="T80">
        <f>IF(LEN(J80)=0,"",J80)</f>
        <v>500</v>
      </c>
      <c r="U80" t="str">
        <f ca="1">IF(LEN(L80)=0,"",L80)</f>
        <v>cu</v>
      </c>
      <c r="V80" t="str">
        <f t="shared" si="25"/>
        <v>GO</v>
      </c>
      <c r="W80">
        <f t="shared" si="25"/>
        <v>5000000</v>
      </c>
      <c r="X8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80" t="str">
        <f t="shared" ca="1" si="24"/>
        <v>{"attd":"rt6","num":9,"tp1":"cu","vl1":"EN","cn1":500,"tp2":"cu","vl2":"GO","cn2":5000000,"key":113}</v>
      </c>
    </row>
    <row r="81" spans="1:25">
      <c r="A81" t="s">
        <v>81</v>
      </c>
      <c r="B81" t="str">
        <f>VLOOKUP(A81,AttendanceTypeTable!$A:$B,MATCH(AttendanceTypeTable!$B$1,AttendanceTypeTable!$A$1:$B$1,0),0)</f>
        <v>루틴7</v>
      </c>
      <c r="C81">
        <f t="shared" ca="1" si="26"/>
        <v>1</v>
      </c>
      <c r="D81" t="str">
        <f t="shared" si="19"/>
        <v>rt7</v>
      </c>
      <c r="E81">
        <f t="shared" ca="1" si="20"/>
        <v>1</v>
      </c>
      <c r="F81" t="str">
        <f t="shared" ca="1" si="21"/>
        <v/>
      </c>
      <c r="G81" t="str">
        <f ca="1">IF(ISBLANK(H81),"",
VLOOKUP(H81,OFFSET(INDIRECT("$A:$B"),0,MATCH(H$1&amp;"_Verify",INDIRECT("$1:$1"),0)-1),2,0)
)</f>
        <v>cu</v>
      </c>
      <c r="H81" t="s">
        <v>63</v>
      </c>
      <c r="I81" t="s">
        <v>64</v>
      </c>
      <c r="J81">
        <v>120</v>
      </c>
      <c r="K81" t="str">
        <f>IF(H81="장비1상자",
  IF(OR(I81&gt;3,J81&gt;5),"장비이상",""),
IF(I81="GO",
  IF(J81&lt;100,"골드이상",""),
IF(I81="EN",
  IF(J81&gt;29,"에너지너무많음",
  IF(J81&gt;9,"에너지다소많음","")),"")))</f>
        <v>에너지너무많음</v>
      </c>
      <c r="L81" t="str">
        <f t="shared" ca="1" si="27"/>
        <v/>
      </c>
      <c r="P81">
        <v>455</v>
      </c>
      <c r="Q81">
        <f t="shared" si="22"/>
        <v>455</v>
      </c>
      <c r="R81" t="str">
        <f ca="1">IF(LEN(G81)=0,"",G81)</f>
        <v>cu</v>
      </c>
      <c r="S81" t="str">
        <f>IF(LEN(I81)=0,"",I81)</f>
        <v>EN</v>
      </c>
      <c r="T81">
        <f>IF(LEN(J81)=0,"",J81)</f>
        <v>120</v>
      </c>
      <c r="U81" t="str">
        <f ca="1">IF(LEN(L81)=0,"",L81)</f>
        <v/>
      </c>
      <c r="V81" t="str">
        <f t="shared" si="25"/>
        <v/>
      </c>
      <c r="W81" t="str">
        <f t="shared" si="25"/>
        <v/>
      </c>
      <c r="X81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81" t="str">
        <f t="shared" ca="1" si="24"/>
        <v>{"attd":"rt7","num":1,"tp1":"cu","vl1":"EN","cn1":120,"key":455}</v>
      </c>
    </row>
    <row r="82" spans="1:25">
      <c r="A82" t="s">
        <v>81</v>
      </c>
      <c r="B82" t="str">
        <f>VLOOKUP(A82,AttendanceTypeTable!$A:$B,MATCH(AttendanceTypeTable!$B$1,AttendanceTypeTable!$A$1:$B$1,0),0)</f>
        <v>루틴7</v>
      </c>
      <c r="C82">
        <f t="shared" ca="1" si="26"/>
        <v>2</v>
      </c>
      <c r="D82" t="str">
        <f t="shared" si="19"/>
        <v>rt7</v>
      </c>
      <c r="E82">
        <f t="shared" ca="1" si="20"/>
        <v>2</v>
      </c>
      <c r="F82" t="str">
        <f t="shared" ca="1" si="21"/>
        <v/>
      </c>
      <c r="G82" t="str">
        <f ca="1">IF(ISBLANK(H82),"",
VLOOKUP(H82,OFFSET(INDIRECT("$A:$B"),0,MATCH(H$1&amp;"_Verify",INDIRECT("$1:$1"),0)-1),2,0)
)</f>
        <v>cu</v>
      </c>
      <c r="H82" t="s">
        <v>63</v>
      </c>
      <c r="I82" t="s">
        <v>69</v>
      </c>
      <c r="J82">
        <v>1250</v>
      </c>
      <c r="K82" t="str">
        <f>IF(H82="장비1상자",
  IF(OR(I82&gt;3,J82&gt;5),"장비이상",""),
IF(I82="GO",
  IF(J82&lt;100,"골드이상",""),
IF(I82="EN",
  IF(J82&gt;29,"에너지너무많음",
  IF(J82&gt;9,"에너지다소많음","")),"")))</f>
        <v/>
      </c>
      <c r="L82" t="str">
        <f t="shared" ca="1" si="27"/>
        <v/>
      </c>
      <c r="P82">
        <v>188</v>
      </c>
      <c r="Q82">
        <f t="shared" si="22"/>
        <v>188</v>
      </c>
      <c r="R82" t="str">
        <f ca="1">IF(LEN(G82)=0,"",G82)</f>
        <v>cu</v>
      </c>
      <c r="S82" t="str">
        <f>IF(LEN(I82)=0,"",I82)</f>
        <v>GO</v>
      </c>
      <c r="T82">
        <f>IF(LEN(J82)=0,"",J82)</f>
        <v>1250</v>
      </c>
      <c r="U82" t="str">
        <f ca="1">IF(LEN(L82)=0,"",L82)</f>
        <v/>
      </c>
      <c r="V82" t="str">
        <f t="shared" si="25"/>
        <v/>
      </c>
      <c r="W82" t="str">
        <f t="shared" si="25"/>
        <v/>
      </c>
      <c r="X82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82" t="str">
        <f t="shared" ca="1" si="24"/>
        <v>{"attd":"rt7","num":2,"tp1":"cu","vl1":"GO","cn1":1250,"key":188}</v>
      </c>
    </row>
    <row r="83" spans="1:25">
      <c r="A83" t="s">
        <v>81</v>
      </c>
      <c r="B83" t="str">
        <f>VLOOKUP(A83,AttendanceTypeTable!$A:$B,MATCH(AttendanceTypeTable!$B$1,AttendanceTypeTable!$A$1:$B$1,0),0)</f>
        <v>루틴7</v>
      </c>
      <c r="C83">
        <f t="shared" ca="1" si="26"/>
        <v>3</v>
      </c>
      <c r="D83" t="str">
        <f t="shared" si="19"/>
        <v>rt7</v>
      </c>
      <c r="E83">
        <f t="shared" ca="1" si="20"/>
        <v>3</v>
      </c>
      <c r="F83" t="str">
        <f t="shared" ca="1" si="21"/>
        <v/>
      </c>
      <c r="G83" t="str">
        <f ca="1">IF(ISBLANK(H83),"",
VLOOKUP(H83,OFFSET(INDIRECT("$A:$B"),0,MATCH(H$1&amp;"_Verify",INDIRECT("$1:$1"),0)-1),2,0)
)</f>
        <v>cu</v>
      </c>
      <c r="H83" t="s">
        <v>63</v>
      </c>
      <c r="I83" t="s">
        <v>69</v>
      </c>
      <c r="J83">
        <v>10000</v>
      </c>
      <c r="K83" t="str">
        <f>IF(H83="장비1상자",
  IF(OR(I83&gt;3,J83&gt;5),"장비이상",""),
IF(I83="GO",
  IF(J83&lt;100,"골드이상",""),
IF(I83="EN",
  IF(J83&gt;29,"에너지너무많음",
  IF(J83&gt;9,"에너지다소많음","")),"")))</f>
        <v/>
      </c>
      <c r="L83" t="str">
        <f t="shared" ca="1" si="27"/>
        <v/>
      </c>
      <c r="P83">
        <v>700</v>
      </c>
      <c r="Q83">
        <f t="shared" si="22"/>
        <v>700</v>
      </c>
      <c r="R83" t="str">
        <f ca="1">IF(LEN(G83)=0,"",G83)</f>
        <v>cu</v>
      </c>
      <c r="S83" t="str">
        <f>IF(LEN(I83)=0,"",I83)</f>
        <v>GO</v>
      </c>
      <c r="T83">
        <f>IF(LEN(J83)=0,"",J83)</f>
        <v>10000</v>
      </c>
      <c r="U83" t="str">
        <f ca="1">IF(LEN(L83)=0,"",L83)</f>
        <v/>
      </c>
      <c r="V83" t="str">
        <f t="shared" si="25"/>
        <v/>
      </c>
      <c r="W83" t="str">
        <f t="shared" si="25"/>
        <v/>
      </c>
      <c r="X83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</v>
      </c>
      <c r="Y83" t="str">
        <f t="shared" ca="1" si="24"/>
        <v>{"attd":"rt7","num":3,"tp1":"cu","vl1":"GO","cn1":10000,"key":700}</v>
      </c>
    </row>
    <row r="84" spans="1:25">
      <c r="A84" t="s">
        <v>81</v>
      </c>
      <c r="B84" t="str">
        <f>VLOOKUP(A84,AttendanceTypeTable!$A:$B,MATCH(AttendanceTypeTable!$B$1,AttendanceTypeTable!$A$1:$B$1,0),0)</f>
        <v>루틴7</v>
      </c>
      <c r="C84">
        <f t="shared" ca="1" si="26"/>
        <v>4</v>
      </c>
      <c r="D84" t="str">
        <f t="shared" si="19"/>
        <v>rt7</v>
      </c>
      <c r="E84">
        <f t="shared" ca="1" si="20"/>
        <v>4</v>
      </c>
      <c r="F84" t="str">
        <f t="shared" ca="1" si="21"/>
        <v/>
      </c>
      <c r="G84" t="str">
        <f ca="1">IF(ISBLANK(H84),"",
VLOOKUP(H84,OFFSET(INDIRECT("$A:$B"),0,MATCH(H$1&amp;"_Verify",INDIRECT("$1:$1"),0)-1),2,0)
)</f>
        <v>cu</v>
      </c>
      <c r="H84" t="s">
        <v>63</v>
      </c>
      <c r="I84" t="s">
        <v>64</v>
      </c>
      <c r="J84">
        <v>150</v>
      </c>
      <c r="K84" t="str">
        <f>IF(H84="장비1상자",
  IF(OR(I84&gt;3,J84&gt;5),"장비이상",""),
IF(I84="GO",
  IF(J84&lt;100,"골드이상",""),
IF(I84="EN",
  IF(J84&gt;29,"에너지너무많음",
  IF(J84&gt;9,"에너지다소많음","")),"")))</f>
        <v>에너지너무많음</v>
      </c>
      <c r="L84" t="str">
        <f t="shared" ca="1" si="27"/>
        <v/>
      </c>
      <c r="P84">
        <v>534</v>
      </c>
      <c r="Q84">
        <f t="shared" si="22"/>
        <v>534</v>
      </c>
      <c r="R84" t="str">
        <f ca="1">IF(LEN(G84)=0,"",G84)</f>
        <v>cu</v>
      </c>
      <c r="S84" t="str">
        <f>IF(LEN(I84)=0,"",I84)</f>
        <v>EN</v>
      </c>
      <c r="T84">
        <f>IF(LEN(J84)=0,"",J84)</f>
        <v>150</v>
      </c>
      <c r="U84" t="str">
        <f ca="1">IF(LEN(L84)=0,"",L84)</f>
        <v/>
      </c>
      <c r="V84" t="str">
        <f t="shared" si="25"/>
        <v/>
      </c>
      <c r="W84" t="str">
        <f t="shared" si="25"/>
        <v/>
      </c>
      <c r="X84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</v>
      </c>
      <c r="Y84" t="str">
        <f t="shared" ca="1" si="24"/>
        <v>{"attd":"rt7","num":4,"tp1":"cu","vl1":"EN","cn1":150,"key":534}</v>
      </c>
    </row>
    <row r="85" spans="1:25">
      <c r="A85" t="s">
        <v>81</v>
      </c>
      <c r="B85" t="str">
        <f>VLOOKUP(A85,AttendanceTypeTable!$A:$B,MATCH(AttendanceTypeTable!$B$1,AttendanceTypeTable!$A$1:$B$1,0),0)</f>
        <v>루틴7</v>
      </c>
      <c r="C85">
        <f t="shared" ca="1" si="26"/>
        <v>5</v>
      </c>
      <c r="D85" t="str">
        <f t="shared" si="19"/>
        <v>rt7</v>
      </c>
      <c r="E85">
        <f t="shared" ca="1" si="20"/>
        <v>5</v>
      </c>
      <c r="F85" t="str">
        <f t="shared" ca="1" si="21"/>
        <v/>
      </c>
      <c r="G85" t="str">
        <f ca="1">IF(ISBLANK(H85),"",
VLOOKUP(H85,OFFSET(INDIRECT("$A:$B"),0,MATCH(H$1&amp;"_Verify",INDIRECT("$1:$1"),0)-1),2,0)
)</f>
        <v>cu</v>
      </c>
      <c r="H85" t="s">
        <v>63</v>
      </c>
      <c r="I85" t="s">
        <v>69</v>
      </c>
      <c r="J85">
        <v>2500</v>
      </c>
      <c r="K85" t="str">
        <f>IF(H85="장비1상자",
  IF(OR(I85&gt;3,J85&gt;5),"장비이상",""),
IF(I85="GO",
  IF(J85&lt;100,"골드이상",""),
IF(I85="EN",
  IF(J85&gt;29,"에너지너무많음",
  IF(J85&gt;9,"에너지다소많음","")),"")))</f>
        <v/>
      </c>
      <c r="L85" t="str">
        <f t="shared" ca="1" si="27"/>
        <v/>
      </c>
      <c r="P85">
        <v>952</v>
      </c>
      <c r="Q85">
        <f t="shared" si="22"/>
        <v>952</v>
      </c>
      <c r="R85" t="str">
        <f ca="1">IF(LEN(G85)=0,"",G85)</f>
        <v>cu</v>
      </c>
      <c r="S85" t="str">
        <f>IF(LEN(I85)=0,"",I85)</f>
        <v>GO</v>
      </c>
      <c r="T85">
        <f>IF(LEN(J85)=0,"",J85)</f>
        <v>2500</v>
      </c>
      <c r="U85" t="str">
        <f ca="1">IF(LEN(L85)=0,"",L85)</f>
        <v/>
      </c>
      <c r="V85" t="str">
        <f t="shared" si="25"/>
        <v/>
      </c>
      <c r="W85" t="str">
        <f t="shared" si="25"/>
        <v/>
      </c>
      <c r="X85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</v>
      </c>
      <c r="Y85" t="str">
        <f t="shared" ca="1" si="24"/>
        <v>{"attd":"rt7","num":5,"tp1":"cu","vl1":"GO","cn1":2500,"key":952}</v>
      </c>
    </row>
    <row r="86" spans="1:25">
      <c r="A86" t="s">
        <v>81</v>
      </c>
      <c r="B86" t="str">
        <f>VLOOKUP(A86,AttendanceTypeTable!$A:$B,MATCH(AttendanceTypeTable!$B$1,AttendanceTypeTable!$A$1:$B$1,0),0)</f>
        <v>루틴7</v>
      </c>
      <c r="C86">
        <f t="shared" ca="1" si="26"/>
        <v>6</v>
      </c>
      <c r="D86" t="str">
        <f t="shared" si="19"/>
        <v>rt7</v>
      </c>
      <c r="E86">
        <f t="shared" ca="1" si="20"/>
        <v>6</v>
      </c>
      <c r="F86" t="str">
        <f t="shared" ca="1" si="21"/>
        <v/>
      </c>
      <c r="G86" t="str">
        <f ca="1">IF(ISBLANK(H86),"",
VLOOKUP(H86,OFFSET(INDIRECT("$A:$B"),0,MATCH(H$1&amp;"_Verify",INDIRECT("$1:$1"),0)-1),2,0)
)</f>
        <v>cu</v>
      </c>
      <c r="H86" t="s">
        <v>63</v>
      </c>
      <c r="I86" t="s">
        <v>69</v>
      </c>
      <c r="J86">
        <v>3750</v>
      </c>
      <c r="K86" t="str">
        <f>IF(H86="장비1상자",
  IF(OR(I86&gt;3,J86&gt;5),"장비이상",""),
IF(I86="GO",
  IF(J86&lt;100,"골드이상",""),
IF(I86="EN",
  IF(J86&gt;29,"에너지너무많음",
  IF(J86&gt;9,"에너지다소많음","")),"")))</f>
        <v/>
      </c>
      <c r="L86" t="str">
        <f t="shared" ca="1" si="27"/>
        <v/>
      </c>
      <c r="P86">
        <v>444</v>
      </c>
      <c r="Q86">
        <f t="shared" si="22"/>
        <v>444</v>
      </c>
      <c r="R86" t="str">
        <f ca="1">IF(LEN(G86)=0,"",G86)</f>
        <v>cu</v>
      </c>
      <c r="S86" t="str">
        <f>IF(LEN(I86)=0,"",I86)</f>
        <v>GO</v>
      </c>
      <c r="T86">
        <f>IF(LEN(J86)=0,"",J86)</f>
        <v>3750</v>
      </c>
      <c r="U86" t="str">
        <f ca="1">IF(LEN(L86)=0,"",L86)</f>
        <v/>
      </c>
      <c r="V86" t="str">
        <f t="shared" si="25"/>
        <v/>
      </c>
      <c r="W86" t="str">
        <f t="shared" si="25"/>
        <v/>
      </c>
      <c r="X86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</v>
      </c>
      <c r="Y86" t="str">
        <f t="shared" ca="1" si="24"/>
        <v>{"attd":"rt7","num":6,"tp1":"cu","vl1":"GO","cn1":3750,"key":444}</v>
      </c>
    </row>
    <row r="87" spans="1:25">
      <c r="A87" t="s">
        <v>81</v>
      </c>
      <c r="B87" t="str">
        <f>VLOOKUP(A87,AttendanceTypeTable!$A:$B,MATCH(AttendanceTypeTable!$B$1,AttendanceTypeTable!$A$1:$B$1,0),0)</f>
        <v>루틴7</v>
      </c>
      <c r="C87">
        <f t="shared" ca="1" si="26"/>
        <v>7</v>
      </c>
      <c r="D87" t="str">
        <f t="shared" si="19"/>
        <v>rt7</v>
      </c>
      <c r="E87">
        <f t="shared" ca="1" si="20"/>
        <v>7</v>
      </c>
      <c r="F87" t="str">
        <f t="shared" ca="1" si="21"/>
        <v/>
      </c>
      <c r="G87" t="str">
        <f ca="1">IF(ISBLANK(H87),"",
VLOOKUP(H87,OFFSET(INDIRECT("$A:$B"),0,MATCH(H$1&amp;"_Verify",INDIRECT("$1:$1"),0)-1),2,0)
)</f>
        <v>cu</v>
      </c>
      <c r="H87" t="s">
        <v>63</v>
      </c>
      <c r="I87" t="s">
        <v>64</v>
      </c>
      <c r="J87">
        <v>220</v>
      </c>
      <c r="K87" t="str">
        <f>IF(H87="장비1상자",
  IF(OR(I87&gt;3,J87&gt;5),"장비이상",""),
IF(I87="GO",
  IF(J87&lt;100,"골드이상",""),
IF(I87="EN",
  IF(J87&gt;29,"에너지너무많음",
  IF(J87&gt;9,"에너지다소많음","")),"")))</f>
        <v>에너지너무많음</v>
      </c>
      <c r="L87" t="str">
        <f t="shared" ca="1" si="27"/>
        <v/>
      </c>
      <c r="P87">
        <v>111</v>
      </c>
      <c r="Q87">
        <f t="shared" si="22"/>
        <v>111</v>
      </c>
      <c r="R87" t="str">
        <f ca="1">IF(LEN(G87)=0,"",G87)</f>
        <v>cu</v>
      </c>
      <c r="S87" t="str">
        <f>IF(LEN(I87)=0,"",I87)</f>
        <v>EN</v>
      </c>
      <c r="T87">
        <f>IF(LEN(J87)=0,"",J87)</f>
        <v>220</v>
      </c>
      <c r="U87" t="str">
        <f ca="1">IF(LEN(L87)=0,"",L87)</f>
        <v/>
      </c>
      <c r="V87" t="str">
        <f t="shared" si="25"/>
        <v/>
      </c>
      <c r="W87" t="str">
        <f t="shared" si="25"/>
        <v/>
      </c>
      <c r="X87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</v>
      </c>
      <c r="Y87" t="str">
        <f t="shared" ca="1" si="24"/>
        <v>{"attd":"rt7","num":7,"tp1":"cu","vl1":"EN","cn1":220,"key":111}</v>
      </c>
    </row>
    <row r="88" spans="1:25">
      <c r="A88" t="s">
        <v>81</v>
      </c>
      <c r="B88" t="str">
        <f>VLOOKUP(A88,AttendanceTypeTable!$A:$B,MATCH(AttendanceTypeTable!$B$1,AttendanceTypeTable!$A$1:$B$1,0),0)</f>
        <v>루틴7</v>
      </c>
      <c r="C88">
        <f t="shared" ca="1" si="26"/>
        <v>8</v>
      </c>
      <c r="D88" t="str">
        <f t="shared" si="19"/>
        <v>rt7</v>
      </c>
      <c r="E88">
        <f t="shared" ca="1" si="20"/>
        <v>8</v>
      </c>
      <c r="F88" t="str">
        <f t="shared" ca="1" si="21"/>
        <v/>
      </c>
      <c r="G88" t="str">
        <f ca="1">IF(ISBLANK(H88),"",
VLOOKUP(H88,OFFSET(INDIRECT("$A:$B"),0,MATCH(H$1&amp;"_Verify",INDIRECT("$1:$1"),0)-1),2,0)
)</f>
        <v>cu</v>
      </c>
      <c r="H88" t="s">
        <v>63</v>
      </c>
      <c r="I88" t="s">
        <v>69</v>
      </c>
      <c r="J88">
        <v>10000</v>
      </c>
      <c r="K88" t="str">
        <f>IF(H88="장비1상자",
  IF(OR(I88&gt;3,J88&gt;5),"장비이상",""),
IF(I88="GO",
  IF(J88&lt;100,"골드이상",""),
IF(I88="EN",
  IF(J88&gt;29,"에너지너무많음",
  IF(J88&gt;9,"에너지다소많음","")),"")))</f>
        <v/>
      </c>
      <c r="L88" t="str">
        <f t="shared" ca="1" si="27"/>
        <v/>
      </c>
      <c r="P88">
        <v>256</v>
      </c>
      <c r="Q88">
        <f t="shared" si="22"/>
        <v>256</v>
      </c>
      <c r="R88" t="str">
        <f ca="1">IF(LEN(G88)=0,"",G88)</f>
        <v>cu</v>
      </c>
      <c r="S88" t="str">
        <f>IF(LEN(I88)=0,"",I88)</f>
        <v>GO</v>
      </c>
      <c r="T88">
        <f>IF(LEN(J88)=0,"",J88)</f>
        <v>10000</v>
      </c>
      <c r="U88" t="str">
        <f ca="1">IF(LEN(L88)=0,"",L88)</f>
        <v/>
      </c>
      <c r="V88" t="str">
        <f t="shared" si="25"/>
        <v/>
      </c>
      <c r="W88" t="str">
        <f t="shared" si="25"/>
        <v/>
      </c>
      <c r="X8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</v>
      </c>
      <c r="Y88" t="str">
        <f t="shared" ca="1" si="24"/>
        <v>{"attd":"rt7","num":8,"tp1":"cu","vl1":"GO","cn1":10000,"key":256}</v>
      </c>
    </row>
    <row r="89" spans="1:25">
      <c r="A89" t="s">
        <v>81</v>
      </c>
      <c r="B89" t="str">
        <f>VLOOKUP(A89,AttendanceTypeTable!$A:$B,MATCH(AttendanceTypeTable!$B$1,AttendanceTypeTable!$A$1:$B$1,0),0)</f>
        <v>루틴7</v>
      </c>
      <c r="C89">
        <f t="shared" ca="1" si="26"/>
        <v>9</v>
      </c>
      <c r="D89" t="str">
        <f t="shared" si="19"/>
        <v>rt7</v>
      </c>
      <c r="E89">
        <f t="shared" ca="1" si="20"/>
        <v>9</v>
      </c>
      <c r="F89" t="str">
        <f t="shared" ca="1" si="21"/>
        <v/>
      </c>
      <c r="G89" t="str">
        <f ca="1">IF(ISBLANK(H89),"",
VLOOKUP(H89,OFFSET(INDIRECT("$A:$B"),0,MATCH(H$1&amp;"_Verify",INDIRECT("$1:$1"),0)-1),2,0)
)</f>
        <v>cu</v>
      </c>
      <c r="H89" t="s">
        <v>63</v>
      </c>
      <c r="I89" t="s">
        <v>64</v>
      </c>
      <c r="J89">
        <v>500</v>
      </c>
      <c r="K89" t="str">
        <f>IF(H89="장비1상자",
  IF(OR(I89&gt;3,J89&gt;5),"장비이상",""),
IF(I89="GO",
  IF(J89&lt;100,"골드이상",""),
IF(I89="EN",
  IF(J89&gt;29,"에너지너무많음",
  IF(J89&gt;9,"에너지다소많음","")),"")))</f>
        <v>에너지너무많음</v>
      </c>
      <c r="L89" t="str">
        <f t="shared" ca="1" si="27"/>
        <v>cu</v>
      </c>
      <c r="M89" t="s">
        <v>63</v>
      </c>
      <c r="N89" t="s">
        <v>69</v>
      </c>
      <c r="O89">
        <v>5000000</v>
      </c>
      <c r="P89">
        <v>755</v>
      </c>
      <c r="Q89">
        <f t="shared" si="22"/>
        <v>755</v>
      </c>
      <c r="R89" t="str">
        <f ca="1">IF(LEN(G89)=0,"",G89)</f>
        <v>cu</v>
      </c>
      <c r="S89" t="str">
        <f>IF(LEN(I89)=0,"",I89)</f>
        <v>EN</v>
      </c>
      <c r="T89">
        <f>IF(LEN(J89)=0,"",J89)</f>
        <v>500</v>
      </c>
      <c r="U89" t="str">
        <f ca="1">IF(LEN(L89)=0,"",L89)</f>
        <v>cu</v>
      </c>
      <c r="V89" t="str">
        <f t="shared" si="25"/>
        <v>GO</v>
      </c>
      <c r="W89">
        <f t="shared" si="25"/>
        <v>5000000</v>
      </c>
      <c r="X8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</v>
      </c>
      <c r="Y89" t="str">
        <f t="shared" ca="1" si="24"/>
        <v>{"attd":"rt7","num":9,"tp1":"cu","vl1":"EN","cn1":500,"tp2":"cu","vl2":"GO","cn2":5000000,"key":755}</v>
      </c>
    </row>
    <row r="90" spans="1:25">
      <c r="A90" t="s">
        <v>82</v>
      </c>
      <c r="B90" t="str">
        <f>VLOOKUP(A90,AttendanceTypeTable!$A:$B,MATCH(AttendanceTypeTable!$B$1,AttendanceTypeTable!$A$1:$B$1,0),0)</f>
        <v>루틴8</v>
      </c>
      <c r="C90">
        <f t="shared" ref="C90:C107" ca="1" si="28">IF(A90&lt;&gt;OFFSET(A90,-1,0),1,OFFSET(C90,-1,0)+1)</f>
        <v>1</v>
      </c>
      <c r="D90" t="str">
        <f t="shared" si="19"/>
        <v>rt8</v>
      </c>
      <c r="E90">
        <f t="shared" ca="1" si="20"/>
        <v>1</v>
      </c>
      <c r="F90" t="str">
        <f t="shared" ca="1" si="21"/>
        <v/>
      </c>
      <c r="G90" t="str">
        <f ca="1">IF(ISBLANK(H90),"",
VLOOKUP(H90,OFFSET(INDIRECT("$A:$B"),0,MATCH(H$1&amp;"_Verify",INDIRECT("$1:$1"),0)-1),2,0)
)</f>
        <v>cu</v>
      </c>
      <c r="H90" t="s">
        <v>63</v>
      </c>
      <c r="I90" t="s">
        <v>64</v>
      </c>
      <c r="J90">
        <v>120</v>
      </c>
      <c r="K90" t="str">
        <f>IF(H90="장비1상자",
  IF(OR(I90&gt;3,J90&gt;5),"장비이상",""),
IF(I90="GO",
  IF(J90&lt;100,"골드이상",""),
IF(I90="EN",
  IF(J90&gt;29,"에너지너무많음",
  IF(J90&gt;9,"에너지다소많음","")),"")))</f>
        <v>에너지너무많음</v>
      </c>
      <c r="L90" t="str">
        <f t="shared" ref="L90:L107" ca="1" si="29">IF(ISBLANK(M90),"",
VLOOKUP(M90,OFFSET(INDIRECT("$A:$B"),0,MATCH(M$1&amp;"_Verify",INDIRECT("$1:$1"),0)-1),2,0)
)</f>
        <v/>
      </c>
      <c r="P90">
        <v>752</v>
      </c>
      <c r="Q90">
        <f t="shared" si="22"/>
        <v>752</v>
      </c>
      <c r="R90" t="str">
        <f ca="1">IF(LEN(G90)=0,"",G90)</f>
        <v>cu</v>
      </c>
      <c r="S90" t="str">
        <f>IF(LEN(I90)=0,"",I90)</f>
        <v>EN</v>
      </c>
      <c r="T90">
        <f>IF(LEN(J90)=0,"",J90)</f>
        <v>120</v>
      </c>
      <c r="U90" t="str">
        <f ca="1">IF(LEN(L90)=0,"",L90)</f>
        <v/>
      </c>
      <c r="V90" t="str">
        <f t="shared" ref="V90:W101" si="30">IF(LEN(N90)=0,"",N90)</f>
        <v/>
      </c>
      <c r="W90" t="str">
        <f t="shared" si="30"/>
        <v/>
      </c>
      <c r="X9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</v>
      </c>
      <c r="Y90" t="str">
        <f t="shared" ca="1" si="24"/>
        <v>{"attd":"rt8","num":1,"tp1":"cu","vl1":"EN","cn1":120,"key":752}</v>
      </c>
    </row>
    <row r="91" spans="1:25">
      <c r="A91" t="s">
        <v>82</v>
      </c>
      <c r="B91" t="str">
        <f>VLOOKUP(A91,AttendanceTypeTable!$A:$B,MATCH(AttendanceTypeTable!$B$1,AttendanceTypeTable!$A$1:$B$1,0),0)</f>
        <v>루틴8</v>
      </c>
      <c r="C91">
        <f t="shared" ca="1" si="28"/>
        <v>2</v>
      </c>
      <c r="D91" t="str">
        <f t="shared" si="19"/>
        <v>rt8</v>
      </c>
      <c r="E91">
        <f t="shared" ca="1" si="20"/>
        <v>2</v>
      </c>
      <c r="F91" t="str">
        <f t="shared" ca="1" si="21"/>
        <v/>
      </c>
      <c r="G91" t="str">
        <f ca="1">IF(ISBLANK(H91),"",
VLOOKUP(H91,OFFSET(INDIRECT("$A:$B"),0,MATCH(H$1&amp;"_Verify",INDIRECT("$1:$1"),0)-1),2,0)
)</f>
        <v>cu</v>
      </c>
      <c r="H91" t="s">
        <v>63</v>
      </c>
      <c r="I91" t="s">
        <v>69</v>
      </c>
      <c r="J91">
        <v>1250</v>
      </c>
      <c r="K91" t="str">
        <f>IF(H91="장비1상자",
  IF(OR(I91&gt;3,J91&gt;5),"장비이상",""),
IF(I91="GO",
  IF(J91&lt;100,"골드이상",""),
IF(I91="EN",
  IF(J91&gt;29,"에너지너무많음",
  IF(J91&gt;9,"에너지다소많음","")),"")))</f>
        <v/>
      </c>
      <c r="L91" t="str">
        <f t="shared" ca="1" si="29"/>
        <v/>
      </c>
      <c r="P91">
        <v>378</v>
      </c>
      <c r="Q91">
        <f t="shared" si="22"/>
        <v>378</v>
      </c>
      <c r="R91" t="str">
        <f ca="1">IF(LEN(G91)=0,"",G91)</f>
        <v>cu</v>
      </c>
      <c r="S91" t="str">
        <f>IF(LEN(I91)=0,"",I91)</f>
        <v>GO</v>
      </c>
      <c r="T91">
        <f>IF(LEN(J91)=0,"",J91)</f>
        <v>1250</v>
      </c>
      <c r="U91" t="str">
        <f ca="1">IF(LEN(L91)=0,"",L91)</f>
        <v/>
      </c>
      <c r="V91" t="str">
        <f t="shared" si="30"/>
        <v/>
      </c>
      <c r="W91" t="str">
        <f t="shared" si="30"/>
        <v/>
      </c>
      <c r="X91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</v>
      </c>
      <c r="Y91" t="str">
        <f t="shared" ca="1" si="24"/>
        <v>{"attd":"rt8","num":2,"tp1":"cu","vl1":"GO","cn1":1250,"key":378}</v>
      </c>
    </row>
    <row r="92" spans="1:25">
      <c r="A92" t="s">
        <v>82</v>
      </c>
      <c r="B92" t="str">
        <f>VLOOKUP(A92,AttendanceTypeTable!$A:$B,MATCH(AttendanceTypeTable!$B$1,AttendanceTypeTable!$A$1:$B$1,0),0)</f>
        <v>루틴8</v>
      </c>
      <c r="C92">
        <f t="shared" ca="1" si="28"/>
        <v>3</v>
      </c>
      <c r="D92" t="str">
        <f t="shared" si="19"/>
        <v>rt8</v>
      </c>
      <c r="E92">
        <f t="shared" ca="1" si="20"/>
        <v>3</v>
      </c>
      <c r="F92" t="str">
        <f t="shared" ca="1" si="21"/>
        <v/>
      </c>
      <c r="G92" t="str">
        <f ca="1">IF(ISBLANK(H92),"",
VLOOKUP(H92,OFFSET(INDIRECT("$A:$B"),0,MATCH(H$1&amp;"_Verify",INDIRECT("$1:$1"),0)-1),2,0)
)</f>
        <v>cu</v>
      </c>
      <c r="H92" t="s">
        <v>63</v>
      </c>
      <c r="I92" t="s">
        <v>69</v>
      </c>
      <c r="J92">
        <v>10000</v>
      </c>
      <c r="K92" t="str">
        <f>IF(H92="장비1상자",
  IF(OR(I92&gt;3,J92&gt;5),"장비이상",""),
IF(I92="GO",
  IF(J92&lt;100,"골드이상",""),
IF(I92="EN",
  IF(J92&gt;29,"에너지너무많음",
  IF(J92&gt;9,"에너지다소많음","")),"")))</f>
        <v/>
      </c>
      <c r="L92" t="str">
        <f t="shared" ca="1" si="29"/>
        <v/>
      </c>
      <c r="P92">
        <v>750</v>
      </c>
      <c r="Q92">
        <f t="shared" si="22"/>
        <v>750</v>
      </c>
      <c r="R92" t="str">
        <f ca="1">IF(LEN(G92)=0,"",G92)</f>
        <v>cu</v>
      </c>
      <c r="S92" t="str">
        <f>IF(LEN(I92)=0,"",I92)</f>
        <v>GO</v>
      </c>
      <c r="T92">
        <f>IF(LEN(J92)=0,"",J92)</f>
        <v>10000</v>
      </c>
      <c r="U92" t="str">
        <f ca="1">IF(LEN(L92)=0,"",L92)</f>
        <v/>
      </c>
      <c r="V92" t="str">
        <f t="shared" si="30"/>
        <v/>
      </c>
      <c r="W92" t="str">
        <f t="shared" si="30"/>
        <v/>
      </c>
      <c r="X92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</v>
      </c>
      <c r="Y92" t="str">
        <f t="shared" ca="1" si="24"/>
        <v>{"attd":"rt8","num":3,"tp1":"cu","vl1":"GO","cn1":10000,"key":750}</v>
      </c>
    </row>
    <row r="93" spans="1:25">
      <c r="A93" t="s">
        <v>82</v>
      </c>
      <c r="B93" t="str">
        <f>VLOOKUP(A93,AttendanceTypeTable!$A:$B,MATCH(AttendanceTypeTable!$B$1,AttendanceTypeTable!$A$1:$B$1,0),0)</f>
        <v>루틴8</v>
      </c>
      <c r="C93">
        <f t="shared" ca="1" si="28"/>
        <v>4</v>
      </c>
      <c r="D93" t="str">
        <f t="shared" si="19"/>
        <v>rt8</v>
      </c>
      <c r="E93">
        <f t="shared" ca="1" si="20"/>
        <v>4</v>
      </c>
      <c r="F93" t="str">
        <f t="shared" ca="1" si="21"/>
        <v/>
      </c>
      <c r="G93" t="str">
        <f ca="1">IF(ISBLANK(H93),"",
VLOOKUP(H93,OFFSET(INDIRECT("$A:$B"),0,MATCH(H$1&amp;"_Verify",INDIRECT("$1:$1"),0)-1),2,0)
)</f>
        <v>cu</v>
      </c>
      <c r="H93" t="s">
        <v>63</v>
      </c>
      <c r="I93" t="s">
        <v>64</v>
      </c>
      <c r="J93">
        <v>150</v>
      </c>
      <c r="K93" t="str">
        <f>IF(H93="장비1상자",
  IF(OR(I93&gt;3,J93&gt;5),"장비이상",""),
IF(I93="GO",
  IF(J93&lt;100,"골드이상",""),
IF(I93="EN",
  IF(J93&gt;29,"에너지너무많음",
  IF(J93&gt;9,"에너지다소많음","")),"")))</f>
        <v>에너지너무많음</v>
      </c>
      <c r="L93" t="str">
        <f t="shared" ca="1" si="29"/>
        <v/>
      </c>
      <c r="P93">
        <v>773</v>
      </c>
      <c r="Q93">
        <f t="shared" si="22"/>
        <v>773</v>
      </c>
      <c r="R93" t="str">
        <f ca="1">IF(LEN(G93)=0,"",G93)</f>
        <v>cu</v>
      </c>
      <c r="S93" t="str">
        <f>IF(LEN(I93)=0,"",I93)</f>
        <v>EN</v>
      </c>
      <c r="T93">
        <f>IF(LEN(J93)=0,"",J93)</f>
        <v>150</v>
      </c>
      <c r="U93" t="str">
        <f ca="1">IF(LEN(L93)=0,"",L93)</f>
        <v/>
      </c>
      <c r="V93" t="str">
        <f t="shared" si="30"/>
        <v/>
      </c>
      <c r="W93" t="str">
        <f t="shared" si="30"/>
        <v/>
      </c>
      <c r="X93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</v>
      </c>
      <c r="Y93" t="str">
        <f t="shared" ca="1" si="24"/>
        <v>{"attd":"rt8","num":4,"tp1":"cu","vl1":"EN","cn1":150,"key":773}</v>
      </c>
    </row>
    <row r="94" spans="1:25">
      <c r="A94" t="s">
        <v>82</v>
      </c>
      <c r="B94" t="str">
        <f>VLOOKUP(A94,AttendanceTypeTable!$A:$B,MATCH(AttendanceTypeTable!$B$1,AttendanceTypeTable!$A$1:$B$1,0),0)</f>
        <v>루틴8</v>
      </c>
      <c r="C94">
        <f t="shared" ca="1" si="28"/>
        <v>5</v>
      </c>
      <c r="D94" t="str">
        <f t="shared" si="19"/>
        <v>rt8</v>
      </c>
      <c r="E94">
        <f t="shared" ca="1" si="20"/>
        <v>5</v>
      </c>
      <c r="F94" t="str">
        <f t="shared" ca="1" si="21"/>
        <v/>
      </c>
      <c r="G94" t="str">
        <f ca="1">IF(ISBLANK(H94),"",
VLOOKUP(H94,OFFSET(INDIRECT("$A:$B"),0,MATCH(H$1&amp;"_Verify",INDIRECT("$1:$1"),0)-1),2,0)
)</f>
        <v>cu</v>
      </c>
      <c r="H94" t="s">
        <v>63</v>
      </c>
      <c r="I94" t="s">
        <v>69</v>
      </c>
      <c r="J94">
        <v>2500</v>
      </c>
      <c r="K94" t="str">
        <f>IF(H94="장비1상자",
  IF(OR(I94&gt;3,J94&gt;5),"장비이상",""),
IF(I94="GO",
  IF(J94&lt;100,"골드이상",""),
IF(I94="EN",
  IF(J94&gt;29,"에너지너무많음",
  IF(J94&gt;9,"에너지다소많음","")),"")))</f>
        <v/>
      </c>
      <c r="L94" t="str">
        <f t="shared" ca="1" si="29"/>
        <v/>
      </c>
      <c r="P94">
        <v>760</v>
      </c>
      <c r="Q94">
        <f t="shared" si="22"/>
        <v>760</v>
      </c>
      <c r="R94" t="str">
        <f ca="1">IF(LEN(G94)=0,"",G94)</f>
        <v>cu</v>
      </c>
      <c r="S94" t="str">
        <f>IF(LEN(I94)=0,"",I94)</f>
        <v>GO</v>
      </c>
      <c r="T94">
        <f>IF(LEN(J94)=0,"",J94)</f>
        <v>2500</v>
      </c>
      <c r="U94" t="str">
        <f ca="1">IF(LEN(L94)=0,"",L94)</f>
        <v/>
      </c>
      <c r="V94" t="str">
        <f t="shared" si="30"/>
        <v/>
      </c>
      <c r="W94" t="str">
        <f t="shared" si="30"/>
        <v/>
      </c>
      <c r="X94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</v>
      </c>
      <c r="Y94" t="str">
        <f t="shared" ca="1" si="24"/>
        <v>{"attd":"rt8","num":5,"tp1":"cu","vl1":"GO","cn1":2500,"key":760}</v>
      </c>
    </row>
    <row r="95" spans="1:25">
      <c r="A95" t="s">
        <v>82</v>
      </c>
      <c r="B95" t="str">
        <f>VLOOKUP(A95,AttendanceTypeTable!$A:$B,MATCH(AttendanceTypeTable!$B$1,AttendanceTypeTable!$A$1:$B$1,0),0)</f>
        <v>루틴8</v>
      </c>
      <c r="C95">
        <f t="shared" ca="1" si="28"/>
        <v>6</v>
      </c>
      <c r="D95" t="str">
        <f t="shared" si="19"/>
        <v>rt8</v>
      </c>
      <c r="E95">
        <f t="shared" ca="1" si="20"/>
        <v>6</v>
      </c>
      <c r="F95" t="str">
        <f t="shared" ca="1" si="21"/>
        <v/>
      </c>
      <c r="G95" t="str">
        <f ca="1">IF(ISBLANK(H95),"",
VLOOKUP(H95,OFFSET(INDIRECT("$A:$B"),0,MATCH(H$1&amp;"_Verify",INDIRECT("$1:$1"),0)-1),2,0)
)</f>
        <v>cu</v>
      </c>
      <c r="H95" t="s">
        <v>63</v>
      </c>
      <c r="I95" t="s">
        <v>69</v>
      </c>
      <c r="J95">
        <v>3750</v>
      </c>
      <c r="K95" t="str">
        <f>IF(H95="장비1상자",
  IF(OR(I95&gt;3,J95&gt;5),"장비이상",""),
IF(I95="GO",
  IF(J95&lt;100,"골드이상",""),
IF(I95="EN",
  IF(J95&gt;29,"에너지너무많음",
  IF(J95&gt;9,"에너지다소많음","")),"")))</f>
        <v/>
      </c>
      <c r="L95" t="str">
        <f t="shared" ca="1" si="29"/>
        <v/>
      </c>
      <c r="P95">
        <v>529</v>
      </c>
      <c r="Q95">
        <f t="shared" si="22"/>
        <v>529</v>
      </c>
      <c r="R95" t="str">
        <f ca="1">IF(LEN(G95)=0,"",G95)</f>
        <v>cu</v>
      </c>
      <c r="S95" t="str">
        <f>IF(LEN(I95)=0,"",I95)</f>
        <v>GO</v>
      </c>
      <c r="T95">
        <f>IF(LEN(J95)=0,"",J95)</f>
        <v>3750</v>
      </c>
      <c r="U95" t="str">
        <f ca="1">IF(LEN(L95)=0,"",L95)</f>
        <v/>
      </c>
      <c r="V95" t="str">
        <f t="shared" si="30"/>
        <v/>
      </c>
      <c r="W95" t="str">
        <f t="shared" si="30"/>
        <v/>
      </c>
      <c r="X95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</v>
      </c>
      <c r="Y95" t="str">
        <f t="shared" ca="1" si="24"/>
        <v>{"attd":"rt8","num":6,"tp1":"cu","vl1":"GO","cn1":3750,"key":529}</v>
      </c>
    </row>
    <row r="96" spans="1:25">
      <c r="A96" t="s">
        <v>82</v>
      </c>
      <c r="B96" t="str">
        <f>VLOOKUP(A96,AttendanceTypeTable!$A:$B,MATCH(AttendanceTypeTable!$B$1,AttendanceTypeTable!$A$1:$B$1,0),0)</f>
        <v>루틴8</v>
      </c>
      <c r="C96">
        <f t="shared" ca="1" si="28"/>
        <v>7</v>
      </c>
      <c r="D96" t="str">
        <f t="shared" si="19"/>
        <v>rt8</v>
      </c>
      <c r="E96">
        <f t="shared" ca="1" si="20"/>
        <v>7</v>
      </c>
      <c r="F96" t="str">
        <f t="shared" ca="1" si="21"/>
        <v/>
      </c>
      <c r="G96" t="str">
        <f ca="1">IF(ISBLANK(H96),"",
VLOOKUP(H96,OFFSET(INDIRECT("$A:$B"),0,MATCH(H$1&amp;"_Verify",INDIRECT("$1:$1"),0)-1),2,0)
)</f>
        <v>cu</v>
      </c>
      <c r="H96" t="s">
        <v>63</v>
      </c>
      <c r="I96" t="s">
        <v>64</v>
      </c>
      <c r="J96">
        <v>220</v>
      </c>
      <c r="K96" t="str">
        <f>IF(H96="장비1상자",
  IF(OR(I96&gt;3,J96&gt;5),"장비이상",""),
IF(I96="GO",
  IF(J96&lt;100,"골드이상",""),
IF(I96="EN",
  IF(J96&gt;29,"에너지너무많음",
  IF(J96&gt;9,"에너지다소많음","")),"")))</f>
        <v>에너지너무많음</v>
      </c>
      <c r="L96" t="str">
        <f t="shared" ca="1" si="29"/>
        <v/>
      </c>
      <c r="P96">
        <v>816</v>
      </c>
      <c r="Q96">
        <f t="shared" si="22"/>
        <v>816</v>
      </c>
      <c r="R96" t="str">
        <f ca="1">IF(LEN(G96)=0,"",G96)</f>
        <v>cu</v>
      </c>
      <c r="S96" t="str">
        <f>IF(LEN(I96)=0,"",I96)</f>
        <v>EN</v>
      </c>
      <c r="T96">
        <f>IF(LEN(J96)=0,"",J96)</f>
        <v>220</v>
      </c>
      <c r="U96" t="str">
        <f ca="1">IF(LEN(L96)=0,"",L96)</f>
        <v/>
      </c>
      <c r="V96" t="str">
        <f t="shared" si="30"/>
        <v/>
      </c>
      <c r="W96" t="str">
        <f t="shared" si="30"/>
        <v/>
      </c>
      <c r="X96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</v>
      </c>
      <c r="Y96" t="str">
        <f t="shared" ca="1" si="24"/>
        <v>{"attd":"rt8","num":7,"tp1":"cu","vl1":"EN","cn1":220,"key":816}</v>
      </c>
    </row>
    <row r="97" spans="1:25">
      <c r="A97" t="s">
        <v>82</v>
      </c>
      <c r="B97" t="str">
        <f>VLOOKUP(A97,AttendanceTypeTable!$A:$B,MATCH(AttendanceTypeTable!$B$1,AttendanceTypeTable!$A$1:$B$1,0),0)</f>
        <v>루틴8</v>
      </c>
      <c r="C97">
        <f t="shared" ca="1" si="28"/>
        <v>8</v>
      </c>
      <c r="D97" t="str">
        <f t="shared" si="19"/>
        <v>rt8</v>
      </c>
      <c r="E97">
        <f t="shared" ca="1" si="20"/>
        <v>8</v>
      </c>
      <c r="F97" t="str">
        <f t="shared" ca="1" si="21"/>
        <v/>
      </c>
      <c r="G97" t="str">
        <f ca="1">IF(ISBLANK(H97),"",
VLOOKUP(H97,OFFSET(INDIRECT("$A:$B"),0,MATCH(H$1&amp;"_Verify",INDIRECT("$1:$1"),0)-1),2,0)
)</f>
        <v>cu</v>
      </c>
      <c r="H97" t="s">
        <v>63</v>
      </c>
      <c r="I97" t="s">
        <v>69</v>
      </c>
      <c r="J97">
        <v>10000</v>
      </c>
      <c r="K97" t="str">
        <f>IF(H97="장비1상자",
  IF(OR(I97&gt;3,J97&gt;5),"장비이상",""),
IF(I97="GO",
  IF(J97&lt;100,"골드이상",""),
IF(I97="EN",
  IF(J97&gt;29,"에너지너무많음",
  IF(J97&gt;9,"에너지다소많음","")),"")))</f>
        <v/>
      </c>
      <c r="L97" t="str">
        <f t="shared" ca="1" si="29"/>
        <v/>
      </c>
      <c r="P97">
        <v>625</v>
      </c>
      <c r="Q97">
        <f t="shared" si="22"/>
        <v>625</v>
      </c>
      <c r="R97" t="str">
        <f ca="1">IF(LEN(G97)=0,"",G97)</f>
        <v>cu</v>
      </c>
      <c r="S97" t="str">
        <f>IF(LEN(I97)=0,"",I97)</f>
        <v>GO</v>
      </c>
      <c r="T97">
        <f>IF(LEN(J97)=0,"",J97)</f>
        <v>10000</v>
      </c>
      <c r="U97" t="str">
        <f ca="1">IF(LEN(L97)=0,"",L97)</f>
        <v/>
      </c>
      <c r="V97" t="str">
        <f t="shared" si="30"/>
        <v/>
      </c>
      <c r="W97" t="str">
        <f t="shared" si="30"/>
        <v/>
      </c>
      <c r="X97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</v>
      </c>
      <c r="Y97" t="str">
        <f t="shared" ca="1" si="24"/>
        <v>{"attd":"rt8","num":8,"tp1":"cu","vl1":"GO","cn1":10000,"key":625}</v>
      </c>
    </row>
    <row r="98" spans="1:25">
      <c r="A98" t="s">
        <v>82</v>
      </c>
      <c r="B98" t="str">
        <f>VLOOKUP(A98,AttendanceTypeTable!$A:$B,MATCH(AttendanceTypeTable!$B$1,AttendanceTypeTable!$A$1:$B$1,0),0)</f>
        <v>루틴8</v>
      </c>
      <c r="C98">
        <f t="shared" ca="1" si="28"/>
        <v>9</v>
      </c>
      <c r="D98" t="str">
        <f t="shared" si="19"/>
        <v>rt8</v>
      </c>
      <c r="E98">
        <f t="shared" ca="1" si="20"/>
        <v>9</v>
      </c>
      <c r="F98" t="str">
        <f t="shared" ca="1" si="21"/>
        <v/>
      </c>
      <c r="G98" t="str">
        <f ca="1">IF(ISBLANK(H98),"",
VLOOKUP(H98,OFFSET(INDIRECT("$A:$B"),0,MATCH(H$1&amp;"_Verify",INDIRECT("$1:$1"),0)-1),2,0)
)</f>
        <v>cu</v>
      </c>
      <c r="H98" t="s">
        <v>63</v>
      </c>
      <c r="I98" t="s">
        <v>64</v>
      </c>
      <c r="J98">
        <v>500</v>
      </c>
      <c r="K98" t="str">
        <f>IF(H98="장비1상자",
  IF(OR(I98&gt;3,J98&gt;5),"장비이상",""),
IF(I98="GO",
  IF(J98&lt;100,"골드이상",""),
IF(I98="EN",
  IF(J98&gt;29,"에너지너무많음",
  IF(J98&gt;9,"에너지다소많음","")),"")))</f>
        <v>에너지너무많음</v>
      </c>
      <c r="L98" t="str">
        <f t="shared" ca="1" si="29"/>
        <v>cu</v>
      </c>
      <c r="M98" t="s">
        <v>63</v>
      </c>
      <c r="N98" t="s">
        <v>69</v>
      </c>
      <c r="O98">
        <v>5000000</v>
      </c>
      <c r="P98">
        <v>923</v>
      </c>
      <c r="Q98">
        <f t="shared" si="22"/>
        <v>923</v>
      </c>
      <c r="R98" t="str">
        <f ca="1">IF(LEN(G98)=0,"",G98)</f>
        <v>cu</v>
      </c>
      <c r="S98" t="str">
        <f>IF(LEN(I98)=0,"",I98)</f>
        <v>EN</v>
      </c>
      <c r="T98">
        <f>IF(LEN(J98)=0,"",J98)</f>
        <v>500</v>
      </c>
      <c r="U98" t="str">
        <f ca="1">IF(LEN(L98)=0,"",L98)</f>
        <v>cu</v>
      </c>
      <c r="V98" t="str">
        <f t="shared" si="30"/>
        <v>GO</v>
      </c>
      <c r="W98">
        <f t="shared" si="30"/>
        <v>5000000</v>
      </c>
      <c r="X9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</v>
      </c>
      <c r="Y98" t="str">
        <f t="shared" ca="1" si="24"/>
        <v>{"attd":"rt8","num":9,"tp1":"cu","vl1":"EN","cn1":500,"tp2":"cu","vl2":"GO","cn2":5000000,"key":923}</v>
      </c>
    </row>
    <row r="99" spans="1:25">
      <c r="A99" t="s">
        <v>83</v>
      </c>
      <c r="B99" t="str">
        <f>VLOOKUP(A99,AttendanceTypeTable!$A:$B,MATCH(AttendanceTypeTable!$B$1,AttendanceTypeTable!$A$1:$B$1,0),0)</f>
        <v>루틴9</v>
      </c>
      <c r="C99">
        <f t="shared" ca="1" si="28"/>
        <v>1</v>
      </c>
      <c r="D99" t="str">
        <f t="shared" si="19"/>
        <v>rt9</v>
      </c>
      <c r="E99">
        <f t="shared" ca="1" si="20"/>
        <v>1</v>
      </c>
      <c r="F99" t="str">
        <f t="shared" ca="1" si="21"/>
        <v/>
      </c>
      <c r="G99" t="str">
        <f ca="1">IF(ISBLANK(H99),"",
VLOOKUP(H99,OFFSET(INDIRECT("$A:$B"),0,MATCH(H$1&amp;"_Verify",INDIRECT("$1:$1"),0)-1),2,0)
)</f>
        <v>cu</v>
      </c>
      <c r="H99" t="s">
        <v>63</v>
      </c>
      <c r="I99" t="s">
        <v>64</v>
      </c>
      <c r="J99">
        <v>120</v>
      </c>
      <c r="K99" t="str">
        <f>IF(H99="장비1상자",
  IF(OR(I99&gt;3,J99&gt;5),"장비이상",""),
IF(I99="GO",
  IF(J99&lt;100,"골드이상",""),
IF(I99="EN",
  IF(J99&gt;29,"에너지너무많음",
  IF(J99&gt;9,"에너지다소많음","")),"")))</f>
        <v>에너지너무많음</v>
      </c>
      <c r="L99" t="str">
        <f t="shared" ca="1" si="29"/>
        <v/>
      </c>
      <c r="P99">
        <v>672</v>
      </c>
      <c r="Q99">
        <f t="shared" si="22"/>
        <v>672</v>
      </c>
      <c r="R99" t="str">
        <f ca="1">IF(LEN(G99)=0,"",G99)</f>
        <v>cu</v>
      </c>
      <c r="S99" t="str">
        <f>IF(LEN(I99)=0,"",I99)</f>
        <v>EN</v>
      </c>
      <c r="T99">
        <f>IF(LEN(J99)=0,"",J99)</f>
        <v>120</v>
      </c>
      <c r="U99" t="str">
        <f ca="1">IF(LEN(L99)=0,"",L99)</f>
        <v/>
      </c>
      <c r="V99" t="str">
        <f t="shared" si="30"/>
        <v/>
      </c>
      <c r="W99" t="str">
        <f t="shared" si="30"/>
        <v/>
      </c>
      <c r="X9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</v>
      </c>
      <c r="Y99" t="str">
        <f t="shared" ca="1" si="24"/>
        <v>{"attd":"rt9","num":1,"tp1":"cu","vl1":"EN","cn1":120,"key":672}</v>
      </c>
    </row>
    <row r="100" spans="1:25">
      <c r="A100" t="s">
        <v>83</v>
      </c>
      <c r="B100" t="str">
        <f>VLOOKUP(A100,AttendanceTypeTable!$A:$B,MATCH(AttendanceTypeTable!$B$1,AttendanceTypeTable!$A$1:$B$1,0),0)</f>
        <v>루틴9</v>
      </c>
      <c r="C100">
        <f t="shared" ca="1" si="28"/>
        <v>2</v>
      </c>
      <c r="D100" t="str">
        <f t="shared" si="19"/>
        <v>rt9</v>
      </c>
      <c r="E100">
        <f t="shared" ca="1" si="20"/>
        <v>2</v>
      </c>
      <c r="F100" t="str">
        <f t="shared" ca="1" si="21"/>
        <v/>
      </c>
      <c r="G100" t="str">
        <f ca="1">IF(ISBLANK(H100),"",
VLOOKUP(H100,OFFSET(INDIRECT("$A:$B"),0,MATCH(H$1&amp;"_Verify",INDIRECT("$1:$1"),0)-1),2,0)
)</f>
        <v>cu</v>
      </c>
      <c r="H100" t="s">
        <v>63</v>
      </c>
      <c r="I100" t="s">
        <v>69</v>
      </c>
      <c r="J100">
        <v>1250</v>
      </c>
      <c r="K100" t="str">
        <f>IF(H100="장비1상자",
  IF(OR(I100&gt;3,J100&gt;5),"장비이상",""),
IF(I100="GO",
  IF(J100&lt;100,"골드이상",""),
IF(I100="EN",
  IF(J100&gt;29,"에너지너무많음",
  IF(J100&gt;9,"에너지다소많음","")),"")))</f>
        <v/>
      </c>
      <c r="L100" t="str">
        <f t="shared" ca="1" si="29"/>
        <v/>
      </c>
      <c r="P100">
        <v>878</v>
      </c>
      <c r="Q100">
        <f t="shared" si="22"/>
        <v>878</v>
      </c>
      <c r="R100" t="str">
        <f ca="1">IF(LEN(G100)=0,"",G100)</f>
        <v>cu</v>
      </c>
      <c r="S100" t="str">
        <f>IF(LEN(I100)=0,"",I100)</f>
        <v>GO</v>
      </c>
      <c r="T100">
        <f>IF(LEN(J100)=0,"",J100)</f>
        <v>1250</v>
      </c>
      <c r="U100" t="str">
        <f ca="1">IF(LEN(L100)=0,"",L100)</f>
        <v/>
      </c>
      <c r="V100" t="str">
        <f t="shared" si="30"/>
        <v/>
      </c>
      <c r="W100" t="str">
        <f t="shared" si="30"/>
        <v/>
      </c>
      <c r="X10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</v>
      </c>
      <c r="Y100" t="str">
        <f t="shared" ca="1" si="24"/>
        <v>{"attd":"rt9","num":2,"tp1":"cu","vl1":"GO","cn1":1250,"key":878}</v>
      </c>
    </row>
    <row r="101" spans="1:25">
      <c r="A101" t="s">
        <v>83</v>
      </c>
      <c r="B101" t="str">
        <f>VLOOKUP(A101,AttendanceTypeTable!$A:$B,MATCH(AttendanceTypeTable!$B$1,AttendanceTypeTable!$A$1:$B$1,0),0)</f>
        <v>루틴9</v>
      </c>
      <c r="C101">
        <f t="shared" ca="1" si="28"/>
        <v>3</v>
      </c>
      <c r="D101" t="str">
        <f t="shared" si="19"/>
        <v>rt9</v>
      </c>
      <c r="E101">
        <f t="shared" ca="1" si="20"/>
        <v>3</v>
      </c>
      <c r="F101" t="str">
        <f t="shared" ca="1" si="21"/>
        <v/>
      </c>
      <c r="G101" t="str">
        <f ca="1">IF(ISBLANK(H101),"",
VLOOKUP(H101,OFFSET(INDIRECT("$A:$B"),0,MATCH(H$1&amp;"_Verify",INDIRECT("$1:$1"),0)-1),2,0)
)</f>
        <v>cu</v>
      </c>
      <c r="H101" t="s">
        <v>63</v>
      </c>
      <c r="I101" t="s">
        <v>69</v>
      </c>
      <c r="J101">
        <v>10000</v>
      </c>
      <c r="K101" t="str">
        <f>IF(H101="장비1상자",
  IF(OR(I101&gt;3,J101&gt;5),"장비이상",""),
IF(I101="GO",
  IF(J101&lt;100,"골드이상",""),
IF(I101="EN",
  IF(J101&gt;29,"에너지너무많음",
  IF(J101&gt;9,"에너지다소많음","")),"")))</f>
        <v/>
      </c>
      <c r="L101" t="str">
        <f t="shared" ca="1" si="29"/>
        <v/>
      </c>
      <c r="P101">
        <v>672</v>
      </c>
      <c r="Q101">
        <f t="shared" si="22"/>
        <v>672</v>
      </c>
      <c r="R101" t="str">
        <f ca="1">IF(LEN(G101)=0,"",G101)</f>
        <v>cu</v>
      </c>
      <c r="S101" t="str">
        <f>IF(LEN(I101)=0,"",I101)</f>
        <v>GO</v>
      </c>
      <c r="T101">
        <f>IF(LEN(J101)=0,"",J101)</f>
        <v>10000</v>
      </c>
      <c r="U101" t="str">
        <f ca="1">IF(LEN(L101)=0,"",L101)</f>
        <v/>
      </c>
      <c r="V101" t="str">
        <f t="shared" si="30"/>
        <v/>
      </c>
      <c r="W101" t="str">
        <f t="shared" si="30"/>
        <v/>
      </c>
      <c r="X101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</v>
      </c>
      <c r="Y101" t="str">
        <f t="shared" ca="1" si="24"/>
        <v>{"attd":"rt9","num":3,"tp1":"cu","vl1":"GO","cn1":10000,"key":672}</v>
      </c>
    </row>
    <row r="102" spans="1:25">
      <c r="A102" t="s">
        <v>83</v>
      </c>
      <c r="B102" t="str">
        <f>VLOOKUP(A102,AttendanceTypeTable!$A:$B,MATCH(AttendanceTypeTable!$B$1,AttendanceTypeTable!$A$1:$B$1,0),0)</f>
        <v>루틴9</v>
      </c>
      <c r="C102">
        <f t="shared" ca="1" si="28"/>
        <v>4</v>
      </c>
      <c r="D102" t="str">
        <f t="shared" si="19"/>
        <v>rt9</v>
      </c>
      <c r="E102">
        <f t="shared" ca="1" si="20"/>
        <v>4</v>
      </c>
      <c r="F102" t="str">
        <f t="shared" ca="1" si="21"/>
        <v/>
      </c>
      <c r="G102" t="str">
        <f ca="1">IF(ISBLANK(H102),"",
VLOOKUP(H102,OFFSET(INDIRECT("$A:$B"),0,MATCH(H$1&amp;"_Verify",INDIRECT("$1:$1"),0)-1),2,0)
)</f>
        <v>cu</v>
      </c>
      <c r="H102" t="s">
        <v>63</v>
      </c>
      <c r="I102" t="s">
        <v>64</v>
      </c>
      <c r="J102">
        <v>150</v>
      </c>
      <c r="K102" t="str">
        <f>IF(H102="장비1상자",
  IF(OR(I102&gt;3,J102&gt;5),"장비이상",""),
IF(I102="GO",
  IF(J102&lt;100,"골드이상",""),
IF(I102="EN",
  IF(J102&gt;29,"에너지너무많음",
  IF(J102&gt;9,"에너지다소많음","")),"")))</f>
        <v>에너지너무많음</v>
      </c>
      <c r="L102" t="str">
        <f t="shared" ca="1" si="29"/>
        <v/>
      </c>
      <c r="P102">
        <v>113</v>
      </c>
      <c r="Q102">
        <f t="shared" si="22"/>
        <v>113</v>
      </c>
      <c r="R102" t="str">
        <f ca="1">IF(LEN(G102)=0,"",G102)</f>
        <v>cu</v>
      </c>
      <c r="S102" t="str">
        <f>IF(LEN(I102)=0,"",I102)</f>
        <v>EN</v>
      </c>
      <c r="T102">
        <f>IF(LEN(J102)=0,"",J102)</f>
        <v>150</v>
      </c>
      <c r="U102" t="str">
        <f ca="1">IF(LEN(L102)=0,"",L102)</f>
        <v/>
      </c>
      <c r="V102" t="str">
        <f t="shared" ref="V102:W116" si="31">IF(LEN(N102)=0,"",N102)</f>
        <v/>
      </c>
      <c r="W102" t="str">
        <f t="shared" si="31"/>
        <v/>
      </c>
      <c r="X102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</v>
      </c>
      <c r="Y102" t="str">
        <f t="shared" ca="1" si="24"/>
        <v>{"attd":"rt9","num":4,"tp1":"cu","vl1":"EN","cn1":150,"key":113}</v>
      </c>
    </row>
    <row r="103" spans="1:25">
      <c r="A103" t="s">
        <v>83</v>
      </c>
      <c r="B103" t="str">
        <f>VLOOKUP(A103,AttendanceTypeTable!$A:$B,MATCH(AttendanceTypeTable!$B$1,AttendanceTypeTable!$A$1:$B$1,0),0)</f>
        <v>루틴9</v>
      </c>
      <c r="C103">
        <f t="shared" ca="1" si="28"/>
        <v>5</v>
      </c>
      <c r="D103" t="str">
        <f t="shared" si="19"/>
        <v>rt9</v>
      </c>
      <c r="E103">
        <f t="shared" ca="1" si="20"/>
        <v>5</v>
      </c>
      <c r="F103" t="str">
        <f t="shared" ca="1" si="21"/>
        <v/>
      </c>
      <c r="G103" t="str">
        <f ca="1">IF(ISBLANK(H103),"",
VLOOKUP(H103,OFFSET(INDIRECT("$A:$B"),0,MATCH(H$1&amp;"_Verify",INDIRECT("$1:$1"),0)-1),2,0)
)</f>
        <v>cu</v>
      </c>
      <c r="H103" t="s">
        <v>63</v>
      </c>
      <c r="I103" t="s">
        <v>69</v>
      </c>
      <c r="J103">
        <v>2500</v>
      </c>
      <c r="K103" t="str">
        <f>IF(H103="장비1상자",
  IF(OR(I103&gt;3,J103&gt;5),"장비이상",""),
IF(I103="GO",
  IF(J103&lt;100,"골드이상",""),
IF(I103="EN",
  IF(J103&gt;29,"에너지너무많음",
  IF(J103&gt;9,"에너지다소많음","")),"")))</f>
        <v/>
      </c>
      <c r="L103" t="str">
        <f t="shared" ca="1" si="29"/>
        <v/>
      </c>
      <c r="P103">
        <v>823</v>
      </c>
      <c r="Q103">
        <f t="shared" si="22"/>
        <v>823</v>
      </c>
      <c r="R103" t="str">
        <f ca="1">IF(LEN(G103)=0,"",G103)</f>
        <v>cu</v>
      </c>
      <c r="S103" t="str">
        <f>IF(LEN(I103)=0,"",I103)</f>
        <v>GO</v>
      </c>
      <c r="T103">
        <f>IF(LEN(J103)=0,"",J103)</f>
        <v>2500</v>
      </c>
      <c r="U103" t="str">
        <f ca="1">IF(LEN(L103)=0,"",L103)</f>
        <v/>
      </c>
      <c r="V103" t="str">
        <f t="shared" si="31"/>
        <v/>
      </c>
      <c r="W103" t="str">
        <f t="shared" si="31"/>
        <v/>
      </c>
      <c r="X103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</v>
      </c>
      <c r="Y103" t="str">
        <f t="shared" ca="1" si="24"/>
        <v>{"attd":"rt9","num":5,"tp1":"cu","vl1":"GO","cn1":2500,"key":823}</v>
      </c>
    </row>
    <row r="104" spans="1:25">
      <c r="A104" t="s">
        <v>83</v>
      </c>
      <c r="B104" t="str">
        <f>VLOOKUP(A104,AttendanceTypeTable!$A:$B,MATCH(AttendanceTypeTable!$B$1,AttendanceTypeTable!$A$1:$B$1,0),0)</f>
        <v>루틴9</v>
      </c>
      <c r="C104">
        <f t="shared" ca="1" si="28"/>
        <v>6</v>
      </c>
      <c r="D104" t="str">
        <f t="shared" si="19"/>
        <v>rt9</v>
      </c>
      <c r="E104">
        <f t="shared" ca="1" si="20"/>
        <v>6</v>
      </c>
      <c r="F104" t="str">
        <f t="shared" ca="1" si="21"/>
        <v/>
      </c>
      <c r="G104" t="str">
        <f ca="1">IF(ISBLANK(H104),"",
VLOOKUP(H104,OFFSET(INDIRECT("$A:$B"),0,MATCH(H$1&amp;"_Verify",INDIRECT("$1:$1"),0)-1),2,0)
)</f>
        <v>cu</v>
      </c>
      <c r="H104" t="s">
        <v>63</v>
      </c>
      <c r="I104" t="s">
        <v>69</v>
      </c>
      <c r="J104">
        <v>3750</v>
      </c>
      <c r="K104" t="str">
        <f>IF(H104="장비1상자",
  IF(OR(I104&gt;3,J104&gt;5),"장비이상",""),
IF(I104="GO",
  IF(J104&lt;100,"골드이상",""),
IF(I104="EN",
  IF(J104&gt;29,"에너지너무많음",
  IF(J104&gt;9,"에너지다소많음","")),"")))</f>
        <v/>
      </c>
      <c r="L104" t="str">
        <f t="shared" ca="1" si="29"/>
        <v/>
      </c>
      <c r="P104">
        <v>597</v>
      </c>
      <c r="Q104">
        <f t="shared" si="22"/>
        <v>597</v>
      </c>
      <c r="R104" t="str">
        <f ca="1">IF(LEN(G104)=0,"",G104)</f>
        <v>cu</v>
      </c>
      <c r="S104" t="str">
        <f>IF(LEN(I104)=0,"",I104)</f>
        <v>GO</v>
      </c>
      <c r="T104">
        <f>IF(LEN(J104)=0,"",J104)</f>
        <v>3750</v>
      </c>
      <c r="U104" t="str">
        <f ca="1">IF(LEN(L104)=0,"",L104)</f>
        <v/>
      </c>
      <c r="V104" t="str">
        <f t="shared" si="31"/>
        <v/>
      </c>
      <c r="W104" t="str">
        <f t="shared" si="31"/>
        <v/>
      </c>
      <c r="X104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</v>
      </c>
      <c r="Y104" t="str">
        <f t="shared" ca="1" si="24"/>
        <v>{"attd":"rt9","num":6,"tp1":"cu","vl1":"GO","cn1":3750,"key":597}</v>
      </c>
    </row>
    <row r="105" spans="1:25">
      <c r="A105" t="s">
        <v>83</v>
      </c>
      <c r="B105" t="str">
        <f>VLOOKUP(A105,AttendanceTypeTable!$A:$B,MATCH(AttendanceTypeTable!$B$1,AttendanceTypeTable!$A$1:$B$1,0),0)</f>
        <v>루틴9</v>
      </c>
      <c r="C105">
        <f t="shared" ca="1" si="28"/>
        <v>7</v>
      </c>
      <c r="D105" t="str">
        <f t="shared" si="19"/>
        <v>rt9</v>
      </c>
      <c r="E105">
        <f t="shared" ca="1" si="20"/>
        <v>7</v>
      </c>
      <c r="F105" t="str">
        <f t="shared" ca="1" si="21"/>
        <v/>
      </c>
      <c r="G105" t="str">
        <f ca="1">IF(ISBLANK(H105),"",
VLOOKUP(H105,OFFSET(INDIRECT("$A:$B"),0,MATCH(H$1&amp;"_Verify",INDIRECT("$1:$1"),0)-1),2,0)
)</f>
        <v>cu</v>
      </c>
      <c r="H105" t="s">
        <v>63</v>
      </c>
      <c r="I105" t="s">
        <v>64</v>
      </c>
      <c r="J105">
        <v>220</v>
      </c>
      <c r="K105" t="str">
        <f>IF(H105="장비1상자",
  IF(OR(I105&gt;3,J105&gt;5),"장비이상",""),
IF(I105="GO",
  IF(J105&lt;100,"골드이상",""),
IF(I105="EN",
  IF(J105&gt;29,"에너지너무많음",
  IF(J105&gt;9,"에너지다소많음","")),"")))</f>
        <v>에너지너무많음</v>
      </c>
      <c r="L105" t="str">
        <f t="shared" ca="1" si="29"/>
        <v/>
      </c>
      <c r="P105">
        <v>979</v>
      </c>
      <c r="Q105">
        <f t="shared" si="22"/>
        <v>979</v>
      </c>
      <c r="R105" t="str">
        <f ca="1">IF(LEN(G105)=0,"",G105)</f>
        <v>cu</v>
      </c>
      <c r="S105" t="str">
        <f>IF(LEN(I105)=0,"",I105)</f>
        <v>EN</v>
      </c>
      <c r="T105">
        <f>IF(LEN(J105)=0,"",J105)</f>
        <v>220</v>
      </c>
      <c r="U105" t="str">
        <f ca="1">IF(LEN(L105)=0,"",L105)</f>
        <v/>
      </c>
      <c r="V105" t="str">
        <f t="shared" si="31"/>
        <v/>
      </c>
      <c r="W105" t="str">
        <f t="shared" si="31"/>
        <v/>
      </c>
      <c r="X105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</v>
      </c>
      <c r="Y105" t="str">
        <f t="shared" ca="1" si="24"/>
        <v>{"attd":"rt9","num":7,"tp1":"cu","vl1":"EN","cn1":220,"key":979}</v>
      </c>
    </row>
    <row r="106" spans="1:25">
      <c r="A106" t="s">
        <v>83</v>
      </c>
      <c r="B106" t="str">
        <f>VLOOKUP(A106,AttendanceTypeTable!$A:$B,MATCH(AttendanceTypeTable!$B$1,AttendanceTypeTable!$A$1:$B$1,0),0)</f>
        <v>루틴9</v>
      </c>
      <c r="C106">
        <f t="shared" ca="1" si="28"/>
        <v>8</v>
      </c>
      <c r="D106" t="str">
        <f t="shared" si="19"/>
        <v>rt9</v>
      </c>
      <c r="E106">
        <f t="shared" ca="1" si="20"/>
        <v>8</v>
      </c>
      <c r="F106" t="str">
        <f t="shared" ca="1" si="21"/>
        <v/>
      </c>
      <c r="G106" t="str">
        <f ca="1">IF(ISBLANK(H106),"",
VLOOKUP(H106,OFFSET(INDIRECT("$A:$B"),0,MATCH(H$1&amp;"_Verify",INDIRECT("$1:$1"),0)-1),2,0)
)</f>
        <v>cu</v>
      </c>
      <c r="H106" t="s">
        <v>63</v>
      </c>
      <c r="I106" t="s">
        <v>69</v>
      </c>
      <c r="J106">
        <v>10000</v>
      </c>
      <c r="K106" t="str">
        <f>IF(H106="장비1상자",
  IF(OR(I106&gt;3,J106&gt;5),"장비이상",""),
IF(I106="GO",
  IF(J106&lt;100,"골드이상",""),
IF(I106="EN",
  IF(J106&gt;29,"에너지너무많음",
  IF(J106&gt;9,"에너지다소많음","")),"")))</f>
        <v/>
      </c>
      <c r="L106" t="str">
        <f t="shared" ca="1" si="29"/>
        <v/>
      </c>
      <c r="P106">
        <v>559</v>
      </c>
      <c r="Q106">
        <f t="shared" si="22"/>
        <v>559</v>
      </c>
      <c r="R106" t="str">
        <f ca="1">IF(LEN(G106)=0,"",G106)</f>
        <v>cu</v>
      </c>
      <c r="S106" t="str">
        <f>IF(LEN(I106)=0,"",I106)</f>
        <v>GO</v>
      </c>
      <c r="T106">
        <f>IF(LEN(J106)=0,"",J106)</f>
        <v>10000</v>
      </c>
      <c r="U106" t="str">
        <f ca="1">IF(LEN(L106)=0,"",L106)</f>
        <v/>
      </c>
      <c r="V106" t="str">
        <f t="shared" si="31"/>
        <v/>
      </c>
      <c r="W106" t="str">
        <f t="shared" si="31"/>
        <v/>
      </c>
      <c r="X106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</v>
      </c>
      <c r="Y106" t="str">
        <f t="shared" ca="1" si="24"/>
        <v>{"attd":"rt9","num":8,"tp1":"cu","vl1":"GO","cn1":10000,"key":559}</v>
      </c>
    </row>
    <row r="107" spans="1:25">
      <c r="A107" t="s">
        <v>83</v>
      </c>
      <c r="B107" t="str">
        <f>VLOOKUP(A107,AttendanceTypeTable!$A:$B,MATCH(AttendanceTypeTable!$B$1,AttendanceTypeTable!$A$1:$B$1,0),0)</f>
        <v>루틴9</v>
      </c>
      <c r="C107">
        <f t="shared" ca="1" si="28"/>
        <v>9</v>
      </c>
      <c r="D107" t="str">
        <f t="shared" si="19"/>
        <v>rt9</v>
      </c>
      <c r="E107">
        <f t="shared" ca="1" si="20"/>
        <v>9</v>
      </c>
      <c r="F107" t="str">
        <f t="shared" ca="1" si="21"/>
        <v/>
      </c>
      <c r="G107" t="str">
        <f ca="1">IF(ISBLANK(H107),"",
VLOOKUP(H107,OFFSET(INDIRECT("$A:$B"),0,MATCH(H$1&amp;"_Verify",INDIRECT("$1:$1"),0)-1),2,0)
)</f>
        <v>cu</v>
      </c>
      <c r="H107" t="s">
        <v>63</v>
      </c>
      <c r="I107" t="s">
        <v>64</v>
      </c>
      <c r="J107">
        <v>500</v>
      </c>
      <c r="K107" t="str">
        <f>IF(H107="장비1상자",
  IF(OR(I107&gt;3,J107&gt;5),"장비이상",""),
IF(I107="GO",
  IF(J107&lt;100,"골드이상",""),
IF(I107="EN",
  IF(J107&gt;29,"에너지너무많음",
  IF(J107&gt;9,"에너지다소많음","")),"")))</f>
        <v>에너지너무많음</v>
      </c>
      <c r="L107" t="str">
        <f t="shared" ca="1" si="29"/>
        <v>cu</v>
      </c>
      <c r="M107" t="s">
        <v>63</v>
      </c>
      <c r="N107" t="s">
        <v>69</v>
      </c>
      <c r="O107">
        <v>5000000</v>
      </c>
      <c r="P107">
        <v>895</v>
      </c>
      <c r="Q107">
        <f t="shared" si="22"/>
        <v>895</v>
      </c>
      <c r="R107" t="str">
        <f ca="1">IF(LEN(G107)=0,"",G107)</f>
        <v>cu</v>
      </c>
      <c r="S107" t="str">
        <f>IF(LEN(I107)=0,"",I107)</f>
        <v>EN</v>
      </c>
      <c r="T107">
        <f>IF(LEN(J107)=0,"",J107)</f>
        <v>500</v>
      </c>
      <c r="U107" t="str">
        <f ca="1">IF(LEN(L107)=0,"",L107)</f>
        <v>cu</v>
      </c>
      <c r="V107" t="str">
        <f t="shared" si="31"/>
        <v>GO</v>
      </c>
      <c r="W107">
        <f t="shared" si="31"/>
        <v>5000000</v>
      </c>
      <c r="X107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</v>
      </c>
      <c r="Y107" t="str">
        <f t="shared" ca="1" si="24"/>
        <v>{"attd":"rt9","num":9,"tp1":"cu","vl1":"EN","cn1":500,"tp2":"cu","vl2":"GO","cn2":5000000,"key":895}</v>
      </c>
    </row>
    <row r="108" spans="1:25">
      <c r="A108" t="s">
        <v>84</v>
      </c>
      <c r="B108" t="str">
        <f>VLOOKUP(A108,AttendanceTypeTable!$A:$B,MATCH(AttendanceTypeTable!$B$1,AttendanceTypeTable!$A$1:$B$1,0),0)</f>
        <v>루틴10</v>
      </c>
      <c r="C108">
        <f t="shared" ref="C108:C116" ca="1" si="32">IF(A108&lt;&gt;OFFSET(A108,-1,0),1,OFFSET(C108,-1,0)+1)</f>
        <v>1</v>
      </c>
      <c r="D108" t="str">
        <f t="shared" si="19"/>
        <v>rt10</v>
      </c>
      <c r="E108">
        <f t="shared" ca="1" si="20"/>
        <v>1</v>
      </c>
      <c r="F108" t="str">
        <f t="shared" ca="1" si="21"/>
        <v/>
      </c>
      <c r="G108" t="str">
        <f ca="1">IF(ISBLANK(H108),"",
VLOOKUP(H108,OFFSET(INDIRECT("$A:$B"),0,MATCH(H$1&amp;"_Verify",INDIRECT("$1:$1"),0)-1),2,0)
)</f>
        <v>cu</v>
      </c>
      <c r="H108" t="s">
        <v>63</v>
      </c>
      <c r="I108" t="s">
        <v>64</v>
      </c>
      <c r="J108">
        <v>120</v>
      </c>
      <c r="K108" t="str">
        <f>IF(H108="장비1상자",
  IF(OR(I108&gt;3,J108&gt;5),"장비이상",""),
IF(I108="GO",
  IF(J108&lt;100,"골드이상",""),
IF(I108="EN",
  IF(J108&gt;29,"에너지너무많음",
  IF(J108&gt;9,"에너지다소많음","")),"")))</f>
        <v>에너지너무많음</v>
      </c>
      <c r="L108" t="str">
        <f t="shared" ref="L108:L116" ca="1" si="33">IF(ISBLANK(M108),"",
VLOOKUP(M108,OFFSET(INDIRECT("$A:$B"),0,MATCH(M$1&amp;"_Verify",INDIRECT("$1:$1"),0)-1),2,0)
)</f>
        <v/>
      </c>
      <c r="P108">
        <v>271</v>
      </c>
      <c r="Q108">
        <f t="shared" si="22"/>
        <v>271</v>
      </c>
      <c r="R108" t="str">
        <f ca="1">IF(LEN(G108)=0,"",G108)</f>
        <v>cu</v>
      </c>
      <c r="S108" t="str">
        <f>IF(LEN(I108)=0,"",I108)</f>
        <v>EN</v>
      </c>
      <c r="T108">
        <f>IF(LEN(J108)=0,"",J108)</f>
        <v>120</v>
      </c>
      <c r="U108" t="str">
        <f ca="1">IF(LEN(L108)=0,"",L108)</f>
        <v/>
      </c>
      <c r="V108" t="str">
        <f t="shared" si="31"/>
        <v/>
      </c>
      <c r="W108" t="str">
        <f t="shared" si="31"/>
        <v/>
      </c>
      <c r="X10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</v>
      </c>
      <c r="Y108" t="str">
        <f t="shared" ca="1" si="24"/>
        <v>{"attd":"rt10","num":1,"tp1":"cu","vl1":"EN","cn1":120,"key":271}</v>
      </c>
    </row>
    <row r="109" spans="1:25">
      <c r="A109" t="s">
        <v>84</v>
      </c>
      <c r="B109" t="str">
        <f>VLOOKUP(A109,AttendanceTypeTable!$A:$B,MATCH(AttendanceTypeTable!$B$1,AttendanceTypeTable!$A$1:$B$1,0),0)</f>
        <v>루틴10</v>
      </c>
      <c r="C109">
        <f t="shared" ca="1" si="32"/>
        <v>2</v>
      </c>
      <c r="D109" t="str">
        <f t="shared" si="19"/>
        <v>rt10</v>
      </c>
      <c r="E109">
        <f t="shared" ca="1" si="20"/>
        <v>2</v>
      </c>
      <c r="F109" t="str">
        <f t="shared" ca="1" si="21"/>
        <v/>
      </c>
      <c r="G109" t="str">
        <f ca="1">IF(ISBLANK(H109),"",
VLOOKUP(H109,OFFSET(INDIRECT("$A:$B"),0,MATCH(H$1&amp;"_Verify",INDIRECT("$1:$1"),0)-1),2,0)
)</f>
        <v>cu</v>
      </c>
      <c r="H109" t="s">
        <v>63</v>
      </c>
      <c r="I109" t="s">
        <v>64</v>
      </c>
      <c r="J109">
        <v>150</v>
      </c>
      <c r="K109" t="str">
        <f>IF(H109="장비1상자",
  IF(OR(I109&gt;3,J109&gt;5),"장비이상",""),
IF(I109="GO",
  IF(J109&lt;100,"골드이상",""),
IF(I109="EN",
  IF(J109&gt;29,"에너지너무많음",
  IF(J109&gt;9,"에너지다소많음","")),"")))</f>
        <v>에너지너무많음</v>
      </c>
      <c r="L109" t="str">
        <f t="shared" ca="1" si="33"/>
        <v/>
      </c>
      <c r="P109">
        <v>293</v>
      </c>
      <c r="Q109">
        <f t="shared" si="22"/>
        <v>293</v>
      </c>
      <c r="R109" t="str">
        <f ca="1">IF(LEN(G109)=0,"",G109)</f>
        <v>cu</v>
      </c>
      <c r="S109" t="str">
        <f>IF(LEN(I109)=0,"",I109)</f>
        <v>EN</v>
      </c>
      <c r="T109">
        <f>IF(LEN(J109)=0,"",J109)</f>
        <v>150</v>
      </c>
      <c r="U109" t="str">
        <f ca="1">IF(LEN(L109)=0,"",L109)</f>
        <v/>
      </c>
      <c r="V109" t="str">
        <f t="shared" si="31"/>
        <v/>
      </c>
      <c r="W109" t="str">
        <f t="shared" si="31"/>
        <v/>
      </c>
      <c r="X10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</v>
      </c>
      <c r="Y109" t="str">
        <f t="shared" ca="1" si="24"/>
        <v>{"attd":"rt10","num":2,"tp1":"cu","vl1":"EN","cn1":150,"key":293}</v>
      </c>
    </row>
    <row r="110" spans="1:25">
      <c r="A110" t="s">
        <v>84</v>
      </c>
      <c r="B110" t="str">
        <f>VLOOKUP(A110,AttendanceTypeTable!$A:$B,MATCH(AttendanceTypeTable!$B$1,AttendanceTypeTable!$A$1:$B$1,0),0)</f>
        <v>루틴10</v>
      </c>
      <c r="C110">
        <f t="shared" ca="1" si="32"/>
        <v>3</v>
      </c>
      <c r="D110" t="str">
        <f t="shared" si="19"/>
        <v>rt10</v>
      </c>
      <c r="E110">
        <f t="shared" ca="1" si="20"/>
        <v>3</v>
      </c>
      <c r="F110" t="str">
        <f t="shared" ca="1" si="21"/>
        <v/>
      </c>
      <c r="G110" t="str">
        <f ca="1">IF(ISBLANK(H110),"",
VLOOKUP(H110,OFFSET(INDIRECT("$A:$B"),0,MATCH(H$1&amp;"_Verify",INDIRECT("$1:$1"),0)-1),2,0)
)</f>
        <v>cu</v>
      </c>
      <c r="H110" t="s">
        <v>63</v>
      </c>
      <c r="I110" t="s">
        <v>64</v>
      </c>
      <c r="J110">
        <v>180</v>
      </c>
      <c r="K110" t="str">
        <f>IF(H110="장비1상자",
  IF(OR(I110&gt;3,J110&gt;5),"장비이상",""),
IF(I110="GO",
  IF(J110&lt;100,"골드이상",""),
IF(I110="EN",
  IF(J110&gt;29,"에너지너무많음",
  IF(J110&gt;9,"에너지다소많음","")),"")))</f>
        <v>에너지너무많음</v>
      </c>
      <c r="L110" t="str">
        <f t="shared" ca="1" si="33"/>
        <v/>
      </c>
      <c r="P110">
        <v>970</v>
      </c>
      <c r="Q110">
        <f t="shared" si="22"/>
        <v>970</v>
      </c>
      <c r="R110" t="str">
        <f ca="1">IF(LEN(G110)=0,"",G110)</f>
        <v>cu</v>
      </c>
      <c r="S110" t="str">
        <f>IF(LEN(I110)=0,"",I110)</f>
        <v>EN</v>
      </c>
      <c r="T110">
        <f>IF(LEN(J110)=0,"",J110)</f>
        <v>180</v>
      </c>
      <c r="U110" t="str">
        <f ca="1">IF(LEN(L110)=0,"",L110)</f>
        <v/>
      </c>
      <c r="V110" t="str">
        <f t="shared" si="31"/>
        <v/>
      </c>
      <c r="W110" t="str">
        <f t="shared" si="31"/>
        <v/>
      </c>
      <c r="X11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10" t="str">
        <f t="shared" ca="1" si="24"/>
        <v>{"attd":"rt10","num":3,"tp1":"cu","vl1":"EN","cn1":180,"key":970}</v>
      </c>
    </row>
    <row r="111" spans="1:25">
      <c r="A111" t="s">
        <v>84</v>
      </c>
      <c r="B111" t="str">
        <f>VLOOKUP(A111,AttendanceTypeTable!$A:$B,MATCH(AttendanceTypeTable!$B$1,AttendanceTypeTable!$A$1:$B$1,0),0)</f>
        <v>루틴10</v>
      </c>
      <c r="C111">
        <f t="shared" ca="1" si="32"/>
        <v>4</v>
      </c>
      <c r="D111" t="str">
        <f t="shared" si="19"/>
        <v>rt10</v>
      </c>
      <c r="E111">
        <f t="shared" ca="1" si="20"/>
        <v>4</v>
      </c>
      <c r="F111" t="str">
        <f t="shared" ca="1" si="21"/>
        <v/>
      </c>
      <c r="G111" t="str">
        <f ca="1">IF(ISBLANK(H111),"",
VLOOKUP(H111,OFFSET(INDIRECT("$A:$B"),0,MATCH(H$1&amp;"_Verify",INDIRECT("$1:$1"),0)-1),2,0)
)</f>
        <v>cu</v>
      </c>
      <c r="H111" t="s">
        <v>63</v>
      </c>
      <c r="I111" t="s">
        <v>64</v>
      </c>
      <c r="J111">
        <v>250</v>
      </c>
      <c r="K111" t="str">
        <f>IF(H111="장비1상자",
  IF(OR(I111&gt;3,J111&gt;5),"장비이상",""),
IF(I111="GO",
  IF(J111&lt;100,"골드이상",""),
IF(I111="EN",
  IF(J111&gt;29,"에너지너무많음",
  IF(J111&gt;9,"에너지다소많음","")),"")))</f>
        <v>에너지너무많음</v>
      </c>
      <c r="L111" t="str">
        <f t="shared" ca="1" si="33"/>
        <v/>
      </c>
      <c r="P111">
        <v>995</v>
      </c>
      <c r="Q111">
        <f t="shared" si="22"/>
        <v>995</v>
      </c>
      <c r="R111" t="str">
        <f ca="1">IF(LEN(G111)=0,"",G111)</f>
        <v>cu</v>
      </c>
      <c r="S111" t="str">
        <f>IF(LEN(I111)=0,"",I111)</f>
        <v>EN</v>
      </c>
      <c r="T111">
        <f>IF(LEN(J111)=0,"",J111)</f>
        <v>250</v>
      </c>
      <c r="U111" t="str">
        <f ca="1">IF(LEN(L111)=0,"",L111)</f>
        <v/>
      </c>
      <c r="V111" t="str">
        <f t="shared" si="31"/>
        <v/>
      </c>
      <c r="W111" t="str">
        <f t="shared" si="31"/>
        <v/>
      </c>
      <c r="X111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11" t="str">
        <f t="shared" ca="1" si="24"/>
        <v>{"attd":"rt10","num":4,"tp1":"cu","vl1":"EN","cn1":250,"key":995}</v>
      </c>
    </row>
    <row r="112" spans="1:25">
      <c r="A112" t="s">
        <v>84</v>
      </c>
      <c r="B112" t="str">
        <f>VLOOKUP(A112,AttendanceTypeTable!$A:$B,MATCH(AttendanceTypeTable!$B$1,AttendanceTypeTable!$A$1:$B$1,0),0)</f>
        <v>루틴10</v>
      </c>
      <c r="C112">
        <f t="shared" ca="1" si="32"/>
        <v>5</v>
      </c>
      <c r="D112" t="str">
        <f t="shared" si="19"/>
        <v>rt10</v>
      </c>
      <c r="E112">
        <f t="shared" ca="1" si="20"/>
        <v>5</v>
      </c>
      <c r="F112" t="str">
        <f t="shared" ca="1" si="21"/>
        <v/>
      </c>
      <c r="G112" t="str">
        <f ca="1">IF(ISBLANK(H112),"",
VLOOKUP(H112,OFFSET(INDIRECT("$A:$B"),0,MATCH(H$1&amp;"_Verify",INDIRECT("$1:$1"),0)-1),2,0)
)</f>
        <v>cu</v>
      </c>
      <c r="H112" t="s">
        <v>63</v>
      </c>
      <c r="I112" t="s">
        <v>64</v>
      </c>
      <c r="J112">
        <v>160</v>
      </c>
      <c r="K112" t="str">
        <f>IF(H112="장비1상자",
  IF(OR(I112&gt;3,J112&gt;5),"장비이상",""),
IF(I112="GO",
  IF(J112&lt;100,"골드이상",""),
IF(I112="EN",
  IF(J112&gt;29,"에너지너무많음",
  IF(J112&gt;9,"에너지다소많음","")),"")))</f>
        <v>에너지너무많음</v>
      </c>
      <c r="L112" t="str">
        <f t="shared" ca="1" si="33"/>
        <v/>
      </c>
      <c r="P112">
        <v>788</v>
      </c>
      <c r="Q112">
        <f t="shared" si="22"/>
        <v>788</v>
      </c>
      <c r="R112" t="str">
        <f ca="1">IF(LEN(G112)=0,"",G112)</f>
        <v>cu</v>
      </c>
      <c r="S112" t="str">
        <f>IF(LEN(I112)=0,"",I112)</f>
        <v>EN</v>
      </c>
      <c r="T112">
        <f>IF(LEN(J112)=0,"",J112)</f>
        <v>160</v>
      </c>
      <c r="U112" t="str">
        <f ca="1">IF(LEN(L112)=0,"",L112)</f>
        <v/>
      </c>
      <c r="V112" t="str">
        <f t="shared" si="31"/>
        <v/>
      </c>
      <c r="W112" t="str">
        <f t="shared" si="31"/>
        <v/>
      </c>
      <c r="X112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12" t="str">
        <f t="shared" ca="1" si="24"/>
        <v>{"attd":"rt10","num":5,"tp1":"cu","vl1":"EN","cn1":160,"key":788}</v>
      </c>
    </row>
    <row r="113" spans="1:25">
      <c r="A113" t="s">
        <v>84</v>
      </c>
      <c r="B113" t="str">
        <f>VLOOKUP(A113,AttendanceTypeTable!$A:$B,MATCH(AttendanceTypeTable!$B$1,AttendanceTypeTable!$A$1:$B$1,0),0)</f>
        <v>루틴10</v>
      </c>
      <c r="C113">
        <f t="shared" ca="1" si="32"/>
        <v>6</v>
      </c>
      <c r="D113" t="str">
        <f t="shared" si="19"/>
        <v>rt10</v>
      </c>
      <c r="E113">
        <f t="shared" ca="1" si="20"/>
        <v>6</v>
      </c>
      <c r="F113" t="str">
        <f t="shared" ca="1" si="21"/>
        <v/>
      </c>
      <c r="G113" t="str">
        <f ca="1">IF(ISBLANK(H113),"",
VLOOKUP(H113,OFFSET(INDIRECT("$A:$B"),0,MATCH(H$1&amp;"_Verify",INDIRECT("$1:$1"),0)-1),2,0)
)</f>
        <v>cu</v>
      </c>
      <c r="H113" t="s">
        <v>63</v>
      </c>
      <c r="I113" t="s">
        <v>64</v>
      </c>
      <c r="J113">
        <v>200</v>
      </c>
      <c r="K113" t="str">
        <f>IF(H113="장비1상자",
  IF(OR(I113&gt;3,J113&gt;5),"장비이상",""),
IF(I113="GO",
  IF(J113&lt;100,"골드이상",""),
IF(I113="EN",
  IF(J113&gt;29,"에너지너무많음",
  IF(J113&gt;9,"에너지다소많음","")),"")))</f>
        <v>에너지너무많음</v>
      </c>
      <c r="L113" t="str">
        <f t="shared" ca="1" si="33"/>
        <v/>
      </c>
      <c r="P113">
        <v>297</v>
      </c>
      <c r="Q113">
        <f t="shared" si="22"/>
        <v>297</v>
      </c>
      <c r="R113" t="str">
        <f ca="1">IF(LEN(G113)=0,"",G113)</f>
        <v>cu</v>
      </c>
      <c r="S113" t="str">
        <f>IF(LEN(I113)=0,"",I113)</f>
        <v>EN</v>
      </c>
      <c r="T113">
        <f>IF(LEN(J113)=0,"",J113)</f>
        <v>200</v>
      </c>
      <c r="U113" t="str">
        <f ca="1">IF(LEN(L113)=0,"",L113)</f>
        <v/>
      </c>
      <c r="V113" t="str">
        <f t="shared" si="31"/>
        <v/>
      </c>
      <c r="W113" t="str">
        <f t="shared" si="31"/>
        <v/>
      </c>
      <c r="X113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13" t="str">
        <f t="shared" ca="1" si="24"/>
        <v>{"attd":"rt10","num":6,"tp1":"cu","vl1":"EN","cn1":200,"key":297}</v>
      </c>
    </row>
    <row r="114" spans="1:25">
      <c r="A114" t="s">
        <v>84</v>
      </c>
      <c r="B114" t="str">
        <f>VLOOKUP(A114,AttendanceTypeTable!$A:$B,MATCH(AttendanceTypeTable!$B$1,AttendanceTypeTable!$A$1:$B$1,0),0)</f>
        <v>루틴10</v>
      </c>
      <c r="C114">
        <f t="shared" ca="1" si="32"/>
        <v>7</v>
      </c>
      <c r="D114" t="str">
        <f t="shared" si="19"/>
        <v>rt10</v>
      </c>
      <c r="E114">
        <f t="shared" ca="1" si="20"/>
        <v>7</v>
      </c>
      <c r="F114" t="str">
        <f t="shared" ca="1" si="21"/>
        <v/>
      </c>
      <c r="G114" t="str">
        <f ca="1">IF(ISBLANK(H114),"",
VLOOKUP(H114,OFFSET(INDIRECT("$A:$B"),0,MATCH(H$1&amp;"_Verify",INDIRECT("$1:$1"),0)-1),2,0)
)</f>
        <v>cu</v>
      </c>
      <c r="H114" t="s">
        <v>63</v>
      </c>
      <c r="I114" t="s">
        <v>64</v>
      </c>
      <c r="J114">
        <v>250</v>
      </c>
      <c r="K114" t="str">
        <f>IF(H114="장비1상자",
  IF(OR(I114&gt;3,J114&gt;5),"장비이상",""),
IF(I114="GO",
  IF(J114&lt;100,"골드이상",""),
IF(I114="EN",
  IF(J114&gt;29,"에너지너무많음",
  IF(J114&gt;9,"에너지다소많음","")),"")))</f>
        <v>에너지너무많음</v>
      </c>
      <c r="L114" t="str">
        <f t="shared" ca="1" si="33"/>
        <v/>
      </c>
      <c r="P114">
        <v>614</v>
      </c>
      <c r="Q114">
        <f t="shared" si="22"/>
        <v>614</v>
      </c>
      <c r="R114" t="str">
        <f ca="1">IF(LEN(G114)=0,"",G114)</f>
        <v>cu</v>
      </c>
      <c r="S114" t="str">
        <f>IF(LEN(I114)=0,"",I114)</f>
        <v>EN</v>
      </c>
      <c r="T114">
        <f>IF(LEN(J114)=0,"",J114)</f>
        <v>250</v>
      </c>
      <c r="U114" t="str">
        <f ca="1">IF(LEN(L114)=0,"",L114)</f>
        <v/>
      </c>
      <c r="V114" t="str">
        <f t="shared" si="31"/>
        <v/>
      </c>
      <c r="W114" t="str">
        <f t="shared" si="31"/>
        <v/>
      </c>
      <c r="X114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14" t="str">
        <f t="shared" ca="1" si="24"/>
        <v>{"attd":"rt10","num":7,"tp1":"cu","vl1":"EN","cn1":250,"key":614}</v>
      </c>
    </row>
    <row r="115" spans="1:25">
      <c r="A115" t="s">
        <v>84</v>
      </c>
      <c r="B115" t="str">
        <f>VLOOKUP(A115,AttendanceTypeTable!$A:$B,MATCH(AttendanceTypeTable!$B$1,AttendanceTypeTable!$A$1:$B$1,0),0)</f>
        <v>루틴10</v>
      </c>
      <c r="C115">
        <f t="shared" ca="1" si="32"/>
        <v>8</v>
      </c>
      <c r="D115" t="str">
        <f t="shared" si="19"/>
        <v>rt10</v>
      </c>
      <c r="E115">
        <f t="shared" ca="1" si="20"/>
        <v>8</v>
      </c>
      <c r="F115" t="str">
        <f t="shared" ca="1" si="21"/>
        <v/>
      </c>
      <c r="G115" t="str">
        <f ca="1">IF(ISBLANK(H115),"",
VLOOKUP(H115,OFFSET(INDIRECT("$A:$B"),0,MATCH(H$1&amp;"_Verify",INDIRECT("$1:$1"),0)-1),2,0)
)</f>
        <v>cu</v>
      </c>
      <c r="H115" t="s">
        <v>63</v>
      </c>
      <c r="I115" t="s">
        <v>64</v>
      </c>
      <c r="J115">
        <v>300</v>
      </c>
      <c r="K115" t="str">
        <f>IF(H115="장비1상자",
  IF(OR(I115&gt;3,J115&gt;5),"장비이상",""),
IF(I115="GO",
  IF(J115&lt;100,"골드이상",""),
IF(I115="EN",
  IF(J115&gt;29,"에너지너무많음",
  IF(J115&gt;9,"에너지다소많음","")),"")))</f>
        <v>에너지너무많음</v>
      </c>
      <c r="L115" t="str">
        <f t="shared" ca="1" si="33"/>
        <v/>
      </c>
      <c r="P115">
        <v>882</v>
      </c>
      <c r="Q115">
        <f t="shared" si="22"/>
        <v>882</v>
      </c>
      <c r="R115" t="str">
        <f ca="1">IF(LEN(G115)=0,"",G115)</f>
        <v>cu</v>
      </c>
      <c r="S115" t="str">
        <f>IF(LEN(I115)=0,"",I115)</f>
        <v>EN</v>
      </c>
      <c r="T115">
        <f>IF(LEN(J115)=0,"",J115)</f>
        <v>300</v>
      </c>
      <c r="U115" t="str">
        <f ca="1">IF(LEN(L115)=0,"",L115)</f>
        <v/>
      </c>
      <c r="V115" t="str">
        <f t="shared" si="31"/>
        <v/>
      </c>
      <c r="W115" t="str">
        <f t="shared" si="31"/>
        <v/>
      </c>
      <c r="X115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15" t="str">
        <f t="shared" ca="1" si="24"/>
        <v>{"attd":"rt10","num":8,"tp1":"cu","vl1":"EN","cn1":300,"key":882}</v>
      </c>
    </row>
    <row r="116" spans="1:25">
      <c r="A116" t="s">
        <v>84</v>
      </c>
      <c r="B116" t="str">
        <f>VLOOKUP(A116,AttendanceTypeTable!$A:$B,MATCH(AttendanceTypeTable!$B$1,AttendanceTypeTable!$A$1:$B$1,0),0)</f>
        <v>루틴10</v>
      </c>
      <c r="C116">
        <f t="shared" ca="1" si="32"/>
        <v>9</v>
      </c>
      <c r="D116" t="str">
        <f t="shared" si="19"/>
        <v>rt10</v>
      </c>
      <c r="E116">
        <f t="shared" ca="1" si="20"/>
        <v>9</v>
      </c>
      <c r="F116" t="str">
        <f t="shared" ca="1" si="21"/>
        <v/>
      </c>
      <c r="G116" t="str">
        <f ca="1">IF(ISBLANK(H116),"",
VLOOKUP(H116,OFFSET(INDIRECT("$A:$B"),0,MATCH(H$1&amp;"_Verify",INDIRECT("$1:$1"),0)-1),2,0)
)</f>
        <v>cu</v>
      </c>
      <c r="H116" t="s">
        <v>63</v>
      </c>
      <c r="I116" t="s">
        <v>64</v>
      </c>
      <c r="J116">
        <v>500</v>
      </c>
      <c r="K116" t="str">
        <f>IF(H116="장비1상자",
  IF(OR(I116&gt;3,J116&gt;5),"장비이상",""),
IF(I116="GO",
  IF(J116&lt;100,"골드이상",""),
IF(I116="EN",
  IF(J116&gt;29,"에너지너무많음",
  IF(J116&gt;9,"에너지다소많음","")),"")))</f>
        <v>에너지너무많음</v>
      </c>
      <c r="L116" t="str">
        <f t="shared" ca="1" si="33"/>
        <v>cu</v>
      </c>
      <c r="M116" t="s">
        <v>63</v>
      </c>
      <c r="N116" t="s">
        <v>69</v>
      </c>
      <c r="O116">
        <v>5000000</v>
      </c>
      <c r="P116">
        <v>839</v>
      </c>
      <c r="Q116">
        <f t="shared" si="22"/>
        <v>839</v>
      </c>
      <c r="R116" t="str">
        <f ca="1">IF(LEN(G116)=0,"",G116)</f>
        <v>cu</v>
      </c>
      <c r="S116" t="str">
        <f>IF(LEN(I116)=0,"",I116)</f>
        <v>EN</v>
      </c>
      <c r="T116">
        <f>IF(LEN(J116)=0,"",J116)</f>
        <v>500</v>
      </c>
      <c r="U116" t="str">
        <f ca="1">IF(LEN(L116)=0,"",L116)</f>
        <v>cu</v>
      </c>
      <c r="V116" t="str">
        <f t="shared" si="31"/>
        <v>GO</v>
      </c>
      <c r="W116">
        <f t="shared" si="31"/>
        <v>5000000</v>
      </c>
      <c r="X116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16" t="str">
        <f t="shared" ca="1" si="24"/>
        <v>{"attd":"rt10","num":9,"tp1":"cu","vl1":"EN","cn1":500,"tp2":"cu","vl2":"GO","cn2":5000000,"key":839}</v>
      </c>
    </row>
    <row r="117" spans="1:25">
      <c r="A117" t="s">
        <v>22</v>
      </c>
      <c r="B117" t="str">
        <f>VLOOKUP(A117,AttendanceTypeTable!$A:$B,MATCH(AttendanceTypeTable!$B$1,AttendanceTypeTable!$A$1:$B$1,0),0)</f>
        <v>신규1</v>
      </c>
      <c r="C117">
        <f t="shared" ref="C117:C138" ca="1" si="34">IF(A117&lt;&gt;OFFSET(A117,-1,0),1,OFFSET(C117,-1,0)+1)</f>
        <v>1</v>
      </c>
      <c r="D117" t="str">
        <f t="shared" si="19"/>
        <v>nw1</v>
      </c>
      <c r="E117">
        <f t="shared" ca="1" si="20"/>
        <v>1</v>
      </c>
      <c r="F117" t="str">
        <f t="shared" ca="1" si="21"/>
        <v/>
      </c>
      <c r="G117" t="str">
        <f ca="1">IF(ISBLANK(H117),"",
VLOOKUP(H117,OFFSET(INDIRECT("$A:$B"),0,MATCH(H$1&amp;"_Verify",INDIRECT("$1:$1"),0)-1),2,0)
)</f>
        <v>cu</v>
      </c>
      <c r="H117" t="s">
        <v>63</v>
      </c>
      <c r="I117" t="s">
        <v>64</v>
      </c>
      <c r="J117">
        <v>120</v>
      </c>
      <c r="K117" t="str">
        <f>IF(H117="장비1상자",
  IF(OR(I117&gt;3,J117&gt;5),"장비이상",""),
IF(I117="GO",
  IF(J117&lt;100,"골드이상",""),
IF(I117="EN",
  IF(J117&gt;29,"에너지너무많음",
  IF(J117&gt;9,"에너지다소많음","")),"")))</f>
        <v>에너지너무많음</v>
      </c>
      <c r="L117" t="str">
        <f t="shared" ref="L117:L138" ca="1" si="35">IF(ISBLANK(M117),"",
VLOOKUP(M117,OFFSET(INDIRECT("$A:$B"),0,MATCH(M$1&amp;"_Verify",INDIRECT("$1:$1"),0)-1),2,0)
)</f>
        <v/>
      </c>
      <c r="P117">
        <v>501</v>
      </c>
      <c r="Q117">
        <f t="shared" si="22"/>
        <v>501</v>
      </c>
      <c r="R117" t="str">
        <f ca="1">IF(LEN(G117)=0,"",G117)</f>
        <v>cu</v>
      </c>
      <c r="S117" t="str">
        <f>IF(LEN(I117)=0,"",I117)</f>
        <v>EN</v>
      </c>
      <c r="T117">
        <f>IF(LEN(J117)=0,"",J117)</f>
        <v>120</v>
      </c>
      <c r="U117" t="str">
        <f ca="1">IF(LEN(L117)=0,"",L117)</f>
        <v/>
      </c>
      <c r="V117" t="str">
        <f t="shared" ref="V117:W129" si="36">IF(LEN(N117)=0,"",N117)</f>
        <v/>
      </c>
      <c r="W117" t="str">
        <f t="shared" si="36"/>
        <v/>
      </c>
      <c r="X117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7" t="str">
        <f t="shared" ca="1" si="24"/>
        <v>{"attd":"nw1","num":1,"tp1":"cu","vl1":"EN","cn1":120,"key":501}</v>
      </c>
    </row>
    <row r="118" spans="1:25">
      <c r="A118" t="s">
        <v>22</v>
      </c>
      <c r="B118" t="str">
        <f>VLOOKUP(A118,AttendanceTypeTable!$A:$B,MATCH(AttendanceTypeTable!$B$1,AttendanceTypeTable!$A$1:$B$1,0),0)</f>
        <v>신규1</v>
      </c>
      <c r="C118">
        <f t="shared" ca="1" si="34"/>
        <v>2</v>
      </c>
      <c r="D118" t="str">
        <f t="shared" si="19"/>
        <v>nw1</v>
      </c>
      <c r="E118">
        <f t="shared" ca="1" si="20"/>
        <v>2</v>
      </c>
      <c r="F118" t="str">
        <f t="shared" ca="1" si="21"/>
        <v/>
      </c>
      <c r="G118" t="str">
        <f ca="1">IF(ISBLANK(H118),"",
VLOOKUP(H118,OFFSET(INDIRECT("$A:$B"),0,MATCH(H$1&amp;"_Verify",INDIRECT("$1:$1"),0)-1),2,0)
)</f>
        <v>cu</v>
      </c>
      <c r="H118" t="s">
        <v>63</v>
      </c>
      <c r="I118" t="s">
        <v>69</v>
      </c>
      <c r="J118">
        <v>1250</v>
      </c>
      <c r="K118" t="str">
        <f>IF(H118="장비1상자",
  IF(OR(I118&gt;3,J118&gt;5),"장비이상",""),
IF(I118="GO",
  IF(J118&lt;100,"골드이상",""),
IF(I118="EN",
  IF(J118&gt;29,"에너지너무많음",
  IF(J118&gt;9,"에너지다소많음","")),"")))</f>
        <v/>
      </c>
      <c r="L118" t="str">
        <f t="shared" ca="1" si="35"/>
        <v/>
      </c>
      <c r="P118">
        <v>300</v>
      </c>
      <c r="Q118">
        <f t="shared" si="22"/>
        <v>300</v>
      </c>
      <c r="R118" t="str">
        <f ca="1">IF(LEN(G118)=0,"",G118)</f>
        <v>cu</v>
      </c>
      <c r="S118" t="str">
        <f>IF(LEN(I118)=0,"",I118)</f>
        <v>GO</v>
      </c>
      <c r="T118">
        <f>IF(LEN(J118)=0,"",J118)</f>
        <v>1250</v>
      </c>
      <c r="U118" t="str">
        <f ca="1">IF(LEN(L118)=0,"",L118)</f>
        <v/>
      </c>
      <c r="V118" t="str">
        <f t="shared" si="36"/>
        <v/>
      </c>
      <c r="W118" t="str">
        <f t="shared" si="36"/>
        <v/>
      </c>
      <c r="X11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8" t="str">
        <f t="shared" ca="1" si="24"/>
        <v>{"attd":"nw1","num":2,"tp1":"cu","vl1":"GO","cn1":1250,"key":300}</v>
      </c>
    </row>
    <row r="119" spans="1:25">
      <c r="A119" t="s">
        <v>22</v>
      </c>
      <c r="B119" t="str">
        <f>VLOOKUP(A119,AttendanceTypeTable!$A:$B,MATCH(AttendanceTypeTable!$B$1,AttendanceTypeTable!$A$1:$B$1,0),0)</f>
        <v>신규1</v>
      </c>
      <c r="C119">
        <f t="shared" ca="1" si="34"/>
        <v>3</v>
      </c>
      <c r="D119" t="str">
        <f t="shared" si="19"/>
        <v>nw1</v>
      </c>
      <c r="E119">
        <f t="shared" ca="1" si="20"/>
        <v>3</v>
      </c>
      <c r="F119" t="str">
        <f t="shared" ca="1" si="21"/>
        <v/>
      </c>
      <c r="G119" t="str">
        <f ca="1">IF(ISBLANK(H119),"",
VLOOKUP(H119,OFFSET(INDIRECT("$A:$B"),0,MATCH(H$1&amp;"_Verify",INDIRECT("$1:$1"),0)-1),2,0)
)</f>
        <v>cu</v>
      </c>
      <c r="H119" t="s">
        <v>63</v>
      </c>
      <c r="I119" t="s">
        <v>69</v>
      </c>
      <c r="J119">
        <v>10000</v>
      </c>
      <c r="K119" t="str">
        <f>IF(H119="장비1상자",
  IF(OR(I119&gt;3,J119&gt;5),"장비이상",""),
IF(I119="GO",
  IF(J119&lt;100,"골드이상",""),
IF(I119="EN",
  IF(J119&gt;29,"에너지너무많음",
  IF(J119&gt;9,"에너지다소많음","")),"")))</f>
        <v/>
      </c>
      <c r="L119" t="str">
        <f t="shared" ca="1" si="35"/>
        <v/>
      </c>
      <c r="P119">
        <v>229</v>
      </c>
      <c r="Q119">
        <f t="shared" si="22"/>
        <v>229</v>
      </c>
      <c r="R119" t="str">
        <f ca="1">IF(LEN(G119)=0,"",G119)</f>
        <v>cu</v>
      </c>
      <c r="S119" t="str">
        <f>IF(LEN(I119)=0,"",I119)</f>
        <v>GO</v>
      </c>
      <c r="T119">
        <f>IF(LEN(J119)=0,"",J119)</f>
        <v>10000</v>
      </c>
      <c r="U119" t="str">
        <f ca="1">IF(LEN(L119)=0,"",L119)</f>
        <v/>
      </c>
      <c r="V119" t="str">
        <f t="shared" si="36"/>
        <v/>
      </c>
      <c r="W119" t="str">
        <f t="shared" si="36"/>
        <v/>
      </c>
      <c r="X11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9" t="str">
        <f t="shared" ca="1" si="24"/>
        <v>{"attd":"nw1","num":3,"tp1":"cu","vl1":"GO","cn1":10000,"key":229}</v>
      </c>
    </row>
    <row r="120" spans="1:25">
      <c r="A120" t="s">
        <v>22</v>
      </c>
      <c r="B120" t="str">
        <f>VLOOKUP(A120,AttendanceTypeTable!$A:$B,MATCH(AttendanceTypeTable!$B$1,AttendanceTypeTable!$A$1:$B$1,0),0)</f>
        <v>신규1</v>
      </c>
      <c r="C120">
        <f t="shared" ca="1" si="34"/>
        <v>4</v>
      </c>
      <c r="D120" t="str">
        <f t="shared" si="19"/>
        <v>nw1</v>
      </c>
      <c r="E120">
        <f t="shared" ca="1" si="20"/>
        <v>4</v>
      </c>
      <c r="F120" t="str">
        <f t="shared" ca="1" si="21"/>
        <v/>
      </c>
      <c r="G120" t="str">
        <f ca="1">IF(ISBLANK(H120),"",
VLOOKUP(H120,OFFSET(INDIRECT("$A:$B"),0,MATCH(H$1&amp;"_Verify",INDIRECT("$1:$1"),0)-1),2,0)
)</f>
        <v>cu</v>
      </c>
      <c r="H120" t="s">
        <v>63</v>
      </c>
      <c r="I120" t="s">
        <v>64</v>
      </c>
      <c r="J120">
        <v>150</v>
      </c>
      <c r="K120" t="str">
        <f>IF(H120="장비1상자",
  IF(OR(I120&gt;3,J120&gt;5),"장비이상",""),
IF(I120="GO",
  IF(J120&lt;100,"골드이상",""),
IF(I120="EN",
  IF(J120&gt;29,"에너지너무많음",
  IF(J120&gt;9,"에너지다소많음","")),"")))</f>
        <v>에너지너무많음</v>
      </c>
      <c r="L120" t="str">
        <f t="shared" ca="1" si="35"/>
        <v/>
      </c>
      <c r="P120">
        <v>186</v>
      </c>
      <c r="Q120">
        <f t="shared" si="22"/>
        <v>186</v>
      </c>
      <c r="R120" t="str">
        <f ca="1">IF(LEN(G120)=0,"",G120)</f>
        <v>cu</v>
      </c>
      <c r="S120" t="str">
        <f>IF(LEN(I120)=0,"",I120)</f>
        <v>EN</v>
      </c>
      <c r="T120">
        <f>IF(LEN(J120)=0,"",J120)</f>
        <v>150</v>
      </c>
      <c r="U120" t="str">
        <f ca="1">IF(LEN(L120)=0,"",L120)</f>
        <v/>
      </c>
      <c r="V120" t="str">
        <f t="shared" si="36"/>
        <v/>
      </c>
      <c r="W120" t="str">
        <f t="shared" si="36"/>
        <v/>
      </c>
      <c r="X12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20" t="str">
        <f t="shared" ca="1" si="24"/>
        <v>{"attd":"nw1","num":4,"tp1":"cu","vl1":"EN","cn1":150,"key":186}</v>
      </c>
    </row>
    <row r="121" spans="1:25">
      <c r="A121" t="s">
        <v>22</v>
      </c>
      <c r="B121" t="str">
        <f>VLOOKUP(A121,AttendanceTypeTable!$A:$B,MATCH(AttendanceTypeTable!$B$1,AttendanceTypeTable!$A$1:$B$1,0),0)</f>
        <v>신규1</v>
      </c>
      <c r="C121">
        <f t="shared" ca="1" si="34"/>
        <v>5</v>
      </c>
      <c r="D121" t="str">
        <f t="shared" si="19"/>
        <v>nw1</v>
      </c>
      <c r="E121">
        <f t="shared" ca="1" si="20"/>
        <v>5</v>
      </c>
      <c r="F121" t="str">
        <f t="shared" ca="1" si="21"/>
        <v/>
      </c>
      <c r="G121" t="str">
        <f ca="1">IF(ISBLANK(H121),"",
VLOOKUP(H121,OFFSET(INDIRECT("$A:$B"),0,MATCH(H$1&amp;"_Verify",INDIRECT("$1:$1"),0)-1),2,0)
)</f>
        <v>cu</v>
      </c>
      <c r="H121" t="s">
        <v>63</v>
      </c>
      <c r="I121" t="s">
        <v>64</v>
      </c>
      <c r="J121">
        <v>2000</v>
      </c>
      <c r="K121" t="str">
        <f>IF(H121="장비1상자",
  IF(OR(I121&gt;3,J121&gt;5),"장비이상",""),
IF(I121="GO",
  IF(J121&lt;100,"골드이상",""),
IF(I121="EN",
  IF(J121&gt;29,"에너지너무많음",
  IF(J121&gt;9,"에너지다소많음","")),"")))</f>
        <v>에너지너무많음</v>
      </c>
      <c r="L121" t="str">
        <f t="shared" ca="1" si="35"/>
        <v>cu</v>
      </c>
      <c r="M121" t="s">
        <v>63</v>
      </c>
      <c r="N121" t="s">
        <v>69</v>
      </c>
      <c r="O121">
        <v>7500000</v>
      </c>
      <c r="P121">
        <v>355</v>
      </c>
      <c r="Q121">
        <f t="shared" si="22"/>
        <v>355</v>
      </c>
      <c r="R121" t="str">
        <f ca="1">IF(LEN(G121)=0,"",G121)</f>
        <v>cu</v>
      </c>
      <c r="S121" t="str">
        <f>IF(LEN(I121)=0,"",I121)</f>
        <v>EN</v>
      </c>
      <c r="T121">
        <f>IF(LEN(J121)=0,"",J121)</f>
        <v>2000</v>
      </c>
      <c r="U121" t="str">
        <f ca="1">IF(LEN(L121)=0,"",L121)</f>
        <v>cu</v>
      </c>
      <c r="V121" t="str">
        <f t="shared" si="36"/>
        <v>GO</v>
      </c>
      <c r="W121">
        <f t="shared" si="36"/>
        <v>7500000</v>
      </c>
      <c r="X121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21" t="str">
        <f t="shared" ca="1" si="24"/>
        <v>{"attd":"nw1","num":5,"tp1":"cu","vl1":"EN","cn1":2000,"tp2":"cu","vl2":"GO","cn2":7500000,"key":355}</v>
      </c>
    </row>
    <row r="122" spans="1:25">
      <c r="A122" t="s">
        <v>85</v>
      </c>
      <c r="B122" t="str">
        <f>VLOOKUP(A122,AttendanceTypeTable!$A:$B,MATCH(AttendanceTypeTable!$B$1,AttendanceTypeTable!$A$1:$B$1,0),0)</f>
        <v>신규2</v>
      </c>
      <c r="C122">
        <f t="shared" ca="1" si="34"/>
        <v>1</v>
      </c>
      <c r="D122" t="str">
        <f t="shared" si="19"/>
        <v>nw2</v>
      </c>
      <c r="E122">
        <f t="shared" ca="1" si="20"/>
        <v>1</v>
      </c>
      <c r="F122" t="str">
        <f t="shared" ca="1" si="21"/>
        <v/>
      </c>
      <c r="G122" t="str">
        <f ca="1">IF(ISBLANK(H122),"",
VLOOKUP(H122,OFFSET(INDIRECT("$A:$B"),0,MATCH(H$1&amp;"_Verify",INDIRECT("$1:$1"),0)-1),2,0)
)</f>
        <v>cu</v>
      </c>
      <c r="H122" t="s">
        <v>63</v>
      </c>
      <c r="I122" t="s">
        <v>64</v>
      </c>
      <c r="J122">
        <v>120</v>
      </c>
      <c r="K122" t="str">
        <f>IF(H122="장비1상자",
  IF(OR(I122&gt;3,J122&gt;5),"장비이상",""),
IF(I122="GO",
  IF(J122&lt;100,"골드이상",""),
IF(I122="EN",
  IF(J122&gt;29,"에너지너무많음",
  IF(J122&gt;9,"에너지다소많음","")),"")))</f>
        <v>에너지너무많음</v>
      </c>
      <c r="L122" t="str">
        <f t="shared" ca="1" si="35"/>
        <v/>
      </c>
      <c r="P122">
        <v>698</v>
      </c>
      <c r="Q122">
        <f t="shared" si="22"/>
        <v>698</v>
      </c>
      <c r="R122" t="str">
        <f ca="1">IF(LEN(G122)=0,"",G122)</f>
        <v>cu</v>
      </c>
      <c r="S122" t="str">
        <f>IF(LEN(I122)=0,"",I122)</f>
        <v>EN</v>
      </c>
      <c r="T122">
        <f>IF(LEN(J122)=0,"",J122)</f>
        <v>120</v>
      </c>
      <c r="U122" t="str">
        <f ca="1">IF(LEN(L122)=0,"",L122)</f>
        <v/>
      </c>
      <c r="V122" t="str">
        <f t="shared" si="36"/>
        <v/>
      </c>
      <c r="W122" t="str">
        <f t="shared" si="36"/>
        <v/>
      </c>
      <c r="X122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22" t="str">
        <f t="shared" ca="1" si="24"/>
        <v>{"attd":"nw2","num":1,"tp1":"cu","vl1":"EN","cn1":120,"key":698}</v>
      </c>
    </row>
    <row r="123" spans="1:25">
      <c r="A123" t="s">
        <v>85</v>
      </c>
      <c r="B123" t="str">
        <f>VLOOKUP(A123,AttendanceTypeTable!$A:$B,MATCH(AttendanceTypeTable!$B$1,AttendanceTypeTable!$A$1:$B$1,0),0)</f>
        <v>신규2</v>
      </c>
      <c r="C123">
        <f t="shared" ca="1" si="34"/>
        <v>2</v>
      </c>
      <c r="D123" t="str">
        <f t="shared" si="19"/>
        <v>nw2</v>
      </c>
      <c r="E123">
        <f t="shared" ca="1" si="20"/>
        <v>2</v>
      </c>
      <c r="F123" t="str">
        <f t="shared" ca="1" si="21"/>
        <v/>
      </c>
      <c r="G123" t="str">
        <f ca="1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1250</v>
      </c>
      <c r="K123" t="str">
        <f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35"/>
        <v/>
      </c>
      <c r="P123">
        <v>759</v>
      </c>
      <c r="Q123">
        <f t="shared" si="22"/>
        <v>759</v>
      </c>
      <c r="R123" t="str">
        <f ca="1">IF(LEN(G123)=0,"",G123)</f>
        <v>cu</v>
      </c>
      <c r="S123" t="str">
        <f>IF(LEN(I123)=0,"",I123)</f>
        <v>GO</v>
      </c>
      <c r="T123">
        <f>IF(LEN(J123)=0,"",J123)</f>
        <v>1250</v>
      </c>
      <c r="U123" t="str">
        <f ca="1">IF(LEN(L123)=0,"",L123)</f>
        <v/>
      </c>
      <c r="V123" t="str">
        <f t="shared" si="36"/>
        <v/>
      </c>
      <c r="W123" t="str">
        <f t="shared" si="36"/>
        <v/>
      </c>
      <c r="X123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23" t="str">
        <f t="shared" ca="1" si="24"/>
        <v>{"attd":"nw2","num":2,"tp1":"cu","vl1":"GO","cn1":1250,"key":759}</v>
      </c>
    </row>
    <row r="124" spans="1:25">
      <c r="A124" t="s">
        <v>85</v>
      </c>
      <c r="B124" t="str">
        <f>VLOOKUP(A124,AttendanceTypeTable!$A:$B,MATCH(AttendanceTypeTable!$B$1,AttendanceTypeTable!$A$1:$B$1,0),0)</f>
        <v>신규2</v>
      </c>
      <c r="C124">
        <f t="shared" ca="1" si="34"/>
        <v>3</v>
      </c>
      <c r="D124" t="str">
        <f t="shared" si="19"/>
        <v>nw2</v>
      </c>
      <c r="E124">
        <f t="shared" ca="1" si="20"/>
        <v>3</v>
      </c>
      <c r="F124" t="str">
        <f t="shared" ca="1" si="21"/>
        <v/>
      </c>
      <c r="G124" t="str">
        <f ca="1">IF(ISBLANK(H124),"",
VLOOKUP(H124,OFFSET(INDIRECT("$A:$B"),0,MATCH(H$1&amp;"_Verify",INDIRECT("$1:$1"),0)-1),2,0)
)</f>
        <v>cu</v>
      </c>
      <c r="H124" t="s">
        <v>63</v>
      </c>
      <c r="I124" t="s">
        <v>69</v>
      </c>
      <c r="J124">
        <v>10000</v>
      </c>
      <c r="K124" t="str">
        <f>IF(H124="장비1상자",
  IF(OR(I124&gt;3,J124&gt;5),"장비이상",""),
IF(I124="GO",
  IF(J124&lt;100,"골드이상",""),
IF(I124="EN",
  IF(J124&gt;29,"에너지너무많음",
  IF(J124&gt;9,"에너지다소많음","")),"")))</f>
        <v/>
      </c>
      <c r="L124" t="str">
        <f t="shared" ca="1" si="35"/>
        <v/>
      </c>
      <c r="P124">
        <v>884</v>
      </c>
      <c r="Q124">
        <f t="shared" si="22"/>
        <v>884</v>
      </c>
      <c r="R124" t="str">
        <f ca="1">IF(LEN(G124)=0,"",G124)</f>
        <v>cu</v>
      </c>
      <c r="S124" t="str">
        <f>IF(LEN(I124)=0,"",I124)</f>
        <v>GO</v>
      </c>
      <c r="T124">
        <f>IF(LEN(J124)=0,"",J124)</f>
        <v>10000</v>
      </c>
      <c r="U124" t="str">
        <f ca="1">IF(LEN(L124)=0,"",L124)</f>
        <v/>
      </c>
      <c r="V124" t="str">
        <f t="shared" si="36"/>
        <v/>
      </c>
      <c r="W124" t="str">
        <f t="shared" si="36"/>
        <v/>
      </c>
      <c r="X124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24" t="str">
        <f t="shared" ca="1" si="24"/>
        <v>{"attd":"nw2","num":3,"tp1":"cu","vl1":"GO","cn1":10000,"key":884}</v>
      </c>
    </row>
    <row r="125" spans="1:25">
      <c r="A125" t="s">
        <v>85</v>
      </c>
      <c r="B125" t="str">
        <f>VLOOKUP(A125,AttendanceTypeTable!$A:$B,MATCH(AttendanceTypeTable!$B$1,AttendanceTypeTable!$A$1:$B$1,0),0)</f>
        <v>신규2</v>
      </c>
      <c r="C125">
        <f t="shared" ca="1" si="34"/>
        <v>4</v>
      </c>
      <c r="D125" t="str">
        <f t="shared" si="19"/>
        <v>nw2</v>
      </c>
      <c r="E125">
        <f t="shared" ca="1" si="20"/>
        <v>4</v>
      </c>
      <c r="F125" t="str">
        <f t="shared" ca="1" si="21"/>
        <v/>
      </c>
      <c r="G125" t="str">
        <f ca="1">IF(ISBLANK(H125),"",
VLOOKUP(H125,OFFSET(INDIRECT("$A:$B"),0,MATCH(H$1&amp;"_Verify",INDIRECT("$1:$1"),0)-1),2,0)
)</f>
        <v>cu</v>
      </c>
      <c r="H125" t="s">
        <v>63</v>
      </c>
      <c r="I125" t="s">
        <v>64</v>
      </c>
      <c r="J125">
        <v>150</v>
      </c>
      <c r="K125" t="str">
        <f>IF(H125="장비1상자",
  IF(OR(I125&gt;3,J125&gt;5),"장비이상",""),
IF(I125="GO",
  IF(J125&lt;100,"골드이상",""),
IF(I125="EN",
  IF(J125&gt;29,"에너지너무많음",
  IF(J125&gt;9,"에너지다소많음","")),"")))</f>
        <v>에너지너무많음</v>
      </c>
      <c r="L125" t="str">
        <f t="shared" ca="1" si="35"/>
        <v/>
      </c>
      <c r="P125">
        <v>193</v>
      </c>
      <c r="Q125">
        <f t="shared" si="22"/>
        <v>193</v>
      </c>
      <c r="R125" t="str">
        <f ca="1">IF(LEN(G125)=0,"",G125)</f>
        <v>cu</v>
      </c>
      <c r="S125" t="str">
        <f>IF(LEN(I125)=0,"",I125)</f>
        <v>EN</v>
      </c>
      <c r="T125">
        <f>IF(LEN(J125)=0,"",J125)</f>
        <v>150</v>
      </c>
      <c r="U125" t="str">
        <f ca="1">IF(LEN(L125)=0,"",L125)</f>
        <v/>
      </c>
      <c r="V125" t="str">
        <f t="shared" si="36"/>
        <v/>
      </c>
      <c r="W125" t="str">
        <f t="shared" si="36"/>
        <v/>
      </c>
      <c r="X125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25" t="str">
        <f t="shared" ca="1" si="24"/>
        <v>{"attd":"nw2","num":4,"tp1":"cu","vl1":"EN","cn1":150,"key":193}</v>
      </c>
    </row>
    <row r="126" spans="1:25">
      <c r="A126" t="s">
        <v>85</v>
      </c>
      <c r="B126" t="str">
        <f>VLOOKUP(A126,AttendanceTypeTable!$A:$B,MATCH(AttendanceTypeTable!$B$1,AttendanceTypeTable!$A$1:$B$1,0),0)</f>
        <v>신규2</v>
      </c>
      <c r="C126">
        <f t="shared" ca="1" si="34"/>
        <v>5</v>
      </c>
      <c r="D126" t="str">
        <f t="shared" si="19"/>
        <v>nw2</v>
      </c>
      <c r="E126">
        <f t="shared" ca="1" si="20"/>
        <v>5</v>
      </c>
      <c r="F126" t="str">
        <f t="shared" ca="1" si="21"/>
        <v/>
      </c>
      <c r="G126" t="str">
        <f ca="1">IF(ISBLANK(H126),"",
VLOOKUP(H126,OFFSET(INDIRECT("$A:$B"),0,MATCH(H$1&amp;"_Verify",INDIRECT("$1:$1"),0)-1),2,0)
)</f>
        <v>cu</v>
      </c>
      <c r="H126" t="s">
        <v>63</v>
      </c>
      <c r="I126" t="s">
        <v>69</v>
      </c>
      <c r="J126">
        <v>2500</v>
      </c>
      <c r="K126" t="str">
        <f>IF(H126="장비1상자",
  IF(OR(I126&gt;3,J126&gt;5),"장비이상",""),
IF(I126="GO",
  IF(J126&lt;100,"골드이상",""),
IF(I126="EN",
  IF(J126&gt;29,"에너지너무많음",
  IF(J126&gt;9,"에너지다소많음","")),"")))</f>
        <v/>
      </c>
      <c r="L126" t="str">
        <f t="shared" ca="1" si="35"/>
        <v/>
      </c>
      <c r="P126">
        <v>526</v>
      </c>
      <c r="Q126">
        <f t="shared" si="22"/>
        <v>526</v>
      </c>
      <c r="R126" t="str">
        <f ca="1">IF(LEN(G126)=0,"",G126)</f>
        <v>cu</v>
      </c>
      <c r="S126" t="str">
        <f>IF(LEN(I126)=0,"",I126)</f>
        <v>GO</v>
      </c>
      <c r="T126">
        <f>IF(LEN(J126)=0,"",J126)</f>
        <v>2500</v>
      </c>
      <c r="U126" t="str">
        <f ca="1">IF(LEN(L126)=0,"",L126)</f>
        <v/>
      </c>
      <c r="V126" t="str">
        <f t="shared" si="36"/>
        <v/>
      </c>
      <c r="W126" t="str">
        <f t="shared" si="36"/>
        <v/>
      </c>
      <c r="X126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26" t="str">
        <f t="shared" ca="1" si="24"/>
        <v>{"attd":"nw2","num":5,"tp1":"cu","vl1":"GO","cn1":2500,"key":526}</v>
      </c>
    </row>
    <row r="127" spans="1:25">
      <c r="A127" t="s">
        <v>85</v>
      </c>
      <c r="B127" t="str">
        <f>VLOOKUP(A127,AttendanceTypeTable!$A:$B,MATCH(AttendanceTypeTable!$B$1,AttendanceTypeTable!$A$1:$B$1,0),0)</f>
        <v>신규2</v>
      </c>
      <c r="C127">
        <f t="shared" ca="1" si="34"/>
        <v>6</v>
      </c>
      <c r="D127" t="str">
        <f t="shared" si="19"/>
        <v>nw2</v>
      </c>
      <c r="E127">
        <f t="shared" ca="1" si="20"/>
        <v>6</v>
      </c>
      <c r="F127" t="str">
        <f t="shared" ca="1" si="21"/>
        <v/>
      </c>
      <c r="G127" t="str">
        <f ca="1">IF(ISBLANK(H127),"",
VLOOKUP(H127,OFFSET(INDIRECT("$A:$B"),0,MATCH(H$1&amp;"_Verify",INDIRECT("$1:$1"),0)-1),2,0)
)</f>
        <v>cu</v>
      </c>
      <c r="H127" t="s">
        <v>63</v>
      </c>
      <c r="I127" t="s">
        <v>69</v>
      </c>
      <c r="J127">
        <v>3750</v>
      </c>
      <c r="K127" t="str">
        <f>IF(H127="장비1상자",
  IF(OR(I127&gt;3,J127&gt;5),"장비이상",""),
IF(I127="GO",
  IF(J127&lt;100,"골드이상",""),
IF(I127="EN",
  IF(J127&gt;29,"에너지너무많음",
  IF(J127&gt;9,"에너지다소많음","")),"")))</f>
        <v/>
      </c>
      <c r="L127" t="str">
        <f t="shared" ca="1" si="35"/>
        <v/>
      </c>
      <c r="P127">
        <v>458</v>
      </c>
      <c r="Q127">
        <f t="shared" si="22"/>
        <v>458</v>
      </c>
      <c r="R127" t="str">
        <f ca="1">IF(LEN(G127)=0,"",G127)</f>
        <v>cu</v>
      </c>
      <c r="S127" t="str">
        <f>IF(LEN(I127)=0,"",I127)</f>
        <v>GO</v>
      </c>
      <c r="T127">
        <f>IF(LEN(J127)=0,"",J127)</f>
        <v>3750</v>
      </c>
      <c r="U127" t="str">
        <f ca="1">IF(LEN(L127)=0,"",L127)</f>
        <v/>
      </c>
      <c r="V127" t="str">
        <f t="shared" si="36"/>
        <v/>
      </c>
      <c r="W127" t="str">
        <f t="shared" si="36"/>
        <v/>
      </c>
      <c r="X127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7" t="str">
        <f t="shared" ca="1" si="24"/>
        <v>{"attd":"nw2","num":6,"tp1":"cu","vl1":"GO","cn1":3750,"key":458}</v>
      </c>
    </row>
    <row r="128" spans="1:25">
      <c r="A128" t="s">
        <v>85</v>
      </c>
      <c r="B128" t="str">
        <f>VLOOKUP(A128,AttendanceTypeTable!$A:$B,MATCH(AttendanceTypeTable!$B$1,AttendanceTypeTable!$A$1:$B$1,0),0)</f>
        <v>신규2</v>
      </c>
      <c r="C128">
        <f t="shared" ca="1" si="34"/>
        <v>7</v>
      </c>
      <c r="D128" t="str">
        <f t="shared" si="19"/>
        <v>nw2</v>
      </c>
      <c r="E128">
        <f t="shared" ca="1" si="20"/>
        <v>7</v>
      </c>
      <c r="F128" t="str">
        <f t="shared" ca="1" si="21"/>
        <v/>
      </c>
      <c r="G128" t="str">
        <f ca="1">IF(ISBLANK(H128),"",
VLOOKUP(H128,OFFSET(INDIRECT("$A:$B"),0,MATCH(H$1&amp;"_Verify",INDIRECT("$1:$1"),0)-1),2,0)
)</f>
        <v>cu</v>
      </c>
      <c r="H128" t="s">
        <v>63</v>
      </c>
      <c r="I128" t="s">
        <v>64</v>
      </c>
      <c r="J128">
        <v>220</v>
      </c>
      <c r="K128" t="str">
        <f>IF(H128="장비1상자",
  IF(OR(I128&gt;3,J128&gt;5),"장비이상",""),
IF(I128="GO",
  IF(J128&lt;100,"골드이상",""),
IF(I128="EN",
  IF(J128&gt;29,"에너지너무많음",
  IF(J128&gt;9,"에너지다소많음","")),"")))</f>
        <v>에너지너무많음</v>
      </c>
      <c r="L128" t="str">
        <f t="shared" ca="1" si="35"/>
        <v/>
      </c>
      <c r="P128">
        <v>819</v>
      </c>
      <c r="Q128">
        <f t="shared" si="22"/>
        <v>819</v>
      </c>
      <c r="R128" t="str">
        <f ca="1">IF(LEN(G128)=0,"",G128)</f>
        <v>cu</v>
      </c>
      <c r="S128" t="str">
        <f>IF(LEN(I128)=0,"",I128)</f>
        <v>EN</v>
      </c>
      <c r="T128">
        <f>IF(LEN(J128)=0,"",J128)</f>
        <v>220</v>
      </c>
      <c r="U128" t="str">
        <f ca="1">IF(LEN(L128)=0,"",L128)</f>
        <v/>
      </c>
      <c r="V128" t="str">
        <f t="shared" si="36"/>
        <v/>
      </c>
      <c r="W128" t="str">
        <f t="shared" si="36"/>
        <v/>
      </c>
      <c r="X128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8" t="str">
        <f t="shared" ca="1" si="24"/>
        <v>{"attd":"nw2","num":7,"tp1":"cu","vl1":"EN","cn1":220,"key":819}</v>
      </c>
    </row>
    <row r="129" spans="1:25">
      <c r="A129" t="s">
        <v>85</v>
      </c>
      <c r="B129" t="str">
        <f>VLOOKUP(A129,AttendanceTypeTable!$A:$B,MATCH(AttendanceTypeTable!$B$1,AttendanceTypeTable!$A$1:$B$1,0),0)</f>
        <v>신규2</v>
      </c>
      <c r="C129">
        <f t="shared" ca="1" si="34"/>
        <v>8</v>
      </c>
      <c r="D129" t="str">
        <f t="shared" si="19"/>
        <v>nw2</v>
      </c>
      <c r="E129">
        <f t="shared" ca="1" si="20"/>
        <v>8</v>
      </c>
      <c r="F129" t="str">
        <f t="shared" ca="1" si="21"/>
        <v/>
      </c>
      <c r="G129" t="str">
        <f ca="1">IF(ISBLANK(H129),"",
VLOOKUP(H129,OFFSET(INDIRECT("$A:$B"),0,MATCH(H$1&amp;"_Verify",INDIRECT("$1:$1"),0)-1),2,0)
)</f>
        <v>cu</v>
      </c>
      <c r="H129" t="s">
        <v>63</v>
      </c>
      <c r="I129" t="s">
        <v>69</v>
      </c>
      <c r="J129">
        <v>10000</v>
      </c>
      <c r="K129" t="str">
        <f>IF(H129="장비1상자",
  IF(OR(I129&gt;3,J129&gt;5),"장비이상",""),
IF(I129="GO",
  IF(J129&lt;100,"골드이상",""),
IF(I129="EN",
  IF(J129&gt;29,"에너지너무많음",
  IF(J129&gt;9,"에너지다소많음","")),"")))</f>
        <v/>
      </c>
      <c r="L129" t="str">
        <f t="shared" ca="1" si="35"/>
        <v/>
      </c>
      <c r="P129">
        <v>131</v>
      </c>
      <c r="Q129">
        <f t="shared" si="22"/>
        <v>131</v>
      </c>
      <c r="R129" t="str">
        <f ca="1">IF(LEN(G129)=0,"",G129)</f>
        <v>cu</v>
      </c>
      <c r="S129" t="str">
        <f>IF(LEN(I129)=0,"",I129)</f>
        <v>GO</v>
      </c>
      <c r="T129">
        <f>IF(LEN(J129)=0,"",J129)</f>
        <v>10000</v>
      </c>
      <c r="U129" t="str">
        <f ca="1">IF(LEN(L129)=0,"",L129)</f>
        <v/>
      </c>
      <c r="V129" t="str">
        <f t="shared" si="36"/>
        <v/>
      </c>
      <c r="W129" t="str">
        <f t="shared" si="36"/>
        <v/>
      </c>
      <c r="X129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9" t="str">
        <f t="shared" ca="1" si="24"/>
        <v>{"attd":"nw2","num":8,"tp1":"cu","vl1":"GO","cn1":10000,"key":131}</v>
      </c>
    </row>
    <row r="130" spans="1:25">
      <c r="A130" t="s">
        <v>85</v>
      </c>
      <c r="B130" t="str">
        <f>VLOOKUP(A130,AttendanceTypeTable!$A:$B,MATCH(AttendanceTypeTable!$B$1,AttendanceTypeTable!$A$1:$B$1,0),0)</f>
        <v>신규2</v>
      </c>
      <c r="C130">
        <f t="shared" ca="1" si="34"/>
        <v>9</v>
      </c>
      <c r="D130" t="str">
        <f t="shared" si="19"/>
        <v>nw2</v>
      </c>
      <c r="E130">
        <f t="shared" ca="1" si="20"/>
        <v>9</v>
      </c>
      <c r="F130" t="str">
        <f t="shared" ca="1" si="21"/>
        <v/>
      </c>
      <c r="G130" t="str">
        <f ca="1">IF(ISBLANK(H130),"",
VLOOKUP(H130,OFFSET(INDIRECT("$A:$B"),0,MATCH(H$1&amp;"_Verify",INDIRECT("$1:$1"),0)-1),2,0)
)</f>
        <v>cu</v>
      </c>
      <c r="H130" t="s">
        <v>63</v>
      </c>
      <c r="I130" t="s">
        <v>69</v>
      </c>
      <c r="J130">
        <v>6250</v>
      </c>
      <c r="K130" t="str">
        <f>IF(H130="장비1상자",
  IF(OR(I130&gt;3,J130&gt;5),"장비이상",""),
IF(I130="GO",
  IF(J130&lt;100,"골드이상",""),
IF(I130="EN",
  IF(J130&gt;29,"에너지너무많음",
  IF(J130&gt;9,"에너지다소많음","")),"")))</f>
        <v/>
      </c>
      <c r="L130" t="str">
        <f t="shared" ca="1" si="35"/>
        <v/>
      </c>
      <c r="P130">
        <v>197</v>
      </c>
      <c r="Q130">
        <f t="shared" si="22"/>
        <v>197</v>
      </c>
      <c r="R130" t="str">
        <f ca="1">IF(LEN(G130)=0,"",G130)</f>
        <v>cu</v>
      </c>
      <c r="S130" t="str">
        <f>IF(LEN(I130)=0,"",I130)</f>
        <v>GO</v>
      </c>
      <c r="T130">
        <f>IF(LEN(J130)=0,"",J130)</f>
        <v>6250</v>
      </c>
      <c r="U130" t="str">
        <f ca="1">IF(LEN(L130)=0,"",L130)</f>
        <v/>
      </c>
      <c r="V130" t="str">
        <f t="shared" ref="V130:W159" si="37">IF(LEN(N130)=0,"",N130)</f>
        <v/>
      </c>
      <c r="W130" t="str">
        <f t="shared" si="37"/>
        <v/>
      </c>
      <c r="X130" t="str">
        <f t="shared" ca="1" si="23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30" t="str">
        <f t="shared" ca="1" si="24"/>
        <v>{"attd":"nw2","num":9,"tp1":"cu","vl1":"GO","cn1":6250,"key":197}</v>
      </c>
    </row>
    <row r="131" spans="1:25">
      <c r="A131" t="s">
        <v>85</v>
      </c>
      <c r="B131" t="str">
        <f>VLOOKUP(A131,AttendanceTypeTable!$A:$B,MATCH(AttendanceTypeTable!$B$1,AttendanceTypeTable!$A$1:$B$1,0),0)</f>
        <v>신규2</v>
      </c>
      <c r="C131">
        <f t="shared" ca="1" si="34"/>
        <v>10</v>
      </c>
      <c r="D131" t="str">
        <f t="shared" ref="D131:D188" si="38">A131</f>
        <v>nw2</v>
      </c>
      <c r="E131">
        <f t="shared" ref="E131:E188" ca="1" si="39">C131</f>
        <v>10</v>
      </c>
      <c r="F131" t="str">
        <f t="shared" ref="F131:F188" ca="1" si="40">IF(C131&lt;OFFSET(C131,1,0),
     IF(LEN(M131)=0,"","마지막날아닌데보상있음"),
     IF(LEN(M131)&lt;&gt;0,"","마지막날인데보상없음"))</f>
        <v/>
      </c>
      <c r="G131" t="str">
        <f ca="1">IF(ISBLANK(H131),"",
VLOOKUP(H131,OFFSET(INDIRECT("$A:$B"),0,MATCH(H$1&amp;"_Verify",INDIRECT("$1:$1"),0)-1),2,0)
)</f>
        <v>cu</v>
      </c>
      <c r="H131" t="s">
        <v>63</v>
      </c>
      <c r="I131" t="s">
        <v>69</v>
      </c>
      <c r="J131">
        <v>10000</v>
      </c>
      <c r="K131" t="str">
        <f>IF(H131="장비1상자",
  IF(OR(I131&gt;3,J131&gt;5),"장비이상",""),
IF(I131="GO",
  IF(J131&lt;100,"골드이상",""),
IF(I131="EN",
  IF(J131&gt;29,"에너지너무많음",
  IF(J131&gt;9,"에너지다소많음","")),"")))</f>
        <v/>
      </c>
      <c r="L131" t="str">
        <f t="shared" ca="1" si="35"/>
        <v/>
      </c>
      <c r="P131">
        <v>617</v>
      </c>
      <c r="Q131">
        <f t="shared" ref="Q131:Q188" si="41">P131</f>
        <v>617</v>
      </c>
      <c r="R131" t="str">
        <f ca="1">IF(LEN(G131)=0,"",G131)</f>
        <v>cu</v>
      </c>
      <c r="S131" t="str">
        <f>IF(LEN(I131)=0,"",I131)</f>
        <v>GO</v>
      </c>
      <c r="T131">
        <f>IF(LEN(J131)=0,"",J131)</f>
        <v>10000</v>
      </c>
      <c r="U131" t="str">
        <f ca="1">IF(LEN(L131)=0,"",L131)</f>
        <v/>
      </c>
      <c r="V131" t="str">
        <f t="shared" si="37"/>
        <v/>
      </c>
      <c r="W131" t="str">
        <f t="shared" si="37"/>
        <v/>
      </c>
      <c r="X131" t="str">
        <f t="shared" ref="X131:X188" ca="1" si="42">IF(ROW()=2,Y131,OFFSET(X131,-1,0)&amp;IF(LEN(Y131)=0,"",","&amp;Y131))</f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31" t="str">
        <f t="shared" ref="Y131:Y188" ca="1" si="43">"{"""&amp;D$1&amp;""":"""&amp;D131&amp;""""
&amp;","""&amp;E$1&amp;""":"&amp;E131
&amp;","""&amp;G$1&amp;""":"""&amp;G131&amp;""""
&amp;","""&amp;I$1&amp;""":"""&amp;I131&amp;""""
&amp;","""&amp;J$1&amp;""":"&amp;J131
&amp;IF(LEN(L131)=0,"",","""&amp;L$1&amp;""":"""&amp;L131&amp;"""")
&amp;IF(LEN(N131)=0,"",","""&amp;N$1&amp;""":"""&amp;N131&amp;"""")
&amp;IF(LEN(O131)=0,"",","""&amp;O$1&amp;""":"&amp;O131)
&amp;","""&amp;P$1&amp;""":"&amp;P131&amp;"}"</f>
        <v>{"attd":"nw2","num":10,"tp1":"cu","vl1":"GO","cn1":10000,"key":617}</v>
      </c>
    </row>
    <row r="132" spans="1:25">
      <c r="A132" t="s">
        <v>85</v>
      </c>
      <c r="B132" t="str">
        <f>VLOOKUP(A132,AttendanceTypeTable!$A:$B,MATCH(AttendanceTypeTable!$B$1,AttendanceTypeTable!$A$1:$B$1,0),0)</f>
        <v>신규2</v>
      </c>
      <c r="C132">
        <f t="shared" ca="1" si="34"/>
        <v>11</v>
      </c>
      <c r="D132" t="str">
        <f t="shared" si="38"/>
        <v>nw2</v>
      </c>
      <c r="E132">
        <f t="shared" ca="1" si="39"/>
        <v>11</v>
      </c>
      <c r="F132" t="str">
        <f t="shared" ca="1" si="40"/>
        <v/>
      </c>
      <c r="G132" t="str">
        <f ca="1">IF(ISBLANK(H132),"",
VLOOKUP(H132,OFFSET(INDIRECT("$A:$B"),0,MATCH(H$1&amp;"_Verify",INDIRECT("$1:$1"),0)-1),2,0)
)</f>
        <v>cu</v>
      </c>
      <c r="H132" t="s">
        <v>63</v>
      </c>
      <c r="I132" t="s">
        <v>64</v>
      </c>
      <c r="J132">
        <v>300</v>
      </c>
      <c r="K132" t="str">
        <f>IF(H132="장비1상자",
  IF(OR(I132&gt;3,J132&gt;5),"장비이상",""),
IF(I132="GO",
  IF(J132&lt;100,"골드이상",""),
IF(I132="EN",
  IF(J132&gt;29,"에너지너무많음",
  IF(J132&gt;9,"에너지다소많음","")),"")))</f>
        <v>에너지너무많음</v>
      </c>
      <c r="L132" t="str">
        <f t="shared" ca="1" si="35"/>
        <v/>
      </c>
      <c r="P132">
        <v>670</v>
      </c>
      <c r="Q132">
        <f t="shared" si="41"/>
        <v>670</v>
      </c>
      <c r="R132" t="str">
        <f ca="1">IF(LEN(G132)=0,"",G132)</f>
        <v>cu</v>
      </c>
      <c r="S132" t="str">
        <f>IF(LEN(I132)=0,"",I132)</f>
        <v>EN</v>
      </c>
      <c r="T132">
        <f>IF(LEN(J132)=0,"",J132)</f>
        <v>300</v>
      </c>
      <c r="U132" t="str">
        <f ca="1">IF(LEN(L132)=0,"",L132)</f>
        <v/>
      </c>
      <c r="V132" t="str">
        <f t="shared" si="37"/>
        <v/>
      </c>
      <c r="W132" t="str">
        <f t="shared" si="37"/>
        <v/>
      </c>
      <c r="X132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32" t="str">
        <f t="shared" ca="1" si="43"/>
        <v>{"attd":"nw2","num":11,"tp1":"cu","vl1":"EN","cn1":300,"key":670}</v>
      </c>
    </row>
    <row r="133" spans="1:25">
      <c r="A133" t="s">
        <v>85</v>
      </c>
      <c r="B133" t="str">
        <f>VLOOKUP(A133,AttendanceTypeTable!$A:$B,MATCH(AttendanceTypeTable!$B$1,AttendanceTypeTable!$A$1:$B$1,0),0)</f>
        <v>신규2</v>
      </c>
      <c r="C133">
        <f t="shared" ca="1" si="34"/>
        <v>12</v>
      </c>
      <c r="D133" t="str">
        <f t="shared" si="38"/>
        <v>nw2</v>
      </c>
      <c r="E133">
        <f t="shared" ca="1" si="39"/>
        <v>12</v>
      </c>
      <c r="F133" t="str">
        <f t="shared" ca="1" si="40"/>
        <v/>
      </c>
      <c r="G133" t="str">
        <f ca="1">IF(ISBLANK(H133),"",
VLOOKUP(H133,OFFSET(INDIRECT("$A:$B"),0,MATCH(H$1&amp;"_Verify",INDIRECT("$1:$1"),0)-1),2,0)
)</f>
        <v>cu</v>
      </c>
      <c r="H133" t="s">
        <v>63</v>
      </c>
      <c r="I133" t="s">
        <v>69</v>
      </c>
      <c r="J133">
        <v>12500</v>
      </c>
      <c r="K133" t="str">
        <f>IF(H133="장비1상자",
  IF(OR(I133&gt;3,J133&gt;5),"장비이상",""),
IF(I133="GO",
  IF(J133&lt;100,"골드이상",""),
IF(I133="EN",
  IF(J133&gt;29,"에너지너무많음",
  IF(J133&gt;9,"에너지다소많음","")),"")))</f>
        <v/>
      </c>
      <c r="L133" t="str">
        <f t="shared" ca="1" si="35"/>
        <v/>
      </c>
      <c r="P133">
        <v>697</v>
      </c>
      <c r="Q133">
        <f t="shared" si="41"/>
        <v>697</v>
      </c>
      <c r="R133" t="str">
        <f ca="1">IF(LEN(G133)=0,"",G133)</f>
        <v>cu</v>
      </c>
      <c r="S133" t="str">
        <f>IF(LEN(I133)=0,"",I133)</f>
        <v>GO</v>
      </c>
      <c r="T133">
        <f>IF(LEN(J133)=0,"",J133)</f>
        <v>12500</v>
      </c>
      <c r="U133" t="str">
        <f ca="1">IF(LEN(L133)=0,"",L133)</f>
        <v/>
      </c>
      <c r="V133" t="str">
        <f t="shared" si="37"/>
        <v/>
      </c>
      <c r="W133" t="str">
        <f t="shared" si="37"/>
        <v/>
      </c>
      <c r="X133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33" t="str">
        <f t="shared" ca="1" si="43"/>
        <v>{"attd":"nw2","num":12,"tp1":"cu","vl1":"GO","cn1":12500,"key":697}</v>
      </c>
    </row>
    <row r="134" spans="1:25">
      <c r="A134" t="s">
        <v>85</v>
      </c>
      <c r="B134" t="str">
        <f>VLOOKUP(A134,AttendanceTypeTable!$A:$B,MATCH(AttendanceTypeTable!$B$1,AttendanceTypeTable!$A$1:$B$1,0),0)</f>
        <v>신규2</v>
      </c>
      <c r="C134">
        <f t="shared" ca="1" si="34"/>
        <v>13</v>
      </c>
      <c r="D134" t="str">
        <f t="shared" si="38"/>
        <v>nw2</v>
      </c>
      <c r="E134">
        <f t="shared" ca="1" si="39"/>
        <v>13</v>
      </c>
      <c r="F134" t="str">
        <f t="shared" ca="1" si="40"/>
        <v/>
      </c>
      <c r="G134" t="str">
        <f ca="1">IF(ISBLANK(H134),"",
VLOOKUP(H134,OFFSET(INDIRECT("$A:$B"),0,MATCH(H$1&amp;"_Verify",INDIRECT("$1:$1"),0)-1),2,0)
)</f>
        <v>cu</v>
      </c>
      <c r="H134" t="s">
        <v>63</v>
      </c>
      <c r="I134" t="s">
        <v>69</v>
      </c>
      <c r="J134">
        <v>10000</v>
      </c>
      <c r="K134" t="str">
        <f>IF(H134="장비1상자",
  IF(OR(I134&gt;3,J134&gt;5),"장비이상",""),
IF(I134="GO",
  IF(J134&lt;100,"골드이상",""),
IF(I134="EN",
  IF(J134&gt;29,"에너지너무많음",
  IF(J134&gt;9,"에너지다소많음","")),"")))</f>
        <v/>
      </c>
      <c r="L134" t="str">
        <f t="shared" ca="1" si="35"/>
        <v/>
      </c>
      <c r="P134">
        <v>413</v>
      </c>
      <c r="Q134">
        <f t="shared" si="41"/>
        <v>413</v>
      </c>
      <c r="R134" t="str">
        <f ca="1">IF(LEN(G134)=0,"",G134)</f>
        <v>cu</v>
      </c>
      <c r="S134" t="str">
        <f>IF(LEN(I134)=0,"",I134)</f>
        <v>GO</v>
      </c>
      <c r="T134">
        <f>IF(LEN(J134)=0,"",J134)</f>
        <v>10000</v>
      </c>
      <c r="U134" t="str">
        <f ca="1">IF(LEN(L134)=0,"",L134)</f>
        <v/>
      </c>
      <c r="V134" t="str">
        <f t="shared" si="37"/>
        <v/>
      </c>
      <c r="W134" t="str">
        <f t="shared" si="37"/>
        <v/>
      </c>
      <c r="X134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34" t="str">
        <f t="shared" ca="1" si="43"/>
        <v>{"attd":"nw2","num":13,"tp1":"cu","vl1":"GO","cn1":10000,"key":413}</v>
      </c>
    </row>
    <row r="135" spans="1:25">
      <c r="A135" t="s">
        <v>85</v>
      </c>
      <c r="B135" t="str">
        <f>VLOOKUP(A135,AttendanceTypeTable!$A:$B,MATCH(AttendanceTypeTable!$B$1,AttendanceTypeTable!$A$1:$B$1,0),0)</f>
        <v>신규2</v>
      </c>
      <c r="C135">
        <f t="shared" ca="1" si="34"/>
        <v>14</v>
      </c>
      <c r="D135" t="str">
        <f t="shared" si="38"/>
        <v>nw2</v>
      </c>
      <c r="E135">
        <f t="shared" ca="1" si="39"/>
        <v>14</v>
      </c>
      <c r="F135" t="str">
        <f t="shared" ca="1" si="40"/>
        <v/>
      </c>
      <c r="G135" t="str">
        <f ca="1">IF(ISBLANK(H135),"",
VLOOKUP(H135,OFFSET(INDIRECT("$A:$B"),0,MATCH(H$1&amp;"_Verify",INDIRECT("$1:$1"),0)-1),2,0)
)</f>
        <v>cu</v>
      </c>
      <c r="H135" t="s">
        <v>63</v>
      </c>
      <c r="I135" t="s">
        <v>64</v>
      </c>
      <c r="J135">
        <v>500</v>
      </c>
      <c r="K135" t="str">
        <f>IF(H135="장비1상자",
  IF(OR(I135&gt;3,J135&gt;5),"장비이상",""),
IF(I135="GO",
  IF(J135&lt;100,"골드이상",""),
IF(I135="EN",
  IF(J135&gt;29,"에너지너무많음",
  IF(J135&gt;9,"에너지다소많음","")),"")))</f>
        <v>에너지너무많음</v>
      </c>
      <c r="L135" t="str">
        <f t="shared" ca="1" si="35"/>
        <v/>
      </c>
      <c r="P135">
        <v>180</v>
      </c>
      <c r="Q135">
        <f t="shared" si="41"/>
        <v>180</v>
      </c>
      <c r="R135" t="str">
        <f ca="1">IF(LEN(G135)=0,"",G135)</f>
        <v>cu</v>
      </c>
      <c r="S135" t="str">
        <f>IF(LEN(I135)=0,"",I135)</f>
        <v>EN</v>
      </c>
      <c r="T135">
        <f>IF(LEN(J135)=0,"",J135)</f>
        <v>500</v>
      </c>
      <c r="U135" t="str">
        <f ca="1">IF(LEN(L135)=0,"",L135)</f>
        <v/>
      </c>
      <c r="V135" t="str">
        <f t="shared" si="37"/>
        <v/>
      </c>
      <c r="W135" t="str">
        <f t="shared" si="37"/>
        <v/>
      </c>
      <c r="X135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35" t="str">
        <f t="shared" ca="1" si="43"/>
        <v>{"attd":"nw2","num":14,"tp1":"cu","vl1":"EN","cn1":500,"key":180}</v>
      </c>
    </row>
    <row r="136" spans="1:25">
      <c r="A136" t="s">
        <v>85</v>
      </c>
      <c r="B136" t="str">
        <f>VLOOKUP(A136,AttendanceTypeTable!$A:$B,MATCH(AttendanceTypeTable!$B$1,AttendanceTypeTable!$A$1:$B$1,0),0)</f>
        <v>신규2</v>
      </c>
      <c r="C136">
        <f t="shared" ca="1" si="34"/>
        <v>15</v>
      </c>
      <c r="D136" t="str">
        <f t="shared" si="38"/>
        <v>nw2</v>
      </c>
      <c r="E136">
        <f t="shared" ca="1" si="39"/>
        <v>15</v>
      </c>
      <c r="F136" t="str">
        <f t="shared" ca="1" si="40"/>
        <v/>
      </c>
      <c r="G136" t="str">
        <f ca="1">IF(ISBLANK(H136),"",
VLOOKUP(H136,OFFSET(INDIRECT("$A:$B"),0,MATCH(H$1&amp;"_Verify",INDIRECT("$1:$1"),0)-1),2,0)
)</f>
        <v>cu</v>
      </c>
      <c r="H136" t="s">
        <v>63</v>
      </c>
      <c r="I136" t="s">
        <v>69</v>
      </c>
      <c r="J136">
        <v>25000</v>
      </c>
      <c r="K136" t="str">
        <f>IF(H136="장비1상자",
  IF(OR(I136&gt;3,J136&gt;5),"장비이상",""),
IF(I136="GO",
  IF(J136&lt;100,"골드이상",""),
IF(I136="EN",
  IF(J136&gt;29,"에너지너무많음",
  IF(J136&gt;9,"에너지다소많음","")),"")))</f>
        <v/>
      </c>
      <c r="L136" t="str">
        <f t="shared" ca="1" si="35"/>
        <v/>
      </c>
      <c r="P136">
        <v>987</v>
      </c>
      <c r="Q136">
        <f t="shared" si="41"/>
        <v>987</v>
      </c>
      <c r="R136" t="str">
        <f ca="1">IF(LEN(G136)=0,"",G136)</f>
        <v>cu</v>
      </c>
      <c r="S136" t="str">
        <f>IF(LEN(I136)=0,"",I136)</f>
        <v>GO</v>
      </c>
      <c r="T136">
        <f>IF(LEN(J136)=0,"",J136)</f>
        <v>25000</v>
      </c>
      <c r="U136" t="str">
        <f ca="1">IF(LEN(L136)=0,"",L136)</f>
        <v/>
      </c>
      <c r="V136" t="str">
        <f t="shared" si="37"/>
        <v/>
      </c>
      <c r="W136" t="str">
        <f t="shared" si="37"/>
        <v/>
      </c>
      <c r="X136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36" t="str">
        <f t="shared" ca="1" si="43"/>
        <v>{"attd":"nw2","num":15,"tp1":"cu","vl1":"GO","cn1":25000,"key":987}</v>
      </c>
    </row>
    <row r="137" spans="1:25">
      <c r="A137" t="s">
        <v>85</v>
      </c>
      <c r="B137" t="str">
        <f>VLOOKUP(A137,AttendanceTypeTable!$A:$B,MATCH(AttendanceTypeTable!$B$1,AttendanceTypeTable!$A$1:$B$1,0),0)</f>
        <v>신규2</v>
      </c>
      <c r="C137">
        <f t="shared" ca="1" si="34"/>
        <v>16</v>
      </c>
      <c r="D137" t="str">
        <f t="shared" si="38"/>
        <v>nw2</v>
      </c>
      <c r="E137">
        <f t="shared" ca="1" si="39"/>
        <v>16</v>
      </c>
      <c r="F137" t="str">
        <f t="shared" ca="1" si="40"/>
        <v/>
      </c>
      <c r="G137" t="str">
        <f ca="1">IF(ISBLANK(H137),"",
VLOOKUP(H137,OFFSET(INDIRECT("$A:$B"),0,MATCH(H$1&amp;"_Verify",INDIRECT("$1:$1"),0)-1),2,0)
)</f>
        <v>cu</v>
      </c>
      <c r="H137" t="s">
        <v>63</v>
      </c>
      <c r="I137" t="s">
        <v>69</v>
      </c>
      <c r="J137">
        <v>10000</v>
      </c>
      <c r="K137" t="str">
        <f>IF(H137="장비1상자",
  IF(OR(I137&gt;3,J137&gt;5),"장비이상",""),
IF(I137="GO",
  IF(J137&lt;100,"골드이상",""),
IF(I137="EN",
  IF(J137&gt;29,"에너지너무많음",
  IF(J137&gt;9,"에너지다소많음","")),"")))</f>
        <v/>
      </c>
      <c r="L137" t="str">
        <f t="shared" ca="1" si="35"/>
        <v/>
      </c>
      <c r="P137">
        <v>759</v>
      </c>
      <c r="Q137">
        <f t="shared" si="41"/>
        <v>759</v>
      </c>
      <c r="R137" t="str">
        <f ca="1">IF(LEN(G137)=0,"",G137)</f>
        <v>cu</v>
      </c>
      <c r="S137" t="str">
        <f>IF(LEN(I137)=0,"",I137)</f>
        <v>GO</v>
      </c>
      <c r="T137">
        <f>IF(LEN(J137)=0,"",J137)</f>
        <v>10000</v>
      </c>
      <c r="U137" t="str">
        <f ca="1">IF(LEN(L137)=0,"",L137)</f>
        <v/>
      </c>
      <c r="V137" t="str">
        <f t="shared" si="37"/>
        <v/>
      </c>
      <c r="W137" t="str">
        <f t="shared" si="37"/>
        <v/>
      </c>
      <c r="X137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7" t="str">
        <f t="shared" ca="1" si="43"/>
        <v>{"attd":"nw2","num":16,"tp1":"cu","vl1":"GO","cn1":10000,"key":759}</v>
      </c>
    </row>
    <row r="138" spans="1:25">
      <c r="A138" t="s">
        <v>85</v>
      </c>
      <c r="B138" t="str">
        <f>VLOOKUP(A138,AttendanceTypeTable!$A:$B,MATCH(AttendanceTypeTable!$B$1,AttendanceTypeTable!$A$1:$B$1,0),0)</f>
        <v>신규2</v>
      </c>
      <c r="C138">
        <f t="shared" ca="1" si="34"/>
        <v>17</v>
      </c>
      <c r="D138" t="str">
        <f t="shared" si="38"/>
        <v>nw2</v>
      </c>
      <c r="E138">
        <f t="shared" ca="1" si="39"/>
        <v>17</v>
      </c>
      <c r="F138" t="str">
        <f t="shared" ca="1" si="40"/>
        <v/>
      </c>
      <c r="G138" t="str">
        <f ca="1">IF(ISBLANK(H138),"",
VLOOKUP(H138,OFFSET(INDIRECT("$A:$B"),0,MATCH(H$1&amp;"_Verify",INDIRECT("$1:$1"),0)-1),2,0)
)</f>
        <v>cu</v>
      </c>
      <c r="H138" t="s">
        <v>63</v>
      </c>
      <c r="I138" t="s">
        <v>64</v>
      </c>
      <c r="J138">
        <v>1000</v>
      </c>
      <c r="K138" t="str">
        <f>IF(H138="장비1상자",
  IF(OR(I138&gt;3,J138&gt;5),"장비이상",""),
IF(I138="GO",
  IF(J138&lt;100,"골드이상",""),
IF(I138="EN",
  IF(J138&gt;29,"에너지너무많음",
  IF(J138&gt;9,"에너지다소많음","")),"")))</f>
        <v>에너지너무많음</v>
      </c>
      <c r="L138" t="str">
        <f t="shared" ca="1" si="35"/>
        <v>cu</v>
      </c>
      <c r="M138" t="s">
        <v>63</v>
      </c>
      <c r="N138" t="s">
        <v>69</v>
      </c>
      <c r="O138">
        <v>7500000</v>
      </c>
      <c r="P138">
        <v>813</v>
      </c>
      <c r="Q138">
        <f t="shared" si="41"/>
        <v>813</v>
      </c>
      <c r="R138" t="str">
        <f ca="1">IF(LEN(G138)=0,"",G138)</f>
        <v>cu</v>
      </c>
      <c r="S138" t="str">
        <f>IF(LEN(I138)=0,"",I138)</f>
        <v>EN</v>
      </c>
      <c r="T138">
        <f>IF(LEN(J138)=0,"",J138)</f>
        <v>1000</v>
      </c>
      <c r="U138" t="str">
        <f ca="1">IF(LEN(L138)=0,"",L138)</f>
        <v>cu</v>
      </c>
      <c r="V138" t="str">
        <f t="shared" si="37"/>
        <v>GO</v>
      </c>
      <c r="W138">
        <f t="shared" si="37"/>
        <v>7500000</v>
      </c>
      <c r="X138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8" t="str">
        <f t="shared" ca="1" si="43"/>
        <v>{"attd":"nw2","num":17,"tp1":"cu","vl1":"EN","cn1":1000,"tp2":"cu","vl2":"GO","cn2":7500000,"key":813}</v>
      </c>
    </row>
    <row r="139" spans="1:25">
      <c r="A139" t="s">
        <v>86</v>
      </c>
      <c r="B139" t="str">
        <f>VLOOKUP(A139,AttendanceTypeTable!$A:$B,MATCH(AttendanceTypeTable!$B$1,AttendanceTypeTable!$A$1:$B$1,0),0)</f>
        <v>신규3</v>
      </c>
      <c r="C139">
        <f t="shared" ref="C139:C163" ca="1" si="44">IF(A139&lt;&gt;OFFSET(A139,-1,0),1,OFFSET(C139,-1,0)+1)</f>
        <v>1</v>
      </c>
      <c r="D139" t="str">
        <f t="shared" si="38"/>
        <v>nw3</v>
      </c>
      <c r="E139">
        <f t="shared" ca="1" si="39"/>
        <v>1</v>
      </c>
      <c r="F139" t="str">
        <f t="shared" ca="1" si="40"/>
        <v/>
      </c>
      <c r="G139" t="str">
        <f ca="1">IF(ISBLANK(H139),"",
VLOOKUP(H139,OFFSET(INDIRECT("$A:$B"),0,MATCH(H$1&amp;"_Verify",INDIRECT("$1:$1"),0)-1),2,0)
)</f>
        <v>cu</v>
      </c>
      <c r="H139" t="s">
        <v>63</v>
      </c>
      <c r="I139" t="s">
        <v>64</v>
      </c>
      <c r="J139">
        <v>120</v>
      </c>
      <c r="K139" t="str">
        <f>IF(H139="장비1상자",
  IF(OR(I139&gt;3,J139&gt;5),"장비이상",""),
IF(I139="GO",
  IF(J139&lt;100,"골드이상",""),
IF(I139="EN",
  IF(J139&gt;29,"에너지너무많음",
  IF(J139&gt;9,"에너지다소많음","")),"")))</f>
        <v>에너지너무많음</v>
      </c>
      <c r="L139" t="str">
        <f t="shared" ref="L139:L163" ca="1" si="45">IF(ISBLANK(M139),"",
VLOOKUP(M139,OFFSET(INDIRECT("$A:$B"),0,MATCH(M$1&amp;"_Verify",INDIRECT("$1:$1"),0)-1),2,0)
)</f>
        <v/>
      </c>
      <c r="P139">
        <v>571</v>
      </c>
      <c r="Q139">
        <f t="shared" si="41"/>
        <v>571</v>
      </c>
      <c r="R139" t="str">
        <f ca="1">IF(LEN(G139)=0,"",G139)</f>
        <v>cu</v>
      </c>
      <c r="S139" t="str">
        <f>IF(LEN(I139)=0,"",I139)</f>
        <v>EN</v>
      </c>
      <c r="T139">
        <f>IF(LEN(J139)=0,"",J139)</f>
        <v>120</v>
      </c>
      <c r="U139" t="str">
        <f ca="1">IF(LEN(L139)=0,"",L139)</f>
        <v/>
      </c>
      <c r="V139" t="str">
        <f t="shared" si="37"/>
        <v/>
      </c>
      <c r="W139" t="str">
        <f t="shared" si="37"/>
        <v/>
      </c>
      <c r="X139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9" t="str">
        <f t="shared" ca="1" si="43"/>
        <v>{"attd":"nw3","num":1,"tp1":"cu","vl1":"EN","cn1":120,"key":571}</v>
      </c>
    </row>
    <row r="140" spans="1:25">
      <c r="A140" t="s">
        <v>86</v>
      </c>
      <c r="B140" t="str">
        <f>VLOOKUP(A140,AttendanceTypeTable!$A:$B,MATCH(AttendanceTypeTable!$B$1,AttendanceTypeTable!$A$1:$B$1,0),0)</f>
        <v>신규3</v>
      </c>
      <c r="C140">
        <f t="shared" ca="1" si="44"/>
        <v>2</v>
      </c>
      <c r="D140" t="str">
        <f t="shared" si="38"/>
        <v>nw3</v>
      </c>
      <c r="E140">
        <f t="shared" ca="1" si="39"/>
        <v>2</v>
      </c>
      <c r="F140" t="str">
        <f t="shared" ca="1" si="40"/>
        <v/>
      </c>
      <c r="G140" t="str">
        <f ca="1">IF(ISBLANK(H140),"",
VLOOKUP(H140,OFFSET(INDIRECT("$A:$B"),0,MATCH(H$1&amp;"_Verify",INDIRECT("$1:$1"),0)-1),2,0)
)</f>
        <v>cu</v>
      </c>
      <c r="H140" t="s">
        <v>63</v>
      </c>
      <c r="I140" t="s">
        <v>69</v>
      </c>
      <c r="J140">
        <v>1250</v>
      </c>
      <c r="K140" t="str">
        <f>IF(H140="장비1상자",
  IF(OR(I140&gt;3,J140&gt;5),"장비이상",""),
IF(I140="GO",
  IF(J140&lt;100,"골드이상",""),
IF(I140="EN",
  IF(J140&gt;29,"에너지너무많음",
  IF(J140&gt;9,"에너지다소많음","")),"")))</f>
        <v/>
      </c>
      <c r="L140" t="str">
        <f t="shared" ca="1" si="45"/>
        <v/>
      </c>
      <c r="P140">
        <v>304</v>
      </c>
      <c r="Q140">
        <f t="shared" si="41"/>
        <v>304</v>
      </c>
      <c r="R140" t="str">
        <f ca="1">IF(LEN(G140)=0,"",G140)</f>
        <v>cu</v>
      </c>
      <c r="S140" t="str">
        <f>IF(LEN(I140)=0,"",I140)</f>
        <v>GO</v>
      </c>
      <c r="T140">
        <f>IF(LEN(J140)=0,"",J140)</f>
        <v>1250</v>
      </c>
      <c r="U140" t="str">
        <f ca="1">IF(LEN(L140)=0,"",L140)</f>
        <v/>
      </c>
      <c r="V140" t="str">
        <f t="shared" si="37"/>
        <v/>
      </c>
      <c r="W140" t="str">
        <f t="shared" si="37"/>
        <v/>
      </c>
      <c r="X140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40" t="str">
        <f t="shared" ca="1" si="43"/>
        <v>{"attd":"nw3","num":2,"tp1":"cu","vl1":"GO","cn1":1250,"key":304}</v>
      </c>
    </row>
    <row r="141" spans="1:25">
      <c r="A141" t="s">
        <v>86</v>
      </c>
      <c r="B141" t="str">
        <f>VLOOKUP(A141,AttendanceTypeTable!$A:$B,MATCH(AttendanceTypeTable!$B$1,AttendanceTypeTable!$A$1:$B$1,0),0)</f>
        <v>신규3</v>
      </c>
      <c r="C141">
        <f t="shared" ca="1" si="44"/>
        <v>3</v>
      </c>
      <c r="D141" t="str">
        <f t="shared" si="38"/>
        <v>nw3</v>
      </c>
      <c r="E141">
        <f t="shared" ca="1" si="39"/>
        <v>3</v>
      </c>
      <c r="F141" t="str">
        <f t="shared" ca="1" si="40"/>
        <v/>
      </c>
      <c r="G141" t="str">
        <f ca="1">IF(ISBLANK(H141),"",
VLOOKUP(H141,OFFSET(INDIRECT("$A:$B"),0,MATCH(H$1&amp;"_Verify",INDIRECT("$1:$1"),0)-1),2,0)
)</f>
        <v>cu</v>
      </c>
      <c r="H141" t="s">
        <v>63</v>
      </c>
      <c r="I141" t="s">
        <v>69</v>
      </c>
      <c r="J141">
        <v>10000</v>
      </c>
      <c r="K141" t="str">
        <f>IF(H141="장비1상자",
  IF(OR(I141&gt;3,J141&gt;5),"장비이상",""),
IF(I141="GO",
  IF(J141&lt;100,"골드이상",""),
IF(I141="EN",
  IF(J141&gt;29,"에너지너무많음",
  IF(J141&gt;9,"에너지다소많음","")),"")))</f>
        <v/>
      </c>
      <c r="L141" t="str">
        <f t="shared" ca="1" si="45"/>
        <v/>
      </c>
      <c r="P141">
        <v>836</v>
      </c>
      <c r="Q141">
        <f t="shared" si="41"/>
        <v>836</v>
      </c>
      <c r="R141" t="str">
        <f ca="1">IF(LEN(G141)=0,"",G141)</f>
        <v>cu</v>
      </c>
      <c r="S141" t="str">
        <f>IF(LEN(I141)=0,"",I141)</f>
        <v>GO</v>
      </c>
      <c r="T141">
        <f>IF(LEN(J141)=0,"",J141)</f>
        <v>10000</v>
      </c>
      <c r="U141" t="str">
        <f ca="1">IF(LEN(L141)=0,"",L141)</f>
        <v/>
      </c>
      <c r="V141" t="str">
        <f t="shared" si="37"/>
        <v/>
      </c>
      <c r="W141" t="str">
        <f t="shared" si="37"/>
        <v/>
      </c>
      <c r="X141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41" t="str">
        <f t="shared" ca="1" si="43"/>
        <v>{"attd":"nw3","num":3,"tp1":"cu","vl1":"GO","cn1":10000,"key":836}</v>
      </c>
    </row>
    <row r="142" spans="1:25">
      <c r="A142" t="s">
        <v>86</v>
      </c>
      <c r="B142" t="str">
        <f>VLOOKUP(A142,AttendanceTypeTable!$A:$B,MATCH(AttendanceTypeTable!$B$1,AttendanceTypeTable!$A$1:$B$1,0),0)</f>
        <v>신규3</v>
      </c>
      <c r="C142">
        <f t="shared" ca="1" si="44"/>
        <v>4</v>
      </c>
      <c r="D142" t="str">
        <f t="shared" si="38"/>
        <v>nw3</v>
      </c>
      <c r="E142">
        <f t="shared" ca="1" si="39"/>
        <v>4</v>
      </c>
      <c r="F142" t="str">
        <f t="shared" ca="1" si="40"/>
        <v/>
      </c>
      <c r="G142" t="str">
        <f ca="1">IF(ISBLANK(H142),"",
VLOOKUP(H142,OFFSET(INDIRECT("$A:$B"),0,MATCH(H$1&amp;"_Verify",INDIRECT("$1:$1"),0)-1),2,0)
)</f>
        <v>cu</v>
      </c>
      <c r="H142" t="s">
        <v>63</v>
      </c>
      <c r="I142" t="s">
        <v>64</v>
      </c>
      <c r="J142">
        <v>150</v>
      </c>
      <c r="K142" t="str">
        <f>IF(H142="장비1상자",
  IF(OR(I142&gt;3,J142&gt;5),"장비이상",""),
IF(I142="GO",
  IF(J142&lt;100,"골드이상",""),
IF(I142="EN",
  IF(J142&gt;29,"에너지너무많음",
  IF(J142&gt;9,"에너지다소많음","")),"")))</f>
        <v>에너지너무많음</v>
      </c>
      <c r="L142" t="str">
        <f t="shared" ca="1" si="45"/>
        <v/>
      </c>
      <c r="P142">
        <v>393</v>
      </c>
      <c r="Q142">
        <f t="shared" si="41"/>
        <v>393</v>
      </c>
      <c r="R142" t="str">
        <f ca="1">IF(LEN(G142)=0,"",G142)</f>
        <v>cu</v>
      </c>
      <c r="S142" t="str">
        <f>IF(LEN(I142)=0,"",I142)</f>
        <v>EN</v>
      </c>
      <c r="T142">
        <f>IF(LEN(J142)=0,"",J142)</f>
        <v>150</v>
      </c>
      <c r="U142" t="str">
        <f ca="1">IF(LEN(L142)=0,"",L142)</f>
        <v/>
      </c>
      <c r="V142" t="str">
        <f t="shared" si="37"/>
        <v/>
      </c>
      <c r="W142" t="str">
        <f t="shared" si="37"/>
        <v/>
      </c>
      <c r="X142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42" t="str">
        <f t="shared" ca="1" si="43"/>
        <v>{"attd":"nw3","num":4,"tp1":"cu","vl1":"EN","cn1":150,"key":393}</v>
      </c>
    </row>
    <row r="143" spans="1:25">
      <c r="A143" t="s">
        <v>86</v>
      </c>
      <c r="B143" t="str">
        <f>VLOOKUP(A143,AttendanceTypeTable!$A:$B,MATCH(AttendanceTypeTable!$B$1,AttendanceTypeTable!$A$1:$B$1,0),0)</f>
        <v>신규3</v>
      </c>
      <c r="C143">
        <f t="shared" ca="1" si="44"/>
        <v>5</v>
      </c>
      <c r="D143" t="str">
        <f t="shared" si="38"/>
        <v>nw3</v>
      </c>
      <c r="E143">
        <f t="shared" ca="1" si="39"/>
        <v>5</v>
      </c>
      <c r="F143" t="str">
        <f t="shared" ca="1" si="40"/>
        <v/>
      </c>
      <c r="G143" t="str">
        <f ca="1">IF(ISBLANK(H143),"",
VLOOKUP(H143,OFFSET(INDIRECT("$A:$B"),0,MATCH(H$1&amp;"_Verify",INDIRECT("$1:$1"),0)-1),2,0)
)</f>
        <v>cu</v>
      </c>
      <c r="H143" t="s">
        <v>63</v>
      </c>
      <c r="I143" t="s">
        <v>69</v>
      </c>
      <c r="J143">
        <v>2500</v>
      </c>
      <c r="K143" t="str">
        <f>IF(H143="장비1상자",
  IF(OR(I143&gt;3,J143&gt;5),"장비이상",""),
IF(I143="GO",
  IF(J143&lt;100,"골드이상",""),
IF(I143="EN",
  IF(J143&gt;29,"에너지너무많음",
  IF(J143&gt;9,"에너지다소많음","")),"")))</f>
        <v/>
      </c>
      <c r="L143" t="str">
        <f t="shared" ca="1" si="45"/>
        <v/>
      </c>
      <c r="P143">
        <v>213</v>
      </c>
      <c r="Q143">
        <f t="shared" si="41"/>
        <v>213</v>
      </c>
      <c r="R143" t="str">
        <f ca="1">IF(LEN(G143)=0,"",G143)</f>
        <v>cu</v>
      </c>
      <c r="S143" t="str">
        <f>IF(LEN(I143)=0,"",I143)</f>
        <v>GO</v>
      </c>
      <c r="T143">
        <f>IF(LEN(J143)=0,"",J143)</f>
        <v>2500</v>
      </c>
      <c r="U143" t="str">
        <f ca="1">IF(LEN(L143)=0,"",L143)</f>
        <v/>
      </c>
      <c r="V143" t="str">
        <f t="shared" si="37"/>
        <v/>
      </c>
      <c r="W143" t="str">
        <f t="shared" si="37"/>
        <v/>
      </c>
      <c r="X143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43" t="str">
        <f t="shared" ca="1" si="43"/>
        <v>{"attd":"nw3","num":5,"tp1":"cu","vl1":"GO","cn1":2500,"key":213}</v>
      </c>
    </row>
    <row r="144" spans="1:25">
      <c r="A144" t="s">
        <v>86</v>
      </c>
      <c r="B144" t="str">
        <f>VLOOKUP(A144,AttendanceTypeTable!$A:$B,MATCH(AttendanceTypeTable!$B$1,AttendanceTypeTable!$A$1:$B$1,0),0)</f>
        <v>신규3</v>
      </c>
      <c r="C144">
        <f t="shared" ca="1" si="44"/>
        <v>6</v>
      </c>
      <c r="D144" t="str">
        <f t="shared" si="38"/>
        <v>nw3</v>
      </c>
      <c r="E144">
        <f t="shared" ca="1" si="39"/>
        <v>6</v>
      </c>
      <c r="F144" t="str">
        <f t="shared" ca="1" si="40"/>
        <v/>
      </c>
      <c r="G144" t="str">
        <f ca="1">IF(ISBLANK(H144),"",
VLOOKUP(H144,OFFSET(INDIRECT("$A:$B"),0,MATCH(H$1&amp;"_Verify",INDIRECT("$1:$1"),0)-1),2,0)
)</f>
        <v>cu</v>
      </c>
      <c r="H144" t="s">
        <v>63</v>
      </c>
      <c r="I144" t="s">
        <v>69</v>
      </c>
      <c r="J144">
        <v>3750</v>
      </c>
      <c r="K144" t="str">
        <f>IF(H144="장비1상자",
  IF(OR(I144&gt;3,J144&gt;5),"장비이상",""),
IF(I144="GO",
  IF(J144&lt;100,"골드이상",""),
IF(I144="EN",
  IF(J144&gt;29,"에너지너무많음",
  IF(J144&gt;9,"에너지다소많음","")),"")))</f>
        <v/>
      </c>
      <c r="L144" t="str">
        <f t="shared" ca="1" si="45"/>
        <v/>
      </c>
      <c r="P144">
        <v>192</v>
      </c>
      <c r="Q144">
        <f t="shared" si="41"/>
        <v>192</v>
      </c>
      <c r="R144" t="str">
        <f ca="1">IF(LEN(G144)=0,"",G144)</f>
        <v>cu</v>
      </c>
      <c r="S144" t="str">
        <f>IF(LEN(I144)=0,"",I144)</f>
        <v>GO</v>
      </c>
      <c r="T144">
        <f>IF(LEN(J144)=0,"",J144)</f>
        <v>3750</v>
      </c>
      <c r="U144" t="str">
        <f ca="1">IF(LEN(L144)=0,"",L144)</f>
        <v/>
      </c>
      <c r="V144" t="str">
        <f t="shared" si="37"/>
        <v/>
      </c>
      <c r="W144" t="str">
        <f t="shared" si="37"/>
        <v/>
      </c>
      <c r="X144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44" t="str">
        <f t="shared" ca="1" si="43"/>
        <v>{"attd":"nw3","num":6,"tp1":"cu","vl1":"GO","cn1":3750,"key":192}</v>
      </c>
    </row>
    <row r="145" spans="1:25">
      <c r="A145" t="s">
        <v>86</v>
      </c>
      <c r="B145" t="str">
        <f>VLOOKUP(A145,AttendanceTypeTable!$A:$B,MATCH(AttendanceTypeTable!$B$1,AttendanceTypeTable!$A$1:$B$1,0),0)</f>
        <v>신규3</v>
      </c>
      <c r="C145">
        <f t="shared" ca="1" si="44"/>
        <v>7</v>
      </c>
      <c r="D145" t="str">
        <f t="shared" si="38"/>
        <v>nw3</v>
      </c>
      <c r="E145">
        <f t="shared" ca="1" si="39"/>
        <v>7</v>
      </c>
      <c r="F145" t="str">
        <f t="shared" ca="1" si="40"/>
        <v/>
      </c>
      <c r="G145" t="str">
        <f ca="1">IF(ISBLANK(H145),"",
VLOOKUP(H145,OFFSET(INDIRECT("$A:$B"),0,MATCH(H$1&amp;"_Verify",INDIRECT("$1:$1"),0)-1),2,0)
)</f>
        <v>cu</v>
      </c>
      <c r="H145" t="s">
        <v>63</v>
      </c>
      <c r="I145" t="s">
        <v>64</v>
      </c>
      <c r="J145">
        <v>220</v>
      </c>
      <c r="K145" t="str">
        <f>IF(H145="장비1상자",
  IF(OR(I145&gt;3,J145&gt;5),"장비이상",""),
IF(I145="GO",
  IF(J145&lt;100,"골드이상",""),
IF(I145="EN",
  IF(J145&gt;29,"에너지너무많음",
  IF(J145&gt;9,"에너지다소많음","")),"")))</f>
        <v>에너지너무많음</v>
      </c>
      <c r="L145" t="str">
        <f t="shared" ca="1" si="45"/>
        <v/>
      </c>
      <c r="P145">
        <v>233</v>
      </c>
      <c r="Q145">
        <f t="shared" si="41"/>
        <v>233</v>
      </c>
      <c r="R145" t="str">
        <f ca="1">IF(LEN(G145)=0,"",G145)</f>
        <v>cu</v>
      </c>
      <c r="S145" t="str">
        <f>IF(LEN(I145)=0,"",I145)</f>
        <v>EN</v>
      </c>
      <c r="T145">
        <f>IF(LEN(J145)=0,"",J145)</f>
        <v>220</v>
      </c>
      <c r="U145" t="str">
        <f ca="1">IF(LEN(L145)=0,"",L145)</f>
        <v/>
      </c>
      <c r="V145" t="str">
        <f t="shared" si="37"/>
        <v/>
      </c>
      <c r="W145" t="str">
        <f t="shared" si="37"/>
        <v/>
      </c>
      <c r="X145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45" t="str">
        <f t="shared" ca="1" si="43"/>
        <v>{"attd":"nw3","num":7,"tp1":"cu","vl1":"EN","cn1":220,"key":233}</v>
      </c>
    </row>
    <row r="146" spans="1:25">
      <c r="A146" t="s">
        <v>86</v>
      </c>
      <c r="B146" t="str">
        <f>VLOOKUP(A146,AttendanceTypeTable!$A:$B,MATCH(AttendanceTypeTable!$B$1,AttendanceTypeTable!$A$1:$B$1,0),0)</f>
        <v>신규3</v>
      </c>
      <c r="C146">
        <f t="shared" ca="1" si="44"/>
        <v>8</v>
      </c>
      <c r="D146" t="str">
        <f t="shared" si="38"/>
        <v>nw3</v>
      </c>
      <c r="E146">
        <f t="shared" ca="1" si="39"/>
        <v>8</v>
      </c>
      <c r="F146" t="str">
        <f t="shared" ca="1" si="40"/>
        <v/>
      </c>
      <c r="G146" t="str">
        <f ca="1">IF(ISBLANK(H146),"",
VLOOKUP(H146,OFFSET(INDIRECT("$A:$B"),0,MATCH(H$1&amp;"_Verify",INDIRECT("$1:$1"),0)-1),2,0)
)</f>
        <v>cu</v>
      </c>
      <c r="H146" t="s">
        <v>63</v>
      </c>
      <c r="I146" t="s">
        <v>69</v>
      </c>
      <c r="J146">
        <v>10000</v>
      </c>
      <c r="K146" t="str">
        <f>IF(H146="장비1상자",
  IF(OR(I146&gt;3,J146&gt;5),"장비이상",""),
IF(I146="GO",
  IF(J146&lt;100,"골드이상",""),
IF(I146="EN",
  IF(J146&gt;29,"에너지너무많음",
  IF(J146&gt;9,"에너지다소많음","")),"")))</f>
        <v/>
      </c>
      <c r="L146" t="str">
        <f t="shared" ca="1" si="45"/>
        <v/>
      </c>
      <c r="P146">
        <v>902</v>
      </c>
      <c r="Q146">
        <f t="shared" si="41"/>
        <v>902</v>
      </c>
      <c r="R146" t="str">
        <f ca="1">IF(LEN(G146)=0,"",G146)</f>
        <v>cu</v>
      </c>
      <c r="S146" t="str">
        <f>IF(LEN(I146)=0,"",I146)</f>
        <v>GO</v>
      </c>
      <c r="T146">
        <f>IF(LEN(J146)=0,"",J146)</f>
        <v>10000</v>
      </c>
      <c r="U146" t="str">
        <f ca="1">IF(LEN(L146)=0,"",L146)</f>
        <v/>
      </c>
      <c r="V146" t="str">
        <f t="shared" si="37"/>
        <v/>
      </c>
      <c r="W146" t="str">
        <f t="shared" si="37"/>
        <v/>
      </c>
      <c r="X146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46" t="str">
        <f t="shared" ca="1" si="43"/>
        <v>{"attd":"nw3","num":8,"tp1":"cu","vl1":"GO","cn1":10000,"key":902}</v>
      </c>
    </row>
    <row r="147" spans="1:25">
      <c r="A147" t="s">
        <v>86</v>
      </c>
      <c r="B147" t="str">
        <f>VLOOKUP(A147,AttendanceTypeTable!$A:$B,MATCH(AttendanceTypeTable!$B$1,AttendanceTypeTable!$A$1:$B$1,0),0)</f>
        <v>신규3</v>
      </c>
      <c r="C147">
        <f t="shared" ca="1" si="44"/>
        <v>9</v>
      </c>
      <c r="D147" t="str">
        <f t="shared" si="38"/>
        <v>nw3</v>
      </c>
      <c r="E147">
        <f t="shared" ca="1" si="39"/>
        <v>9</v>
      </c>
      <c r="F147" t="str">
        <f t="shared" ca="1" si="40"/>
        <v/>
      </c>
      <c r="G147" t="str">
        <f ca="1">IF(ISBLANK(H147),"",
VLOOKUP(H147,OFFSET(INDIRECT("$A:$B"),0,MATCH(H$1&amp;"_Verify",INDIRECT("$1:$1"),0)-1),2,0)
)</f>
        <v>cu</v>
      </c>
      <c r="H147" t="s">
        <v>63</v>
      </c>
      <c r="I147" t="s">
        <v>69</v>
      </c>
      <c r="J147">
        <v>6250</v>
      </c>
      <c r="K147" t="str">
        <f>IF(H147="장비1상자",
  IF(OR(I147&gt;3,J147&gt;5),"장비이상",""),
IF(I147="GO",
  IF(J147&lt;100,"골드이상",""),
IF(I147="EN",
  IF(J147&gt;29,"에너지너무많음",
  IF(J147&gt;9,"에너지다소많음","")),"")))</f>
        <v/>
      </c>
      <c r="L147" t="str">
        <f t="shared" ca="1" si="45"/>
        <v/>
      </c>
      <c r="P147">
        <v>503</v>
      </c>
      <c r="Q147">
        <f t="shared" si="41"/>
        <v>503</v>
      </c>
      <c r="R147" t="str">
        <f ca="1">IF(LEN(G147)=0,"",G147)</f>
        <v>cu</v>
      </c>
      <c r="S147" t="str">
        <f>IF(LEN(I147)=0,"",I147)</f>
        <v>GO</v>
      </c>
      <c r="T147">
        <f>IF(LEN(J147)=0,"",J147)</f>
        <v>6250</v>
      </c>
      <c r="U147" t="str">
        <f ca="1">IF(LEN(L147)=0,"",L147)</f>
        <v/>
      </c>
      <c r="V147" t="str">
        <f t="shared" si="37"/>
        <v/>
      </c>
      <c r="W147" t="str">
        <f t="shared" si="37"/>
        <v/>
      </c>
      <c r="X147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7" t="str">
        <f t="shared" ca="1" si="43"/>
        <v>{"attd":"nw3","num":9,"tp1":"cu","vl1":"GO","cn1":6250,"key":503}</v>
      </c>
    </row>
    <row r="148" spans="1:25">
      <c r="A148" t="s">
        <v>86</v>
      </c>
      <c r="B148" t="str">
        <f>VLOOKUP(A148,AttendanceTypeTable!$A:$B,MATCH(AttendanceTypeTable!$B$1,AttendanceTypeTable!$A$1:$B$1,0),0)</f>
        <v>신규3</v>
      </c>
      <c r="C148">
        <f t="shared" ca="1" si="44"/>
        <v>10</v>
      </c>
      <c r="D148" t="str">
        <f t="shared" si="38"/>
        <v>nw3</v>
      </c>
      <c r="E148">
        <f t="shared" ca="1" si="39"/>
        <v>10</v>
      </c>
      <c r="F148" t="str">
        <f t="shared" ca="1" si="40"/>
        <v/>
      </c>
      <c r="G148" t="str">
        <f ca="1">IF(ISBLANK(H148),"",
VLOOKUP(H148,OFFSET(INDIRECT("$A:$B"),0,MATCH(H$1&amp;"_Verify",INDIRECT("$1:$1"),0)-1),2,0)
)</f>
        <v>cu</v>
      </c>
      <c r="H148" t="s">
        <v>63</v>
      </c>
      <c r="I148" t="s">
        <v>69</v>
      </c>
      <c r="J148">
        <v>10000</v>
      </c>
      <c r="K148" t="str">
        <f>IF(H148="장비1상자",
  IF(OR(I148&gt;3,J148&gt;5),"장비이상",""),
IF(I148="GO",
  IF(J148&lt;100,"골드이상",""),
IF(I148="EN",
  IF(J148&gt;29,"에너지너무많음",
  IF(J148&gt;9,"에너지다소많음","")),"")))</f>
        <v/>
      </c>
      <c r="L148" t="str">
        <f t="shared" ca="1" si="45"/>
        <v/>
      </c>
      <c r="P148">
        <v>549</v>
      </c>
      <c r="Q148">
        <f t="shared" si="41"/>
        <v>549</v>
      </c>
      <c r="R148" t="str">
        <f ca="1">IF(LEN(G148)=0,"",G148)</f>
        <v>cu</v>
      </c>
      <c r="S148" t="str">
        <f>IF(LEN(I148)=0,"",I148)</f>
        <v>GO</v>
      </c>
      <c r="T148">
        <f>IF(LEN(J148)=0,"",J148)</f>
        <v>10000</v>
      </c>
      <c r="U148" t="str">
        <f ca="1">IF(LEN(L148)=0,"",L148)</f>
        <v/>
      </c>
      <c r="V148" t="str">
        <f t="shared" si="37"/>
        <v/>
      </c>
      <c r="W148" t="str">
        <f t="shared" si="37"/>
        <v/>
      </c>
      <c r="X148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8" t="str">
        <f t="shared" ca="1" si="43"/>
        <v>{"attd":"nw3","num":10,"tp1":"cu","vl1":"GO","cn1":10000,"key":549}</v>
      </c>
    </row>
    <row r="149" spans="1:25">
      <c r="A149" t="s">
        <v>86</v>
      </c>
      <c r="B149" t="str">
        <f>VLOOKUP(A149,AttendanceTypeTable!$A:$B,MATCH(AttendanceTypeTable!$B$1,AttendanceTypeTable!$A$1:$B$1,0),0)</f>
        <v>신규3</v>
      </c>
      <c r="C149">
        <f t="shared" ca="1" si="44"/>
        <v>11</v>
      </c>
      <c r="D149" t="str">
        <f t="shared" si="38"/>
        <v>nw3</v>
      </c>
      <c r="E149">
        <f t="shared" ca="1" si="39"/>
        <v>11</v>
      </c>
      <c r="F149" t="str">
        <f t="shared" ca="1" si="40"/>
        <v/>
      </c>
      <c r="G149" t="str">
        <f ca="1">IF(ISBLANK(H149),"",
VLOOKUP(H149,OFFSET(INDIRECT("$A:$B"),0,MATCH(H$1&amp;"_Verify",INDIRECT("$1:$1"),0)-1),2,0)
)</f>
        <v>cu</v>
      </c>
      <c r="H149" t="s">
        <v>63</v>
      </c>
      <c r="I149" t="s">
        <v>64</v>
      </c>
      <c r="J149">
        <v>300</v>
      </c>
      <c r="K149" t="str">
        <f>IF(H149="장비1상자",
  IF(OR(I149&gt;3,J149&gt;5),"장비이상",""),
IF(I149="GO",
  IF(J149&lt;100,"골드이상",""),
IF(I149="EN",
  IF(J149&gt;29,"에너지너무많음",
  IF(J149&gt;9,"에너지다소많음","")),"")))</f>
        <v>에너지너무많음</v>
      </c>
      <c r="L149" t="str">
        <f t="shared" ca="1" si="45"/>
        <v/>
      </c>
      <c r="P149">
        <v>604</v>
      </c>
      <c r="Q149">
        <f t="shared" si="41"/>
        <v>604</v>
      </c>
      <c r="R149" t="str">
        <f ca="1">IF(LEN(G149)=0,"",G149)</f>
        <v>cu</v>
      </c>
      <c r="S149" t="str">
        <f>IF(LEN(I149)=0,"",I149)</f>
        <v>EN</v>
      </c>
      <c r="T149">
        <f>IF(LEN(J149)=0,"",J149)</f>
        <v>300</v>
      </c>
      <c r="U149" t="str">
        <f ca="1">IF(LEN(L149)=0,"",L149)</f>
        <v/>
      </c>
      <c r="V149" t="str">
        <f t="shared" si="37"/>
        <v/>
      </c>
      <c r="W149" t="str">
        <f t="shared" si="37"/>
        <v/>
      </c>
      <c r="X149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9" t="str">
        <f t="shared" ca="1" si="43"/>
        <v>{"attd":"nw3","num":11,"tp1":"cu","vl1":"EN","cn1":300,"key":604}</v>
      </c>
    </row>
    <row r="150" spans="1:25">
      <c r="A150" t="s">
        <v>86</v>
      </c>
      <c r="B150" t="str">
        <f>VLOOKUP(A150,AttendanceTypeTable!$A:$B,MATCH(AttendanceTypeTable!$B$1,AttendanceTypeTable!$A$1:$B$1,0),0)</f>
        <v>신규3</v>
      </c>
      <c r="C150">
        <f t="shared" ca="1" si="44"/>
        <v>12</v>
      </c>
      <c r="D150" t="str">
        <f t="shared" si="38"/>
        <v>nw3</v>
      </c>
      <c r="E150">
        <f t="shared" ca="1" si="39"/>
        <v>12</v>
      </c>
      <c r="F150" t="str">
        <f t="shared" ca="1" si="40"/>
        <v/>
      </c>
      <c r="G150" t="str">
        <f ca="1">IF(ISBLANK(H150),"",
VLOOKUP(H150,OFFSET(INDIRECT("$A:$B"),0,MATCH(H$1&amp;"_Verify",INDIRECT("$1:$1"),0)-1),2,0)
)</f>
        <v>cu</v>
      </c>
      <c r="H150" t="s">
        <v>63</v>
      </c>
      <c r="I150" t="s">
        <v>69</v>
      </c>
      <c r="J150">
        <v>12500</v>
      </c>
      <c r="K150" t="str">
        <f>IF(H150="장비1상자",
  IF(OR(I150&gt;3,J150&gt;5),"장비이상",""),
IF(I150="GO",
  IF(J150&lt;100,"골드이상",""),
IF(I150="EN",
  IF(J150&gt;29,"에너지너무많음",
  IF(J150&gt;9,"에너지다소많음","")),"")))</f>
        <v/>
      </c>
      <c r="L150" t="str">
        <f t="shared" ca="1" si="45"/>
        <v/>
      </c>
      <c r="P150">
        <v>424</v>
      </c>
      <c r="Q150">
        <f t="shared" si="41"/>
        <v>424</v>
      </c>
      <c r="R150" t="str">
        <f ca="1">IF(LEN(G150)=0,"",G150)</f>
        <v>cu</v>
      </c>
      <c r="S150" t="str">
        <f>IF(LEN(I150)=0,"",I150)</f>
        <v>GO</v>
      </c>
      <c r="T150">
        <f>IF(LEN(J150)=0,"",J150)</f>
        <v>12500</v>
      </c>
      <c r="U150" t="str">
        <f ca="1">IF(LEN(L150)=0,"",L150)</f>
        <v/>
      </c>
      <c r="V150" t="str">
        <f t="shared" si="37"/>
        <v/>
      </c>
      <c r="W150" t="str">
        <f t="shared" si="37"/>
        <v/>
      </c>
      <c r="X150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50" t="str">
        <f t="shared" ca="1" si="43"/>
        <v>{"attd":"nw3","num":12,"tp1":"cu","vl1":"GO","cn1":12500,"key":424}</v>
      </c>
    </row>
    <row r="151" spans="1:25">
      <c r="A151" t="s">
        <v>86</v>
      </c>
      <c r="B151" t="str">
        <f>VLOOKUP(A151,AttendanceTypeTable!$A:$B,MATCH(AttendanceTypeTable!$B$1,AttendanceTypeTable!$A$1:$B$1,0),0)</f>
        <v>신규3</v>
      </c>
      <c r="C151">
        <f t="shared" ca="1" si="44"/>
        <v>13</v>
      </c>
      <c r="D151" t="str">
        <f t="shared" si="38"/>
        <v>nw3</v>
      </c>
      <c r="E151">
        <f t="shared" ca="1" si="39"/>
        <v>13</v>
      </c>
      <c r="F151" t="str">
        <f t="shared" ca="1" si="40"/>
        <v/>
      </c>
      <c r="G151" t="str">
        <f ca="1">IF(ISBLANK(H151),"",
VLOOKUP(H151,OFFSET(INDIRECT("$A:$B"),0,MATCH(H$1&amp;"_Verify",INDIRECT("$1:$1"),0)-1),2,0)
)</f>
        <v>cu</v>
      </c>
      <c r="H151" t="s">
        <v>63</v>
      </c>
      <c r="I151" t="s">
        <v>69</v>
      </c>
      <c r="J151">
        <v>10000</v>
      </c>
      <c r="K151" t="str">
        <f>IF(H151="장비1상자",
  IF(OR(I151&gt;3,J151&gt;5),"장비이상",""),
IF(I151="GO",
  IF(J151&lt;100,"골드이상",""),
IF(I151="EN",
  IF(J151&gt;29,"에너지너무많음",
  IF(J151&gt;9,"에너지다소많음","")),"")))</f>
        <v/>
      </c>
      <c r="L151" t="str">
        <f t="shared" ca="1" si="45"/>
        <v/>
      </c>
      <c r="P151">
        <v>317</v>
      </c>
      <c r="Q151">
        <f t="shared" si="41"/>
        <v>317</v>
      </c>
      <c r="R151" t="str">
        <f ca="1">IF(LEN(G151)=0,"",G151)</f>
        <v>cu</v>
      </c>
      <c r="S151" t="str">
        <f>IF(LEN(I151)=0,"",I151)</f>
        <v>GO</v>
      </c>
      <c r="T151">
        <f>IF(LEN(J151)=0,"",J151)</f>
        <v>10000</v>
      </c>
      <c r="U151" t="str">
        <f ca="1">IF(LEN(L151)=0,"",L151)</f>
        <v/>
      </c>
      <c r="V151" t="str">
        <f t="shared" si="37"/>
        <v/>
      </c>
      <c r="W151" t="str">
        <f t="shared" si="37"/>
        <v/>
      </c>
      <c r="X151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51" t="str">
        <f t="shared" ca="1" si="43"/>
        <v>{"attd":"nw3","num":13,"tp1":"cu","vl1":"GO","cn1":10000,"key":317}</v>
      </c>
    </row>
    <row r="152" spans="1:25">
      <c r="A152" t="s">
        <v>86</v>
      </c>
      <c r="B152" t="str">
        <f>VLOOKUP(A152,AttendanceTypeTable!$A:$B,MATCH(AttendanceTypeTable!$B$1,AttendanceTypeTable!$A$1:$B$1,0),0)</f>
        <v>신규3</v>
      </c>
      <c r="C152">
        <f t="shared" ca="1" si="44"/>
        <v>14</v>
      </c>
      <c r="D152" t="str">
        <f t="shared" si="38"/>
        <v>nw3</v>
      </c>
      <c r="E152">
        <f t="shared" ca="1" si="39"/>
        <v>14</v>
      </c>
      <c r="F152" t="str">
        <f t="shared" ca="1" si="40"/>
        <v/>
      </c>
      <c r="G152" t="str">
        <f ca="1">IF(ISBLANK(H152),"",
VLOOKUP(H152,OFFSET(INDIRECT("$A:$B"),0,MATCH(H$1&amp;"_Verify",INDIRECT("$1:$1"),0)-1),2,0)
)</f>
        <v>cu</v>
      </c>
      <c r="H152" t="s">
        <v>63</v>
      </c>
      <c r="I152" t="s">
        <v>64</v>
      </c>
      <c r="J152">
        <v>500</v>
      </c>
      <c r="K152" t="str">
        <f>IF(H152="장비1상자",
  IF(OR(I152&gt;3,J152&gt;5),"장비이상",""),
IF(I152="GO",
  IF(J152&lt;100,"골드이상",""),
IF(I152="EN",
  IF(J152&gt;29,"에너지너무많음",
  IF(J152&gt;9,"에너지다소많음","")),"")))</f>
        <v>에너지너무많음</v>
      </c>
      <c r="L152" t="str">
        <f t="shared" ca="1" si="45"/>
        <v/>
      </c>
      <c r="P152">
        <v>638</v>
      </c>
      <c r="Q152">
        <f t="shared" si="41"/>
        <v>638</v>
      </c>
      <c r="R152" t="str">
        <f ca="1">IF(LEN(G152)=0,"",G152)</f>
        <v>cu</v>
      </c>
      <c r="S152" t="str">
        <f>IF(LEN(I152)=0,"",I152)</f>
        <v>EN</v>
      </c>
      <c r="T152">
        <f>IF(LEN(J152)=0,"",J152)</f>
        <v>500</v>
      </c>
      <c r="U152" t="str">
        <f ca="1">IF(LEN(L152)=0,"",L152)</f>
        <v/>
      </c>
      <c r="V152" t="str">
        <f t="shared" si="37"/>
        <v/>
      </c>
      <c r="W152" t="str">
        <f t="shared" si="37"/>
        <v/>
      </c>
      <c r="X152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52" t="str">
        <f t="shared" ca="1" si="43"/>
        <v>{"attd":"nw3","num":14,"tp1":"cu","vl1":"EN","cn1":500,"key":638}</v>
      </c>
    </row>
    <row r="153" spans="1:25">
      <c r="A153" t="s">
        <v>86</v>
      </c>
      <c r="B153" t="str">
        <f>VLOOKUP(A153,AttendanceTypeTable!$A:$B,MATCH(AttendanceTypeTable!$B$1,AttendanceTypeTable!$A$1:$B$1,0),0)</f>
        <v>신규3</v>
      </c>
      <c r="C153">
        <f t="shared" ca="1" si="44"/>
        <v>15</v>
      </c>
      <c r="D153" t="str">
        <f t="shared" si="38"/>
        <v>nw3</v>
      </c>
      <c r="E153">
        <f t="shared" ca="1" si="39"/>
        <v>15</v>
      </c>
      <c r="F153" t="str">
        <f t="shared" ca="1" si="40"/>
        <v/>
      </c>
      <c r="G153" t="str">
        <f ca="1">IF(ISBLANK(H153),"",
VLOOKUP(H153,OFFSET(INDIRECT("$A:$B"),0,MATCH(H$1&amp;"_Verify",INDIRECT("$1:$1"),0)-1),2,0)
)</f>
        <v>cu</v>
      </c>
      <c r="H153" t="s">
        <v>63</v>
      </c>
      <c r="I153" t="s">
        <v>69</v>
      </c>
      <c r="J153">
        <v>25000</v>
      </c>
      <c r="K153" t="str">
        <f>IF(H153="장비1상자",
  IF(OR(I153&gt;3,J153&gt;5),"장비이상",""),
IF(I153="GO",
  IF(J153&lt;100,"골드이상",""),
IF(I153="EN",
  IF(J153&gt;29,"에너지너무많음",
  IF(J153&gt;9,"에너지다소많음","")),"")))</f>
        <v/>
      </c>
      <c r="L153" t="str">
        <f t="shared" ca="1" si="45"/>
        <v/>
      </c>
      <c r="P153">
        <v>689</v>
      </c>
      <c r="Q153">
        <f t="shared" si="41"/>
        <v>689</v>
      </c>
      <c r="R153" t="str">
        <f ca="1">IF(LEN(G153)=0,"",G153)</f>
        <v>cu</v>
      </c>
      <c r="S153" t="str">
        <f>IF(LEN(I153)=0,"",I153)</f>
        <v>GO</v>
      </c>
      <c r="T153">
        <f>IF(LEN(J153)=0,"",J153)</f>
        <v>25000</v>
      </c>
      <c r="U153" t="str">
        <f ca="1">IF(LEN(L153)=0,"",L153)</f>
        <v/>
      </c>
      <c r="V153" t="str">
        <f t="shared" si="37"/>
        <v/>
      </c>
      <c r="W153" t="str">
        <f t="shared" si="37"/>
        <v/>
      </c>
      <c r="X153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53" t="str">
        <f t="shared" ca="1" si="43"/>
        <v>{"attd":"nw3","num":15,"tp1":"cu","vl1":"GO","cn1":25000,"key":689}</v>
      </c>
    </row>
    <row r="154" spans="1:25">
      <c r="A154" t="s">
        <v>86</v>
      </c>
      <c r="B154" t="str">
        <f>VLOOKUP(A154,AttendanceTypeTable!$A:$B,MATCH(AttendanceTypeTable!$B$1,AttendanceTypeTable!$A$1:$B$1,0),0)</f>
        <v>신규3</v>
      </c>
      <c r="C154">
        <f t="shared" ca="1" si="44"/>
        <v>16</v>
      </c>
      <c r="D154" t="str">
        <f t="shared" si="38"/>
        <v>nw3</v>
      </c>
      <c r="E154">
        <f t="shared" ca="1" si="39"/>
        <v>16</v>
      </c>
      <c r="F154" t="str">
        <f t="shared" ca="1" si="40"/>
        <v/>
      </c>
      <c r="G154" t="str">
        <f ca="1">IF(ISBLANK(H154),"",
VLOOKUP(H154,OFFSET(INDIRECT("$A:$B"),0,MATCH(H$1&amp;"_Verify",INDIRECT("$1:$1"),0)-1),2,0)
)</f>
        <v>cu</v>
      </c>
      <c r="H154" t="s">
        <v>63</v>
      </c>
      <c r="I154" t="s">
        <v>69</v>
      </c>
      <c r="J154">
        <v>10000</v>
      </c>
      <c r="K154" t="str">
        <f>IF(H154="장비1상자",
  IF(OR(I154&gt;3,J154&gt;5),"장비이상",""),
IF(I154="GO",
  IF(J154&lt;100,"골드이상",""),
IF(I154="EN",
  IF(J154&gt;29,"에너지너무많음",
  IF(J154&gt;9,"에너지다소많음","")),"")))</f>
        <v/>
      </c>
      <c r="L154" t="str">
        <f t="shared" ca="1" si="45"/>
        <v/>
      </c>
      <c r="P154">
        <v>391</v>
      </c>
      <c r="Q154">
        <f t="shared" si="41"/>
        <v>391</v>
      </c>
      <c r="R154" t="str">
        <f ca="1">IF(LEN(G154)=0,"",G154)</f>
        <v>cu</v>
      </c>
      <c r="S154" t="str">
        <f>IF(LEN(I154)=0,"",I154)</f>
        <v>GO</v>
      </c>
      <c r="T154">
        <f>IF(LEN(J154)=0,"",J154)</f>
        <v>10000</v>
      </c>
      <c r="U154" t="str">
        <f ca="1">IF(LEN(L154)=0,"",L154)</f>
        <v/>
      </c>
      <c r="V154" t="str">
        <f t="shared" si="37"/>
        <v/>
      </c>
      <c r="W154" t="str">
        <f t="shared" si="37"/>
        <v/>
      </c>
      <c r="X154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54" t="str">
        <f t="shared" ca="1" si="43"/>
        <v>{"attd":"nw3","num":16,"tp1":"cu","vl1":"GO","cn1":10000,"key":391}</v>
      </c>
    </row>
    <row r="155" spans="1:25">
      <c r="A155" t="s">
        <v>86</v>
      </c>
      <c r="B155" t="str">
        <f>VLOOKUP(A155,AttendanceTypeTable!$A:$B,MATCH(AttendanceTypeTable!$B$1,AttendanceTypeTable!$A$1:$B$1,0),0)</f>
        <v>신규3</v>
      </c>
      <c r="C155">
        <f t="shared" ca="1" si="44"/>
        <v>17</v>
      </c>
      <c r="D155" t="str">
        <f t="shared" si="38"/>
        <v>nw3</v>
      </c>
      <c r="E155">
        <f t="shared" ca="1" si="39"/>
        <v>17</v>
      </c>
      <c r="F155" t="str">
        <f t="shared" ca="1" si="40"/>
        <v/>
      </c>
      <c r="G155" t="str">
        <f ca="1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10000</v>
      </c>
      <c r="K155" t="str">
        <f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45"/>
        <v/>
      </c>
      <c r="P155">
        <v>493</v>
      </c>
      <c r="Q155">
        <f t="shared" si="41"/>
        <v>493</v>
      </c>
      <c r="R155" t="str">
        <f ca="1">IF(LEN(G155)=0,"",G155)</f>
        <v>cu</v>
      </c>
      <c r="S155" t="str">
        <f>IF(LEN(I155)=0,"",I155)</f>
        <v>GO</v>
      </c>
      <c r="T155">
        <f>IF(LEN(J155)=0,"",J155)</f>
        <v>10000</v>
      </c>
      <c r="U155" t="str">
        <f ca="1">IF(LEN(L155)=0,"",L155)</f>
        <v/>
      </c>
      <c r="V155" t="str">
        <f t="shared" si="37"/>
        <v/>
      </c>
      <c r="W155" t="str">
        <f t="shared" si="37"/>
        <v/>
      </c>
      <c r="X155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55" t="str">
        <f t="shared" ca="1" si="43"/>
        <v>{"attd":"nw3","num":17,"tp1":"cu","vl1":"GO","cn1":10000,"key":493}</v>
      </c>
    </row>
    <row r="156" spans="1:25">
      <c r="A156" t="s">
        <v>86</v>
      </c>
      <c r="B156" t="str">
        <f>VLOOKUP(A156,AttendanceTypeTable!$A:$B,MATCH(AttendanceTypeTable!$B$1,AttendanceTypeTable!$A$1:$B$1,0),0)</f>
        <v>신규3</v>
      </c>
      <c r="C156">
        <f t="shared" ca="1" si="44"/>
        <v>18</v>
      </c>
      <c r="D156" t="str">
        <f t="shared" si="38"/>
        <v>nw3</v>
      </c>
      <c r="E156">
        <f t="shared" ca="1" si="39"/>
        <v>18</v>
      </c>
      <c r="F156" t="str">
        <f t="shared" ca="1" si="40"/>
        <v/>
      </c>
      <c r="G156" t="str">
        <f ca="1">IF(ISBLANK(H156),"",
VLOOKUP(H156,OFFSET(INDIRECT("$A:$B"),0,MATCH(H$1&amp;"_Verify",INDIRECT("$1:$1"),0)-1),2,0)
)</f>
        <v>cu</v>
      </c>
      <c r="H156" t="s">
        <v>63</v>
      </c>
      <c r="I156" t="s">
        <v>64</v>
      </c>
      <c r="J156">
        <v>1000</v>
      </c>
      <c r="K156" t="str">
        <f>IF(H156="장비1상자",
  IF(OR(I156&gt;3,J156&gt;5),"장비이상",""),
IF(I156="GO",
  IF(J156&lt;100,"골드이상",""),
IF(I156="EN",
  IF(J156&gt;29,"에너지너무많음",
  IF(J156&gt;9,"에너지다소많음","")),"")))</f>
        <v>에너지너무많음</v>
      </c>
      <c r="L156" t="str">
        <f t="shared" ca="1" si="45"/>
        <v/>
      </c>
      <c r="P156">
        <v>849</v>
      </c>
      <c r="Q156">
        <f t="shared" si="41"/>
        <v>849</v>
      </c>
      <c r="R156" t="str">
        <f ca="1">IF(LEN(G156)=0,"",G156)</f>
        <v>cu</v>
      </c>
      <c r="S156" t="str">
        <f>IF(LEN(I156)=0,"",I156)</f>
        <v>EN</v>
      </c>
      <c r="T156">
        <f>IF(LEN(J156)=0,"",J156)</f>
        <v>1000</v>
      </c>
      <c r="U156" t="str">
        <f ca="1">IF(LEN(L156)=0,"",L156)</f>
        <v/>
      </c>
      <c r="V156" t="str">
        <f t="shared" si="37"/>
        <v/>
      </c>
      <c r="W156" t="str">
        <f t="shared" si="37"/>
        <v/>
      </c>
      <c r="X156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56" t="str">
        <f t="shared" ca="1" si="43"/>
        <v>{"attd":"nw3","num":18,"tp1":"cu","vl1":"EN","cn1":1000,"key":849}</v>
      </c>
    </row>
    <row r="157" spans="1:25">
      <c r="A157" t="s">
        <v>86</v>
      </c>
      <c r="B157" t="str">
        <f>VLOOKUP(A157,AttendanceTypeTable!$A:$B,MATCH(AttendanceTypeTable!$B$1,AttendanceTypeTable!$A$1:$B$1,0),0)</f>
        <v>신규3</v>
      </c>
      <c r="C157">
        <f t="shared" ca="1" si="44"/>
        <v>19</v>
      </c>
      <c r="D157" t="str">
        <f t="shared" si="38"/>
        <v>nw3</v>
      </c>
      <c r="E157">
        <f t="shared" ca="1" si="39"/>
        <v>19</v>
      </c>
      <c r="F157" t="str">
        <f t="shared" ca="1" si="40"/>
        <v/>
      </c>
      <c r="G157" t="str">
        <f ca="1">IF(ISBLANK(H157),"",
VLOOKUP(H157,OFFSET(INDIRECT("$A:$B"),0,MATCH(H$1&amp;"_Verify",INDIRECT("$1:$1"),0)-1),2,0)
)</f>
        <v>cu</v>
      </c>
      <c r="H157" t="s">
        <v>63</v>
      </c>
      <c r="I157" t="s">
        <v>69</v>
      </c>
      <c r="J157">
        <v>33750</v>
      </c>
      <c r="K157" t="str">
        <f>IF(H157="장비1상자",
  IF(OR(I157&gt;3,J157&gt;5),"장비이상",""),
IF(I157="GO",
  IF(J157&lt;100,"골드이상",""),
IF(I157="EN",
  IF(J157&gt;29,"에너지너무많음",
  IF(J157&gt;9,"에너지다소많음","")),"")))</f>
        <v/>
      </c>
      <c r="L157" t="str">
        <f t="shared" ca="1" si="45"/>
        <v/>
      </c>
      <c r="P157">
        <v>270</v>
      </c>
      <c r="Q157">
        <f t="shared" si="41"/>
        <v>270</v>
      </c>
      <c r="R157" t="str">
        <f ca="1">IF(LEN(G157)=0,"",G157)</f>
        <v>cu</v>
      </c>
      <c r="S157" t="str">
        <f>IF(LEN(I157)=0,"",I157)</f>
        <v>GO</v>
      </c>
      <c r="T157">
        <f>IF(LEN(J157)=0,"",J157)</f>
        <v>33750</v>
      </c>
      <c r="U157" t="str">
        <f ca="1">IF(LEN(L157)=0,"",L157)</f>
        <v/>
      </c>
      <c r="V157" t="str">
        <f t="shared" si="37"/>
        <v/>
      </c>
      <c r="W157" t="str">
        <f t="shared" si="37"/>
        <v/>
      </c>
      <c r="X157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7" t="str">
        <f t="shared" ca="1" si="43"/>
        <v>{"attd":"nw3","num":19,"tp1":"cu","vl1":"GO","cn1":33750,"key":270}</v>
      </c>
    </row>
    <row r="158" spans="1:25">
      <c r="A158" t="s">
        <v>86</v>
      </c>
      <c r="B158" t="str">
        <f>VLOOKUP(A158,AttendanceTypeTable!$A:$B,MATCH(AttendanceTypeTable!$B$1,AttendanceTypeTable!$A$1:$B$1,0),0)</f>
        <v>신규3</v>
      </c>
      <c r="C158">
        <f t="shared" ca="1" si="44"/>
        <v>20</v>
      </c>
      <c r="D158" t="str">
        <f t="shared" si="38"/>
        <v>nw3</v>
      </c>
      <c r="E158">
        <f t="shared" ca="1" si="39"/>
        <v>20</v>
      </c>
      <c r="F158" t="str">
        <f t="shared" ca="1" si="40"/>
        <v/>
      </c>
      <c r="G158" t="str">
        <f ca="1">IF(ISBLANK(H158),"",
VLOOKUP(H158,OFFSET(INDIRECT("$A:$B"),0,MATCH(H$1&amp;"_Verify",INDIRECT("$1:$1"),0)-1),2,0)
)</f>
        <v>cu</v>
      </c>
      <c r="H158" t="s">
        <v>63</v>
      </c>
      <c r="I158" t="s">
        <v>69</v>
      </c>
      <c r="J158">
        <v>10000</v>
      </c>
      <c r="K158" t="str">
        <f>IF(H158="장비1상자",
  IF(OR(I158&gt;3,J158&gt;5),"장비이상",""),
IF(I158="GO",
  IF(J158&lt;100,"골드이상",""),
IF(I158="EN",
  IF(J158&gt;29,"에너지너무많음",
  IF(J158&gt;9,"에너지다소많음","")),"")))</f>
        <v/>
      </c>
      <c r="L158" t="str">
        <f t="shared" ca="1" si="45"/>
        <v/>
      </c>
      <c r="P158">
        <v>149</v>
      </c>
      <c r="Q158">
        <f t="shared" si="41"/>
        <v>149</v>
      </c>
      <c r="R158" t="str">
        <f ca="1">IF(LEN(G158)=0,"",G158)</f>
        <v>cu</v>
      </c>
      <c r="S158" t="str">
        <f>IF(LEN(I158)=0,"",I158)</f>
        <v>GO</v>
      </c>
      <c r="T158">
        <f>IF(LEN(J158)=0,"",J158)</f>
        <v>10000</v>
      </c>
      <c r="U158" t="str">
        <f ca="1">IF(LEN(L158)=0,"",L158)</f>
        <v/>
      </c>
      <c r="V158" t="str">
        <f t="shared" si="37"/>
        <v/>
      </c>
      <c r="W158" t="str">
        <f t="shared" si="37"/>
        <v/>
      </c>
      <c r="X158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8" t="str">
        <f t="shared" ca="1" si="43"/>
        <v>{"attd":"nw3","num":20,"tp1":"cu","vl1":"GO","cn1":10000,"key":149}</v>
      </c>
    </row>
    <row r="159" spans="1:25">
      <c r="A159" t="s">
        <v>86</v>
      </c>
      <c r="B159" t="str">
        <f>VLOOKUP(A159,AttendanceTypeTable!$A:$B,MATCH(AttendanceTypeTable!$B$1,AttendanceTypeTable!$A$1:$B$1,0),0)</f>
        <v>신규3</v>
      </c>
      <c r="C159">
        <f t="shared" ca="1" si="44"/>
        <v>21</v>
      </c>
      <c r="D159" t="str">
        <f t="shared" si="38"/>
        <v>nw3</v>
      </c>
      <c r="E159">
        <f t="shared" ca="1" si="39"/>
        <v>21</v>
      </c>
      <c r="F159" t="str">
        <f t="shared" ca="1" si="40"/>
        <v/>
      </c>
      <c r="G159" t="str">
        <f ca="1">IF(ISBLANK(H159),"",
VLOOKUP(H159,OFFSET(INDIRECT("$A:$B"),0,MATCH(H$1&amp;"_Verify",INDIRECT("$1:$1"),0)-1),2,0)
)</f>
        <v>cu</v>
      </c>
      <c r="H159" t="s">
        <v>63</v>
      </c>
      <c r="I159" t="s">
        <v>64</v>
      </c>
      <c r="J159">
        <v>1500</v>
      </c>
      <c r="K159" t="str">
        <f>IF(H159="장비1상자",
  IF(OR(I159&gt;3,J159&gt;5),"장비이상",""),
IF(I159="GO",
  IF(J159&lt;100,"골드이상",""),
IF(I159="EN",
  IF(J159&gt;29,"에너지너무많음",
  IF(J159&gt;9,"에너지다소많음","")),"")))</f>
        <v>에너지너무많음</v>
      </c>
      <c r="L159" t="str">
        <f t="shared" ca="1" si="45"/>
        <v>cu</v>
      </c>
      <c r="M159" t="s">
        <v>63</v>
      </c>
      <c r="N159" t="s">
        <v>69</v>
      </c>
      <c r="O159">
        <v>7500000</v>
      </c>
      <c r="P159">
        <v>918</v>
      </c>
      <c r="Q159">
        <f t="shared" si="41"/>
        <v>918</v>
      </c>
      <c r="R159" t="str">
        <f ca="1">IF(LEN(G159)=0,"",G159)</f>
        <v>cu</v>
      </c>
      <c r="S159" t="str">
        <f>IF(LEN(I159)=0,"",I159)</f>
        <v>EN</v>
      </c>
      <c r="T159">
        <f>IF(LEN(J159)=0,"",J159)</f>
        <v>1500</v>
      </c>
      <c r="U159" t="str">
        <f ca="1">IF(LEN(L159)=0,"",L159)</f>
        <v>cu</v>
      </c>
      <c r="V159" t="str">
        <f t="shared" si="37"/>
        <v>GO</v>
      </c>
      <c r="W159">
        <f t="shared" si="37"/>
        <v>7500000</v>
      </c>
      <c r="X159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9" t="str">
        <f t="shared" ca="1" si="43"/>
        <v>{"attd":"nw3","num":21,"tp1":"cu","vl1":"EN","cn1":1500,"tp2":"cu","vl2":"GO","cn2":7500000,"key":918}</v>
      </c>
    </row>
    <row r="160" spans="1:25">
      <c r="A160" t="s">
        <v>87</v>
      </c>
      <c r="B160" t="str">
        <f>VLOOKUP(A160,AttendanceTypeTable!$A:$B,MATCH(AttendanceTypeTable!$B$1,AttendanceTypeTable!$A$1:$B$1,0),0)</f>
        <v>신규4</v>
      </c>
      <c r="C160">
        <f t="shared" ca="1" si="44"/>
        <v>1</v>
      </c>
      <c r="D160" t="str">
        <f t="shared" si="38"/>
        <v>nw4</v>
      </c>
      <c r="E160">
        <f t="shared" ca="1" si="39"/>
        <v>1</v>
      </c>
      <c r="F160" t="str">
        <f t="shared" ca="1" si="40"/>
        <v/>
      </c>
      <c r="G160" t="str">
        <f ca="1">IF(ISBLANK(H160),"",
VLOOKUP(H160,OFFSET(INDIRECT("$A:$B"),0,MATCH(H$1&amp;"_Verify",INDIRECT("$1:$1"),0)-1),2,0)
)</f>
        <v>cu</v>
      </c>
      <c r="H160" t="s">
        <v>63</v>
      </c>
      <c r="I160" t="s">
        <v>64</v>
      </c>
      <c r="J160">
        <v>120</v>
      </c>
      <c r="K160" t="str">
        <f>IF(H160="장비1상자",
  IF(OR(I160&gt;3,J160&gt;5),"장비이상",""),
IF(I160="GO",
  IF(J160&lt;100,"골드이상",""),
IF(I160="EN",
  IF(J160&gt;29,"에너지너무많음",
  IF(J160&gt;9,"에너지다소많음","")),"")))</f>
        <v>에너지너무많음</v>
      </c>
      <c r="L160" t="str">
        <f t="shared" ca="1" si="45"/>
        <v/>
      </c>
      <c r="P160">
        <v>970</v>
      </c>
      <c r="Q160">
        <f t="shared" si="41"/>
        <v>970</v>
      </c>
      <c r="R160" t="str">
        <f ca="1">IF(LEN(G160)=0,"",G160)</f>
        <v>cu</v>
      </c>
      <c r="S160" t="str">
        <f>IF(LEN(I160)=0,"",I160)</f>
        <v>EN</v>
      </c>
      <c r="T160">
        <f>IF(LEN(J160)=0,"",J160)</f>
        <v>120</v>
      </c>
      <c r="U160" t="str">
        <f ca="1">IF(LEN(L160)=0,"",L160)</f>
        <v/>
      </c>
      <c r="V160" t="str">
        <f t="shared" ref="V160:W188" si="46">IF(LEN(N160)=0,"",N160)</f>
        <v/>
      </c>
      <c r="W160" t="str">
        <f t="shared" si="46"/>
        <v/>
      </c>
      <c r="X160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60" t="str">
        <f t="shared" ca="1" si="43"/>
        <v>{"attd":"nw4","num":1,"tp1":"cu","vl1":"EN","cn1":120,"key":970}</v>
      </c>
    </row>
    <row r="161" spans="1:25">
      <c r="A161" t="s">
        <v>87</v>
      </c>
      <c r="B161" t="str">
        <f>VLOOKUP(A161,AttendanceTypeTable!$A:$B,MATCH(AttendanceTypeTable!$B$1,AttendanceTypeTable!$A$1:$B$1,0),0)</f>
        <v>신규4</v>
      </c>
      <c r="C161">
        <f t="shared" ca="1" si="44"/>
        <v>2</v>
      </c>
      <c r="D161" t="str">
        <f t="shared" si="38"/>
        <v>nw4</v>
      </c>
      <c r="E161">
        <f t="shared" ca="1" si="39"/>
        <v>2</v>
      </c>
      <c r="F161" t="str">
        <f t="shared" ca="1" si="40"/>
        <v/>
      </c>
      <c r="G161" t="str">
        <f ca="1">IF(ISBLANK(H161),"",
VLOOKUP(H161,OFFSET(INDIRECT("$A:$B"),0,MATCH(H$1&amp;"_Verify",INDIRECT("$1:$1"),0)-1),2,0)
)</f>
        <v>cu</v>
      </c>
      <c r="H161" t="s">
        <v>63</v>
      </c>
      <c r="I161" t="s">
        <v>69</v>
      </c>
      <c r="J161">
        <v>1250</v>
      </c>
      <c r="K161" t="str">
        <f>IF(H161="장비1상자",
  IF(OR(I161&gt;3,J161&gt;5),"장비이상",""),
IF(I161="GO",
  IF(J161&lt;100,"골드이상",""),
IF(I161="EN",
  IF(J161&gt;29,"에너지너무많음",
  IF(J161&gt;9,"에너지다소많음","")),"")))</f>
        <v/>
      </c>
      <c r="L161" t="str">
        <f t="shared" ca="1" si="45"/>
        <v/>
      </c>
      <c r="P161">
        <v>315</v>
      </c>
      <c r="Q161">
        <f t="shared" si="41"/>
        <v>315</v>
      </c>
      <c r="R161" t="str">
        <f ca="1">IF(LEN(G161)=0,"",G161)</f>
        <v>cu</v>
      </c>
      <c r="S161" t="str">
        <f>IF(LEN(I161)=0,"",I161)</f>
        <v>GO</v>
      </c>
      <c r="T161">
        <f>IF(LEN(J161)=0,"",J161)</f>
        <v>1250</v>
      </c>
      <c r="U161" t="str">
        <f ca="1">IF(LEN(L161)=0,"",L161)</f>
        <v/>
      </c>
      <c r="V161" t="str">
        <f t="shared" si="46"/>
        <v/>
      </c>
      <c r="W161" t="str">
        <f t="shared" si="46"/>
        <v/>
      </c>
      <c r="X161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61" t="str">
        <f t="shared" ca="1" si="43"/>
        <v>{"attd":"nw4","num":2,"tp1":"cu","vl1":"GO","cn1":1250,"key":315}</v>
      </c>
    </row>
    <row r="162" spans="1:25">
      <c r="A162" t="s">
        <v>87</v>
      </c>
      <c r="B162" t="str">
        <f>VLOOKUP(A162,AttendanceTypeTable!$A:$B,MATCH(AttendanceTypeTable!$B$1,AttendanceTypeTable!$A$1:$B$1,0),0)</f>
        <v>신규4</v>
      </c>
      <c r="C162">
        <f t="shared" ca="1" si="44"/>
        <v>3</v>
      </c>
      <c r="D162" t="str">
        <f t="shared" si="38"/>
        <v>nw4</v>
      </c>
      <c r="E162">
        <f t="shared" ca="1" si="39"/>
        <v>3</v>
      </c>
      <c r="F162" t="str">
        <f t="shared" ca="1" si="40"/>
        <v/>
      </c>
      <c r="G162" t="str">
        <f ca="1">IF(ISBLANK(H162),"",
VLOOKUP(H162,OFFSET(INDIRECT("$A:$B"),0,MATCH(H$1&amp;"_Verify",INDIRECT("$1:$1"),0)-1),2,0)
)</f>
        <v>cu</v>
      </c>
      <c r="H162" t="s">
        <v>63</v>
      </c>
      <c r="I162" t="s">
        <v>69</v>
      </c>
      <c r="J162">
        <v>10000</v>
      </c>
      <c r="K162" t="str">
        <f>IF(H162="장비1상자",
  IF(OR(I162&gt;3,J162&gt;5),"장비이상",""),
IF(I162="GO",
  IF(J162&lt;100,"골드이상",""),
IF(I162="EN",
  IF(J162&gt;29,"에너지너무많음",
  IF(J162&gt;9,"에너지다소많음","")),"")))</f>
        <v/>
      </c>
      <c r="L162" t="str">
        <f t="shared" ca="1" si="45"/>
        <v/>
      </c>
      <c r="P162">
        <v>328</v>
      </c>
      <c r="Q162">
        <f t="shared" si="41"/>
        <v>328</v>
      </c>
      <c r="R162" t="str">
        <f ca="1">IF(LEN(G162)=0,"",G162)</f>
        <v>cu</v>
      </c>
      <c r="S162" t="str">
        <f>IF(LEN(I162)=0,"",I162)</f>
        <v>GO</v>
      </c>
      <c r="T162">
        <f>IF(LEN(J162)=0,"",J162)</f>
        <v>10000</v>
      </c>
      <c r="U162" t="str">
        <f ca="1">IF(LEN(L162)=0,"",L162)</f>
        <v/>
      </c>
      <c r="V162" t="str">
        <f t="shared" si="46"/>
        <v/>
      </c>
      <c r="W162" t="str">
        <f t="shared" si="46"/>
        <v/>
      </c>
      <c r="X162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62" t="str">
        <f t="shared" ca="1" si="43"/>
        <v>{"attd":"nw4","num":3,"tp1":"cu","vl1":"GO","cn1":10000,"key":328}</v>
      </c>
    </row>
    <row r="163" spans="1:25">
      <c r="A163" t="s">
        <v>87</v>
      </c>
      <c r="B163" t="str">
        <f>VLOOKUP(A163,AttendanceTypeTable!$A:$B,MATCH(AttendanceTypeTable!$B$1,AttendanceTypeTable!$A$1:$B$1,0),0)</f>
        <v>신규4</v>
      </c>
      <c r="C163">
        <f t="shared" ca="1" si="44"/>
        <v>4</v>
      </c>
      <c r="D163" t="str">
        <f t="shared" si="38"/>
        <v>nw4</v>
      </c>
      <c r="E163">
        <f t="shared" ca="1" si="39"/>
        <v>4</v>
      </c>
      <c r="F163" t="str">
        <f t="shared" ca="1" si="40"/>
        <v/>
      </c>
      <c r="G163" t="str">
        <f ca="1">IF(ISBLANK(H163),"",
VLOOKUP(H163,OFFSET(INDIRECT("$A:$B"),0,MATCH(H$1&amp;"_Verify",INDIRECT("$1:$1"),0)-1),2,0)
)</f>
        <v>cu</v>
      </c>
      <c r="H163" t="s">
        <v>63</v>
      </c>
      <c r="I163" t="s">
        <v>64</v>
      </c>
      <c r="J163">
        <v>150</v>
      </c>
      <c r="K163" t="str">
        <f>IF(H163="장비1상자",
  IF(OR(I163&gt;3,J163&gt;5),"장비이상",""),
IF(I163="GO",
  IF(J163&lt;100,"골드이상",""),
IF(I163="EN",
  IF(J163&gt;29,"에너지너무많음",
  IF(J163&gt;9,"에너지다소많음","")),"")))</f>
        <v>에너지너무많음</v>
      </c>
      <c r="L163" t="str">
        <f t="shared" ca="1" si="45"/>
        <v/>
      </c>
      <c r="P163">
        <v>401</v>
      </c>
      <c r="Q163">
        <f t="shared" si="41"/>
        <v>401</v>
      </c>
      <c r="R163" t="str">
        <f ca="1">IF(LEN(G163)=0,"",G163)</f>
        <v>cu</v>
      </c>
      <c r="S163" t="str">
        <f>IF(LEN(I163)=0,"",I163)</f>
        <v>EN</v>
      </c>
      <c r="T163">
        <f>IF(LEN(J163)=0,"",J163)</f>
        <v>150</v>
      </c>
      <c r="U163" t="str">
        <f ca="1">IF(LEN(L163)=0,"",L163)</f>
        <v/>
      </c>
      <c r="V163" t="str">
        <f t="shared" si="46"/>
        <v/>
      </c>
      <c r="W163" t="str">
        <f t="shared" si="46"/>
        <v/>
      </c>
      <c r="X163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63" t="str">
        <f t="shared" ca="1" si="43"/>
        <v>{"attd":"nw4","num":4,"tp1":"cu","vl1":"EN","cn1":150,"key":401}</v>
      </c>
    </row>
    <row r="164" spans="1:25">
      <c r="A164" t="s">
        <v>87</v>
      </c>
      <c r="B164" t="str">
        <f>VLOOKUP(A164,AttendanceTypeTable!$A:$B,MATCH(AttendanceTypeTable!$B$1,AttendanceTypeTable!$A$1:$B$1,0),0)</f>
        <v>신규4</v>
      </c>
      <c r="C164">
        <f t="shared" ref="C164:C188" ca="1" si="47">IF(A164&lt;&gt;OFFSET(A164,-1,0),1,OFFSET(C164,-1,0)+1)</f>
        <v>5</v>
      </c>
      <c r="D164" t="str">
        <f t="shared" si="38"/>
        <v>nw4</v>
      </c>
      <c r="E164">
        <f t="shared" ca="1" si="39"/>
        <v>5</v>
      </c>
      <c r="F164" t="str">
        <f t="shared" ca="1" si="40"/>
        <v/>
      </c>
      <c r="G164" t="str">
        <f ca="1">IF(ISBLANK(H164),"",
VLOOKUP(H164,OFFSET(INDIRECT("$A:$B"),0,MATCH(H$1&amp;"_Verify",INDIRECT("$1:$1"),0)-1),2,0)
)</f>
        <v>cu</v>
      </c>
      <c r="H164" t="s">
        <v>63</v>
      </c>
      <c r="I164" t="s">
        <v>69</v>
      </c>
      <c r="J164">
        <v>2500</v>
      </c>
      <c r="K164" t="str">
        <f>IF(H164="장비1상자",
  IF(OR(I164&gt;3,J164&gt;5),"장비이상",""),
IF(I164="GO",
  IF(J164&lt;100,"골드이상",""),
IF(I164="EN",
  IF(J164&gt;29,"에너지너무많음",
  IF(J164&gt;9,"에너지다소많음","")),"")))</f>
        <v/>
      </c>
      <c r="L164" t="str">
        <f t="shared" ref="L164:L188" ca="1" si="48">IF(ISBLANK(M164),"",
VLOOKUP(M164,OFFSET(INDIRECT("$A:$B"),0,MATCH(M$1&amp;"_Verify",INDIRECT("$1:$1"),0)-1),2,0)
)</f>
        <v/>
      </c>
      <c r="P164">
        <v>277</v>
      </c>
      <c r="Q164">
        <f t="shared" si="41"/>
        <v>277</v>
      </c>
      <c r="R164" t="str">
        <f ca="1">IF(LEN(G164)=0,"",G164)</f>
        <v>cu</v>
      </c>
      <c r="S164" t="str">
        <f>IF(LEN(I164)=0,"",I164)</f>
        <v>GO</v>
      </c>
      <c r="T164">
        <f>IF(LEN(J164)=0,"",J164)</f>
        <v>2500</v>
      </c>
      <c r="U164" t="str">
        <f ca="1">IF(LEN(L164)=0,"",L164)</f>
        <v/>
      </c>
      <c r="V164" t="str">
        <f t="shared" si="46"/>
        <v/>
      </c>
      <c r="W164" t="str">
        <f t="shared" si="46"/>
        <v/>
      </c>
      <c r="X164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64" t="str">
        <f t="shared" ca="1" si="43"/>
        <v>{"attd":"nw4","num":5,"tp1":"cu","vl1":"GO","cn1":2500,"key":277}</v>
      </c>
    </row>
    <row r="165" spans="1:25">
      <c r="A165" t="s">
        <v>87</v>
      </c>
      <c r="B165" t="str">
        <f>VLOOKUP(A165,AttendanceTypeTable!$A:$B,MATCH(AttendanceTypeTable!$B$1,AttendanceTypeTable!$A$1:$B$1,0),0)</f>
        <v>신규4</v>
      </c>
      <c r="C165">
        <f t="shared" ca="1" si="47"/>
        <v>6</v>
      </c>
      <c r="D165" t="str">
        <f t="shared" si="38"/>
        <v>nw4</v>
      </c>
      <c r="E165">
        <f t="shared" ca="1" si="39"/>
        <v>6</v>
      </c>
      <c r="F165" t="str">
        <f t="shared" ca="1" si="40"/>
        <v/>
      </c>
      <c r="G165" t="str">
        <f ca="1">IF(ISBLANK(H165),"",
VLOOKUP(H165,OFFSET(INDIRECT("$A:$B"),0,MATCH(H$1&amp;"_Verify",INDIRECT("$1:$1"),0)-1),2,0)
)</f>
        <v>cu</v>
      </c>
      <c r="H165" t="s">
        <v>63</v>
      </c>
      <c r="I165" t="s">
        <v>69</v>
      </c>
      <c r="J165">
        <v>3750</v>
      </c>
      <c r="K165" t="str">
        <f>IF(H165="장비1상자",
  IF(OR(I165&gt;3,J165&gt;5),"장비이상",""),
IF(I165="GO",
  IF(J165&lt;100,"골드이상",""),
IF(I165="EN",
  IF(J165&gt;29,"에너지너무많음",
  IF(J165&gt;9,"에너지다소많음","")),"")))</f>
        <v/>
      </c>
      <c r="L165" t="str">
        <f t="shared" ca="1" si="48"/>
        <v/>
      </c>
      <c r="P165">
        <v>322</v>
      </c>
      <c r="Q165">
        <f t="shared" si="41"/>
        <v>322</v>
      </c>
      <c r="R165" t="str">
        <f ca="1">IF(LEN(G165)=0,"",G165)</f>
        <v>cu</v>
      </c>
      <c r="S165" t="str">
        <f>IF(LEN(I165)=0,"",I165)</f>
        <v>GO</v>
      </c>
      <c r="T165">
        <f>IF(LEN(J165)=0,"",J165)</f>
        <v>3750</v>
      </c>
      <c r="U165" t="str">
        <f ca="1">IF(LEN(L165)=0,"",L165)</f>
        <v/>
      </c>
      <c r="V165" t="str">
        <f t="shared" si="46"/>
        <v/>
      </c>
      <c r="W165" t="str">
        <f t="shared" si="46"/>
        <v/>
      </c>
      <c r="X165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65" t="str">
        <f t="shared" ca="1" si="43"/>
        <v>{"attd":"nw4","num":6,"tp1":"cu","vl1":"GO","cn1":3750,"key":322}</v>
      </c>
    </row>
    <row r="166" spans="1:25">
      <c r="A166" t="s">
        <v>87</v>
      </c>
      <c r="B166" t="str">
        <f>VLOOKUP(A166,AttendanceTypeTable!$A:$B,MATCH(AttendanceTypeTable!$B$1,AttendanceTypeTable!$A$1:$B$1,0),0)</f>
        <v>신규4</v>
      </c>
      <c r="C166">
        <f t="shared" ca="1" si="47"/>
        <v>7</v>
      </c>
      <c r="D166" t="str">
        <f t="shared" si="38"/>
        <v>nw4</v>
      </c>
      <c r="E166">
        <f t="shared" ca="1" si="39"/>
        <v>7</v>
      </c>
      <c r="F166" t="str">
        <f t="shared" ca="1" si="40"/>
        <v/>
      </c>
      <c r="G166" t="str">
        <f ca="1">IF(ISBLANK(H166),"",
VLOOKUP(H166,OFFSET(INDIRECT("$A:$B"),0,MATCH(H$1&amp;"_Verify",INDIRECT("$1:$1"),0)-1),2,0)
)</f>
        <v>cu</v>
      </c>
      <c r="H166" t="s">
        <v>63</v>
      </c>
      <c r="I166" t="s">
        <v>64</v>
      </c>
      <c r="J166">
        <v>220</v>
      </c>
      <c r="K166" t="str">
        <f>IF(H166="장비1상자",
  IF(OR(I166&gt;3,J166&gt;5),"장비이상",""),
IF(I166="GO",
  IF(J166&lt;100,"골드이상",""),
IF(I166="EN",
  IF(J166&gt;29,"에너지너무많음",
  IF(J166&gt;9,"에너지다소많음","")),"")))</f>
        <v>에너지너무많음</v>
      </c>
      <c r="L166" t="str">
        <f t="shared" ca="1" si="48"/>
        <v/>
      </c>
      <c r="P166">
        <v>221</v>
      </c>
      <c r="Q166">
        <f t="shared" si="41"/>
        <v>221</v>
      </c>
      <c r="R166" t="str">
        <f ca="1">IF(LEN(G166)=0,"",G166)</f>
        <v>cu</v>
      </c>
      <c r="S166" t="str">
        <f>IF(LEN(I166)=0,"",I166)</f>
        <v>EN</v>
      </c>
      <c r="T166">
        <f>IF(LEN(J166)=0,"",J166)</f>
        <v>220</v>
      </c>
      <c r="U166" t="str">
        <f ca="1">IF(LEN(L166)=0,"",L166)</f>
        <v/>
      </c>
      <c r="V166" t="str">
        <f t="shared" si="46"/>
        <v/>
      </c>
      <c r="W166" t="str">
        <f t="shared" si="46"/>
        <v/>
      </c>
      <c r="X166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66" t="str">
        <f t="shared" ca="1" si="43"/>
        <v>{"attd":"nw4","num":7,"tp1":"cu","vl1":"EN","cn1":220,"key":221}</v>
      </c>
    </row>
    <row r="167" spans="1:25">
      <c r="A167" t="s">
        <v>87</v>
      </c>
      <c r="B167" t="str">
        <f>VLOOKUP(A167,AttendanceTypeTable!$A:$B,MATCH(AttendanceTypeTable!$B$1,AttendanceTypeTable!$A$1:$B$1,0),0)</f>
        <v>신규4</v>
      </c>
      <c r="C167">
        <f t="shared" ca="1" si="47"/>
        <v>8</v>
      </c>
      <c r="D167" t="str">
        <f t="shared" si="38"/>
        <v>nw4</v>
      </c>
      <c r="E167">
        <f t="shared" ca="1" si="39"/>
        <v>8</v>
      </c>
      <c r="F167" t="str">
        <f t="shared" ca="1" si="40"/>
        <v/>
      </c>
      <c r="G167" t="str">
        <f ca="1">IF(ISBLANK(H167),"",
VLOOKUP(H167,OFFSET(INDIRECT("$A:$B"),0,MATCH(H$1&amp;"_Verify",INDIRECT("$1:$1"),0)-1),2,0)
)</f>
        <v>cu</v>
      </c>
      <c r="H167" t="s">
        <v>63</v>
      </c>
      <c r="I167" t="s">
        <v>69</v>
      </c>
      <c r="J167">
        <v>10000</v>
      </c>
      <c r="K167" t="str">
        <f>IF(H167="장비1상자",
  IF(OR(I167&gt;3,J167&gt;5),"장비이상",""),
IF(I167="GO",
  IF(J167&lt;100,"골드이상",""),
IF(I167="EN",
  IF(J167&gt;29,"에너지너무많음",
  IF(J167&gt;9,"에너지다소많음","")),"")))</f>
        <v/>
      </c>
      <c r="L167" t="str">
        <f t="shared" ca="1" si="48"/>
        <v/>
      </c>
      <c r="P167">
        <v>815</v>
      </c>
      <c r="Q167">
        <f t="shared" si="41"/>
        <v>815</v>
      </c>
      <c r="R167" t="str">
        <f ca="1">IF(LEN(G167)=0,"",G167)</f>
        <v>cu</v>
      </c>
      <c r="S167" t="str">
        <f>IF(LEN(I167)=0,"",I167)</f>
        <v>GO</v>
      </c>
      <c r="T167">
        <f>IF(LEN(J167)=0,"",J167)</f>
        <v>10000</v>
      </c>
      <c r="U167" t="str">
        <f ca="1">IF(LEN(L167)=0,"",L167)</f>
        <v/>
      </c>
      <c r="V167" t="str">
        <f t="shared" si="46"/>
        <v/>
      </c>
      <c r="W167" t="str">
        <f t="shared" si="46"/>
        <v/>
      </c>
      <c r="X167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7" t="str">
        <f t="shared" ca="1" si="43"/>
        <v>{"attd":"nw4","num":8,"tp1":"cu","vl1":"GO","cn1":10000,"key":815}</v>
      </c>
    </row>
    <row r="168" spans="1:25">
      <c r="A168" t="s">
        <v>87</v>
      </c>
      <c r="B168" t="str">
        <f>VLOOKUP(A168,AttendanceTypeTable!$A:$B,MATCH(AttendanceTypeTable!$B$1,AttendanceTypeTable!$A$1:$B$1,0),0)</f>
        <v>신규4</v>
      </c>
      <c r="C168">
        <f t="shared" ca="1" si="47"/>
        <v>9</v>
      </c>
      <c r="D168" t="str">
        <f t="shared" si="38"/>
        <v>nw4</v>
      </c>
      <c r="E168">
        <f t="shared" ca="1" si="39"/>
        <v>9</v>
      </c>
      <c r="F168" t="str">
        <f t="shared" ca="1" si="40"/>
        <v/>
      </c>
      <c r="G168" t="str">
        <f ca="1">IF(ISBLANK(H168),"",
VLOOKUP(H168,OFFSET(INDIRECT("$A:$B"),0,MATCH(H$1&amp;"_Verify",INDIRECT("$1:$1"),0)-1),2,0)
)</f>
        <v>cu</v>
      </c>
      <c r="H168" t="s">
        <v>63</v>
      </c>
      <c r="I168" t="s">
        <v>69</v>
      </c>
      <c r="J168">
        <v>6250</v>
      </c>
      <c r="K168" t="str">
        <f>IF(H168="장비1상자",
  IF(OR(I168&gt;3,J168&gt;5),"장비이상",""),
IF(I168="GO",
  IF(J168&lt;100,"골드이상",""),
IF(I168="EN",
  IF(J168&gt;29,"에너지너무많음",
  IF(J168&gt;9,"에너지다소많음","")),"")))</f>
        <v/>
      </c>
      <c r="L168" t="str">
        <f t="shared" ca="1" si="48"/>
        <v/>
      </c>
      <c r="P168">
        <v>950</v>
      </c>
      <c r="Q168">
        <f t="shared" si="41"/>
        <v>950</v>
      </c>
      <c r="R168" t="str">
        <f ca="1">IF(LEN(G168)=0,"",G168)</f>
        <v>cu</v>
      </c>
      <c r="S168" t="str">
        <f>IF(LEN(I168)=0,"",I168)</f>
        <v>GO</v>
      </c>
      <c r="T168">
        <f>IF(LEN(J168)=0,"",J168)</f>
        <v>6250</v>
      </c>
      <c r="U168" t="str">
        <f ca="1">IF(LEN(L168)=0,"",L168)</f>
        <v/>
      </c>
      <c r="V168" t="str">
        <f t="shared" si="46"/>
        <v/>
      </c>
      <c r="W168" t="str">
        <f t="shared" si="46"/>
        <v/>
      </c>
      <c r="X168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8" t="str">
        <f t="shared" ca="1" si="43"/>
        <v>{"attd":"nw4","num":9,"tp1":"cu","vl1":"GO","cn1":6250,"key":950}</v>
      </c>
    </row>
    <row r="169" spans="1:25">
      <c r="A169" t="s">
        <v>87</v>
      </c>
      <c r="B169" t="str">
        <f>VLOOKUP(A169,AttendanceTypeTable!$A:$B,MATCH(AttendanceTypeTable!$B$1,AttendanceTypeTable!$A$1:$B$1,0),0)</f>
        <v>신규4</v>
      </c>
      <c r="C169">
        <f t="shared" ca="1" si="47"/>
        <v>10</v>
      </c>
      <c r="D169" t="str">
        <f t="shared" si="38"/>
        <v>nw4</v>
      </c>
      <c r="E169">
        <f t="shared" ca="1" si="39"/>
        <v>10</v>
      </c>
      <c r="F169" t="str">
        <f t="shared" ca="1" si="40"/>
        <v/>
      </c>
      <c r="G169" t="str">
        <f ca="1">IF(ISBLANK(H169),"",
VLOOKUP(H169,OFFSET(INDIRECT("$A:$B"),0,MATCH(H$1&amp;"_Verify",INDIRECT("$1:$1"),0)-1),2,0)
)</f>
        <v>cu</v>
      </c>
      <c r="H169" t="s">
        <v>63</v>
      </c>
      <c r="I169" t="s">
        <v>69</v>
      </c>
      <c r="J169">
        <v>10000</v>
      </c>
      <c r="K169" t="str">
        <f>IF(H169="장비1상자",
  IF(OR(I169&gt;3,J169&gt;5),"장비이상",""),
IF(I169="GO",
  IF(J169&lt;100,"골드이상",""),
IF(I169="EN",
  IF(J169&gt;29,"에너지너무많음",
  IF(J169&gt;9,"에너지다소많음","")),"")))</f>
        <v/>
      </c>
      <c r="L169" t="str">
        <f t="shared" ca="1" si="48"/>
        <v/>
      </c>
      <c r="P169">
        <v>853</v>
      </c>
      <c r="Q169">
        <f t="shared" si="41"/>
        <v>853</v>
      </c>
      <c r="R169" t="str">
        <f ca="1">IF(LEN(G169)=0,"",G169)</f>
        <v>cu</v>
      </c>
      <c r="S169" t="str">
        <f>IF(LEN(I169)=0,"",I169)</f>
        <v>GO</v>
      </c>
      <c r="T169">
        <f>IF(LEN(J169)=0,"",J169)</f>
        <v>10000</v>
      </c>
      <c r="U169" t="str">
        <f ca="1">IF(LEN(L169)=0,"",L169)</f>
        <v/>
      </c>
      <c r="V169" t="str">
        <f t="shared" si="46"/>
        <v/>
      </c>
      <c r="W169" t="str">
        <f t="shared" si="46"/>
        <v/>
      </c>
      <c r="X169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9" t="str">
        <f t="shared" ca="1" si="43"/>
        <v>{"attd":"nw4","num":10,"tp1":"cu","vl1":"GO","cn1":10000,"key":853}</v>
      </c>
    </row>
    <row r="170" spans="1:25">
      <c r="A170" t="s">
        <v>87</v>
      </c>
      <c r="B170" t="str">
        <f>VLOOKUP(A170,AttendanceTypeTable!$A:$B,MATCH(AttendanceTypeTable!$B$1,AttendanceTypeTable!$A$1:$B$1,0),0)</f>
        <v>신규4</v>
      </c>
      <c r="C170">
        <f t="shared" ca="1" si="47"/>
        <v>11</v>
      </c>
      <c r="D170" t="str">
        <f t="shared" si="38"/>
        <v>nw4</v>
      </c>
      <c r="E170">
        <f t="shared" ca="1" si="39"/>
        <v>11</v>
      </c>
      <c r="F170" t="str">
        <f t="shared" ca="1" si="40"/>
        <v/>
      </c>
      <c r="G170" t="str">
        <f ca="1">IF(ISBLANK(H170),"",
VLOOKUP(H170,OFFSET(INDIRECT("$A:$B"),0,MATCH(H$1&amp;"_Verify",INDIRECT("$1:$1"),0)-1),2,0)
)</f>
        <v>cu</v>
      </c>
      <c r="H170" t="s">
        <v>63</v>
      </c>
      <c r="I170" t="s">
        <v>64</v>
      </c>
      <c r="J170">
        <v>300</v>
      </c>
      <c r="K170" t="str">
        <f>IF(H170="장비1상자",
  IF(OR(I170&gt;3,J170&gt;5),"장비이상",""),
IF(I170="GO",
  IF(J170&lt;100,"골드이상",""),
IF(I170="EN",
  IF(J170&gt;29,"에너지너무많음",
  IF(J170&gt;9,"에너지다소많음","")),"")))</f>
        <v>에너지너무많음</v>
      </c>
      <c r="L170" t="str">
        <f t="shared" ca="1" si="48"/>
        <v/>
      </c>
      <c r="P170">
        <v>716</v>
      </c>
      <c r="Q170">
        <f t="shared" si="41"/>
        <v>716</v>
      </c>
      <c r="R170" t="str">
        <f ca="1">IF(LEN(G170)=0,"",G170)</f>
        <v>cu</v>
      </c>
      <c r="S170" t="str">
        <f>IF(LEN(I170)=0,"",I170)</f>
        <v>EN</v>
      </c>
      <c r="T170">
        <f>IF(LEN(J170)=0,"",J170)</f>
        <v>300</v>
      </c>
      <c r="U170" t="str">
        <f ca="1">IF(LEN(L170)=0,"",L170)</f>
        <v/>
      </c>
      <c r="V170" t="str">
        <f t="shared" si="46"/>
        <v/>
      </c>
      <c r="W170" t="str">
        <f t="shared" si="46"/>
        <v/>
      </c>
      <c r="X170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70" t="str">
        <f t="shared" ca="1" si="43"/>
        <v>{"attd":"nw4","num":11,"tp1":"cu","vl1":"EN","cn1":300,"key":716}</v>
      </c>
    </row>
    <row r="171" spans="1:25">
      <c r="A171" t="s">
        <v>87</v>
      </c>
      <c r="B171" t="str">
        <f>VLOOKUP(A171,AttendanceTypeTable!$A:$B,MATCH(AttendanceTypeTable!$B$1,AttendanceTypeTable!$A$1:$B$1,0),0)</f>
        <v>신규4</v>
      </c>
      <c r="C171">
        <f t="shared" ca="1" si="47"/>
        <v>12</v>
      </c>
      <c r="D171" t="str">
        <f t="shared" si="38"/>
        <v>nw4</v>
      </c>
      <c r="E171">
        <f t="shared" ca="1" si="39"/>
        <v>12</v>
      </c>
      <c r="F171" t="str">
        <f t="shared" ca="1" si="40"/>
        <v/>
      </c>
      <c r="G171" t="str">
        <f ca="1">IF(ISBLANK(H171),"",
VLOOKUP(H171,OFFSET(INDIRECT("$A:$B"),0,MATCH(H$1&amp;"_Verify",INDIRECT("$1:$1"),0)-1),2,0)
)</f>
        <v>cu</v>
      </c>
      <c r="H171" t="s">
        <v>63</v>
      </c>
      <c r="I171" t="s">
        <v>69</v>
      </c>
      <c r="J171">
        <v>12500</v>
      </c>
      <c r="K171" t="str">
        <f>IF(H171="장비1상자",
  IF(OR(I171&gt;3,J171&gt;5),"장비이상",""),
IF(I171="GO",
  IF(J171&lt;100,"골드이상",""),
IF(I171="EN",
  IF(J171&gt;29,"에너지너무많음",
  IF(J171&gt;9,"에너지다소많음","")),"")))</f>
        <v/>
      </c>
      <c r="L171" t="str">
        <f t="shared" ca="1" si="48"/>
        <v/>
      </c>
      <c r="P171">
        <v>761</v>
      </c>
      <c r="Q171">
        <f t="shared" si="41"/>
        <v>761</v>
      </c>
      <c r="R171" t="str">
        <f ca="1">IF(LEN(G171)=0,"",G171)</f>
        <v>cu</v>
      </c>
      <c r="S171" t="str">
        <f>IF(LEN(I171)=0,"",I171)</f>
        <v>GO</v>
      </c>
      <c r="T171">
        <f>IF(LEN(J171)=0,"",J171)</f>
        <v>12500</v>
      </c>
      <c r="U171" t="str">
        <f ca="1">IF(LEN(L171)=0,"",L171)</f>
        <v/>
      </c>
      <c r="V171" t="str">
        <f t="shared" si="46"/>
        <v/>
      </c>
      <c r="W171" t="str">
        <f t="shared" si="46"/>
        <v/>
      </c>
      <c r="X171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71" t="str">
        <f t="shared" ca="1" si="43"/>
        <v>{"attd":"nw4","num":12,"tp1":"cu","vl1":"GO","cn1":12500,"key":761}</v>
      </c>
    </row>
    <row r="172" spans="1:25">
      <c r="A172" t="s">
        <v>87</v>
      </c>
      <c r="B172" t="str">
        <f>VLOOKUP(A172,AttendanceTypeTable!$A:$B,MATCH(AttendanceTypeTable!$B$1,AttendanceTypeTable!$A$1:$B$1,0),0)</f>
        <v>신규4</v>
      </c>
      <c r="C172">
        <f t="shared" ca="1" si="47"/>
        <v>13</v>
      </c>
      <c r="D172" t="str">
        <f t="shared" si="38"/>
        <v>nw4</v>
      </c>
      <c r="E172">
        <f t="shared" ca="1" si="39"/>
        <v>13</v>
      </c>
      <c r="F172" t="str">
        <f t="shared" ca="1" si="40"/>
        <v/>
      </c>
      <c r="G172" t="str">
        <f ca="1">IF(ISBLANK(H172),"",
VLOOKUP(H172,OFFSET(INDIRECT("$A:$B"),0,MATCH(H$1&amp;"_Verify",INDIRECT("$1:$1"),0)-1),2,0)
)</f>
        <v>cu</v>
      </c>
      <c r="H172" t="s">
        <v>63</v>
      </c>
      <c r="I172" t="s">
        <v>69</v>
      </c>
      <c r="J172">
        <v>10000</v>
      </c>
      <c r="K172" t="str">
        <f>IF(H172="장비1상자",
  IF(OR(I172&gt;3,J172&gt;5),"장비이상",""),
IF(I172="GO",
  IF(J172&lt;100,"골드이상",""),
IF(I172="EN",
  IF(J172&gt;29,"에너지너무많음",
  IF(J172&gt;9,"에너지다소많음","")),"")))</f>
        <v/>
      </c>
      <c r="L172" t="str">
        <f t="shared" ca="1" si="48"/>
        <v/>
      </c>
      <c r="P172">
        <v>631</v>
      </c>
      <c r="Q172">
        <f t="shared" si="41"/>
        <v>631</v>
      </c>
      <c r="R172" t="str">
        <f ca="1">IF(LEN(G172)=0,"",G172)</f>
        <v>cu</v>
      </c>
      <c r="S172" t="str">
        <f>IF(LEN(I172)=0,"",I172)</f>
        <v>GO</v>
      </c>
      <c r="T172">
        <f>IF(LEN(J172)=0,"",J172)</f>
        <v>10000</v>
      </c>
      <c r="U172" t="str">
        <f ca="1">IF(LEN(L172)=0,"",L172)</f>
        <v/>
      </c>
      <c r="V172" t="str">
        <f t="shared" si="46"/>
        <v/>
      </c>
      <c r="W172" t="str">
        <f t="shared" si="46"/>
        <v/>
      </c>
      <c r="X172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72" t="str">
        <f t="shared" ca="1" si="43"/>
        <v>{"attd":"nw4","num":13,"tp1":"cu","vl1":"GO","cn1":10000,"key":631}</v>
      </c>
    </row>
    <row r="173" spans="1:25">
      <c r="A173" t="s">
        <v>87</v>
      </c>
      <c r="B173" t="str">
        <f>VLOOKUP(A173,AttendanceTypeTable!$A:$B,MATCH(AttendanceTypeTable!$B$1,AttendanceTypeTable!$A$1:$B$1,0),0)</f>
        <v>신규4</v>
      </c>
      <c r="C173">
        <f t="shared" ca="1" si="47"/>
        <v>14</v>
      </c>
      <c r="D173" t="str">
        <f t="shared" si="38"/>
        <v>nw4</v>
      </c>
      <c r="E173">
        <f t="shared" ca="1" si="39"/>
        <v>14</v>
      </c>
      <c r="F173" t="str">
        <f t="shared" ca="1" si="40"/>
        <v/>
      </c>
      <c r="G173" t="str">
        <f ca="1">IF(ISBLANK(H173),"",
VLOOKUP(H173,OFFSET(INDIRECT("$A:$B"),0,MATCH(H$1&amp;"_Verify",INDIRECT("$1:$1"),0)-1),2,0)
)</f>
        <v>cu</v>
      </c>
      <c r="H173" t="s">
        <v>63</v>
      </c>
      <c r="I173" t="s">
        <v>64</v>
      </c>
      <c r="J173">
        <v>500</v>
      </c>
      <c r="K173" t="str">
        <f>IF(H173="장비1상자",
  IF(OR(I173&gt;3,J173&gt;5),"장비이상",""),
IF(I173="GO",
  IF(J173&lt;100,"골드이상",""),
IF(I173="EN",
  IF(J173&gt;29,"에너지너무많음",
  IF(J173&gt;9,"에너지다소많음","")),"")))</f>
        <v>에너지너무많음</v>
      </c>
      <c r="L173" t="str">
        <f t="shared" ca="1" si="48"/>
        <v/>
      </c>
      <c r="P173">
        <v>328</v>
      </c>
      <c r="Q173">
        <f t="shared" si="41"/>
        <v>328</v>
      </c>
      <c r="R173" t="str">
        <f ca="1">IF(LEN(G173)=0,"",G173)</f>
        <v>cu</v>
      </c>
      <c r="S173" t="str">
        <f>IF(LEN(I173)=0,"",I173)</f>
        <v>EN</v>
      </c>
      <c r="T173">
        <f>IF(LEN(J173)=0,"",J173)</f>
        <v>500</v>
      </c>
      <c r="U173" t="str">
        <f ca="1">IF(LEN(L173)=0,"",L173)</f>
        <v/>
      </c>
      <c r="V173" t="str">
        <f t="shared" si="46"/>
        <v/>
      </c>
      <c r="W173" t="str">
        <f t="shared" si="46"/>
        <v/>
      </c>
      <c r="X173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73" t="str">
        <f t="shared" ca="1" si="43"/>
        <v>{"attd":"nw4","num":14,"tp1":"cu","vl1":"EN","cn1":500,"key":328}</v>
      </c>
    </row>
    <row r="174" spans="1:25">
      <c r="A174" t="s">
        <v>87</v>
      </c>
      <c r="B174" t="str">
        <f>VLOOKUP(A174,AttendanceTypeTable!$A:$B,MATCH(AttendanceTypeTable!$B$1,AttendanceTypeTable!$A$1:$B$1,0),0)</f>
        <v>신규4</v>
      </c>
      <c r="C174">
        <f t="shared" ca="1" si="47"/>
        <v>15</v>
      </c>
      <c r="D174" t="str">
        <f t="shared" si="38"/>
        <v>nw4</v>
      </c>
      <c r="E174">
        <f t="shared" ca="1" si="39"/>
        <v>15</v>
      </c>
      <c r="F174" t="str">
        <f t="shared" ca="1" si="40"/>
        <v/>
      </c>
      <c r="G174" t="str">
        <f ca="1">IF(ISBLANK(H174),"",
VLOOKUP(H174,OFFSET(INDIRECT("$A:$B"),0,MATCH(H$1&amp;"_Verify",INDIRECT("$1:$1"),0)-1),2,0)
)</f>
        <v>cu</v>
      </c>
      <c r="H174" t="s">
        <v>63</v>
      </c>
      <c r="I174" t="s">
        <v>69</v>
      </c>
      <c r="J174">
        <v>25000</v>
      </c>
      <c r="K174" t="str">
        <f>IF(H174="장비1상자",
  IF(OR(I174&gt;3,J174&gt;5),"장비이상",""),
IF(I174="GO",
  IF(J174&lt;100,"골드이상",""),
IF(I174="EN",
  IF(J174&gt;29,"에너지너무많음",
  IF(J174&gt;9,"에너지다소많음","")),"")))</f>
        <v/>
      </c>
      <c r="L174" t="str">
        <f t="shared" ca="1" si="48"/>
        <v/>
      </c>
      <c r="P174">
        <v>876</v>
      </c>
      <c r="Q174">
        <f t="shared" si="41"/>
        <v>876</v>
      </c>
      <c r="R174" t="str">
        <f ca="1">IF(LEN(G174)=0,"",G174)</f>
        <v>cu</v>
      </c>
      <c r="S174" t="str">
        <f>IF(LEN(I174)=0,"",I174)</f>
        <v>GO</v>
      </c>
      <c r="T174">
        <f>IF(LEN(J174)=0,"",J174)</f>
        <v>25000</v>
      </c>
      <c r="U174" t="str">
        <f ca="1">IF(LEN(L174)=0,"",L174)</f>
        <v/>
      </c>
      <c r="V174" t="str">
        <f t="shared" si="46"/>
        <v/>
      </c>
      <c r="W174" t="str">
        <f t="shared" si="46"/>
        <v/>
      </c>
      <c r="X174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74" t="str">
        <f t="shared" ca="1" si="43"/>
        <v>{"attd":"nw4","num":15,"tp1":"cu","vl1":"GO","cn1":25000,"key":876}</v>
      </c>
    </row>
    <row r="175" spans="1:25">
      <c r="A175" t="s">
        <v>87</v>
      </c>
      <c r="B175" t="str">
        <f>VLOOKUP(A175,AttendanceTypeTable!$A:$B,MATCH(AttendanceTypeTable!$B$1,AttendanceTypeTable!$A$1:$B$1,0),0)</f>
        <v>신규4</v>
      </c>
      <c r="C175">
        <f t="shared" ca="1" si="47"/>
        <v>16</v>
      </c>
      <c r="D175" t="str">
        <f t="shared" si="38"/>
        <v>nw4</v>
      </c>
      <c r="E175">
        <f t="shared" ca="1" si="39"/>
        <v>16</v>
      </c>
      <c r="F175" t="str">
        <f t="shared" ca="1" si="40"/>
        <v/>
      </c>
      <c r="G175" t="str">
        <f ca="1">IF(ISBLANK(H175),"",
VLOOKUP(H175,OFFSET(INDIRECT("$A:$B"),0,MATCH(H$1&amp;"_Verify",INDIRECT("$1:$1"),0)-1),2,0)
)</f>
        <v>cu</v>
      </c>
      <c r="H175" t="s">
        <v>63</v>
      </c>
      <c r="I175" t="s">
        <v>69</v>
      </c>
      <c r="J175">
        <v>10000</v>
      </c>
      <c r="K175" t="str">
        <f>IF(H175="장비1상자",
  IF(OR(I175&gt;3,J175&gt;5),"장비이상",""),
IF(I175="GO",
  IF(J175&lt;100,"골드이상",""),
IF(I175="EN",
  IF(J175&gt;29,"에너지너무많음",
  IF(J175&gt;9,"에너지다소많음","")),"")))</f>
        <v/>
      </c>
      <c r="L175" t="str">
        <f t="shared" ca="1" si="48"/>
        <v/>
      </c>
      <c r="P175">
        <v>378</v>
      </c>
      <c r="Q175">
        <f t="shared" si="41"/>
        <v>378</v>
      </c>
      <c r="R175" t="str">
        <f ca="1">IF(LEN(G175)=0,"",G175)</f>
        <v>cu</v>
      </c>
      <c r="S175" t="str">
        <f>IF(LEN(I175)=0,"",I175)</f>
        <v>GO</v>
      </c>
      <c r="T175">
        <f>IF(LEN(J175)=0,"",J175)</f>
        <v>10000</v>
      </c>
      <c r="U175" t="str">
        <f ca="1">IF(LEN(L175)=0,"",L175)</f>
        <v/>
      </c>
      <c r="V175" t="str">
        <f t="shared" si="46"/>
        <v/>
      </c>
      <c r="W175" t="str">
        <f t="shared" si="46"/>
        <v/>
      </c>
      <c r="X175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75" t="str">
        <f t="shared" ca="1" si="43"/>
        <v>{"attd":"nw4","num":16,"tp1":"cu","vl1":"GO","cn1":10000,"key":378}</v>
      </c>
    </row>
    <row r="176" spans="1:25">
      <c r="A176" t="s">
        <v>87</v>
      </c>
      <c r="B176" t="str">
        <f>VLOOKUP(A176,AttendanceTypeTable!$A:$B,MATCH(AttendanceTypeTable!$B$1,AttendanceTypeTable!$A$1:$B$1,0),0)</f>
        <v>신규4</v>
      </c>
      <c r="C176">
        <f t="shared" ca="1" si="47"/>
        <v>17</v>
      </c>
      <c r="D176" t="str">
        <f t="shared" si="38"/>
        <v>nw4</v>
      </c>
      <c r="E176">
        <f t="shared" ca="1" si="39"/>
        <v>17</v>
      </c>
      <c r="F176" t="str">
        <f t="shared" ca="1" si="40"/>
        <v/>
      </c>
      <c r="G176" t="str">
        <f ca="1">IF(ISBLANK(H176),"",
VLOOKUP(H176,OFFSET(INDIRECT("$A:$B"),0,MATCH(H$1&amp;"_Verify",INDIRECT("$1:$1"),0)-1),2,0)
)</f>
        <v>cu</v>
      </c>
      <c r="H176" t="s">
        <v>63</v>
      </c>
      <c r="I176" t="s">
        <v>69</v>
      </c>
      <c r="J176">
        <v>10000</v>
      </c>
      <c r="K176" t="str">
        <f>IF(H176="장비1상자",
  IF(OR(I176&gt;3,J176&gt;5),"장비이상",""),
IF(I176="GO",
  IF(J176&lt;100,"골드이상",""),
IF(I176="EN",
  IF(J176&gt;29,"에너지너무많음",
  IF(J176&gt;9,"에너지다소많음","")),"")))</f>
        <v/>
      </c>
      <c r="L176" t="str">
        <f t="shared" ca="1" si="48"/>
        <v/>
      </c>
      <c r="P176">
        <v>250</v>
      </c>
      <c r="Q176">
        <f t="shared" si="41"/>
        <v>250</v>
      </c>
      <c r="R176" t="str">
        <f ca="1">IF(LEN(G176)=0,"",G176)</f>
        <v>cu</v>
      </c>
      <c r="S176" t="str">
        <f>IF(LEN(I176)=0,"",I176)</f>
        <v>GO</v>
      </c>
      <c r="T176">
        <f>IF(LEN(J176)=0,"",J176)</f>
        <v>10000</v>
      </c>
      <c r="U176" t="str">
        <f ca="1">IF(LEN(L176)=0,"",L176)</f>
        <v/>
      </c>
      <c r="V176" t="str">
        <f t="shared" si="46"/>
        <v/>
      </c>
      <c r="W176" t="str">
        <f t="shared" si="46"/>
        <v/>
      </c>
      <c r="X176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76" t="str">
        <f t="shared" ca="1" si="43"/>
        <v>{"attd":"nw4","num":17,"tp1":"cu","vl1":"GO","cn1":10000,"key":250}</v>
      </c>
    </row>
    <row r="177" spans="1:25">
      <c r="A177" t="s">
        <v>87</v>
      </c>
      <c r="B177" t="str">
        <f>VLOOKUP(A177,AttendanceTypeTable!$A:$B,MATCH(AttendanceTypeTable!$B$1,AttendanceTypeTable!$A$1:$B$1,0),0)</f>
        <v>신규4</v>
      </c>
      <c r="C177">
        <f t="shared" ca="1" si="47"/>
        <v>18</v>
      </c>
      <c r="D177" t="str">
        <f t="shared" si="38"/>
        <v>nw4</v>
      </c>
      <c r="E177">
        <f t="shared" ca="1" si="39"/>
        <v>18</v>
      </c>
      <c r="F177" t="str">
        <f t="shared" ca="1" si="40"/>
        <v/>
      </c>
      <c r="G177" t="str">
        <f ca="1">IF(ISBLANK(H177),"",
VLOOKUP(H177,OFFSET(INDIRECT("$A:$B"),0,MATCH(H$1&amp;"_Verify",INDIRECT("$1:$1"),0)-1),2,0)
)</f>
        <v>cu</v>
      </c>
      <c r="H177" t="s">
        <v>63</v>
      </c>
      <c r="I177" t="s">
        <v>64</v>
      </c>
      <c r="J177">
        <v>1000</v>
      </c>
      <c r="K177" t="str">
        <f>IF(H177="장비1상자",
  IF(OR(I177&gt;3,J177&gt;5),"장비이상",""),
IF(I177="GO",
  IF(J177&lt;100,"골드이상",""),
IF(I177="EN",
  IF(J177&gt;29,"에너지너무많음",
  IF(J177&gt;9,"에너지다소많음","")),"")))</f>
        <v>에너지너무많음</v>
      </c>
      <c r="L177" t="str">
        <f t="shared" ca="1" si="48"/>
        <v/>
      </c>
      <c r="P177">
        <v>303</v>
      </c>
      <c r="Q177">
        <f t="shared" si="41"/>
        <v>303</v>
      </c>
      <c r="R177" t="str">
        <f ca="1">IF(LEN(G177)=0,"",G177)</f>
        <v>cu</v>
      </c>
      <c r="S177" t="str">
        <f>IF(LEN(I177)=0,"",I177)</f>
        <v>EN</v>
      </c>
      <c r="T177">
        <f>IF(LEN(J177)=0,"",J177)</f>
        <v>1000</v>
      </c>
      <c r="U177" t="str">
        <f ca="1">IF(LEN(L177)=0,"",L177)</f>
        <v/>
      </c>
      <c r="V177" t="str">
        <f t="shared" si="46"/>
        <v/>
      </c>
      <c r="W177" t="str">
        <f t="shared" si="46"/>
        <v/>
      </c>
      <c r="X177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7" t="str">
        <f t="shared" ca="1" si="43"/>
        <v>{"attd":"nw4","num":18,"tp1":"cu","vl1":"EN","cn1":1000,"key":303}</v>
      </c>
    </row>
    <row r="178" spans="1:25">
      <c r="A178" t="s">
        <v>87</v>
      </c>
      <c r="B178" t="str">
        <f>VLOOKUP(A178,AttendanceTypeTable!$A:$B,MATCH(AttendanceTypeTable!$B$1,AttendanceTypeTable!$A$1:$B$1,0),0)</f>
        <v>신규4</v>
      </c>
      <c r="C178">
        <f t="shared" ca="1" si="47"/>
        <v>19</v>
      </c>
      <c r="D178" t="str">
        <f t="shared" si="38"/>
        <v>nw4</v>
      </c>
      <c r="E178">
        <f t="shared" ca="1" si="39"/>
        <v>19</v>
      </c>
      <c r="F178" t="str">
        <f t="shared" ca="1" si="40"/>
        <v/>
      </c>
      <c r="G178" t="str">
        <f ca="1">IF(ISBLANK(H178),"",
VLOOKUP(H178,OFFSET(INDIRECT("$A:$B"),0,MATCH(H$1&amp;"_Verify",INDIRECT("$1:$1"),0)-1),2,0)
)</f>
        <v>cu</v>
      </c>
      <c r="H178" t="s">
        <v>63</v>
      </c>
      <c r="I178" t="s">
        <v>69</v>
      </c>
      <c r="J178">
        <v>33750</v>
      </c>
      <c r="K178" t="str">
        <f>IF(H178="장비1상자",
  IF(OR(I178&gt;3,J178&gt;5),"장비이상",""),
IF(I178="GO",
  IF(J178&lt;100,"골드이상",""),
IF(I178="EN",
  IF(J178&gt;29,"에너지너무많음",
  IF(J178&gt;9,"에너지다소많음","")),"")))</f>
        <v/>
      </c>
      <c r="L178" t="str">
        <f t="shared" ca="1" si="48"/>
        <v/>
      </c>
      <c r="P178">
        <v>541</v>
      </c>
      <c r="Q178">
        <f t="shared" si="41"/>
        <v>541</v>
      </c>
      <c r="R178" t="str">
        <f ca="1">IF(LEN(G178)=0,"",G178)</f>
        <v>cu</v>
      </c>
      <c r="S178" t="str">
        <f>IF(LEN(I178)=0,"",I178)</f>
        <v>GO</v>
      </c>
      <c r="T178">
        <f>IF(LEN(J178)=0,"",J178)</f>
        <v>33750</v>
      </c>
      <c r="U178" t="str">
        <f ca="1">IF(LEN(L178)=0,"",L178)</f>
        <v/>
      </c>
      <c r="V178" t="str">
        <f t="shared" si="46"/>
        <v/>
      </c>
      <c r="W178" t="str">
        <f t="shared" si="46"/>
        <v/>
      </c>
      <c r="X178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8" t="str">
        <f t="shared" ca="1" si="43"/>
        <v>{"attd":"nw4","num":19,"tp1":"cu","vl1":"GO","cn1":33750,"key":541}</v>
      </c>
    </row>
    <row r="179" spans="1:25">
      <c r="A179" t="s">
        <v>87</v>
      </c>
      <c r="B179" t="str">
        <f>VLOOKUP(A179,AttendanceTypeTable!$A:$B,MATCH(AttendanceTypeTable!$B$1,AttendanceTypeTable!$A$1:$B$1,0),0)</f>
        <v>신규4</v>
      </c>
      <c r="C179">
        <f t="shared" ca="1" si="47"/>
        <v>20</v>
      </c>
      <c r="D179" t="str">
        <f t="shared" si="38"/>
        <v>nw4</v>
      </c>
      <c r="E179">
        <f t="shared" ca="1" si="39"/>
        <v>20</v>
      </c>
      <c r="F179" t="str">
        <f t="shared" ca="1" si="40"/>
        <v/>
      </c>
      <c r="G179" t="str">
        <f ca="1">IF(ISBLANK(H179),"",
VLOOKUP(H179,OFFSET(INDIRECT("$A:$B"),0,MATCH(H$1&amp;"_Verify",INDIRECT("$1:$1"),0)-1),2,0)
)</f>
        <v>cu</v>
      </c>
      <c r="H179" t="s">
        <v>63</v>
      </c>
      <c r="I179" t="s">
        <v>69</v>
      </c>
      <c r="J179">
        <v>10000</v>
      </c>
      <c r="K179" t="str">
        <f>IF(H179="장비1상자",
  IF(OR(I179&gt;3,J179&gt;5),"장비이상",""),
IF(I179="GO",
  IF(J179&lt;100,"골드이상",""),
IF(I179="EN",
  IF(J179&gt;29,"에너지너무많음",
  IF(J179&gt;9,"에너지다소많음","")),"")))</f>
        <v/>
      </c>
      <c r="L179" t="str">
        <f t="shared" ca="1" si="48"/>
        <v/>
      </c>
      <c r="P179">
        <v>875</v>
      </c>
      <c r="Q179">
        <f t="shared" si="41"/>
        <v>875</v>
      </c>
      <c r="R179" t="str">
        <f ca="1">IF(LEN(G179)=0,"",G179)</f>
        <v>cu</v>
      </c>
      <c r="S179" t="str">
        <f>IF(LEN(I179)=0,"",I179)</f>
        <v>GO</v>
      </c>
      <c r="T179">
        <f>IF(LEN(J179)=0,"",J179)</f>
        <v>10000</v>
      </c>
      <c r="U179" t="str">
        <f ca="1">IF(LEN(L179)=0,"",L179)</f>
        <v/>
      </c>
      <c r="V179" t="str">
        <f t="shared" si="46"/>
        <v/>
      </c>
      <c r="W179" t="str">
        <f t="shared" si="46"/>
        <v/>
      </c>
      <c r="X179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9" t="str">
        <f t="shared" ca="1" si="43"/>
        <v>{"attd":"nw4","num":20,"tp1":"cu","vl1":"GO","cn1":10000,"key":875}</v>
      </c>
    </row>
    <row r="180" spans="1:25">
      <c r="A180" t="s">
        <v>87</v>
      </c>
      <c r="B180" t="str">
        <f>VLOOKUP(A180,AttendanceTypeTable!$A:$B,MATCH(AttendanceTypeTable!$B$1,AttendanceTypeTable!$A$1:$B$1,0),0)</f>
        <v>신규4</v>
      </c>
      <c r="C180">
        <f t="shared" ca="1" si="47"/>
        <v>21</v>
      </c>
      <c r="D180" t="str">
        <f t="shared" si="38"/>
        <v>nw4</v>
      </c>
      <c r="E180">
        <f t="shared" ca="1" si="39"/>
        <v>21</v>
      </c>
      <c r="F180" t="str">
        <f t="shared" ca="1" si="40"/>
        <v/>
      </c>
      <c r="G180" t="str">
        <f ca="1">IF(ISBLANK(H180),"",
VLOOKUP(H180,OFFSET(INDIRECT("$A:$B"),0,MATCH(H$1&amp;"_Verify",INDIRECT("$1:$1"),0)-1),2,0)
)</f>
        <v>cu</v>
      </c>
      <c r="H180" t="s">
        <v>63</v>
      </c>
      <c r="I180" t="s">
        <v>64</v>
      </c>
      <c r="J180">
        <v>1500</v>
      </c>
      <c r="K180" t="str">
        <f>IF(H180="장비1상자",
  IF(OR(I180&gt;3,J180&gt;5),"장비이상",""),
IF(I180="GO",
  IF(J180&lt;100,"골드이상",""),
IF(I180="EN",
  IF(J180&gt;29,"에너지너무많음",
  IF(J180&gt;9,"에너지다소많음","")),"")))</f>
        <v>에너지너무많음</v>
      </c>
      <c r="L180" t="str">
        <f t="shared" ca="1" si="48"/>
        <v/>
      </c>
      <c r="P180">
        <v>165</v>
      </c>
      <c r="Q180">
        <f t="shared" si="41"/>
        <v>165</v>
      </c>
      <c r="R180" t="str">
        <f ca="1">IF(LEN(G180)=0,"",G180)</f>
        <v>cu</v>
      </c>
      <c r="S180" t="str">
        <f>IF(LEN(I180)=0,"",I180)</f>
        <v>EN</v>
      </c>
      <c r="T180">
        <f>IF(LEN(J180)=0,"",J180)</f>
        <v>1500</v>
      </c>
      <c r="U180" t="str">
        <f ca="1">IF(LEN(L180)=0,"",L180)</f>
        <v/>
      </c>
      <c r="V180" t="str">
        <f t="shared" si="46"/>
        <v/>
      </c>
      <c r="W180" t="str">
        <f t="shared" si="46"/>
        <v/>
      </c>
      <c r="X180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80" t="str">
        <f t="shared" ca="1" si="43"/>
        <v>{"attd":"nw4","num":21,"tp1":"cu","vl1":"EN","cn1":1500,"key":165}</v>
      </c>
    </row>
    <row r="181" spans="1:25">
      <c r="A181" t="s">
        <v>87</v>
      </c>
      <c r="B181" t="str">
        <f>VLOOKUP(A181,AttendanceTypeTable!$A:$B,MATCH(AttendanceTypeTable!$B$1,AttendanceTypeTable!$A$1:$B$1,0),0)</f>
        <v>신규4</v>
      </c>
      <c r="C181">
        <f t="shared" ca="1" si="47"/>
        <v>22</v>
      </c>
      <c r="D181" t="str">
        <f t="shared" si="38"/>
        <v>nw4</v>
      </c>
      <c r="E181">
        <f t="shared" ca="1" si="39"/>
        <v>22</v>
      </c>
      <c r="F181" t="str">
        <f t="shared" ca="1" si="40"/>
        <v/>
      </c>
      <c r="G181" t="str">
        <f ca="1">IF(ISBLANK(H181),"",
VLOOKUP(H181,OFFSET(INDIRECT("$A:$B"),0,MATCH(H$1&amp;"_Verify",INDIRECT("$1:$1"),0)-1),2,0)
)</f>
        <v>cu</v>
      </c>
      <c r="H181" t="s">
        <v>63</v>
      </c>
      <c r="I181" t="s">
        <v>69</v>
      </c>
      <c r="J181">
        <v>27500</v>
      </c>
      <c r="K181" t="str">
        <f>IF(H181="장비1상자",
  IF(OR(I181&gt;3,J181&gt;5),"장비이상",""),
IF(I181="GO",
  IF(J181&lt;100,"골드이상",""),
IF(I181="EN",
  IF(J181&gt;29,"에너지너무많음",
  IF(J181&gt;9,"에너지다소많음","")),"")))</f>
        <v/>
      </c>
      <c r="L181" t="str">
        <f t="shared" ca="1" si="48"/>
        <v/>
      </c>
      <c r="P181">
        <v>705</v>
      </c>
      <c r="Q181">
        <f t="shared" si="41"/>
        <v>705</v>
      </c>
      <c r="R181" t="str">
        <f ca="1">IF(LEN(G181)=0,"",G181)</f>
        <v>cu</v>
      </c>
      <c r="S181" t="str">
        <f>IF(LEN(I181)=0,"",I181)</f>
        <v>GO</v>
      </c>
      <c r="T181">
        <f>IF(LEN(J181)=0,"",J181)</f>
        <v>27500</v>
      </c>
      <c r="U181" t="str">
        <f ca="1">IF(LEN(L181)=0,"",L181)</f>
        <v/>
      </c>
      <c r="V181" t="str">
        <f t="shared" si="46"/>
        <v/>
      </c>
      <c r="W181" t="str">
        <f t="shared" si="46"/>
        <v/>
      </c>
      <c r="X181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81" t="str">
        <f t="shared" ca="1" si="43"/>
        <v>{"attd":"nw4","num":22,"tp1":"cu","vl1":"GO","cn1":27500,"key":705}</v>
      </c>
    </row>
    <row r="182" spans="1:25">
      <c r="A182" t="s">
        <v>87</v>
      </c>
      <c r="B182" t="str">
        <f>VLOOKUP(A182,AttendanceTypeTable!$A:$B,MATCH(AttendanceTypeTable!$B$1,AttendanceTypeTable!$A$1:$B$1,0),0)</f>
        <v>신규4</v>
      </c>
      <c r="C182">
        <f t="shared" ca="1" si="47"/>
        <v>23</v>
      </c>
      <c r="D182" t="str">
        <f t="shared" si="38"/>
        <v>nw4</v>
      </c>
      <c r="E182">
        <f t="shared" ca="1" si="39"/>
        <v>23</v>
      </c>
      <c r="F182" t="str">
        <f t="shared" ca="1" si="40"/>
        <v/>
      </c>
      <c r="G182" t="str">
        <f ca="1">IF(ISBLANK(H182),"",
VLOOKUP(H182,OFFSET(INDIRECT("$A:$B"),0,MATCH(H$1&amp;"_Verify",INDIRECT("$1:$1"),0)-1),2,0)
)</f>
        <v>cu</v>
      </c>
      <c r="H182" t="s">
        <v>63</v>
      </c>
      <c r="I182" t="s">
        <v>69</v>
      </c>
      <c r="J182">
        <v>10000</v>
      </c>
      <c r="K182" t="str">
        <f>IF(H182="장비1상자",
  IF(OR(I182&gt;3,J182&gt;5),"장비이상",""),
IF(I182="GO",
  IF(J182&lt;100,"골드이상",""),
IF(I182="EN",
  IF(J182&gt;29,"에너지너무많음",
  IF(J182&gt;9,"에너지다소많음","")),"")))</f>
        <v/>
      </c>
      <c r="L182" t="str">
        <f t="shared" ca="1" si="48"/>
        <v/>
      </c>
      <c r="P182">
        <v>580</v>
      </c>
      <c r="Q182">
        <f t="shared" si="41"/>
        <v>580</v>
      </c>
      <c r="R182" t="str">
        <f ca="1">IF(LEN(G182)=0,"",G182)</f>
        <v>cu</v>
      </c>
      <c r="S182" t="str">
        <f>IF(LEN(I182)=0,"",I182)</f>
        <v>GO</v>
      </c>
      <c r="T182">
        <f>IF(LEN(J182)=0,"",J182)</f>
        <v>10000</v>
      </c>
      <c r="U182" t="str">
        <f ca="1">IF(LEN(L182)=0,"",L182)</f>
        <v/>
      </c>
      <c r="V182" t="str">
        <f t="shared" si="46"/>
        <v/>
      </c>
      <c r="W182" t="str">
        <f t="shared" si="46"/>
        <v/>
      </c>
      <c r="X182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82" t="str">
        <f t="shared" ca="1" si="43"/>
        <v>{"attd":"nw4","num":23,"tp1":"cu","vl1":"GO","cn1":10000,"key":580}</v>
      </c>
    </row>
    <row r="183" spans="1:25">
      <c r="A183" t="s">
        <v>87</v>
      </c>
      <c r="B183" t="str">
        <f>VLOOKUP(A183,AttendanceTypeTable!$A:$B,MATCH(AttendanceTypeTable!$B$1,AttendanceTypeTable!$A$1:$B$1,0),0)</f>
        <v>신규4</v>
      </c>
      <c r="C183">
        <f t="shared" ca="1" si="47"/>
        <v>24</v>
      </c>
      <c r="D183" t="str">
        <f t="shared" si="38"/>
        <v>nw4</v>
      </c>
      <c r="E183">
        <f t="shared" ca="1" si="39"/>
        <v>24</v>
      </c>
      <c r="F183" t="str">
        <f t="shared" ca="1" si="40"/>
        <v/>
      </c>
      <c r="G183" t="str">
        <f ca="1">IF(ISBLANK(H183),"",
VLOOKUP(H183,OFFSET(INDIRECT("$A:$B"),0,MATCH(H$1&amp;"_Verify",INDIRECT("$1:$1"),0)-1),2,0)
)</f>
        <v>cu</v>
      </c>
      <c r="H183" t="s">
        <v>63</v>
      </c>
      <c r="I183" t="s">
        <v>69</v>
      </c>
      <c r="J183">
        <v>36250</v>
      </c>
      <c r="K183" t="str">
        <f>IF(H183="장비1상자",
  IF(OR(I183&gt;3,J183&gt;5),"장비이상",""),
IF(I183="GO",
  IF(J183&lt;100,"골드이상",""),
IF(I183="EN",
  IF(J183&gt;29,"에너지너무많음",
  IF(J183&gt;9,"에너지다소많음","")),"")))</f>
        <v/>
      </c>
      <c r="L183" t="str">
        <f t="shared" ca="1" si="48"/>
        <v/>
      </c>
      <c r="P183">
        <v>156</v>
      </c>
      <c r="Q183">
        <f t="shared" si="41"/>
        <v>156</v>
      </c>
      <c r="R183" t="str">
        <f ca="1">IF(LEN(G183)=0,"",G183)</f>
        <v>cu</v>
      </c>
      <c r="S183" t="str">
        <f>IF(LEN(I183)=0,"",I183)</f>
        <v>GO</v>
      </c>
      <c r="T183">
        <f>IF(LEN(J183)=0,"",J183)</f>
        <v>36250</v>
      </c>
      <c r="U183" t="str">
        <f ca="1">IF(LEN(L183)=0,"",L183)</f>
        <v/>
      </c>
      <c r="V183" t="str">
        <f t="shared" si="46"/>
        <v/>
      </c>
      <c r="W183" t="str">
        <f t="shared" si="46"/>
        <v/>
      </c>
      <c r="X183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83" t="str">
        <f t="shared" ca="1" si="43"/>
        <v>{"attd":"nw4","num":24,"tp1":"cu","vl1":"GO","cn1":36250,"key":156}</v>
      </c>
    </row>
    <row r="184" spans="1:25">
      <c r="A184" t="s">
        <v>87</v>
      </c>
      <c r="B184" t="str">
        <f>VLOOKUP(A184,AttendanceTypeTable!$A:$B,MATCH(AttendanceTypeTable!$B$1,AttendanceTypeTable!$A$1:$B$1,0),0)</f>
        <v>신규4</v>
      </c>
      <c r="C184">
        <f t="shared" ca="1" si="47"/>
        <v>25</v>
      </c>
      <c r="D184" t="str">
        <f t="shared" si="38"/>
        <v>nw4</v>
      </c>
      <c r="E184">
        <f t="shared" ca="1" si="39"/>
        <v>25</v>
      </c>
      <c r="F184" t="str">
        <f t="shared" ca="1" si="40"/>
        <v/>
      </c>
      <c r="G184" t="str">
        <f ca="1">IF(ISBLANK(H184),"",
VLOOKUP(H184,OFFSET(INDIRECT("$A:$B"),0,MATCH(H$1&amp;"_Verify",INDIRECT("$1:$1"),0)-1),2,0)
)</f>
        <v>cu</v>
      </c>
      <c r="H184" t="s">
        <v>63</v>
      </c>
      <c r="I184" t="s">
        <v>64</v>
      </c>
      <c r="J184">
        <v>2000</v>
      </c>
      <c r="K184" t="str">
        <f>IF(H184="장비1상자",
  IF(OR(I184&gt;3,J184&gt;5),"장비이상",""),
IF(I184="GO",
  IF(J184&lt;100,"골드이상",""),
IF(I184="EN",
  IF(J184&gt;29,"에너지너무많음",
  IF(J184&gt;9,"에너지다소많음","")),"")))</f>
        <v>에너지너무많음</v>
      </c>
      <c r="L184" t="str">
        <f t="shared" ca="1" si="48"/>
        <v/>
      </c>
      <c r="P184">
        <v>659</v>
      </c>
      <c r="Q184">
        <f t="shared" si="41"/>
        <v>659</v>
      </c>
      <c r="R184" t="str">
        <f ca="1">IF(LEN(G184)=0,"",G184)</f>
        <v>cu</v>
      </c>
      <c r="S184" t="str">
        <f>IF(LEN(I184)=0,"",I184)</f>
        <v>EN</v>
      </c>
      <c r="T184">
        <f>IF(LEN(J184)=0,"",J184)</f>
        <v>2000</v>
      </c>
      <c r="U184" t="str">
        <f ca="1">IF(LEN(L184)=0,"",L184)</f>
        <v/>
      </c>
      <c r="V184" t="str">
        <f t="shared" si="46"/>
        <v/>
      </c>
      <c r="W184" t="str">
        <f t="shared" si="46"/>
        <v/>
      </c>
      <c r="X184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84" t="str">
        <f t="shared" ca="1" si="43"/>
        <v>{"attd":"nw4","num":25,"tp1":"cu","vl1":"EN","cn1":2000,"key":659}</v>
      </c>
    </row>
    <row r="185" spans="1:25">
      <c r="A185" t="s">
        <v>87</v>
      </c>
      <c r="B185" t="str">
        <f>VLOOKUP(A185,AttendanceTypeTable!$A:$B,MATCH(AttendanceTypeTable!$B$1,AttendanceTypeTable!$A$1:$B$1,0),0)</f>
        <v>신규4</v>
      </c>
      <c r="C185">
        <f t="shared" ca="1" si="47"/>
        <v>26</v>
      </c>
      <c r="D185" t="str">
        <f t="shared" si="38"/>
        <v>nw4</v>
      </c>
      <c r="E185">
        <f t="shared" ca="1" si="39"/>
        <v>26</v>
      </c>
      <c r="F185" t="str">
        <f t="shared" ca="1" si="40"/>
        <v/>
      </c>
      <c r="G185" t="str">
        <f ca="1">IF(ISBLANK(H185),"",
VLOOKUP(H185,OFFSET(INDIRECT("$A:$B"),0,MATCH(H$1&amp;"_Verify",INDIRECT("$1:$1"),0)-1),2,0)
)</f>
        <v>cu</v>
      </c>
      <c r="H185" t="s">
        <v>63</v>
      </c>
      <c r="I185" t="s">
        <v>69</v>
      </c>
      <c r="J185">
        <v>50000</v>
      </c>
      <c r="K185" t="str">
        <f>IF(H185="장비1상자",
  IF(OR(I185&gt;3,J185&gt;5),"장비이상",""),
IF(I185="GO",
  IF(J185&lt;100,"골드이상",""),
IF(I185="EN",
  IF(J185&gt;29,"에너지너무많음",
  IF(J185&gt;9,"에너지다소많음","")),"")))</f>
        <v/>
      </c>
      <c r="L185" t="str">
        <f t="shared" ca="1" si="48"/>
        <v/>
      </c>
      <c r="P185">
        <v>147</v>
      </c>
      <c r="Q185">
        <f t="shared" si="41"/>
        <v>147</v>
      </c>
      <c r="R185" t="str">
        <f ca="1">IF(LEN(G185)=0,"",G185)</f>
        <v>cu</v>
      </c>
      <c r="S185" t="str">
        <f>IF(LEN(I185)=0,"",I185)</f>
        <v>GO</v>
      </c>
      <c r="T185">
        <f>IF(LEN(J185)=0,"",J185)</f>
        <v>50000</v>
      </c>
      <c r="U185" t="str">
        <f ca="1">IF(LEN(L185)=0,"",L185)</f>
        <v/>
      </c>
      <c r="V185" t="str">
        <f t="shared" si="46"/>
        <v/>
      </c>
      <c r="W185" t="str">
        <f t="shared" si="46"/>
        <v/>
      </c>
      <c r="X185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85" t="str">
        <f t="shared" ca="1" si="43"/>
        <v>{"attd":"nw4","num":26,"tp1":"cu","vl1":"GO","cn1":50000,"key":147}</v>
      </c>
    </row>
    <row r="186" spans="1:25">
      <c r="A186" t="s">
        <v>87</v>
      </c>
      <c r="B186" t="str">
        <f>VLOOKUP(A186,AttendanceTypeTable!$A:$B,MATCH(AttendanceTypeTable!$B$1,AttendanceTypeTable!$A$1:$B$1,0),0)</f>
        <v>신규4</v>
      </c>
      <c r="C186">
        <f t="shared" ca="1" si="47"/>
        <v>27</v>
      </c>
      <c r="D186" t="str">
        <f t="shared" si="38"/>
        <v>nw4</v>
      </c>
      <c r="E186">
        <f t="shared" ca="1" si="39"/>
        <v>27</v>
      </c>
      <c r="F186" t="str">
        <f t="shared" ca="1" si="40"/>
        <v/>
      </c>
      <c r="G186" t="str">
        <f ca="1">IF(ISBLANK(H186),"",
VLOOKUP(H186,OFFSET(INDIRECT("$A:$B"),0,MATCH(H$1&amp;"_Verify",INDIRECT("$1:$1"),0)-1),2,0)
)</f>
        <v>cu</v>
      </c>
      <c r="H186" t="s">
        <v>63</v>
      </c>
      <c r="I186" t="s">
        <v>69</v>
      </c>
      <c r="J186">
        <v>10000</v>
      </c>
      <c r="K186" t="str">
        <f>IF(H186="장비1상자",
  IF(OR(I186&gt;3,J186&gt;5),"장비이상",""),
IF(I186="GO",
  IF(J186&lt;100,"골드이상",""),
IF(I186="EN",
  IF(J186&gt;29,"에너지너무많음",
  IF(J186&gt;9,"에너지다소많음","")),"")))</f>
        <v/>
      </c>
      <c r="L186" t="str">
        <f t="shared" ca="1" si="48"/>
        <v/>
      </c>
      <c r="P186">
        <v>194</v>
      </c>
      <c r="Q186">
        <f t="shared" si="41"/>
        <v>194</v>
      </c>
      <c r="R186" t="str">
        <f ca="1">IF(LEN(G186)=0,"",G186)</f>
        <v>cu</v>
      </c>
      <c r="S186" t="str">
        <f>IF(LEN(I186)=0,"",I186)</f>
        <v>GO</v>
      </c>
      <c r="T186">
        <f>IF(LEN(J186)=0,"",J186)</f>
        <v>10000</v>
      </c>
      <c r="U186" t="str">
        <f ca="1">IF(LEN(L186)=0,"",L186)</f>
        <v/>
      </c>
      <c r="V186" t="str">
        <f t="shared" si="46"/>
        <v/>
      </c>
      <c r="W186" t="str">
        <f t="shared" si="46"/>
        <v/>
      </c>
      <c r="X186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86" t="str">
        <f t="shared" ca="1" si="43"/>
        <v>{"attd":"nw4","num":27,"tp1":"cu","vl1":"GO","cn1":10000,"key":194}</v>
      </c>
    </row>
    <row r="187" spans="1:25">
      <c r="A187" t="s">
        <v>87</v>
      </c>
      <c r="B187" t="str">
        <f>VLOOKUP(A187,AttendanceTypeTable!$A:$B,MATCH(AttendanceTypeTable!$B$1,AttendanceTypeTable!$A$1:$B$1,0),0)</f>
        <v>신규4</v>
      </c>
      <c r="C187">
        <f t="shared" ca="1" si="47"/>
        <v>28</v>
      </c>
      <c r="D187" t="str">
        <f t="shared" si="38"/>
        <v>nw4</v>
      </c>
      <c r="E187">
        <f t="shared" ca="1" si="39"/>
        <v>28</v>
      </c>
      <c r="F187" t="str">
        <f t="shared" ca="1" si="40"/>
        <v/>
      </c>
      <c r="G187" t="str">
        <f ca="1">IF(ISBLANK(H187),"",
VLOOKUP(H187,OFFSET(INDIRECT("$A:$B"),0,MATCH(H$1&amp;"_Verify",INDIRECT("$1:$1"),0)-1),2,0)
)</f>
        <v>cu</v>
      </c>
      <c r="H187" t="s">
        <v>63</v>
      </c>
      <c r="I187" t="s">
        <v>69</v>
      </c>
      <c r="J187">
        <v>10000</v>
      </c>
      <c r="K187" t="str">
        <f>IF(H187="장비1상자",
  IF(OR(I187&gt;3,J187&gt;5),"장비이상",""),
IF(I187="GO",
  IF(J187&lt;100,"골드이상",""),
IF(I187="EN",
  IF(J187&gt;29,"에너지너무많음",
  IF(J187&gt;9,"에너지다소많음","")),"")))</f>
        <v/>
      </c>
      <c r="L187" t="str">
        <f t="shared" ca="1" si="48"/>
        <v/>
      </c>
      <c r="P187">
        <v>102</v>
      </c>
      <c r="Q187">
        <f t="shared" si="41"/>
        <v>102</v>
      </c>
      <c r="R187" t="str">
        <f ca="1">IF(LEN(G187)=0,"",G187)</f>
        <v>cu</v>
      </c>
      <c r="S187" t="str">
        <f>IF(LEN(I187)=0,"",I187)</f>
        <v>GO</v>
      </c>
      <c r="T187">
        <f>IF(LEN(J187)=0,"",J187)</f>
        <v>10000</v>
      </c>
      <c r="U187" t="str">
        <f ca="1">IF(LEN(L187)=0,"",L187)</f>
        <v/>
      </c>
      <c r="V187" t="str">
        <f t="shared" si="46"/>
        <v/>
      </c>
      <c r="W187" t="str">
        <f t="shared" si="46"/>
        <v/>
      </c>
      <c r="X187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7" t="str">
        <f t="shared" ca="1" si="43"/>
        <v>{"attd":"nw4","num":28,"tp1":"cu","vl1":"GO","cn1":10000,"key":102}</v>
      </c>
    </row>
    <row r="188" spans="1:25">
      <c r="A188" t="s">
        <v>87</v>
      </c>
      <c r="B188" t="str">
        <f>VLOOKUP(A188,AttendanceTypeTable!$A:$B,MATCH(AttendanceTypeTable!$B$1,AttendanceTypeTable!$A$1:$B$1,0),0)</f>
        <v>신규4</v>
      </c>
      <c r="C188">
        <f t="shared" ca="1" si="47"/>
        <v>29</v>
      </c>
      <c r="D188" t="str">
        <f t="shared" si="38"/>
        <v>nw4</v>
      </c>
      <c r="E188">
        <f t="shared" ca="1" si="39"/>
        <v>29</v>
      </c>
      <c r="F188" t="str">
        <f t="shared" ca="1" si="40"/>
        <v/>
      </c>
      <c r="G188" t="str">
        <f ca="1">IF(ISBLANK(H188),"",
VLOOKUP(H188,OFFSET(INDIRECT("$A:$B"),0,MATCH(H$1&amp;"_Verify",INDIRECT("$1:$1"),0)-1),2,0)
)</f>
        <v>cu</v>
      </c>
      <c r="H188" t="s">
        <v>63</v>
      </c>
      <c r="I188" t="s">
        <v>64</v>
      </c>
      <c r="J188">
        <v>3000</v>
      </c>
      <c r="K188" t="str">
        <f>IF(H188="장비1상자",
  IF(OR(I188&gt;3,J188&gt;5),"장비이상",""),
IF(I188="GO",
  IF(J188&lt;100,"골드이상",""),
IF(I188="EN",
  IF(J188&gt;29,"에너지너무많음",
  IF(J188&gt;9,"에너지다소많음","")),"")))</f>
        <v>에너지너무많음</v>
      </c>
      <c r="L188" t="str">
        <f t="shared" ca="1" si="48"/>
        <v>cu</v>
      </c>
      <c r="M188" t="s">
        <v>63</v>
      </c>
      <c r="N188" t="s">
        <v>69</v>
      </c>
      <c r="O188">
        <v>7500000</v>
      </c>
      <c r="P188">
        <v>265</v>
      </c>
      <c r="Q188">
        <f t="shared" si="41"/>
        <v>265</v>
      </c>
      <c r="R188" t="str">
        <f ca="1">IF(LEN(G188)=0,"",G188)</f>
        <v>cu</v>
      </c>
      <c r="S188" t="str">
        <f>IF(LEN(I188)=0,"",I188)</f>
        <v>EN</v>
      </c>
      <c r="T188">
        <f>IF(LEN(J188)=0,"",J188)</f>
        <v>3000</v>
      </c>
      <c r="U188" t="str">
        <f ca="1">IF(LEN(L188)=0,"",L188)</f>
        <v>cu</v>
      </c>
      <c r="V188" t="str">
        <f t="shared" si="46"/>
        <v>GO</v>
      </c>
      <c r="W188">
        <f t="shared" si="46"/>
        <v>7500000</v>
      </c>
      <c r="X188" t="str">
        <f t="shared" ca="1" si="42"/>
        <v>{"attd":"fr","num":1,"tp1":"cu","vl1":"EN","cn1":120,"key":698},{"attd":"fr","num":2,"tp1":"cu","vl1":"GO","cn1":1250,"key":829},{"attd":"fr","num":3,"tp1":"cu","vl1":"EN","cn1":2,"key":728},{"attd":"fr","num":4,"tp1":"cu","vl1":"EN","cn1":150,"key":112},{"attd":"fr","num":5,"tp1":"cu","vl1":"GO","cn1":2500,"key":798},{"attd":"fr","num":6,"tp1":"cu","vl1":"GO","cn1":3750,"key":272},{"attd":"fr","num":7,"tp1":"cu","vl1":"EN","cn1":220,"key":335},{"attd":"fr","num":8,"tp1":"cu","vl1":"GO","cn1":10000,"key":758},{"attd":"fr","num":9,"tp1":"cu","vl1":"GO","cn1":6250,"key":808},{"attd":"fr","num":10,"tp1":"cu","vl1":"GO","cn1":10000,"key":128},{"attd":"fr","num":11,"tp1":"cu","vl1":"EN","cn1":300,"key":645},{"attd":"fr","num":12,"tp1":"cu","vl1":"GO","cn1":12500,"key":342},{"attd":"fr","num":13,"tp1":"cu","vl1":"GO","cn1":10000,"key":441},{"attd":"fr","num":14,"tp1":"cu","vl1":"EN","cn1":500,"key":994},{"attd":"fr","num":15,"tp1":"cu","vl1":"GO","cn1":25000,"key":967},{"attd":"fr","num":16,"tp1":"cu","vl1":"GO","cn1":10000,"key":577},{"attd":"fr","num":17,"tp1":"cu","vl1":"GO","cn1":10000,"key":669},{"attd":"fr","num":18,"tp1":"cu","vl1":"EN","cn1":1000,"key":306},{"attd":"fr","num":19,"tp1":"cu","vl1":"GO","cn1":33750,"key":467},{"attd":"fr","num":20,"tp1":"cu","vl1":"GO","cn1":10000,"key":600},{"attd":"fr","num":21,"tp1":"cu","vl1":"EN","cn1":1500,"key":582},{"attd":"fr","num":22,"tp1":"cu","vl1":"GO","cn1":27500,"key":254},{"attd":"fr","num":23,"tp1":"cu","vl1":"GO","cn1":10000,"key":498},{"attd":"fr","num":24,"tp1":"cu","vl1":"GO","cn1":36250,"key":494},{"attd":"fr","num":25,"tp1":"cu","vl1":"EN","cn1":2000,"tp2":"cu","vl2":"GO","cn2":10000000,"key":239},{"attd":"rt1","num":1,"tp1":"cu","vl1":"EN","cn1":120,"key":383},{"attd":"rt1","num":2,"tp1":"cu","vl1":"GO","cn1":1250,"key":513},{"attd":"rt1","num":3,"tp1":"cu","vl1":"GO","cn1":10000,"key":446},{"attd":"rt1","num":4,"tp1":"cu","vl1":"EN","cn1":150,"key":470},{"attd":"rt1","num":5,"tp1":"cu","vl1":"GO","cn1":2500,"key":496},{"attd":"rt1","num":6,"tp1":"cu","vl1":"GO","cn1":3750,"key":218},{"attd":"rt1","num":7,"tp1":"cu","vl1":"EN","cn1":220,"key":434},{"attd":"rt1","num":8,"tp1":"cu","vl1":"GO","cn1":10000,"key":629},{"attd":"rt1","num":9,"tp1":"cu","vl1":"EN","cn1":999,"tp2":"cu","vl2":"GO","cn2":5000000,"key":733},{"attd":"rt2","num":1,"tp1":"cu","vl1":"EN","cn1":120,"key":228},{"attd":"rt2","num":2,"tp1":"cu","vl1":"GO","cn1":1250,"key":373},{"attd":"rt2","num":3,"tp1":"cu","vl1":"GO","cn1":10000,"key":447},{"attd":"rt2","num":4,"tp1":"cu","vl1":"EN","cn1":150,"key":732},{"attd":"rt2","num":5,"tp1":"cu","vl1":"GO","cn1":2500,"key":194},{"attd":"rt2","num":6,"tp1":"cu","vl1":"GO","cn1":3750,"key":652},{"attd":"rt2","num":7,"tp1":"cu","vl1":"EN","cn1":220,"key":821},{"attd":"rt2","num":8,"tp1":"cu","vl1":"GO","cn1":10000,"key":922},{"attd":"rt2","num":9,"tp1":"cu","vl1":"EN","cn1":999,"tp2":"cu","vl2":"GO","cn2":5000000,"key":844},{"attd":"rt3","num":1,"tp1":"cu","vl1":"EN","cn1":120,"key":636},{"attd":"rt3","num":2,"tp1":"cu","vl1":"GO","cn1":1250,"key":334},{"attd":"rt3","num":3,"tp1":"cu","vl1":"GO","cn1":10000,"key":858},{"attd":"rt3","num":4,"tp1":"cu","vl1":"EN","cn1":150,"key":965},{"attd":"rt3","num":5,"tp1":"cu","vl1":"GO","cn1":2500,"key":657},{"attd":"rt3","num":6,"tp1":"cu","vl1":"GO","cn1":3750,"key":160},{"attd":"rt3","num":7,"tp1":"cu","vl1":"EN","cn1":220,"key":798},{"attd":"rt3","num":8,"tp1":"cu","vl1":"GO","cn1":10000,"key":803},{"attd":"rt3","num":9,"tp1":"cu","vl1":"EN","cn1":999,"tp2":"cu","vl2":"GO","cn2":5000000,"key":512},{"attd":"rt4","num":1,"tp1":"cu","vl1":"EN","cn1":120,"key":450},{"attd":"rt4","num":2,"tp1":"cu","vl1":"GO","cn1":1250,"key":645},{"attd":"rt4","num":3,"tp1":"cu","vl1":"GO","cn1":10000,"key":921},{"attd":"rt4","num":4,"tp1":"cu","vl1":"EN","cn1":150,"key":586},{"attd":"rt4","num":5,"tp1":"cu","vl1":"GO","cn1":2500,"key":864},{"attd":"rt4","num":6,"tp1":"cu","vl1":"GO","cn1":3750,"key":374},{"attd":"rt4","num":7,"tp1":"cu","vl1":"EN","cn1":220,"key":980},{"attd":"rt4","num":8,"tp1":"cu","vl1":"GO","cn1":10000,"key":666},{"attd":"rt4","num":9,"tp1":"cu","vl1":"EN","cn1":999,"tp2":"cu","vl2":"GO","cn2":5000000,"key":863},{"attd":"rt5","num":1,"tp1":"cu","vl1":"EN","cn1":120,"key":760},{"attd":"rt5","num":2,"tp1":"cu","vl1":"GO","cn1":1250,"key":805},{"attd":"rt5","num":3,"tp1":"cu","vl1":"GO","cn1":10000,"key":537},{"attd":"rt5","num":4,"tp1":"cu","vl1":"EN","cn1":150,"key":969},{"attd":"rt5","num":5,"tp1":"cu","vl1":"GO","cn1":2500,"key":620},{"attd":"rt5","num":6,"tp1":"cu","vl1":"GO","cn1":3750,"key":714},{"attd":"rt5","num":7,"tp1":"cu","vl1":"EN","cn1":220,"key":478},{"attd":"rt5","num":8,"tp1":"cu","vl1":"GO","cn1":10000,"key":390},{"attd":"rt5","num":9,"tp1":"cu","vl1":"EN","cn1":999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GO","cn1":10000,"key":700},{"attd":"rt7","num":4,"tp1":"cu","vl1":"EN","cn1":150,"key":534},{"attd":"rt7","num":5,"tp1":"cu","vl1":"GO","cn1":2500,"key":952},{"attd":"rt7","num":6,"tp1":"cu","vl1":"GO","cn1":3750,"key":444},{"attd":"rt7","num":7,"tp1":"cu","vl1":"EN","cn1":220,"key":111},{"attd":"rt7","num":8,"tp1":"cu","vl1":"GO","cn1":10000,"key":256},{"attd":"rt7","num":9,"tp1":"cu","vl1":"EN","cn1":500,"tp2":"cu","vl2":"GO","cn2":5000000,"key":755},{"attd":"rt8","num":1,"tp1":"cu","vl1":"EN","cn1":120,"key":752},{"attd":"rt8","num":2,"tp1":"cu","vl1":"GO","cn1":1250,"key":378},{"attd":"rt8","num":3,"tp1":"cu","vl1":"GO","cn1":10000,"key":750},{"attd":"rt8","num":4,"tp1":"cu","vl1":"EN","cn1":150,"key":773},{"attd":"rt8","num":5,"tp1":"cu","vl1":"GO","cn1":2500,"key":760},{"attd":"rt8","num":6,"tp1":"cu","vl1":"GO","cn1":3750,"key":529},{"attd":"rt8","num":7,"tp1":"cu","vl1":"EN","cn1":220,"key":816},{"attd":"rt8","num":8,"tp1":"cu","vl1":"GO","cn1":10000,"key":625},{"attd":"rt8","num":9,"tp1":"cu","vl1":"EN","cn1":500,"tp2":"cu","vl2":"GO","cn2":5000000,"key":923},{"attd":"rt9","num":1,"tp1":"cu","vl1":"EN","cn1":120,"key":672},{"attd":"rt9","num":2,"tp1":"cu","vl1":"GO","cn1":1250,"key":878},{"attd":"rt9","num":3,"tp1":"cu","vl1":"GO","cn1":10000,"key":672},{"attd":"rt9","num":4,"tp1":"cu","vl1":"EN","cn1":150,"key":113},{"attd":"rt9","num":5,"tp1":"cu","vl1":"GO","cn1":2500,"key":823},{"attd":"rt9","num":6,"tp1":"cu","vl1":"GO","cn1":3750,"key":597},{"attd":"rt9","num":7,"tp1":"cu","vl1":"EN","cn1":220,"key":979},{"attd":"rt9","num":8,"tp1":"cu","vl1":"GO","cn1":10000,"key":559},{"attd":"rt9","num":9,"tp1":"cu","vl1":"EN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8" t="str">
        <f t="shared" ca="1" si="43"/>
        <v>{"attd":"nw4","num":29,"tp1":"cu","vl1":"EN","cn1":3000,"tp2":"cu","vl2":"GO","cn2":7500000,"key":265}</v>
      </c>
    </row>
  </sheetData>
  <phoneticPr fontId="1" type="noConversion"/>
  <dataValidations disablePrompts="1" count="2">
    <dataValidation type="list" allowBlank="1" showInputMessage="1" showErrorMessage="1" sqref="M2:M188 H2:H188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8 I2:I188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CFE-592F-4FBA-9142-854EE45BD98B}">
  <dimension ref="A1:Q188"/>
  <sheetViews>
    <sheetView workbookViewId="0">
      <selection activeCell="Q2" sqref="Q2"/>
    </sheetView>
  </sheetViews>
  <sheetFormatPr defaultRowHeight="16.5" outlineLevelCol="1"/>
  <cols>
    <col min="4" max="4" width="3.5" customWidth="1" outlineLevel="1"/>
    <col min="5" max="5" width="9" customWidth="1" outlineLevel="1"/>
    <col min="6" max="6" width="18.75" customWidth="1" outlineLevel="1"/>
    <col min="7" max="8" width="9" customWidth="1" outlineLevel="1"/>
    <col min="9" max="9" width="9" customWidth="1"/>
    <col min="11" max="12" width="9" customWidth="1" outlineLevel="1"/>
    <col min="14" max="14" width="9" customWidth="1" outlineLevel="1"/>
    <col min="16" max="17" width="9" outlineLevel="1"/>
  </cols>
  <sheetData>
    <row r="1" spans="1:17" ht="27" customHeight="1">
      <c r="A1" s="3" t="s">
        <v>93</v>
      </c>
      <c r="B1" s="3" t="s">
        <v>94</v>
      </c>
      <c r="C1" s="3" t="s">
        <v>95</v>
      </c>
      <c r="D1" s="3" t="s">
        <v>46</v>
      </c>
      <c r="E1" s="3" t="s">
        <v>46</v>
      </c>
      <c r="F1" s="3" t="s">
        <v>91</v>
      </c>
      <c r="G1" s="3" t="s">
        <v>92</v>
      </c>
      <c r="H1" s="3" t="s">
        <v>49</v>
      </c>
      <c r="I1" s="3" t="s">
        <v>96</v>
      </c>
      <c r="K1" t="s">
        <v>58</v>
      </c>
      <c r="L1" t="s">
        <v>59</v>
      </c>
      <c r="N1" t="s">
        <v>60</v>
      </c>
      <c r="Q1" s="4" t="s">
        <v>105</v>
      </c>
    </row>
    <row r="2" spans="1:17">
      <c r="A2" t="str">
        <f ca="1">IF(LEN(D2)=0,"",D2)</f>
        <v>cu</v>
      </c>
      <c r="B2" t="str">
        <f>IF(LEN(F2)=0,"",F2)</f>
        <v>EN</v>
      </c>
      <c r="C2">
        <f>IF(LEN(G2)=0,"",G2)</f>
        <v>120</v>
      </c>
      <c r="D2" t="str">
        <f ca="1">IF(ISBLANK(E2),"",
VLOOKUP(E2,OFFSET(INDIRECT("$A:$B"),0,MATCH(E$1&amp;"_Verify",INDIRECT("$1:$1"),0)-1),2,0)
)</f>
        <v>cu</v>
      </c>
      <c r="E2" t="s">
        <v>63</v>
      </c>
      <c r="F2" t="s">
        <v>64</v>
      </c>
      <c r="G2">
        <v>120</v>
      </c>
      <c r="H2" t="str">
        <f>IF(E2="장비1상자",
  IF(OR(F2&gt;3,G2&gt;5),"장비이상",""),
IF(F2="GO",
  IF(G2&lt;100,"골드이상",""),
IF(F2="EN",
  IF(G2&gt;29,"에너지너무많음",
  IF(G2&gt;9,"에너지다소많음","")),"")))</f>
        <v>에너지너무많음</v>
      </c>
      <c r="I2">
        <v>1</v>
      </c>
      <c r="K2" t="s">
        <v>65</v>
      </c>
      <c r="L2" t="s">
        <v>66</v>
      </c>
      <c r="N2" t="s">
        <v>64</v>
      </c>
      <c r="P2" t="s">
        <v>64</v>
      </c>
      <c r="Q2">
        <f>_xlfn.MAXIFS(G:G,F:F,P2)*10</f>
        <v>20000</v>
      </c>
    </row>
    <row r="3" spans="1:17">
      <c r="A3" t="str">
        <f ca="1">IF(LEN(D3)=0,"",D3)</f>
        <v>cu</v>
      </c>
      <c r="B3" t="str">
        <f>IF(LEN(F3)=0,"",F3)</f>
        <v>GO</v>
      </c>
      <c r="C3">
        <f>IF(LEN(G3)=0,"",G3)</f>
        <v>1250</v>
      </c>
      <c r="D3" t="str">
        <f ca="1">IF(ISBLANK(E3),"",
VLOOKUP(E3,OFFSET(INDIRECT("$A:$B"),0,MATCH(E$1&amp;"_Verify",INDIRECT("$1:$1"),0)-1),2,0)
)</f>
        <v>cu</v>
      </c>
      <c r="E3" t="s">
        <v>63</v>
      </c>
      <c r="F3" t="s">
        <v>69</v>
      </c>
      <c r="G3">
        <v>1250</v>
      </c>
      <c r="H3" t="str">
        <f>IF(E3="장비1상자",
  IF(OR(F3&gt;3,G3&gt;5),"장비이상",""),
IF(F3="GO",
  IF(G3&lt;100,"골드이상",""),
IF(F3="EN",
  IF(G3&gt;29,"에너지너무많음",
  IF(G3&gt;9,"에너지다소많음","")),"")))</f>
        <v/>
      </c>
      <c r="I3">
        <v>1</v>
      </c>
      <c r="K3" t="s">
        <v>70</v>
      </c>
      <c r="L3" t="s">
        <v>71</v>
      </c>
      <c r="N3" t="s">
        <v>69</v>
      </c>
      <c r="P3" t="s">
        <v>69</v>
      </c>
      <c r="Q3">
        <f>_xlfn.MAXIFS(G:G,F:F,P3)*10</f>
        <v>750000</v>
      </c>
    </row>
    <row r="4" spans="1:17">
      <c r="A4" t="str">
        <f ca="1">IF(LEN(D4)=0,"",D4)</f>
        <v>it</v>
      </c>
      <c r="B4" t="str">
        <f>IF(LEN(F4)=0,"",F4)</f>
        <v>Cash_sSpellGacha</v>
      </c>
      <c r="C4">
        <f>IF(LEN(G4)=0,"",G4)</f>
        <v>2</v>
      </c>
      <c r="D4" t="str">
        <f ca="1">IF(ISBLANK(E4),"",
VLOOKUP(E4,OFFSET(INDIRECT("$A:$B"),0,MATCH(E$1&amp;"_Verify",INDIRECT("$1:$1"),0)-1),2,0)
)</f>
        <v>it</v>
      </c>
      <c r="E4" t="s">
        <v>73</v>
      </c>
      <c r="F4" t="s">
        <v>67</v>
      </c>
      <c r="G4">
        <v>2</v>
      </c>
      <c r="H4" t="str">
        <f>IF(E4="장비1상자",
  IF(OR(F4&gt;3,G4&gt;5),"장비이상",""),
IF(F4="GO",
  IF(G4&lt;100,"골드이상",""),
IF(F4="EN",
  IF(G4&gt;29,"에너지너무많음",
  IF(G4&gt;9,"에너지다소많음","")),"")))</f>
        <v/>
      </c>
      <c r="I4">
        <v>1</v>
      </c>
      <c r="P4" t="s">
        <v>104</v>
      </c>
      <c r="Q4">
        <f>_xlfn.MAXIFS(G:G,F:F,P4)*10</f>
        <v>0</v>
      </c>
    </row>
    <row r="5" spans="1:17">
      <c r="A5" t="str">
        <f ca="1">IF(LEN(D5)=0,"",D5)</f>
        <v>cu</v>
      </c>
      <c r="B5" t="str">
        <f>IF(LEN(F5)=0,"",F5)</f>
        <v>EN</v>
      </c>
      <c r="C5">
        <f>IF(LEN(G5)=0,"",G5)</f>
        <v>150</v>
      </c>
      <c r="D5" t="str">
        <f ca="1">IF(ISBLANK(E5),"",
VLOOKUP(E5,OFFSET(INDIRECT("$A:$B"),0,MATCH(E$1&amp;"_Verify",INDIRECT("$1:$1"),0)-1),2,0)
)</f>
        <v>cu</v>
      </c>
      <c r="E5" t="s">
        <v>63</v>
      </c>
      <c r="F5" t="s">
        <v>64</v>
      </c>
      <c r="G5">
        <v>150</v>
      </c>
      <c r="H5" t="str">
        <f>IF(E5="장비1상자",
  IF(OR(F5&gt;3,G5&gt;5),"장비이상",""),
IF(F5="GO",
  IF(G5&lt;100,"골드이상",""),
IF(F5="EN",
  IF(G5&gt;29,"에너지너무많음",
  IF(G5&gt;9,"에너지다소많음","")),"")))</f>
        <v>에너지너무많음</v>
      </c>
      <c r="I5">
        <v>1</v>
      </c>
    </row>
    <row r="6" spans="1:17">
      <c r="A6" t="str">
        <f ca="1">IF(LEN(D6)=0,"",D6)</f>
        <v>cu</v>
      </c>
      <c r="B6" t="str">
        <f>IF(LEN(F6)=0,"",F6)</f>
        <v>GO</v>
      </c>
      <c r="C6">
        <f>IF(LEN(G6)=0,"",G6)</f>
        <v>2500</v>
      </c>
      <c r="D6" t="str">
        <f ca="1">IF(ISBLANK(E6),"",
VLOOKUP(E6,OFFSET(INDIRECT("$A:$B"),0,MATCH(E$1&amp;"_Verify",INDIRECT("$1:$1"),0)-1),2,0)
)</f>
        <v>cu</v>
      </c>
      <c r="E6" t="s">
        <v>63</v>
      </c>
      <c r="F6" t="s">
        <v>69</v>
      </c>
      <c r="G6">
        <v>2500</v>
      </c>
      <c r="H6" t="str">
        <f>IF(E6="장비1상자",
  IF(OR(F6&gt;3,G6&gt;5),"장비이상",""),
IF(F6="GO",
  IF(G6&lt;100,"골드이상",""),
IF(F6="EN",
  IF(G6&gt;29,"에너지너무많음",
  IF(G6&gt;9,"에너지다소많음","")),"")))</f>
        <v/>
      </c>
      <c r="I6">
        <v>1</v>
      </c>
    </row>
    <row r="7" spans="1:17">
      <c r="A7" t="str">
        <f ca="1">IF(LEN(D7)=0,"",D7)</f>
        <v>cu</v>
      </c>
      <c r="B7" t="str">
        <f>IF(LEN(F7)=0,"",F7)</f>
        <v>GO</v>
      </c>
      <c r="C7">
        <f>IF(LEN(G7)=0,"",G7)</f>
        <v>3750</v>
      </c>
      <c r="D7" t="str">
        <f ca="1">IF(ISBLANK(E7),"",
VLOOKUP(E7,OFFSET(INDIRECT("$A:$B"),0,MATCH(E$1&amp;"_Verify",INDIRECT("$1:$1"),0)-1),2,0)
)</f>
        <v>cu</v>
      </c>
      <c r="E7" t="s">
        <v>63</v>
      </c>
      <c r="F7" t="s">
        <v>69</v>
      </c>
      <c r="G7">
        <v>3750</v>
      </c>
      <c r="H7" t="str">
        <f>IF(E7="장비1상자",
  IF(OR(F7&gt;3,G7&gt;5),"장비이상",""),
IF(F7="GO",
  IF(G7&lt;100,"골드이상",""),
IF(F7="EN",
  IF(G7&gt;29,"에너지너무많음",
  IF(G7&gt;9,"에너지다소많음","")),"")))</f>
        <v/>
      </c>
      <c r="I7">
        <v>1</v>
      </c>
    </row>
    <row r="8" spans="1:17">
      <c r="A8" t="str">
        <f ca="1">IF(LEN(D8)=0,"",D8)</f>
        <v>cu</v>
      </c>
      <c r="B8" t="str">
        <f>IF(LEN(F8)=0,"",F8)</f>
        <v>EN</v>
      </c>
      <c r="C8">
        <f>IF(LEN(G8)=0,"",G8)</f>
        <v>220</v>
      </c>
      <c r="D8" t="str">
        <f ca="1">IF(ISBLANK(E8),"",
VLOOKUP(E8,OFFSET(INDIRECT("$A:$B"),0,MATCH(E$1&amp;"_Verify",INDIRECT("$1:$1"),0)-1),2,0)
)</f>
        <v>cu</v>
      </c>
      <c r="E8" t="s">
        <v>63</v>
      </c>
      <c r="F8" t="s">
        <v>64</v>
      </c>
      <c r="G8">
        <v>220</v>
      </c>
      <c r="H8" t="str">
        <f>IF(E8="장비1상자",
  IF(OR(F8&gt;3,G8&gt;5),"장비이상",""),
IF(F8="GO",
  IF(G8&lt;100,"골드이상",""),
IF(F8="EN",
  IF(G8&gt;29,"에너지너무많음",
  IF(G8&gt;9,"에너지다소많음","")),"")))</f>
        <v>에너지너무많음</v>
      </c>
      <c r="I8">
        <v>1</v>
      </c>
    </row>
    <row r="9" spans="1:17">
      <c r="A9" t="str">
        <f ca="1">IF(LEN(D9)=0,"",D9)</f>
        <v>it</v>
      </c>
      <c r="B9" t="str">
        <f>IF(LEN(F9)=0,"",F9)</f>
        <v>Cash_sSpellGacha</v>
      </c>
      <c r="C9">
        <f>IF(LEN(G9)=0,"",G9)</f>
        <v>2</v>
      </c>
      <c r="D9" t="str">
        <f ca="1">IF(ISBLANK(E9),"",
VLOOKUP(E9,OFFSET(INDIRECT("$A:$B"),0,MATCH(E$1&amp;"_Verify",INDIRECT("$1:$1"),0)-1),2,0)
)</f>
        <v>it</v>
      </c>
      <c r="E9" t="s">
        <v>73</v>
      </c>
      <c r="F9" t="s">
        <v>67</v>
      </c>
      <c r="G9">
        <v>2</v>
      </c>
      <c r="H9" t="str">
        <f>IF(E9="장비1상자",
  IF(OR(F9&gt;3,G9&gt;5),"장비이상",""),
IF(F9="GO",
  IF(G9&lt;100,"골드이상",""),
IF(F9="EN",
  IF(G9&gt;29,"에너지너무많음",
  IF(G9&gt;9,"에너지다소많음","")),"")))</f>
        <v/>
      </c>
      <c r="I9">
        <v>1</v>
      </c>
    </row>
    <row r="10" spans="1:17">
      <c r="A10" t="str">
        <f ca="1">IF(LEN(D10)=0,"",D10)</f>
        <v>cu</v>
      </c>
      <c r="B10" t="str">
        <f>IF(LEN(F10)=0,"",F10)</f>
        <v>GO</v>
      </c>
      <c r="C10">
        <f>IF(LEN(G10)=0,"",G10)</f>
        <v>6250</v>
      </c>
      <c r="D10" t="str">
        <f ca="1">IF(ISBLANK(E10),"",
VLOOKUP(E10,OFFSET(INDIRECT("$A:$B"),0,MATCH(E$1&amp;"_Verify",INDIRECT("$1:$1"),0)-1),2,0)
)</f>
        <v>cu</v>
      </c>
      <c r="E10" t="s">
        <v>63</v>
      </c>
      <c r="F10" t="s">
        <v>69</v>
      </c>
      <c r="G10">
        <v>6250</v>
      </c>
      <c r="H10" t="str">
        <f>IF(E10="장비1상자",
  IF(OR(F10&gt;3,G10&gt;5),"장비이상",""),
IF(F10="GO",
  IF(G10&lt;100,"골드이상",""),
IF(F10="EN",
  IF(G10&gt;29,"에너지너무많음",
  IF(G10&gt;9,"에너지다소많음","")),"")))</f>
        <v/>
      </c>
      <c r="I10">
        <v>1</v>
      </c>
    </row>
    <row r="11" spans="1:17">
      <c r="A11" t="str">
        <f ca="1">IF(LEN(D11)=0,"",D11)</f>
        <v>it</v>
      </c>
      <c r="B11" t="str">
        <f>IF(LEN(F11)=0,"",F11)</f>
        <v>Cash_sSpellGacha</v>
      </c>
      <c r="C11">
        <f>IF(LEN(G11)=0,"",G11)</f>
        <v>1</v>
      </c>
      <c r="D11" t="str">
        <f ca="1">IF(ISBLANK(E11),"",
VLOOKUP(E11,OFFSET(INDIRECT("$A:$B"),0,MATCH(E$1&amp;"_Verify",INDIRECT("$1:$1"),0)-1),2,0)
)</f>
        <v>it</v>
      </c>
      <c r="E11" t="s">
        <v>73</v>
      </c>
      <c r="F11" t="s">
        <v>67</v>
      </c>
      <c r="G11">
        <v>1</v>
      </c>
      <c r="H11" t="str">
        <f>IF(E11="장비1상자",
  IF(OR(F11&gt;3,G11&gt;5),"장비이상",""),
IF(F11="GO",
  IF(G11&lt;100,"골드이상",""),
IF(F11="EN",
  IF(G11&gt;29,"에너지너무많음",
  IF(G11&gt;9,"에너지다소많음","")),"")))</f>
        <v/>
      </c>
      <c r="I11">
        <v>1</v>
      </c>
    </row>
    <row r="12" spans="1:17">
      <c r="A12" t="str">
        <f ca="1">IF(LEN(D12)=0,"",D12)</f>
        <v>cu</v>
      </c>
      <c r="B12" t="str">
        <f>IF(LEN(F12)=0,"",F12)</f>
        <v>EN</v>
      </c>
      <c r="C12">
        <f>IF(LEN(G12)=0,"",G12)</f>
        <v>300</v>
      </c>
      <c r="D12" t="str">
        <f ca="1">IF(ISBLANK(E12),"",
VLOOKUP(E12,OFFSET(INDIRECT("$A:$B"),0,MATCH(E$1&amp;"_Verify",INDIRECT("$1:$1"),0)-1),2,0)
)</f>
        <v>cu</v>
      </c>
      <c r="E12" t="s">
        <v>63</v>
      </c>
      <c r="F12" t="s">
        <v>64</v>
      </c>
      <c r="G12">
        <v>300</v>
      </c>
      <c r="H12" t="str">
        <f>IF(E12="장비1상자",
  IF(OR(F12&gt;3,G12&gt;5),"장비이상",""),
IF(F12="GO",
  IF(G12&lt;100,"골드이상",""),
IF(F12="EN",
  IF(G12&gt;29,"에너지너무많음",
  IF(G12&gt;9,"에너지다소많음","")),"")))</f>
        <v>에너지너무많음</v>
      </c>
      <c r="I12">
        <v>1</v>
      </c>
    </row>
    <row r="13" spans="1:17">
      <c r="A13" t="str">
        <f ca="1">IF(LEN(D13)=0,"",D13)</f>
        <v>cu</v>
      </c>
      <c r="B13" t="str">
        <f>IF(LEN(F13)=0,"",F13)</f>
        <v>GO</v>
      </c>
      <c r="C13">
        <f>IF(LEN(G13)=0,"",G13)</f>
        <v>12500</v>
      </c>
      <c r="D13" t="str">
        <f ca="1">IF(ISBLANK(E13),"",
VLOOKUP(E13,OFFSET(INDIRECT("$A:$B"),0,MATCH(E$1&amp;"_Verify",INDIRECT("$1:$1"),0)-1),2,0)
)</f>
        <v>cu</v>
      </c>
      <c r="E13" t="s">
        <v>63</v>
      </c>
      <c r="F13" t="s">
        <v>69</v>
      </c>
      <c r="G13">
        <v>12500</v>
      </c>
      <c r="H13" t="str">
        <f>IF(E13="장비1상자",
  IF(OR(F13&gt;3,G13&gt;5),"장비이상",""),
IF(F13="GO",
  IF(G13&lt;100,"골드이상",""),
IF(F13="EN",
  IF(G13&gt;29,"에너지너무많음",
  IF(G13&gt;9,"에너지다소많음","")),"")))</f>
        <v/>
      </c>
      <c r="I13">
        <v>1</v>
      </c>
    </row>
    <row r="14" spans="1:17">
      <c r="A14" t="str">
        <f ca="1">IF(LEN(D14)=0,"",D14)</f>
        <v>it</v>
      </c>
      <c r="B14" t="str">
        <f>IF(LEN(F14)=0,"",F14)</f>
        <v>Cash_sSpellGacha</v>
      </c>
      <c r="C14">
        <f>IF(LEN(G14)=0,"",G14)</f>
        <v>10</v>
      </c>
      <c r="D14" t="str">
        <f ca="1">IF(ISBLANK(E14),"",
VLOOKUP(E14,OFFSET(INDIRECT("$A:$B"),0,MATCH(E$1&amp;"_Verify",INDIRECT("$1:$1"),0)-1),2,0)
)</f>
        <v>it</v>
      </c>
      <c r="E14" t="s">
        <v>73</v>
      </c>
      <c r="F14" t="s">
        <v>67</v>
      </c>
      <c r="G14">
        <v>10</v>
      </c>
      <c r="H14" t="str">
        <f>IF(E14="장비1상자",
  IF(OR(F14&gt;3,G14&gt;5),"장비이상",""),
IF(F14="GO",
  IF(G14&lt;100,"골드이상",""),
IF(F14="EN",
  IF(G14&gt;29,"에너지너무많음",
  IF(G14&gt;9,"에너지다소많음","")),"")))</f>
        <v/>
      </c>
      <c r="I14">
        <v>1</v>
      </c>
    </row>
    <row r="15" spans="1:17">
      <c r="A15" t="str">
        <f ca="1">IF(LEN(D15)=0,"",D15)</f>
        <v>cu</v>
      </c>
      <c r="B15" t="str">
        <f>IF(LEN(F15)=0,"",F15)</f>
        <v>EN</v>
      </c>
      <c r="C15">
        <f>IF(LEN(G15)=0,"",G15)</f>
        <v>500</v>
      </c>
      <c r="D15" t="str">
        <f ca="1">IF(ISBLANK(E15),"",
VLOOKUP(E15,OFFSET(INDIRECT("$A:$B"),0,MATCH(E$1&amp;"_Verify",INDIRECT("$1:$1"),0)-1),2,0)
)</f>
        <v>cu</v>
      </c>
      <c r="E15" t="s">
        <v>63</v>
      </c>
      <c r="F15" t="s">
        <v>64</v>
      </c>
      <c r="G15">
        <v>500</v>
      </c>
      <c r="H15" t="str">
        <f>IF(E15="장비1상자",
  IF(OR(F15&gt;3,G15&gt;5),"장비이상",""),
IF(F15="GO",
  IF(G15&lt;100,"골드이상",""),
IF(F15="EN",
  IF(G15&gt;29,"에너지너무많음",
  IF(G15&gt;9,"에너지다소많음","")),"")))</f>
        <v>에너지너무많음</v>
      </c>
      <c r="I15">
        <v>1</v>
      </c>
    </row>
    <row r="16" spans="1:17">
      <c r="A16" t="str">
        <f ca="1">IF(LEN(D16)=0,"",D16)</f>
        <v>cu</v>
      </c>
      <c r="B16" t="str">
        <f>IF(LEN(F16)=0,"",F16)</f>
        <v>GO</v>
      </c>
      <c r="C16">
        <f>IF(LEN(G16)=0,"",G16)</f>
        <v>25000</v>
      </c>
      <c r="D16" t="str">
        <f ca="1">IF(ISBLANK(E16),"",
VLOOKUP(E16,OFFSET(INDIRECT("$A:$B"),0,MATCH(E$1&amp;"_Verify",INDIRECT("$1:$1"),0)-1),2,0)
)</f>
        <v>cu</v>
      </c>
      <c r="E16" t="s">
        <v>63</v>
      </c>
      <c r="F16" t="s">
        <v>69</v>
      </c>
      <c r="G16">
        <v>25000</v>
      </c>
      <c r="H16" t="str">
        <f>IF(E16="장비1상자",
  IF(OR(F16&gt;3,G16&gt;5),"장비이상",""),
IF(F16="GO",
  IF(G16&lt;100,"골드이상",""),
IF(F16="EN",
  IF(G16&gt;29,"에너지너무많음",
  IF(G16&gt;9,"에너지다소많음","")),"")))</f>
        <v/>
      </c>
      <c r="I16">
        <v>1</v>
      </c>
    </row>
    <row r="17" spans="1:9">
      <c r="A17" t="str">
        <f ca="1">IF(LEN(D17)=0,"",D17)</f>
        <v>it</v>
      </c>
      <c r="B17" t="str">
        <f>IF(LEN(F17)=0,"",F17)</f>
        <v>Cash_sSpellGacha</v>
      </c>
      <c r="C17">
        <f>IF(LEN(G17)=0,"",G17)</f>
        <v>2</v>
      </c>
      <c r="D17" t="str">
        <f ca="1">IF(ISBLANK(E17),"",
VLOOKUP(E17,OFFSET(INDIRECT("$A:$B"),0,MATCH(E$1&amp;"_Verify",INDIRECT("$1:$1"),0)-1),2,0)
)</f>
        <v>it</v>
      </c>
      <c r="E17" t="s">
        <v>73</v>
      </c>
      <c r="F17" t="s">
        <v>67</v>
      </c>
      <c r="G17">
        <v>2</v>
      </c>
      <c r="H17" t="str">
        <f>IF(E17="장비1상자",
  IF(OR(F17&gt;3,G17&gt;5),"장비이상",""),
IF(F17="GO",
  IF(G17&lt;100,"골드이상",""),
IF(F17="EN",
  IF(G17&gt;29,"에너지너무많음",
  IF(G17&gt;9,"에너지다소많음","")),"")))</f>
        <v/>
      </c>
      <c r="I17">
        <v>1</v>
      </c>
    </row>
    <row r="18" spans="1:9">
      <c r="A18" t="str">
        <f ca="1">IF(LEN(D18)=0,"",D18)</f>
        <v>it</v>
      </c>
      <c r="B18" t="str">
        <f>IF(LEN(F18)=0,"",F18)</f>
        <v>Cash_sSpellGacha</v>
      </c>
      <c r="C18">
        <f>IF(LEN(G18)=0,"",G18)</f>
        <v>1</v>
      </c>
      <c r="D18" t="str">
        <f ca="1">IF(ISBLANK(E18),"",
VLOOKUP(E18,OFFSET(INDIRECT("$A:$B"),0,MATCH(E$1&amp;"_Verify",INDIRECT("$1:$1"),0)-1),2,0)
)</f>
        <v>it</v>
      </c>
      <c r="E18" t="s">
        <v>73</v>
      </c>
      <c r="F18" t="s">
        <v>67</v>
      </c>
      <c r="G18">
        <v>1</v>
      </c>
      <c r="H18" t="str">
        <f>IF(E18="장비1상자",
  IF(OR(F18&gt;3,G18&gt;5),"장비이상",""),
IF(F18="GO",
  IF(G18&lt;100,"골드이상",""),
IF(F18="EN",
  IF(G18&gt;29,"에너지너무많음",
  IF(G18&gt;9,"에너지다소많음","")),"")))</f>
        <v/>
      </c>
      <c r="I18">
        <v>1</v>
      </c>
    </row>
    <row r="19" spans="1:9">
      <c r="A19" t="str">
        <f ca="1">IF(LEN(D19)=0,"",D19)</f>
        <v>cu</v>
      </c>
      <c r="B19" t="str">
        <f>IF(LEN(F19)=0,"",F19)</f>
        <v>EN</v>
      </c>
      <c r="C19">
        <f>IF(LEN(G19)=0,"",G19)</f>
        <v>1000</v>
      </c>
      <c r="D19" t="str">
        <f ca="1">IF(ISBLANK(E19),"",
VLOOKUP(E19,OFFSET(INDIRECT("$A:$B"),0,MATCH(E$1&amp;"_Verify",INDIRECT("$1:$1"),0)-1),2,0)
)</f>
        <v>cu</v>
      </c>
      <c r="E19" t="s">
        <v>63</v>
      </c>
      <c r="F19" t="s">
        <v>64</v>
      </c>
      <c r="G19">
        <v>1000</v>
      </c>
      <c r="H19" t="str">
        <f>IF(E19="장비1상자",
  IF(OR(F19&gt;3,G19&gt;5),"장비이상",""),
IF(F19="GO",
  IF(G19&lt;100,"골드이상",""),
IF(F19="EN",
  IF(G19&gt;29,"에너지너무많음",
  IF(G19&gt;9,"에너지다소많음","")),"")))</f>
        <v>에너지너무많음</v>
      </c>
      <c r="I19">
        <v>1</v>
      </c>
    </row>
    <row r="20" spans="1:9">
      <c r="A20" t="str">
        <f ca="1">IF(LEN(D20)=0,"",D20)</f>
        <v>cu</v>
      </c>
      <c r="B20" t="str">
        <f>IF(LEN(F20)=0,"",F20)</f>
        <v>GO</v>
      </c>
      <c r="C20">
        <f>IF(LEN(G20)=0,"",G20)</f>
        <v>33750</v>
      </c>
      <c r="D20" t="str">
        <f ca="1">IF(ISBLANK(E20),"",
VLOOKUP(E20,OFFSET(INDIRECT("$A:$B"),0,MATCH(E$1&amp;"_Verify",INDIRECT("$1:$1"),0)-1),2,0)
)</f>
        <v>cu</v>
      </c>
      <c r="E20" t="s">
        <v>63</v>
      </c>
      <c r="F20" t="s">
        <v>69</v>
      </c>
      <c r="G20">
        <v>33750</v>
      </c>
      <c r="H20" t="str">
        <f>IF(E20="장비1상자",
  IF(OR(F20&gt;3,G20&gt;5),"장비이상",""),
IF(F20="GO",
  IF(G20&lt;100,"골드이상",""),
IF(F20="EN",
  IF(G20&gt;29,"에너지너무많음",
  IF(G20&gt;9,"에너지다소많음","")),"")))</f>
        <v/>
      </c>
      <c r="I20">
        <v>1</v>
      </c>
    </row>
    <row r="21" spans="1:9">
      <c r="A21" t="str">
        <f ca="1">IF(LEN(D21)=0,"",D21)</f>
        <v>it</v>
      </c>
      <c r="B21" t="str">
        <f>IF(LEN(F21)=0,"",F21)</f>
        <v>Cash_sSpellGacha</v>
      </c>
      <c r="C21">
        <f>IF(LEN(G21)=0,"",G21)</f>
        <v>10</v>
      </c>
      <c r="D21" t="str">
        <f ca="1">IF(ISBLANK(E21),"",
VLOOKUP(E21,OFFSET(INDIRECT("$A:$B"),0,MATCH(E$1&amp;"_Verify",INDIRECT("$1:$1"),0)-1),2,0)
)</f>
        <v>it</v>
      </c>
      <c r="E21" t="s">
        <v>73</v>
      </c>
      <c r="F21" t="s">
        <v>67</v>
      </c>
      <c r="G21">
        <v>10</v>
      </c>
      <c r="H21" t="str">
        <f>IF(E21="장비1상자",
  IF(OR(F21&gt;3,G21&gt;5),"장비이상",""),
IF(F21="GO",
  IF(G21&lt;100,"골드이상",""),
IF(F21="EN",
  IF(G21&gt;29,"에너지너무많음",
  IF(G21&gt;9,"에너지다소많음","")),"")))</f>
        <v/>
      </c>
      <c r="I21">
        <v>1</v>
      </c>
    </row>
    <row r="22" spans="1:9">
      <c r="A22" t="str">
        <f ca="1">IF(LEN(D22)=0,"",D22)</f>
        <v>cu</v>
      </c>
      <c r="B22" t="str">
        <f>IF(LEN(F22)=0,"",F22)</f>
        <v>EN</v>
      </c>
      <c r="C22">
        <f>IF(LEN(G22)=0,"",G22)</f>
        <v>1500</v>
      </c>
      <c r="D22" t="str">
        <f ca="1">IF(ISBLANK(E22),"",
VLOOKUP(E22,OFFSET(INDIRECT("$A:$B"),0,MATCH(E$1&amp;"_Verify",INDIRECT("$1:$1"),0)-1),2,0)
)</f>
        <v>cu</v>
      </c>
      <c r="E22" t="s">
        <v>63</v>
      </c>
      <c r="F22" t="s">
        <v>64</v>
      </c>
      <c r="G22">
        <v>1500</v>
      </c>
      <c r="H22" t="str">
        <f>IF(E22="장비1상자",
  IF(OR(F22&gt;3,G22&gt;5),"장비이상",""),
IF(F22="GO",
  IF(G22&lt;100,"골드이상",""),
IF(F22="EN",
  IF(G22&gt;29,"에너지너무많음",
  IF(G22&gt;9,"에너지다소많음","")),"")))</f>
        <v>에너지너무많음</v>
      </c>
      <c r="I22">
        <v>1</v>
      </c>
    </row>
    <row r="23" spans="1:9">
      <c r="A23" t="str">
        <f ca="1">IF(LEN(D23)=0,"",D23)</f>
        <v>cu</v>
      </c>
      <c r="B23" t="str">
        <f>IF(LEN(F23)=0,"",F23)</f>
        <v>GO</v>
      </c>
      <c r="C23">
        <f>IF(LEN(G23)=0,"",G23)</f>
        <v>27500</v>
      </c>
      <c r="D23" t="str">
        <f ca="1">IF(ISBLANK(E23),"",
VLOOKUP(E23,OFFSET(INDIRECT("$A:$B"),0,MATCH(E$1&amp;"_Verify",INDIRECT("$1:$1"),0)-1),2,0)
)</f>
        <v>cu</v>
      </c>
      <c r="E23" t="s">
        <v>63</v>
      </c>
      <c r="F23" t="s">
        <v>69</v>
      </c>
      <c r="G23">
        <v>27500</v>
      </c>
      <c r="H23" t="str">
        <f>IF(E23="장비1상자",
  IF(OR(F23&gt;3,G23&gt;5),"장비이상",""),
IF(F23="GO",
  IF(G23&lt;100,"골드이상",""),
IF(F23="EN",
  IF(G23&gt;29,"에너지너무많음",
  IF(G23&gt;9,"에너지다소많음","")),"")))</f>
        <v/>
      </c>
      <c r="I23">
        <v>1</v>
      </c>
    </row>
    <row r="24" spans="1:9">
      <c r="A24" t="str">
        <f ca="1">IF(LEN(D24)=0,"",D24)</f>
        <v>it</v>
      </c>
      <c r="B24" t="str">
        <f>IF(LEN(F24)=0,"",F24)</f>
        <v>Cash_sSpellGacha</v>
      </c>
      <c r="C24">
        <f>IF(LEN(G24)=0,"",G24)</f>
        <v>10</v>
      </c>
      <c r="D24" t="str">
        <f ca="1">IF(ISBLANK(E24),"",
VLOOKUP(E24,OFFSET(INDIRECT("$A:$B"),0,MATCH(E$1&amp;"_Verify",INDIRECT("$1:$1"),0)-1),2,0)
)</f>
        <v>it</v>
      </c>
      <c r="E24" t="s">
        <v>73</v>
      </c>
      <c r="F24" t="s">
        <v>67</v>
      </c>
      <c r="G24">
        <v>10</v>
      </c>
      <c r="H24" t="str">
        <f>IF(E24="장비1상자",
  IF(OR(F24&gt;3,G24&gt;5),"장비이상",""),
IF(F24="GO",
  IF(G24&lt;100,"골드이상",""),
IF(F24="EN",
  IF(G24&gt;29,"에너지너무많음",
  IF(G24&gt;9,"에너지다소많음","")),"")))</f>
        <v/>
      </c>
      <c r="I24">
        <v>1</v>
      </c>
    </row>
    <row r="25" spans="1:9">
      <c r="A25" t="str">
        <f ca="1">IF(LEN(D25)=0,"",D25)</f>
        <v>cu</v>
      </c>
      <c r="B25" t="str">
        <f>IF(LEN(F25)=0,"",F25)</f>
        <v>GO</v>
      </c>
      <c r="C25">
        <f>IF(LEN(G25)=0,"",G25)</f>
        <v>36250</v>
      </c>
      <c r="D25" t="str">
        <f ca="1">IF(ISBLANK(E25),"",
VLOOKUP(E25,OFFSET(INDIRECT("$A:$B"),0,MATCH(E$1&amp;"_Verify",INDIRECT("$1:$1"),0)-1),2,0)
)</f>
        <v>cu</v>
      </c>
      <c r="E25" t="s">
        <v>63</v>
      </c>
      <c r="F25" t="s">
        <v>69</v>
      </c>
      <c r="G25">
        <v>36250</v>
      </c>
      <c r="H25" t="str">
        <f>IF(E25="장비1상자",
  IF(OR(F25&gt;3,G25&gt;5),"장비이상",""),
IF(F25="GO",
  IF(G25&lt;100,"골드이상",""),
IF(F25="EN",
  IF(G25&gt;29,"에너지너무많음",
  IF(G25&gt;9,"에너지다소많음","")),"")))</f>
        <v/>
      </c>
      <c r="I25">
        <v>1</v>
      </c>
    </row>
    <row r="26" spans="1:9">
      <c r="A26" t="str">
        <f ca="1">IF(LEN(D26)=0,"",D26)</f>
        <v>cu</v>
      </c>
      <c r="B26" t="str">
        <f>IF(LEN(F26)=0,"",F26)</f>
        <v>EN</v>
      </c>
      <c r="C26">
        <f>IF(LEN(G26)=0,"",G26)</f>
        <v>2000</v>
      </c>
      <c r="D26" t="str">
        <f ca="1">IF(ISBLANK(E26),"",
VLOOKUP(E26,OFFSET(INDIRECT("$A:$B"),0,MATCH(E$1&amp;"_Verify",INDIRECT("$1:$1"),0)-1),2,0)
)</f>
        <v>cu</v>
      </c>
      <c r="E26" t="s">
        <v>63</v>
      </c>
      <c r="F26" t="s">
        <v>64</v>
      </c>
      <c r="G26">
        <v>2000</v>
      </c>
      <c r="H26" t="str">
        <f>IF(E26="장비1상자",
  IF(OR(F26&gt;3,G26&gt;5),"장비이상",""),
IF(F26="GO",
  IF(G26&lt;100,"골드이상",""),
IF(F26="EN",
  IF(G26&gt;29,"에너지너무많음",
  IF(G26&gt;9,"에너지다소많음","")),"")))</f>
        <v>에너지너무많음</v>
      </c>
      <c r="I26">
        <v>1</v>
      </c>
    </row>
    <row r="27" spans="1:9">
      <c r="A27" t="str">
        <f ca="1">IF(LEN(D27)=0,"",D27)</f>
        <v>cu</v>
      </c>
      <c r="B27" t="str">
        <f>IF(LEN(F27)=0,"",F27)</f>
        <v>EN</v>
      </c>
      <c r="C27">
        <f>IF(LEN(G27)=0,"",G27)</f>
        <v>120</v>
      </c>
      <c r="D27" t="str">
        <f ca="1">IF(ISBLANK(E27),"",
VLOOKUP(E27,OFFSET(INDIRECT("$A:$B"),0,MATCH(E$1&amp;"_Verify",INDIRECT("$1:$1"),0)-1),2,0)
)</f>
        <v>cu</v>
      </c>
      <c r="E27" t="s">
        <v>63</v>
      </c>
      <c r="F27" t="s">
        <v>64</v>
      </c>
      <c r="G27">
        <v>120</v>
      </c>
      <c r="H27" t="str">
        <f>IF(E27="장비1상자",
  IF(OR(F27&gt;3,G27&gt;5),"장비이상",""),
IF(F27="GO",
  IF(G27&lt;100,"골드이상",""),
IF(F27="EN",
  IF(G27&gt;29,"에너지너무많음",
  IF(G27&gt;9,"에너지다소많음","")),"")))</f>
        <v>에너지너무많음</v>
      </c>
      <c r="I27">
        <v>1</v>
      </c>
    </row>
    <row r="28" spans="1:9">
      <c r="A28" t="str">
        <f ca="1">IF(LEN(D28)=0,"",D28)</f>
        <v>cu</v>
      </c>
      <c r="B28" t="str">
        <f>IF(LEN(F28)=0,"",F28)</f>
        <v>GO</v>
      </c>
      <c r="C28">
        <f>IF(LEN(G28)=0,"",G28)</f>
        <v>1250</v>
      </c>
      <c r="D28" t="str">
        <f ca="1">IF(ISBLANK(E28),"",
VLOOKUP(E28,OFFSET(INDIRECT("$A:$B"),0,MATCH(E$1&amp;"_Verify",INDIRECT("$1:$1"),0)-1),2,0)
)</f>
        <v>cu</v>
      </c>
      <c r="E28" t="s">
        <v>63</v>
      </c>
      <c r="F28" t="s">
        <v>69</v>
      </c>
      <c r="G28">
        <v>1250</v>
      </c>
      <c r="H28" t="str">
        <f>IF(E28="장비1상자",
  IF(OR(F28&gt;3,G28&gt;5),"장비이상",""),
IF(F28="GO",
  IF(G28&lt;100,"골드이상",""),
IF(F28="EN",
  IF(G28&gt;29,"에너지너무많음",
  IF(G28&gt;9,"에너지다소많음","")),"")))</f>
        <v/>
      </c>
      <c r="I28">
        <v>1</v>
      </c>
    </row>
    <row r="29" spans="1:9">
      <c r="A29" t="str">
        <f ca="1">IF(LEN(D29)=0,"",D29)</f>
        <v>it</v>
      </c>
      <c r="B29" t="str">
        <f>IF(LEN(F29)=0,"",F29)</f>
        <v>Cash_sSpellGacha</v>
      </c>
      <c r="C29">
        <f>IF(LEN(G29)=0,"",G29)</f>
        <v>2</v>
      </c>
      <c r="D29" t="str">
        <f ca="1">IF(ISBLANK(E29),"",
VLOOKUP(E29,OFFSET(INDIRECT("$A:$B"),0,MATCH(E$1&amp;"_Verify",INDIRECT("$1:$1"),0)-1),2,0)
)</f>
        <v>it</v>
      </c>
      <c r="E29" t="s">
        <v>73</v>
      </c>
      <c r="F29" t="s">
        <v>67</v>
      </c>
      <c r="G29">
        <v>2</v>
      </c>
      <c r="H29" t="str">
        <f>IF(E29="장비1상자",
  IF(OR(F29&gt;3,G29&gt;5),"장비이상",""),
IF(F29="GO",
  IF(G29&lt;100,"골드이상",""),
IF(F29="EN",
  IF(G29&gt;29,"에너지너무많음",
  IF(G29&gt;9,"에너지다소많음","")),"")))</f>
        <v/>
      </c>
      <c r="I29">
        <v>1</v>
      </c>
    </row>
    <row r="30" spans="1:9">
      <c r="A30" t="str">
        <f ca="1">IF(LEN(D30)=0,"",D30)</f>
        <v>cu</v>
      </c>
      <c r="B30" t="str">
        <f>IF(LEN(F30)=0,"",F30)</f>
        <v>EN</v>
      </c>
      <c r="C30">
        <f>IF(LEN(G30)=0,"",G30)</f>
        <v>150</v>
      </c>
      <c r="D30" t="str">
        <f ca="1">IF(ISBLANK(E30),"",
VLOOKUP(E30,OFFSET(INDIRECT("$A:$B"),0,MATCH(E$1&amp;"_Verify",INDIRECT("$1:$1"),0)-1),2,0)
)</f>
        <v>cu</v>
      </c>
      <c r="E30" t="s">
        <v>63</v>
      </c>
      <c r="F30" t="s">
        <v>64</v>
      </c>
      <c r="G30">
        <v>150</v>
      </c>
      <c r="H30" t="str">
        <f>IF(E30="장비1상자",
  IF(OR(F30&gt;3,G30&gt;5),"장비이상",""),
IF(F30="GO",
  IF(G30&lt;100,"골드이상",""),
IF(F30="EN",
  IF(G30&gt;29,"에너지너무많음",
  IF(G30&gt;9,"에너지다소많음","")),"")))</f>
        <v>에너지너무많음</v>
      </c>
      <c r="I30">
        <v>1</v>
      </c>
    </row>
    <row r="31" spans="1:9">
      <c r="A31" t="str">
        <f ca="1">IF(LEN(D31)=0,"",D31)</f>
        <v>cu</v>
      </c>
      <c r="B31" t="str">
        <f>IF(LEN(F31)=0,"",F31)</f>
        <v>GO</v>
      </c>
      <c r="C31">
        <f>IF(LEN(G31)=0,"",G31)</f>
        <v>2500</v>
      </c>
      <c r="D31" t="str">
        <f ca="1">IF(ISBLANK(E31),"",
VLOOKUP(E31,OFFSET(INDIRECT("$A:$B"),0,MATCH(E$1&amp;"_Verify",INDIRECT("$1:$1"),0)-1),2,0)
)</f>
        <v>cu</v>
      </c>
      <c r="E31" t="s">
        <v>63</v>
      </c>
      <c r="F31" t="s">
        <v>69</v>
      </c>
      <c r="G31">
        <v>2500</v>
      </c>
      <c r="H31" t="str">
        <f>IF(E31="장비1상자",
  IF(OR(F31&gt;3,G31&gt;5),"장비이상",""),
IF(F31="GO",
  IF(G31&lt;100,"골드이상",""),
IF(F31="EN",
  IF(G31&gt;29,"에너지너무많음",
  IF(G31&gt;9,"에너지다소많음","")),"")))</f>
        <v/>
      </c>
      <c r="I31">
        <v>1</v>
      </c>
    </row>
    <row r="32" spans="1:9">
      <c r="A32" t="str">
        <f ca="1">IF(LEN(D32)=0,"",D32)</f>
        <v>cu</v>
      </c>
      <c r="B32" t="str">
        <f>IF(LEN(F32)=0,"",F32)</f>
        <v>GO</v>
      </c>
      <c r="C32">
        <f>IF(LEN(G32)=0,"",G32)</f>
        <v>3750</v>
      </c>
      <c r="D32" t="str">
        <f ca="1">IF(ISBLANK(E32),"",
VLOOKUP(E32,OFFSET(INDIRECT("$A:$B"),0,MATCH(E$1&amp;"_Verify",INDIRECT("$1:$1"),0)-1),2,0)
)</f>
        <v>cu</v>
      </c>
      <c r="E32" t="s">
        <v>63</v>
      </c>
      <c r="F32" t="s">
        <v>69</v>
      </c>
      <c r="G32">
        <v>3750</v>
      </c>
      <c r="H32" t="str">
        <f>IF(E32="장비1상자",
  IF(OR(F32&gt;3,G32&gt;5),"장비이상",""),
IF(F32="GO",
  IF(G32&lt;100,"골드이상",""),
IF(F32="EN",
  IF(G32&gt;29,"에너지너무많음",
  IF(G32&gt;9,"에너지다소많음","")),"")))</f>
        <v/>
      </c>
      <c r="I32">
        <v>1</v>
      </c>
    </row>
    <row r="33" spans="1:9">
      <c r="A33" t="str">
        <f ca="1">IF(LEN(D33)=0,"",D33)</f>
        <v>cu</v>
      </c>
      <c r="B33" t="str">
        <f>IF(LEN(F33)=0,"",F33)</f>
        <v>EN</v>
      </c>
      <c r="C33">
        <f>IF(LEN(G33)=0,"",G33)</f>
        <v>220</v>
      </c>
      <c r="D33" t="str">
        <f ca="1">IF(ISBLANK(E33),"",
VLOOKUP(E33,OFFSET(INDIRECT("$A:$B"),0,MATCH(E$1&amp;"_Verify",INDIRECT("$1:$1"),0)-1),2,0)
)</f>
        <v>cu</v>
      </c>
      <c r="E33" t="s">
        <v>63</v>
      </c>
      <c r="F33" t="s">
        <v>64</v>
      </c>
      <c r="G33">
        <v>220</v>
      </c>
      <c r="H33" t="str">
        <f>IF(E33="장비1상자",
  IF(OR(F33&gt;3,G33&gt;5),"장비이상",""),
IF(F33="GO",
  IF(G33&lt;100,"골드이상",""),
IF(F33="EN",
  IF(G33&gt;29,"에너지너무많음",
  IF(G33&gt;9,"에너지다소많음","")),"")))</f>
        <v>에너지너무많음</v>
      </c>
      <c r="I33">
        <v>1</v>
      </c>
    </row>
    <row r="34" spans="1:9">
      <c r="A34" t="str">
        <f ca="1">IF(LEN(D34)=0,"",D34)</f>
        <v>it</v>
      </c>
      <c r="B34" t="str">
        <f>IF(LEN(F34)=0,"",F34)</f>
        <v>Cash_sSpellGacha</v>
      </c>
      <c r="C34">
        <f>IF(LEN(G34)=0,"",G34)</f>
        <v>2</v>
      </c>
      <c r="D34" t="str">
        <f ca="1">IF(ISBLANK(E34),"",
VLOOKUP(E34,OFFSET(INDIRECT("$A:$B"),0,MATCH(E$1&amp;"_Verify",INDIRECT("$1:$1"),0)-1),2,0)
)</f>
        <v>it</v>
      </c>
      <c r="E34" t="s">
        <v>73</v>
      </c>
      <c r="F34" t="s">
        <v>67</v>
      </c>
      <c r="G34">
        <v>2</v>
      </c>
      <c r="H34" t="str">
        <f>IF(E34="장비1상자",
  IF(OR(F34&gt;3,G34&gt;5),"장비이상",""),
IF(F34="GO",
  IF(G34&lt;100,"골드이상",""),
IF(F34="EN",
  IF(G34&gt;29,"에너지너무많음",
  IF(G34&gt;9,"에너지다소많음","")),"")))</f>
        <v/>
      </c>
      <c r="I34">
        <v>1</v>
      </c>
    </row>
    <row r="35" spans="1:9">
      <c r="A35" t="str">
        <f ca="1">IF(LEN(D35)=0,"",D35)</f>
        <v>cu</v>
      </c>
      <c r="B35" t="str">
        <f>IF(LEN(F35)=0,"",F35)</f>
        <v>GO</v>
      </c>
      <c r="C35">
        <f>IF(LEN(G35)=0,"",G35)</f>
        <v>6250</v>
      </c>
      <c r="D35" t="str">
        <f ca="1">IF(ISBLANK(E35),"",
VLOOKUP(E35,OFFSET(INDIRECT("$A:$B"),0,MATCH(E$1&amp;"_Verify",INDIRECT("$1:$1"),0)-1),2,0)
)</f>
        <v>cu</v>
      </c>
      <c r="E35" t="s">
        <v>63</v>
      </c>
      <c r="F35" t="s">
        <v>69</v>
      </c>
      <c r="G35">
        <v>6250</v>
      </c>
      <c r="H35" t="str">
        <f>IF(E35="장비1상자",
  IF(OR(F35&gt;3,G35&gt;5),"장비이상",""),
IF(F35="GO",
  IF(G35&lt;100,"골드이상",""),
IF(F35="EN",
  IF(G35&gt;29,"에너지너무많음",
  IF(G35&gt;9,"에너지다소많음","")),"")))</f>
        <v/>
      </c>
      <c r="I35">
        <v>1</v>
      </c>
    </row>
    <row r="36" spans="1:9">
      <c r="A36" t="str">
        <f ca="1">IF(LEN(D36)=0,"",D36)</f>
        <v>cu</v>
      </c>
      <c r="B36" t="str">
        <f>IF(LEN(F36)=0,"",F36)</f>
        <v>EN</v>
      </c>
      <c r="C36">
        <f>IF(LEN(G36)=0,"",G36)</f>
        <v>120</v>
      </c>
      <c r="D36" t="str">
        <f ca="1">IF(ISBLANK(E36),"",
VLOOKUP(E36,OFFSET(INDIRECT("$A:$B"),0,MATCH(E$1&amp;"_Verify",INDIRECT("$1:$1"),0)-1),2,0)
)</f>
        <v>cu</v>
      </c>
      <c r="E36" t="s">
        <v>63</v>
      </c>
      <c r="F36" t="s">
        <v>64</v>
      </c>
      <c r="G36">
        <v>120</v>
      </c>
      <c r="H36" t="str">
        <f>IF(E36="장비1상자",
  IF(OR(F36&gt;3,G36&gt;5),"장비이상",""),
IF(F36="GO",
  IF(G36&lt;100,"골드이상",""),
IF(F36="EN",
  IF(G36&gt;29,"에너지너무많음",
  IF(G36&gt;9,"에너지다소많음","")),"")))</f>
        <v>에너지너무많음</v>
      </c>
      <c r="I36">
        <v>1</v>
      </c>
    </row>
    <row r="37" spans="1:9">
      <c r="A37" t="str">
        <f ca="1">IF(LEN(D37)=0,"",D37)</f>
        <v>cu</v>
      </c>
      <c r="B37" t="str">
        <f>IF(LEN(F37)=0,"",F37)</f>
        <v>GO</v>
      </c>
      <c r="C37">
        <f>IF(LEN(G37)=0,"",G37)</f>
        <v>1250</v>
      </c>
      <c r="D37" t="str">
        <f ca="1">IF(ISBLANK(E37),"",
VLOOKUP(E37,OFFSET(INDIRECT("$A:$B"),0,MATCH(E$1&amp;"_Verify",INDIRECT("$1:$1"),0)-1),2,0)
)</f>
        <v>cu</v>
      </c>
      <c r="E37" t="s">
        <v>63</v>
      </c>
      <c r="F37" t="s">
        <v>69</v>
      </c>
      <c r="G37">
        <v>1250</v>
      </c>
      <c r="H37" t="str">
        <f>IF(E37="장비1상자",
  IF(OR(F37&gt;3,G37&gt;5),"장비이상",""),
IF(F37="GO",
  IF(G37&lt;100,"골드이상",""),
IF(F37="EN",
  IF(G37&gt;29,"에너지너무많음",
  IF(G37&gt;9,"에너지다소많음","")),"")))</f>
        <v/>
      </c>
      <c r="I37">
        <v>1</v>
      </c>
    </row>
    <row r="38" spans="1:9">
      <c r="A38" t="str">
        <f ca="1">IF(LEN(D38)=0,"",D38)</f>
        <v>it</v>
      </c>
      <c r="B38" t="str">
        <f>IF(LEN(F38)=0,"",F38)</f>
        <v>Cash_sSpellGacha</v>
      </c>
      <c r="C38">
        <f>IF(LEN(G38)=0,"",G38)</f>
        <v>2</v>
      </c>
      <c r="D38" t="str">
        <f ca="1">IF(ISBLANK(E38),"",
VLOOKUP(E38,OFFSET(INDIRECT("$A:$B"),0,MATCH(E$1&amp;"_Verify",INDIRECT("$1:$1"),0)-1),2,0)
)</f>
        <v>it</v>
      </c>
      <c r="E38" t="s">
        <v>73</v>
      </c>
      <c r="F38" t="s">
        <v>67</v>
      </c>
      <c r="G38">
        <v>2</v>
      </c>
      <c r="H38" t="str">
        <f>IF(E38="장비1상자",
  IF(OR(F38&gt;3,G38&gt;5),"장비이상",""),
IF(F38="GO",
  IF(G38&lt;100,"골드이상",""),
IF(F38="EN",
  IF(G38&gt;29,"에너지너무많음",
  IF(G38&gt;9,"에너지다소많음","")),"")))</f>
        <v/>
      </c>
      <c r="I38">
        <v>1</v>
      </c>
    </row>
    <row r="39" spans="1:9">
      <c r="A39" t="str">
        <f ca="1">IF(LEN(D39)=0,"",D39)</f>
        <v>cu</v>
      </c>
      <c r="B39" t="str">
        <f>IF(LEN(F39)=0,"",F39)</f>
        <v>EN</v>
      </c>
      <c r="C39">
        <f>IF(LEN(G39)=0,"",G39)</f>
        <v>150</v>
      </c>
      <c r="D39" t="str">
        <f ca="1">IF(ISBLANK(E39),"",
VLOOKUP(E39,OFFSET(INDIRECT("$A:$B"),0,MATCH(E$1&amp;"_Verify",INDIRECT("$1:$1"),0)-1),2,0)
)</f>
        <v>cu</v>
      </c>
      <c r="E39" t="s">
        <v>63</v>
      </c>
      <c r="F39" t="s">
        <v>64</v>
      </c>
      <c r="G39">
        <v>150</v>
      </c>
      <c r="H39" t="str">
        <f>IF(E39="장비1상자",
  IF(OR(F39&gt;3,G39&gt;5),"장비이상",""),
IF(F39="GO",
  IF(G39&lt;100,"골드이상",""),
IF(F39="EN",
  IF(G39&gt;29,"에너지너무많음",
  IF(G39&gt;9,"에너지다소많음","")),"")))</f>
        <v>에너지너무많음</v>
      </c>
      <c r="I39">
        <v>1</v>
      </c>
    </row>
    <row r="40" spans="1:9">
      <c r="A40" t="str">
        <f ca="1">IF(LEN(D40)=0,"",D40)</f>
        <v>cu</v>
      </c>
      <c r="B40" t="str">
        <f>IF(LEN(F40)=0,"",F40)</f>
        <v>GO</v>
      </c>
      <c r="C40">
        <f>IF(LEN(G40)=0,"",G40)</f>
        <v>2500</v>
      </c>
      <c r="D40" t="str">
        <f ca="1">IF(ISBLANK(E40),"",
VLOOKUP(E40,OFFSET(INDIRECT("$A:$B"),0,MATCH(E$1&amp;"_Verify",INDIRECT("$1:$1"),0)-1),2,0)
)</f>
        <v>cu</v>
      </c>
      <c r="E40" t="s">
        <v>63</v>
      </c>
      <c r="F40" t="s">
        <v>69</v>
      </c>
      <c r="G40">
        <v>2500</v>
      </c>
      <c r="H40" t="str">
        <f>IF(E40="장비1상자",
  IF(OR(F40&gt;3,G40&gt;5),"장비이상",""),
IF(F40="GO",
  IF(G40&lt;100,"골드이상",""),
IF(F40="EN",
  IF(G40&gt;29,"에너지너무많음",
  IF(G40&gt;9,"에너지다소많음","")),"")))</f>
        <v/>
      </c>
      <c r="I40">
        <v>1</v>
      </c>
    </row>
    <row r="41" spans="1:9">
      <c r="A41" t="str">
        <f ca="1">IF(LEN(D41)=0,"",D41)</f>
        <v>cu</v>
      </c>
      <c r="B41" t="str">
        <f>IF(LEN(F41)=0,"",F41)</f>
        <v>GO</v>
      </c>
      <c r="C41">
        <f>IF(LEN(G41)=0,"",G41)</f>
        <v>3750</v>
      </c>
      <c r="D41" t="str">
        <f ca="1">IF(ISBLANK(E41),"",
VLOOKUP(E41,OFFSET(INDIRECT("$A:$B"),0,MATCH(E$1&amp;"_Verify",INDIRECT("$1:$1"),0)-1),2,0)
)</f>
        <v>cu</v>
      </c>
      <c r="E41" t="s">
        <v>63</v>
      </c>
      <c r="F41" t="s">
        <v>69</v>
      </c>
      <c r="G41">
        <v>3750</v>
      </c>
      <c r="H41" t="str">
        <f>IF(E41="장비1상자",
  IF(OR(F41&gt;3,G41&gt;5),"장비이상",""),
IF(F41="GO",
  IF(G41&lt;100,"골드이상",""),
IF(F41="EN",
  IF(G41&gt;29,"에너지너무많음",
  IF(G41&gt;9,"에너지다소많음","")),"")))</f>
        <v/>
      </c>
      <c r="I41">
        <v>1</v>
      </c>
    </row>
    <row r="42" spans="1:9">
      <c r="A42" t="str">
        <f ca="1">IF(LEN(D42)=0,"",D42)</f>
        <v>cu</v>
      </c>
      <c r="B42" t="str">
        <f>IF(LEN(F42)=0,"",F42)</f>
        <v>EN</v>
      </c>
      <c r="C42">
        <f>IF(LEN(G42)=0,"",G42)</f>
        <v>220</v>
      </c>
      <c r="D42" t="str">
        <f ca="1">IF(ISBLANK(E42),"",
VLOOKUP(E42,OFFSET(INDIRECT("$A:$B"),0,MATCH(E$1&amp;"_Verify",INDIRECT("$1:$1"),0)-1),2,0)
)</f>
        <v>cu</v>
      </c>
      <c r="E42" t="s">
        <v>63</v>
      </c>
      <c r="F42" t="s">
        <v>64</v>
      </c>
      <c r="G42">
        <v>220</v>
      </c>
      <c r="H42" t="str">
        <f>IF(E42="장비1상자",
  IF(OR(F42&gt;3,G42&gt;5),"장비이상",""),
IF(F42="GO",
  IF(G42&lt;100,"골드이상",""),
IF(F42="EN",
  IF(G42&gt;29,"에너지너무많음",
  IF(G42&gt;9,"에너지다소많음","")),"")))</f>
        <v>에너지너무많음</v>
      </c>
      <c r="I42">
        <v>1</v>
      </c>
    </row>
    <row r="43" spans="1:9">
      <c r="A43" t="str">
        <f ca="1">IF(LEN(D43)=0,"",D43)</f>
        <v>it</v>
      </c>
      <c r="B43" t="str">
        <f>IF(LEN(F43)=0,"",F43)</f>
        <v>Cash_sSpellGacha</v>
      </c>
      <c r="C43">
        <f>IF(LEN(G43)=0,"",G43)</f>
        <v>2</v>
      </c>
      <c r="D43" t="str">
        <f ca="1">IF(ISBLANK(E43),"",
VLOOKUP(E43,OFFSET(INDIRECT("$A:$B"),0,MATCH(E$1&amp;"_Verify",INDIRECT("$1:$1"),0)-1),2,0)
)</f>
        <v>it</v>
      </c>
      <c r="E43" t="s">
        <v>73</v>
      </c>
      <c r="F43" t="s">
        <v>67</v>
      </c>
      <c r="G43">
        <v>2</v>
      </c>
      <c r="H43" t="str">
        <f>IF(E43="장비1상자",
  IF(OR(F43&gt;3,G43&gt;5),"장비이상",""),
IF(F43="GO",
  IF(G43&lt;100,"골드이상",""),
IF(F43="EN",
  IF(G43&gt;29,"에너지너무많음",
  IF(G43&gt;9,"에너지다소많음","")),"")))</f>
        <v/>
      </c>
      <c r="I43">
        <v>1</v>
      </c>
    </row>
    <row r="44" spans="1:9">
      <c r="A44" t="str">
        <f ca="1">IF(LEN(D44)=0,"",D44)</f>
        <v>cu</v>
      </c>
      <c r="B44" t="str">
        <f>IF(LEN(F44)=0,"",F44)</f>
        <v>GO</v>
      </c>
      <c r="C44">
        <f>IF(LEN(G44)=0,"",G44)</f>
        <v>6250</v>
      </c>
      <c r="D44" t="str">
        <f ca="1">IF(ISBLANK(E44),"",
VLOOKUP(E44,OFFSET(INDIRECT("$A:$B"),0,MATCH(E$1&amp;"_Verify",INDIRECT("$1:$1"),0)-1),2,0)
)</f>
        <v>cu</v>
      </c>
      <c r="E44" t="s">
        <v>63</v>
      </c>
      <c r="F44" t="s">
        <v>69</v>
      </c>
      <c r="G44">
        <v>6250</v>
      </c>
      <c r="H44" t="str">
        <f>IF(E44="장비1상자",
  IF(OR(F44&gt;3,G44&gt;5),"장비이상",""),
IF(F44="GO",
  IF(G44&lt;100,"골드이상",""),
IF(F44="EN",
  IF(G44&gt;29,"에너지너무많음",
  IF(G44&gt;9,"에너지다소많음","")),"")))</f>
        <v/>
      </c>
      <c r="I44">
        <v>1</v>
      </c>
    </row>
    <row r="45" spans="1:9">
      <c r="A45" t="str">
        <f ca="1">IF(LEN(D45)=0,"",D45)</f>
        <v>cu</v>
      </c>
      <c r="B45" t="str">
        <f>IF(LEN(F45)=0,"",F45)</f>
        <v>EN</v>
      </c>
      <c r="C45">
        <f>IF(LEN(G45)=0,"",G45)</f>
        <v>120</v>
      </c>
      <c r="D45" t="str">
        <f ca="1">IF(ISBLANK(E45),"",
VLOOKUP(E45,OFFSET(INDIRECT("$A:$B"),0,MATCH(E$1&amp;"_Verify",INDIRECT("$1:$1"),0)-1),2,0)
)</f>
        <v>cu</v>
      </c>
      <c r="E45" t="s">
        <v>63</v>
      </c>
      <c r="F45" t="s">
        <v>64</v>
      </c>
      <c r="G45">
        <v>120</v>
      </c>
      <c r="H45" t="str">
        <f>IF(E45="장비1상자",
  IF(OR(F45&gt;3,G45&gt;5),"장비이상",""),
IF(F45="GO",
  IF(G45&lt;100,"골드이상",""),
IF(F45="EN",
  IF(G45&gt;29,"에너지너무많음",
  IF(G45&gt;9,"에너지다소많음","")),"")))</f>
        <v>에너지너무많음</v>
      </c>
      <c r="I45">
        <v>1</v>
      </c>
    </row>
    <row r="46" spans="1:9">
      <c r="A46" t="str">
        <f ca="1">IF(LEN(D46)=0,"",D46)</f>
        <v>cu</v>
      </c>
      <c r="B46" t="str">
        <f>IF(LEN(F46)=0,"",F46)</f>
        <v>GO</v>
      </c>
      <c r="C46">
        <f>IF(LEN(G46)=0,"",G46)</f>
        <v>1250</v>
      </c>
      <c r="D46" t="str">
        <f ca="1">IF(ISBLANK(E46),"",
VLOOKUP(E46,OFFSET(INDIRECT("$A:$B"),0,MATCH(E$1&amp;"_Verify",INDIRECT("$1:$1"),0)-1),2,0)
)</f>
        <v>cu</v>
      </c>
      <c r="E46" t="s">
        <v>63</v>
      </c>
      <c r="F46" t="s">
        <v>69</v>
      </c>
      <c r="G46">
        <v>1250</v>
      </c>
      <c r="H46" t="str">
        <f>IF(E46="장비1상자",
  IF(OR(F46&gt;3,G46&gt;5),"장비이상",""),
IF(F46="GO",
  IF(G46&lt;100,"골드이상",""),
IF(F46="EN",
  IF(G46&gt;29,"에너지너무많음",
  IF(G46&gt;9,"에너지다소많음","")),"")))</f>
        <v/>
      </c>
      <c r="I46">
        <v>1</v>
      </c>
    </row>
    <row r="47" spans="1:9">
      <c r="A47" t="str">
        <f ca="1">IF(LEN(D47)=0,"",D47)</f>
        <v>it</v>
      </c>
      <c r="B47" t="str">
        <f>IF(LEN(F47)=0,"",F47)</f>
        <v>Cash_sSpellGacha</v>
      </c>
      <c r="C47">
        <f>IF(LEN(G47)=0,"",G47)</f>
        <v>2</v>
      </c>
      <c r="D47" t="str">
        <f ca="1">IF(ISBLANK(E47),"",
VLOOKUP(E47,OFFSET(INDIRECT("$A:$B"),0,MATCH(E$1&amp;"_Verify",INDIRECT("$1:$1"),0)-1),2,0)
)</f>
        <v>it</v>
      </c>
      <c r="E47" t="s">
        <v>73</v>
      </c>
      <c r="F47" t="s">
        <v>67</v>
      </c>
      <c r="G47">
        <v>2</v>
      </c>
      <c r="H47" t="str">
        <f>IF(E47="장비1상자",
  IF(OR(F47&gt;3,G47&gt;5),"장비이상",""),
IF(F47="GO",
  IF(G47&lt;100,"골드이상",""),
IF(F47="EN",
  IF(G47&gt;29,"에너지너무많음",
  IF(G47&gt;9,"에너지다소많음","")),"")))</f>
        <v/>
      </c>
      <c r="I47">
        <v>1</v>
      </c>
    </row>
    <row r="48" spans="1:9">
      <c r="A48" t="str">
        <f ca="1">IF(LEN(D48)=0,"",D48)</f>
        <v>cu</v>
      </c>
      <c r="B48" t="str">
        <f>IF(LEN(F48)=0,"",F48)</f>
        <v>EN</v>
      </c>
      <c r="C48">
        <f>IF(LEN(G48)=0,"",G48)</f>
        <v>150</v>
      </c>
      <c r="D48" t="str">
        <f ca="1">IF(ISBLANK(E48),"",
VLOOKUP(E48,OFFSET(INDIRECT("$A:$B"),0,MATCH(E$1&amp;"_Verify",INDIRECT("$1:$1"),0)-1),2,0)
)</f>
        <v>cu</v>
      </c>
      <c r="E48" t="s">
        <v>63</v>
      </c>
      <c r="F48" t="s">
        <v>64</v>
      </c>
      <c r="G48">
        <v>150</v>
      </c>
      <c r="H48" t="str">
        <f>IF(E48="장비1상자",
  IF(OR(F48&gt;3,G48&gt;5),"장비이상",""),
IF(F48="GO",
  IF(G48&lt;100,"골드이상",""),
IF(F48="EN",
  IF(G48&gt;29,"에너지너무많음",
  IF(G48&gt;9,"에너지다소많음","")),"")))</f>
        <v>에너지너무많음</v>
      </c>
      <c r="I48">
        <v>1</v>
      </c>
    </row>
    <row r="49" spans="1:9">
      <c r="A49" t="str">
        <f ca="1">IF(LEN(D49)=0,"",D49)</f>
        <v>cu</v>
      </c>
      <c r="B49" t="str">
        <f>IF(LEN(F49)=0,"",F49)</f>
        <v>GO</v>
      </c>
      <c r="C49">
        <f>IF(LEN(G49)=0,"",G49)</f>
        <v>2500</v>
      </c>
      <c r="D49" t="str">
        <f ca="1">IF(ISBLANK(E49),"",
VLOOKUP(E49,OFFSET(INDIRECT("$A:$B"),0,MATCH(E$1&amp;"_Verify",INDIRECT("$1:$1"),0)-1),2,0)
)</f>
        <v>cu</v>
      </c>
      <c r="E49" t="s">
        <v>63</v>
      </c>
      <c r="F49" t="s">
        <v>69</v>
      </c>
      <c r="G49">
        <v>2500</v>
      </c>
      <c r="H49" t="str">
        <f>IF(E49="장비1상자",
  IF(OR(F49&gt;3,G49&gt;5),"장비이상",""),
IF(F49="GO",
  IF(G49&lt;100,"골드이상",""),
IF(F49="EN",
  IF(G49&gt;29,"에너지너무많음",
  IF(G49&gt;9,"에너지다소많음","")),"")))</f>
        <v/>
      </c>
      <c r="I49">
        <v>1</v>
      </c>
    </row>
    <row r="50" spans="1:9">
      <c r="A50" t="str">
        <f ca="1">IF(LEN(D50)=0,"",D50)</f>
        <v>cu</v>
      </c>
      <c r="B50" t="str">
        <f>IF(LEN(F50)=0,"",F50)</f>
        <v>GO</v>
      </c>
      <c r="C50">
        <f>IF(LEN(G50)=0,"",G50)</f>
        <v>3750</v>
      </c>
      <c r="D50" t="str">
        <f ca="1">IF(ISBLANK(E50),"",
VLOOKUP(E50,OFFSET(INDIRECT("$A:$B"),0,MATCH(E$1&amp;"_Verify",INDIRECT("$1:$1"),0)-1),2,0)
)</f>
        <v>cu</v>
      </c>
      <c r="E50" t="s">
        <v>63</v>
      </c>
      <c r="F50" t="s">
        <v>69</v>
      </c>
      <c r="G50">
        <v>3750</v>
      </c>
      <c r="H50" t="str">
        <f>IF(E50="장비1상자",
  IF(OR(F50&gt;3,G50&gt;5),"장비이상",""),
IF(F50="GO",
  IF(G50&lt;100,"골드이상",""),
IF(F50="EN",
  IF(G50&gt;29,"에너지너무많음",
  IF(G50&gt;9,"에너지다소많음","")),"")))</f>
        <v/>
      </c>
      <c r="I50">
        <v>1</v>
      </c>
    </row>
    <row r="51" spans="1:9">
      <c r="A51" t="str">
        <f ca="1">IF(LEN(D51)=0,"",D51)</f>
        <v>cu</v>
      </c>
      <c r="B51" t="str">
        <f>IF(LEN(F51)=0,"",F51)</f>
        <v>EN</v>
      </c>
      <c r="C51">
        <f>IF(LEN(G51)=0,"",G51)</f>
        <v>220</v>
      </c>
      <c r="D51" t="str">
        <f ca="1">IF(ISBLANK(E51),"",
VLOOKUP(E51,OFFSET(INDIRECT("$A:$B"),0,MATCH(E$1&amp;"_Verify",INDIRECT("$1:$1"),0)-1),2,0)
)</f>
        <v>cu</v>
      </c>
      <c r="E51" t="s">
        <v>63</v>
      </c>
      <c r="F51" t="s">
        <v>64</v>
      </c>
      <c r="G51">
        <v>220</v>
      </c>
      <c r="H51" t="str">
        <f>IF(E51="장비1상자",
  IF(OR(F51&gt;3,G51&gt;5),"장비이상",""),
IF(F51="GO",
  IF(G51&lt;100,"골드이상",""),
IF(F51="EN",
  IF(G51&gt;29,"에너지너무많음",
  IF(G51&gt;9,"에너지다소많음","")),"")))</f>
        <v>에너지너무많음</v>
      </c>
      <c r="I51">
        <v>1</v>
      </c>
    </row>
    <row r="52" spans="1:9">
      <c r="A52" t="str">
        <f ca="1">IF(LEN(D52)=0,"",D52)</f>
        <v>it</v>
      </c>
      <c r="B52" t="str">
        <f>IF(LEN(F52)=0,"",F52)</f>
        <v>Cash_sSpellGacha</v>
      </c>
      <c r="C52">
        <f>IF(LEN(G52)=0,"",G52)</f>
        <v>2</v>
      </c>
      <c r="D52" t="str">
        <f ca="1">IF(ISBLANK(E52),"",
VLOOKUP(E52,OFFSET(INDIRECT("$A:$B"),0,MATCH(E$1&amp;"_Verify",INDIRECT("$1:$1"),0)-1),2,0)
)</f>
        <v>it</v>
      </c>
      <c r="E52" t="s">
        <v>73</v>
      </c>
      <c r="F52" t="s">
        <v>67</v>
      </c>
      <c r="G52">
        <v>2</v>
      </c>
      <c r="H52" t="str">
        <f>IF(E52="장비1상자",
  IF(OR(F52&gt;3,G52&gt;5),"장비이상",""),
IF(F52="GO",
  IF(G52&lt;100,"골드이상",""),
IF(F52="EN",
  IF(G52&gt;29,"에너지너무많음",
  IF(G52&gt;9,"에너지다소많음","")),"")))</f>
        <v/>
      </c>
      <c r="I52">
        <v>1</v>
      </c>
    </row>
    <row r="53" spans="1:9">
      <c r="A53" t="str">
        <f ca="1">IF(LEN(D53)=0,"",D53)</f>
        <v>cu</v>
      </c>
      <c r="B53" t="str">
        <f>IF(LEN(F53)=0,"",F53)</f>
        <v>GO</v>
      </c>
      <c r="C53">
        <f>IF(LEN(G53)=0,"",G53)</f>
        <v>6250</v>
      </c>
      <c r="D53" t="str">
        <f ca="1">IF(ISBLANK(E53),"",
VLOOKUP(E53,OFFSET(INDIRECT("$A:$B"),0,MATCH(E$1&amp;"_Verify",INDIRECT("$1:$1"),0)-1),2,0)
)</f>
        <v>cu</v>
      </c>
      <c r="E53" t="s">
        <v>63</v>
      </c>
      <c r="F53" t="s">
        <v>69</v>
      </c>
      <c r="G53">
        <v>6250</v>
      </c>
      <c r="H53" t="str">
        <f>IF(E53="장비1상자",
  IF(OR(F53&gt;3,G53&gt;5),"장비이상",""),
IF(F53="GO",
  IF(G53&lt;100,"골드이상",""),
IF(F53="EN",
  IF(G53&gt;29,"에너지너무많음",
  IF(G53&gt;9,"에너지다소많음","")),"")))</f>
        <v/>
      </c>
      <c r="I53">
        <v>1</v>
      </c>
    </row>
    <row r="54" spans="1:9">
      <c r="A54" t="str">
        <f ca="1">IF(LEN(D54)=0,"",D54)</f>
        <v>cu</v>
      </c>
      <c r="B54" t="str">
        <f>IF(LEN(F54)=0,"",F54)</f>
        <v>EN</v>
      </c>
      <c r="C54">
        <f>IF(LEN(G54)=0,"",G54)</f>
        <v>120</v>
      </c>
      <c r="D54" t="str">
        <f ca="1">IF(ISBLANK(E54),"",
VLOOKUP(E54,OFFSET(INDIRECT("$A:$B"),0,MATCH(E$1&amp;"_Verify",INDIRECT("$1:$1"),0)-1),2,0)
)</f>
        <v>cu</v>
      </c>
      <c r="E54" t="s">
        <v>63</v>
      </c>
      <c r="F54" t="s">
        <v>64</v>
      </c>
      <c r="G54">
        <v>120</v>
      </c>
      <c r="H54" t="str">
        <f>IF(E54="장비1상자",
  IF(OR(F54&gt;3,G54&gt;5),"장비이상",""),
IF(F54="GO",
  IF(G54&lt;100,"골드이상",""),
IF(F54="EN",
  IF(G54&gt;29,"에너지너무많음",
  IF(G54&gt;9,"에너지다소많음","")),"")))</f>
        <v>에너지너무많음</v>
      </c>
      <c r="I54">
        <v>1</v>
      </c>
    </row>
    <row r="55" spans="1:9">
      <c r="A55" t="str">
        <f ca="1">IF(LEN(D55)=0,"",D55)</f>
        <v>cu</v>
      </c>
      <c r="B55" t="str">
        <f>IF(LEN(F55)=0,"",F55)</f>
        <v>GO</v>
      </c>
      <c r="C55">
        <f>IF(LEN(G55)=0,"",G55)</f>
        <v>1250</v>
      </c>
      <c r="D55" t="str">
        <f ca="1">IF(ISBLANK(E55),"",
VLOOKUP(E55,OFFSET(INDIRECT("$A:$B"),0,MATCH(E$1&amp;"_Verify",INDIRECT("$1:$1"),0)-1),2,0)
)</f>
        <v>cu</v>
      </c>
      <c r="E55" t="s">
        <v>63</v>
      </c>
      <c r="F55" t="s">
        <v>69</v>
      </c>
      <c r="G55">
        <v>1250</v>
      </c>
      <c r="H55" t="str">
        <f>IF(E55="장비1상자",
  IF(OR(F55&gt;3,G55&gt;5),"장비이상",""),
IF(F55="GO",
  IF(G55&lt;100,"골드이상",""),
IF(F55="EN",
  IF(G55&gt;29,"에너지너무많음",
  IF(G55&gt;9,"에너지다소많음","")),"")))</f>
        <v/>
      </c>
      <c r="I55">
        <v>1</v>
      </c>
    </row>
    <row r="56" spans="1:9">
      <c r="A56" t="str">
        <f ca="1">IF(LEN(D56)=0,"",D56)</f>
        <v>it</v>
      </c>
      <c r="B56" t="str">
        <f>IF(LEN(F56)=0,"",F56)</f>
        <v>Cash_sSpellGacha</v>
      </c>
      <c r="C56">
        <f>IF(LEN(G56)=0,"",G56)</f>
        <v>2</v>
      </c>
      <c r="D56" t="str">
        <f ca="1">IF(ISBLANK(E56),"",
VLOOKUP(E56,OFFSET(INDIRECT("$A:$B"),0,MATCH(E$1&amp;"_Verify",INDIRECT("$1:$1"),0)-1),2,0)
)</f>
        <v>it</v>
      </c>
      <c r="E56" t="s">
        <v>73</v>
      </c>
      <c r="F56" t="s">
        <v>67</v>
      </c>
      <c r="G56">
        <v>2</v>
      </c>
      <c r="H56" t="str">
        <f>IF(E56="장비1상자",
  IF(OR(F56&gt;3,G56&gt;5),"장비이상",""),
IF(F56="GO",
  IF(G56&lt;100,"골드이상",""),
IF(F56="EN",
  IF(G56&gt;29,"에너지너무많음",
  IF(G56&gt;9,"에너지다소많음","")),"")))</f>
        <v/>
      </c>
      <c r="I56">
        <v>1</v>
      </c>
    </row>
    <row r="57" spans="1:9">
      <c r="A57" t="str">
        <f ca="1">IF(LEN(D57)=0,"",D57)</f>
        <v>cu</v>
      </c>
      <c r="B57" t="str">
        <f>IF(LEN(F57)=0,"",F57)</f>
        <v>EN</v>
      </c>
      <c r="C57">
        <f>IF(LEN(G57)=0,"",G57)</f>
        <v>150</v>
      </c>
      <c r="D57" t="str">
        <f ca="1">IF(ISBLANK(E57),"",
VLOOKUP(E57,OFFSET(INDIRECT("$A:$B"),0,MATCH(E$1&amp;"_Verify",INDIRECT("$1:$1"),0)-1),2,0)
)</f>
        <v>cu</v>
      </c>
      <c r="E57" t="s">
        <v>63</v>
      </c>
      <c r="F57" t="s">
        <v>64</v>
      </c>
      <c r="G57">
        <v>150</v>
      </c>
      <c r="H57" t="str">
        <f>IF(E57="장비1상자",
  IF(OR(F57&gt;3,G57&gt;5),"장비이상",""),
IF(F57="GO",
  IF(G57&lt;100,"골드이상",""),
IF(F57="EN",
  IF(G57&gt;29,"에너지너무많음",
  IF(G57&gt;9,"에너지다소많음","")),"")))</f>
        <v>에너지너무많음</v>
      </c>
      <c r="I57">
        <v>1</v>
      </c>
    </row>
    <row r="58" spans="1:9">
      <c r="A58" t="str">
        <f ca="1">IF(LEN(D58)=0,"",D58)</f>
        <v>cu</v>
      </c>
      <c r="B58" t="str">
        <f>IF(LEN(F58)=0,"",F58)</f>
        <v>GO</v>
      </c>
      <c r="C58">
        <f>IF(LEN(G58)=0,"",G58)</f>
        <v>2500</v>
      </c>
      <c r="D58" t="str">
        <f ca="1">IF(ISBLANK(E58),"",
VLOOKUP(E58,OFFSET(INDIRECT("$A:$B"),0,MATCH(E$1&amp;"_Verify",INDIRECT("$1:$1"),0)-1),2,0)
)</f>
        <v>cu</v>
      </c>
      <c r="E58" t="s">
        <v>63</v>
      </c>
      <c r="F58" t="s">
        <v>69</v>
      </c>
      <c r="G58">
        <v>2500</v>
      </c>
      <c r="H58" t="str">
        <f>IF(E58="장비1상자",
  IF(OR(F58&gt;3,G58&gt;5),"장비이상",""),
IF(F58="GO",
  IF(G58&lt;100,"골드이상",""),
IF(F58="EN",
  IF(G58&gt;29,"에너지너무많음",
  IF(G58&gt;9,"에너지다소많음","")),"")))</f>
        <v/>
      </c>
      <c r="I58">
        <v>1</v>
      </c>
    </row>
    <row r="59" spans="1:9">
      <c r="A59" t="str">
        <f ca="1">IF(LEN(D59)=0,"",D59)</f>
        <v>cu</v>
      </c>
      <c r="B59" t="str">
        <f>IF(LEN(F59)=0,"",F59)</f>
        <v>GO</v>
      </c>
      <c r="C59">
        <f>IF(LEN(G59)=0,"",G59)</f>
        <v>3750</v>
      </c>
      <c r="D59" t="str">
        <f ca="1">IF(ISBLANK(E59),"",
VLOOKUP(E59,OFFSET(INDIRECT("$A:$B"),0,MATCH(E$1&amp;"_Verify",INDIRECT("$1:$1"),0)-1),2,0)
)</f>
        <v>cu</v>
      </c>
      <c r="E59" t="s">
        <v>63</v>
      </c>
      <c r="F59" t="s">
        <v>69</v>
      </c>
      <c r="G59">
        <v>3750</v>
      </c>
      <c r="H59" t="str">
        <f>IF(E59="장비1상자",
  IF(OR(F59&gt;3,G59&gt;5),"장비이상",""),
IF(F59="GO",
  IF(G59&lt;100,"골드이상",""),
IF(F59="EN",
  IF(G59&gt;29,"에너지너무많음",
  IF(G59&gt;9,"에너지다소많음","")),"")))</f>
        <v/>
      </c>
      <c r="I59">
        <v>1</v>
      </c>
    </row>
    <row r="60" spans="1:9">
      <c r="A60" t="str">
        <f ca="1">IF(LEN(D60)=0,"",D60)</f>
        <v>cu</v>
      </c>
      <c r="B60" t="str">
        <f>IF(LEN(F60)=0,"",F60)</f>
        <v>EN</v>
      </c>
      <c r="C60">
        <f>IF(LEN(G60)=0,"",G60)</f>
        <v>220</v>
      </c>
      <c r="D60" t="str">
        <f ca="1">IF(ISBLANK(E60),"",
VLOOKUP(E60,OFFSET(INDIRECT("$A:$B"),0,MATCH(E$1&amp;"_Verify",INDIRECT("$1:$1"),0)-1),2,0)
)</f>
        <v>cu</v>
      </c>
      <c r="E60" t="s">
        <v>63</v>
      </c>
      <c r="F60" t="s">
        <v>64</v>
      </c>
      <c r="G60">
        <v>220</v>
      </c>
      <c r="H60" t="str">
        <f>IF(E60="장비1상자",
  IF(OR(F60&gt;3,G60&gt;5),"장비이상",""),
IF(F60="GO",
  IF(G60&lt;100,"골드이상",""),
IF(F60="EN",
  IF(G60&gt;29,"에너지너무많음",
  IF(G60&gt;9,"에너지다소많음","")),"")))</f>
        <v>에너지너무많음</v>
      </c>
      <c r="I60">
        <v>1</v>
      </c>
    </row>
    <row r="61" spans="1:9">
      <c r="A61" t="str">
        <f ca="1">IF(LEN(D61)=0,"",D61)</f>
        <v>it</v>
      </c>
      <c r="B61" t="str">
        <f>IF(LEN(F61)=0,"",F61)</f>
        <v>Cash_sSpellGacha</v>
      </c>
      <c r="C61">
        <f>IF(LEN(G61)=0,"",G61)</f>
        <v>2</v>
      </c>
      <c r="D61" t="str">
        <f ca="1">IF(ISBLANK(E61),"",
VLOOKUP(E61,OFFSET(INDIRECT("$A:$B"),0,MATCH(E$1&amp;"_Verify",INDIRECT("$1:$1"),0)-1),2,0)
)</f>
        <v>it</v>
      </c>
      <c r="E61" t="s">
        <v>73</v>
      </c>
      <c r="F61" t="s">
        <v>67</v>
      </c>
      <c r="G61">
        <v>2</v>
      </c>
      <c r="H61" t="str">
        <f>IF(E61="장비1상자",
  IF(OR(F61&gt;3,G61&gt;5),"장비이상",""),
IF(F61="GO",
  IF(G61&lt;100,"골드이상",""),
IF(F61="EN",
  IF(G61&gt;29,"에너지너무많음",
  IF(G61&gt;9,"에너지다소많음","")),"")))</f>
        <v/>
      </c>
      <c r="I61">
        <v>1</v>
      </c>
    </row>
    <row r="62" spans="1:9">
      <c r="A62" t="str">
        <f ca="1">IF(LEN(D62)=0,"",D62)</f>
        <v>cu</v>
      </c>
      <c r="B62" t="str">
        <f>IF(LEN(F62)=0,"",F62)</f>
        <v>GO</v>
      </c>
      <c r="C62">
        <f>IF(LEN(G62)=0,"",G62)</f>
        <v>6250</v>
      </c>
      <c r="D62" t="str">
        <f ca="1">IF(ISBLANK(E62),"",
VLOOKUP(E62,OFFSET(INDIRECT("$A:$B"),0,MATCH(E$1&amp;"_Verify",INDIRECT("$1:$1"),0)-1),2,0)
)</f>
        <v>cu</v>
      </c>
      <c r="E62" t="s">
        <v>63</v>
      </c>
      <c r="F62" t="s">
        <v>69</v>
      </c>
      <c r="G62">
        <v>6250</v>
      </c>
      <c r="H62" t="str">
        <f>IF(E62="장비1상자",
  IF(OR(F62&gt;3,G62&gt;5),"장비이상",""),
IF(F62="GO",
  IF(G62&lt;100,"골드이상",""),
IF(F62="EN",
  IF(G62&gt;29,"에너지너무많음",
  IF(G62&gt;9,"에너지다소많음","")),"")))</f>
        <v/>
      </c>
      <c r="I62">
        <v>1</v>
      </c>
    </row>
    <row r="63" spans="1:9">
      <c r="A63" t="str">
        <f ca="1">IF(LEN(D63)=0,"",D63)</f>
        <v>cu</v>
      </c>
      <c r="B63" t="str">
        <f>IF(LEN(F63)=0,"",F63)</f>
        <v>EN</v>
      </c>
      <c r="C63">
        <f>IF(LEN(G63)=0,"",G63)</f>
        <v>120</v>
      </c>
      <c r="D63" t="str">
        <f ca="1">IF(ISBLANK(E63),"",
VLOOKUP(E63,OFFSET(INDIRECT("$A:$B"),0,MATCH(E$1&amp;"_Verify",INDIRECT("$1:$1"),0)-1),2,0)
)</f>
        <v>cu</v>
      </c>
      <c r="E63" t="s">
        <v>63</v>
      </c>
      <c r="F63" t="s">
        <v>64</v>
      </c>
      <c r="G63">
        <v>120</v>
      </c>
      <c r="H63" t="str">
        <f>IF(E63="장비1상자",
  IF(OR(F63&gt;3,G63&gt;5),"장비이상",""),
IF(F63="GO",
  IF(G63&lt;100,"골드이상",""),
IF(F63="EN",
  IF(G63&gt;29,"에너지너무많음",
  IF(G63&gt;9,"에너지다소많음","")),"")))</f>
        <v>에너지너무많음</v>
      </c>
      <c r="I63">
        <v>1</v>
      </c>
    </row>
    <row r="64" spans="1:9">
      <c r="A64" t="str">
        <f ca="1">IF(LEN(D64)=0,"",D64)</f>
        <v>cu</v>
      </c>
      <c r="B64" t="str">
        <f>IF(LEN(F64)=0,"",F64)</f>
        <v>GO</v>
      </c>
      <c r="C64">
        <f>IF(LEN(G64)=0,"",G64)</f>
        <v>1250</v>
      </c>
      <c r="D64" t="str">
        <f ca="1">IF(ISBLANK(E64),"",
VLOOKUP(E64,OFFSET(INDIRECT("$A:$B"),0,MATCH(E$1&amp;"_Verify",INDIRECT("$1:$1"),0)-1),2,0)
)</f>
        <v>cu</v>
      </c>
      <c r="E64" t="s">
        <v>63</v>
      </c>
      <c r="F64" t="s">
        <v>69</v>
      </c>
      <c r="G64">
        <v>1250</v>
      </c>
      <c r="H64" t="str">
        <f>IF(E64="장비1상자",
  IF(OR(F64&gt;3,G64&gt;5),"장비이상",""),
IF(F64="GO",
  IF(G64&lt;100,"골드이상",""),
IF(F64="EN",
  IF(G64&gt;29,"에너지너무많음",
  IF(G64&gt;9,"에너지다소많음","")),"")))</f>
        <v/>
      </c>
      <c r="I64">
        <v>1</v>
      </c>
    </row>
    <row r="65" spans="1:9">
      <c r="A65" t="str">
        <f ca="1">IF(LEN(D65)=0,"",D65)</f>
        <v>it</v>
      </c>
      <c r="B65" t="str">
        <f>IF(LEN(F65)=0,"",F65)</f>
        <v>Cash_sSpellGacha</v>
      </c>
      <c r="C65">
        <f>IF(LEN(G65)=0,"",G65)</f>
        <v>2</v>
      </c>
      <c r="D65" t="str">
        <f ca="1">IF(ISBLANK(E65),"",
VLOOKUP(E65,OFFSET(INDIRECT("$A:$B"),0,MATCH(E$1&amp;"_Verify",INDIRECT("$1:$1"),0)-1),2,0)
)</f>
        <v>it</v>
      </c>
      <c r="E65" t="s">
        <v>73</v>
      </c>
      <c r="F65" t="s">
        <v>67</v>
      </c>
      <c r="G65">
        <v>2</v>
      </c>
      <c r="H65" t="str">
        <f>IF(E65="장비1상자",
  IF(OR(F65&gt;3,G65&gt;5),"장비이상",""),
IF(F65="GO",
  IF(G65&lt;100,"골드이상",""),
IF(F65="EN",
  IF(G65&gt;29,"에너지너무많음",
  IF(G65&gt;9,"에너지다소많음","")),"")))</f>
        <v/>
      </c>
      <c r="I65">
        <v>1</v>
      </c>
    </row>
    <row r="66" spans="1:9">
      <c r="A66" t="str">
        <f ca="1">IF(LEN(D66)=0,"",D66)</f>
        <v>cu</v>
      </c>
      <c r="B66" t="str">
        <f>IF(LEN(F66)=0,"",F66)</f>
        <v>EN</v>
      </c>
      <c r="C66">
        <f>IF(LEN(G66)=0,"",G66)</f>
        <v>150</v>
      </c>
      <c r="D66" t="str">
        <f ca="1">IF(ISBLANK(E66),"",
VLOOKUP(E66,OFFSET(INDIRECT("$A:$B"),0,MATCH(E$1&amp;"_Verify",INDIRECT("$1:$1"),0)-1),2,0)
)</f>
        <v>cu</v>
      </c>
      <c r="E66" t="s">
        <v>63</v>
      </c>
      <c r="F66" t="s">
        <v>64</v>
      </c>
      <c r="G66">
        <v>150</v>
      </c>
      <c r="H66" t="str">
        <f>IF(E66="장비1상자",
  IF(OR(F66&gt;3,G66&gt;5),"장비이상",""),
IF(F66="GO",
  IF(G66&lt;100,"골드이상",""),
IF(F66="EN",
  IF(G66&gt;29,"에너지너무많음",
  IF(G66&gt;9,"에너지다소많음","")),"")))</f>
        <v>에너지너무많음</v>
      </c>
      <c r="I66">
        <v>1</v>
      </c>
    </row>
    <row r="67" spans="1:9">
      <c r="A67" t="str">
        <f ca="1">IF(LEN(D67)=0,"",D67)</f>
        <v>cu</v>
      </c>
      <c r="B67" t="str">
        <f>IF(LEN(F67)=0,"",F67)</f>
        <v>GO</v>
      </c>
      <c r="C67">
        <f>IF(LEN(G67)=0,"",G67)</f>
        <v>2500</v>
      </c>
      <c r="D67" t="str">
        <f ca="1">IF(ISBLANK(E67),"",
VLOOKUP(E67,OFFSET(INDIRECT("$A:$B"),0,MATCH(E$1&amp;"_Verify",INDIRECT("$1:$1"),0)-1),2,0)
)</f>
        <v>cu</v>
      </c>
      <c r="E67" t="s">
        <v>63</v>
      </c>
      <c r="F67" t="s">
        <v>69</v>
      </c>
      <c r="G67">
        <v>2500</v>
      </c>
      <c r="H67" t="str">
        <f>IF(E67="장비1상자",
  IF(OR(F67&gt;3,G67&gt;5),"장비이상",""),
IF(F67="GO",
  IF(G67&lt;100,"골드이상",""),
IF(F67="EN",
  IF(G67&gt;29,"에너지너무많음",
  IF(G67&gt;9,"에너지다소많음","")),"")))</f>
        <v/>
      </c>
      <c r="I67">
        <v>1</v>
      </c>
    </row>
    <row r="68" spans="1:9">
      <c r="A68" t="str">
        <f ca="1">IF(LEN(D68)=0,"",D68)</f>
        <v>cu</v>
      </c>
      <c r="B68" t="str">
        <f>IF(LEN(F68)=0,"",F68)</f>
        <v>GO</v>
      </c>
      <c r="C68">
        <f>IF(LEN(G68)=0,"",G68)</f>
        <v>3750</v>
      </c>
      <c r="D68" t="str">
        <f ca="1">IF(ISBLANK(E68),"",
VLOOKUP(E68,OFFSET(INDIRECT("$A:$B"),0,MATCH(E$1&amp;"_Verify",INDIRECT("$1:$1"),0)-1),2,0)
)</f>
        <v>cu</v>
      </c>
      <c r="E68" t="s">
        <v>63</v>
      </c>
      <c r="F68" t="s">
        <v>69</v>
      </c>
      <c r="G68">
        <v>3750</v>
      </c>
      <c r="H68" t="str">
        <f>IF(E68="장비1상자",
  IF(OR(F68&gt;3,G68&gt;5),"장비이상",""),
IF(F68="GO",
  IF(G68&lt;100,"골드이상",""),
IF(F68="EN",
  IF(G68&gt;29,"에너지너무많음",
  IF(G68&gt;9,"에너지다소많음","")),"")))</f>
        <v/>
      </c>
      <c r="I68">
        <v>1</v>
      </c>
    </row>
    <row r="69" spans="1:9">
      <c r="A69" t="str">
        <f ca="1">IF(LEN(D69)=0,"",D69)</f>
        <v>cu</v>
      </c>
      <c r="B69" t="str">
        <f>IF(LEN(F69)=0,"",F69)</f>
        <v>EN</v>
      </c>
      <c r="C69">
        <f>IF(LEN(G69)=0,"",G69)</f>
        <v>220</v>
      </c>
      <c r="D69" t="str">
        <f ca="1">IF(ISBLANK(E69),"",
VLOOKUP(E69,OFFSET(INDIRECT("$A:$B"),0,MATCH(E$1&amp;"_Verify",INDIRECT("$1:$1"),0)-1),2,0)
)</f>
        <v>cu</v>
      </c>
      <c r="E69" t="s">
        <v>63</v>
      </c>
      <c r="F69" t="s">
        <v>64</v>
      </c>
      <c r="G69">
        <v>220</v>
      </c>
      <c r="H69" t="str">
        <f>IF(E69="장비1상자",
  IF(OR(F69&gt;3,G69&gt;5),"장비이상",""),
IF(F69="GO",
  IF(G69&lt;100,"골드이상",""),
IF(F69="EN",
  IF(G69&gt;29,"에너지너무많음",
  IF(G69&gt;9,"에너지다소많음","")),"")))</f>
        <v>에너지너무많음</v>
      </c>
      <c r="I69">
        <v>1</v>
      </c>
    </row>
    <row r="70" spans="1:9">
      <c r="A70" t="str">
        <f ca="1">IF(LEN(D70)=0,"",D70)</f>
        <v>it</v>
      </c>
      <c r="B70" t="str">
        <f>IF(LEN(F70)=0,"",F70)</f>
        <v>Cash_sSpellGacha</v>
      </c>
      <c r="C70">
        <f>IF(LEN(G70)=0,"",G70)</f>
        <v>2</v>
      </c>
      <c r="D70" t="str">
        <f ca="1">IF(ISBLANK(E70),"",
VLOOKUP(E70,OFFSET(INDIRECT("$A:$B"),0,MATCH(E$1&amp;"_Verify",INDIRECT("$1:$1"),0)-1),2,0)
)</f>
        <v>it</v>
      </c>
      <c r="E70" t="s">
        <v>73</v>
      </c>
      <c r="F70" t="s">
        <v>67</v>
      </c>
      <c r="G70">
        <v>2</v>
      </c>
      <c r="H70" t="str">
        <f>IF(E70="장비1상자",
  IF(OR(F70&gt;3,G70&gt;5),"장비이상",""),
IF(F70="GO",
  IF(G70&lt;100,"골드이상",""),
IF(F70="EN",
  IF(G70&gt;29,"에너지너무많음",
  IF(G70&gt;9,"에너지다소많음","")),"")))</f>
        <v/>
      </c>
      <c r="I70">
        <v>1</v>
      </c>
    </row>
    <row r="71" spans="1:9">
      <c r="A71" t="str">
        <f ca="1">IF(LEN(D71)=0,"",D71)</f>
        <v>cu</v>
      </c>
      <c r="B71" t="str">
        <f>IF(LEN(F71)=0,"",F71)</f>
        <v>GO</v>
      </c>
      <c r="C71">
        <f>IF(LEN(G71)=0,"",G71)</f>
        <v>6250</v>
      </c>
      <c r="D71" t="str">
        <f ca="1">IF(ISBLANK(E71),"",
VLOOKUP(E71,OFFSET(INDIRECT("$A:$B"),0,MATCH(E$1&amp;"_Verify",INDIRECT("$1:$1"),0)-1),2,0)
)</f>
        <v>cu</v>
      </c>
      <c r="E71" t="s">
        <v>63</v>
      </c>
      <c r="F71" t="s">
        <v>69</v>
      </c>
      <c r="G71">
        <v>6250</v>
      </c>
      <c r="H71" t="str">
        <f>IF(E71="장비1상자",
  IF(OR(F71&gt;3,G71&gt;5),"장비이상",""),
IF(F71="GO",
  IF(G71&lt;100,"골드이상",""),
IF(F71="EN",
  IF(G71&gt;29,"에너지너무많음",
  IF(G71&gt;9,"에너지다소많음","")),"")))</f>
        <v/>
      </c>
      <c r="I71">
        <v>1</v>
      </c>
    </row>
    <row r="72" spans="1:9">
      <c r="A72" t="str">
        <f ca="1">IF(LEN(D72)=0,"",D72)</f>
        <v>cu</v>
      </c>
      <c r="B72" t="str">
        <f>IF(LEN(F72)=0,"",F72)</f>
        <v>EN</v>
      </c>
      <c r="C72">
        <f>IF(LEN(G72)=0,"",G72)</f>
        <v>120</v>
      </c>
      <c r="D72" t="str">
        <f ca="1">IF(ISBLANK(E72),"",
VLOOKUP(E72,OFFSET(INDIRECT("$A:$B"),0,MATCH(E$1&amp;"_Verify",INDIRECT("$1:$1"),0)-1),2,0)
)</f>
        <v>cu</v>
      </c>
      <c r="E72" t="s">
        <v>63</v>
      </c>
      <c r="F72" t="s">
        <v>64</v>
      </c>
      <c r="G72">
        <v>120</v>
      </c>
      <c r="H72" t="str">
        <f>IF(E72="장비1상자",
  IF(OR(F72&gt;3,G72&gt;5),"장비이상",""),
IF(F72="GO",
  IF(G72&lt;100,"골드이상",""),
IF(F72="EN",
  IF(G72&gt;29,"에너지너무많음",
  IF(G72&gt;9,"에너지다소많음","")),"")))</f>
        <v>에너지너무많음</v>
      </c>
      <c r="I72">
        <v>1</v>
      </c>
    </row>
    <row r="73" spans="1:9">
      <c r="A73" t="str">
        <f ca="1">IF(LEN(D73)=0,"",D73)</f>
        <v>cu</v>
      </c>
      <c r="B73" t="str">
        <f>IF(LEN(F73)=0,"",F73)</f>
        <v>GO</v>
      </c>
      <c r="C73">
        <f>IF(LEN(G73)=0,"",G73)</f>
        <v>1250</v>
      </c>
      <c r="D73" t="str">
        <f ca="1">IF(ISBLANK(E73),"",
VLOOKUP(E73,OFFSET(INDIRECT("$A:$B"),0,MATCH(E$1&amp;"_Verify",INDIRECT("$1:$1"),0)-1),2,0)
)</f>
        <v>cu</v>
      </c>
      <c r="E73" t="s">
        <v>63</v>
      </c>
      <c r="F73" t="s">
        <v>69</v>
      </c>
      <c r="G73">
        <v>1250</v>
      </c>
      <c r="H73" t="str">
        <f>IF(E73="장비1상자",
  IF(OR(F73&gt;3,G73&gt;5),"장비이상",""),
IF(F73="GO",
  IF(G73&lt;100,"골드이상",""),
IF(F73="EN",
  IF(G73&gt;29,"에너지너무많음",
  IF(G73&gt;9,"에너지다소많음","")),"")))</f>
        <v/>
      </c>
      <c r="I73">
        <v>1</v>
      </c>
    </row>
    <row r="74" spans="1:9">
      <c r="A74" t="str">
        <f ca="1">IF(LEN(D74)=0,"",D74)</f>
        <v>it</v>
      </c>
      <c r="B74" t="str">
        <f>IF(LEN(F74)=0,"",F74)</f>
        <v>Cash_sSpellGacha</v>
      </c>
      <c r="C74">
        <f>IF(LEN(G74)=0,"",G74)</f>
        <v>2</v>
      </c>
      <c r="D74" t="str">
        <f ca="1">IF(ISBLANK(E74),"",
VLOOKUP(E74,OFFSET(INDIRECT("$A:$B"),0,MATCH(E$1&amp;"_Verify",INDIRECT("$1:$1"),0)-1),2,0)
)</f>
        <v>it</v>
      </c>
      <c r="E74" t="s">
        <v>73</v>
      </c>
      <c r="F74" t="s">
        <v>67</v>
      </c>
      <c r="G74">
        <v>2</v>
      </c>
      <c r="H74" t="str">
        <f>IF(E74="장비1상자",
  IF(OR(F74&gt;3,G74&gt;5),"장비이상",""),
IF(F74="GO",
  IF(G74&lt;100,"골드이상",""),
IF(F74="EN",
  IF(G74&gt;29,"에너지너무많음",
  IF(G74&gt;9,"에너지다소많음","")),"")))</f>
        <v/>
      </c>
      <c r="I74">
        <v>1</v>
      </c>
    </row>
    <row r="75" spans="1:9">
      <c r="A75" t="str">
        <f ca="1">IF(LEN(D75)=0,"",D75)</f>
        <v>cu</v>
      </c>
      <c r="B75" t="str">
        <f>IF(LEN(F75)=0,"",F75)</f>
        <v>EN</v>
      </c>
      <c r="C75">
        <f>IF(LEN(G75)=0,"",G75)</f>
        <v>150</v>
      </c>
      <c r="D75" t="str">
        <f ca="1">IF(ISBLANK(E75),"",
VLOOKUP(E75,OFFSET(INDIRECT("$A:$B"),0,MATCH(E$1&amp;"_Verify",INDIRECT("$1:$1"),0)-1),2,0)
)</f>
        <v>cu</v>
      </c>
      <c r="E75" t="s">
        <v>63</v>
      </c>
      <c r="F75" t="s">
        <v>64</v>
      </c>
      <c r="G75">
        <v>150</v>
      </c>
      <c r="H75" t="str">
        <f>IF(E75="장비1상자",
  IF(OR(F75&gt;3,G75&gt;5),"장비이상",""),
IF(F75="GO",
  IF(G75&lt;100,"골드이상",""),
IF(F75="EN",
  IF(G75&gt;29,"에너지너무많음",
  IF(G75&gt;9,"에너지다소많음","")),"")))</f>
        <v>에너지너무많음</v>
      </c>
      <c r="I75">
        <v>1</v>
      </c>
    </row>
    <row r="76" spans="1:9">
      <c r="A76" t="str">
        <f ca="1">IF(LEN(D76)=0,"",D76)</f>
        <v>cu</v>
      </c>
      <c r="B76" t="str">
        <f>IF(LEN(F76)=0,"",F76)</f>
        <v>GO</v>
      </c>
      <c r="C76">
        <f>IF(LEN(G76)=0,"",G76)</f>
        <v>2500</v>
      </c>
      <c r="D76" t="str">
        <f ca="1">IF(ISBLANK(E76),"",
VLOOKUP(E76,OFFSET(INDIRECT("$A:$B"),0,MATCH(E$1&amp;"_Verify",INDIRECT("$1:$1"),0)-1),2,0)
)</f>
        <v>cu</v>
      </c>
      <c r="E76" t="s">
        <v>63</v>
      </c>
      <c r="F76" t="s">
        <v>69</v>
      </c>
      <c r="G76">
        <v>2500</v>
      </c>
      <c r="H76" t="str">
        <f>IF(E76="장비1상자",
  IF(OR(F76&gt;3,G76&gt;5),"장비이상",""),
IF(F76="GO",
  IF(G76&lt;100,"골드이상",""),
IF(F76="EN",
  IF(G76&gt;29,"에너지너무많음",
  IF(G76&gt;9,"에너지다소많음","")),"")))</f>
        <v/>
      </c>
      <c r="I76">
        <v>1</v>
      </c>
    </row>
    <row r="77" spans="1:9">
      <c r="A77" t="str">
        <f ca="1">IF(LEN(D77)=0,"",D77)</f>
        <v>cu</v>
      </c>
      <c r="B77" t="str">
        <f>IF(LEN(F77)=0,"",F77)</f>
        <v>GO</v>
      </c>
      <c r="C77">
        <f>IF(LEN(G77)=0,"",G77)</f>
        <v>3750</v>
      </c>
      <c r="D77" t="str">
        <f ca="1">IF(ISBLANK(E77),"",
VLOOKUP(E77,OFFSET(INDIRECT("$A:$B"),0,MATCH(E$1&amp;"_Verify",INDIRECT("$1:$1"),0)-1),2,0)
)</f>
        <v>cu</v>
      </c>
      <c r="E77" t="s">
        <v>63</v>
      </c>
      <c r="F77" t="s">
        <v>69</v>
      </c>
      <c r="G77">
        <v>3750</v>
      </c>
      <c r="H77" t="str">
        <f>IF(E77="장비1상자",
  IF(OR(F77&gt;3,G77&gt;5),"장비이상",""),
IF(F77="GO",
  IF(G77&lt;100,"골드이상",""),
IF(F77="EN",
  IF(G77&gt;29,"에너지너무많음",
  IF(G77&gt;9,"에너지다소많음","")),"")))</f>
        <v/>
      </c>
      <c r="I77">
        <v>1</v>
      </c>
    </row>
    <row r="78" spans="1:9">
      <c r="A78" t="str">
        <f ca="1">IF(LEN(D78)=0,"",D78)</f>
        <v>cu</v>
      </c>
      <c r="B78" t="str">
        <f>IF(LEN(F78)=0,"",F78)</f>
        <v>EN</v>
      </c>
      <c r="C78">
        <f>IF(LEN(G78)=0,"",G78)</f>
        <v>220</v>
      </c>
      <c r="D78" t="str">
        <f ca="1">IF(ISBLANK(E78),"",
VLOOKUP(E78,OFFSET(INDIRECT("$A:$B"),0,MATCH(E$1&amp;"_Verify",INDIRECT("$1:$1"),0)-1),2,0)
)</f>
        <v>cu</v>
      </c>
      <c r="E78" t="s">
        <v>63</v>
      </c>
      <c r="F78" t="s">
        <v>64</v>
      </c>
      <c r="G78">
        <v>220</v>
      </c>
      <c r="H78" t="str">
        <f>IF(E78="장비1상자",
  IF(OR(F78&gt;3,G78&gt;5),"장비이상",""),
IF(F78="GO",
  IF(G78&lt;100,"골드이상",""),
IF(F78="EN",
  IF(G78&gt;29,"에너지너무많음",
  IF(G78&gt;9,"에너지다소많음","")),"")))</f>
        <v>에너지너무많음</v>
      </c>
      <c r="I78">
        <v>1</v>
      </c>
    </row>
    <row r="79" spans="1:9">
      <c r="A79" t="str">
        <f ca="1">IF(LEN(D79)=0,"",D79)</f>
        <v>it</v>
      </c>
      <c r="B79" t="str">
        <f>IF(LEN(F79)=0,"",F79)</f>
        <v>Cash_sSpellGacha</v>
      </c>
      <c r="C79">
        <f>IF(LEN(G79)=0,"",G79)</f>
        <v>2</v>
      </c>
      <c r="D79" t="str">
        <f ca="1">IF(ISBLANK(E79),"",
VLOOKUP(E79,OFFSET(INDIRECT("$A:$B"),0,MATCH(E$1&amp;"_Verify",INDIRECT("$1:$1"),0)-1),2,0)
)</f>
        <v>it</v>
      </c>
      <c r="E79" t="s">
        <v>73</v>
      </c>
      <c r="F79" t="s">
        <v>67</v>
      </c>
      <c r="G79">
        <v>2</v>
      </c>
      <c r="H79" t="str">
        <f>IF(E79="장비1상자",
  IF(OR(F79&gt;3,G79&gt;5),"장비이상",""),
IF(F79="GO",
  IF(G79&lt;100,"골드이상",""),
IF(F79="EN",
  IF(G79&gt;29,"에너지너무많음",
  IF(G79&gt;9,"에너지다소많음","")),"")))</f>
        <v/>
      </c>
      <c r="I79">
        <v>1</v>
      </c>
    </row>
    <row r="80" spans="1:9">
      <c r="A80" t="str">
        <f ca="1">IF(LEN(D80)=0,"",D80)</f>
        <v>cu</v>
      </c>
      <c r="B80" t="str">
        <f>IF(LEN(F80)=0,"",F80)</f>
        <v>GO</v>
      </c>
      <c r="C80">
        <f>IF(LEN(G80)=0,"",G80)</f>
        <v>6250</v>
      </c>
      <c r="D80" t="str">
        <f ca="1">IF(ISBLANK(E80),"",
VLOOKUP(E80,OFFSET(INDIRECT("$A:$B"),0,MATCH(E$1&amp;"_Verify",INDIRECT("$1:$1"),0)-1),2,0)
)</f>
        <v>cu</v>
      </c>
      <c r="E80" t="s">
        <v>63</v>
      </c>
      <c r="F80" t="s">
        <v>69</v>
      </c>
      <c r="G80">
        <v>6250</v>
      </c>
      <c r="H80" t="str">
        <f>IF(E80="장비1상자",
  IF(OR(F80&gt;3,G80&gt;5),"장비이상",""),
IF(F80="GO",
  IF(G80&lt;100,"골드이상",""),
IF(F80="EN",
  IF(G80&gt;29,"에너지너무많음",
  IF(G80&gt;9,"에너지다소많음","")),"")))</f>
        <v/>
      </c>
      <c r="I80">
        <v>1</v>
      </c>
    </row>
    <row r="81" spans="1:9">
      <c r="A81" t="str">
        <f ca="1">IF(LEN(D81)=0,"",D81)</f>
        <v>cu</v>
      </c>
      <c r="B81" t="str">
        <f>IF(LEN(F81)=0,"",F81)</f>
        <v>EN</v>
      </c>
      <c r="C81">
        <f>IF(LEN(G81)=0,"",G81)</f>
        <v>120</v>
      </c>
      <c r="D81" t="str">
        <f ca="1">IF(ISBLANK(E81),"",
VLOOKUP(E81,OFFSET(INDIRECT("$A:$B"),0,MATCH(E$1&amp;"_Verify",INDIRECT("$1:$1"),0)-1),2,0)
)</f>
        <v>cu</v>
      </c>
      <c r="E81" t="s">
        <v>63</v>
      </c>
      <c r="F81" t="s">
        <v>64</v>
      </c>
      <c r="G81">
        <v>120</v>
      </c>
      <c r="H81" t="str">
        <f>IF(E81="장비1상자",
  IF(OR(F81&gt;3,G81&gt;5),"장비이상",""),
IF(F81="GO",
  IF(G81&lt;100,"골드이상",""),
IF(F81="EN",
  IF(G81&gt;29,"에너지너무많음",
  IF(G81&gt;9,"에너지다소많음","")),"")))</f>
        <v>에너지너무많음</v>
      </c>
      <c r="I81">
        <v>1</v>
      </c>
    </row>
    <row r="82" spans="1:9">
      <c r="A82" t="str">
        <f ca="1">IF(LEN(D82)=0,"",D82)</f>
        <v>cu</v>
      </c>
      <c r="B82" t="str">
        <f>IF(LEN(F82)=0,"",F82)</f>
        <v>GO</v>
      </c>
      <c r="C82">
        <f>IF(LEN(G82)=0,"",G82)</f>
        <v>1250</v>
      </c>
      <c r="D82" t="str">
        <f ca="1">IF(ISBLANK(E82),"",
VLOOKUP(E82,OFFSET(INDIRECT("$A:$B"),0,MATCH(E$1&amp;"_Verify",INDIRECT("$1:$1"),0)-1),2,0)
)</f>
        <v>cu</v>
      </c>
      <c r="E82" t="s">
        <v>63</v>
      </c>
      <c r="F82" t="s">
        <v>69</v>
      </c>
      <c r="G82">
        <v>1250</v>
      </c>
      <c r="H82" t="str">
        <f>IF(E82="장비1상자",
  IF(OR(F82&gt;3,G82&gt;5),"장비이상",""),
IF(F82="GO",
  IF(G82&lt;100,"골드이상",""),
IF(F82="EN",
  IF(G82&gt;29,"에너지너무많음",
  IF(G82&gt;9,"에너지다소많음","")),"")))</f>
        <v/>
      </c>
      <c r="I82">
        <v>1</v>
      </c>
    </row>
    <row r="83" spans="1:9">
      <c r="A83" t="str">
        <f ca="1">IF(LEN(D83)=0,"",D83)</f>
        <v>it</v>
      </c>
      <c r="B83" t="str">
        <f>IF(LEN(F83)=0,"",F83)</f>
        <v>Cash_sSpellGacha</v>
      </c>
      <c r="C83">
        <f>IF(LEN(G83)=0,"",G83)</f>
        <v>2</v>
      </c>
      <c r="D83" t="str">
        <f ca="1">IF(ISBLANK(E83),"",
VLOOKUP(E83,OFFSET(INDIRECT("$A:$B"),0,MATCH(E$1&amp;"_Verify",INDIRECT("$1:$1"),0)-1),2,0)
)</f>
        <v>it</v>
      </c>
      <c r="E83" t="s">
        <v>73</v>
      </c>
      <c r="F83" t="s">
        <v>67</v>
      </c>
      <c r="G83">
        <v>2</v>
      </c>
      <c r="H83" t="str">
        <f>IF(E83="장비1상자",
  IF(OR(F83&gt;3,G83&gt;5),"장비이상",""),
IF(F83="GO",
  IF(G83&lt;100,"골드이상",""),
IF(F83="EN",
  IF(G83&gt;29,"에너지너무많음",
  IF(G83&gt;9,"에너지다소많음","")),"")))</f>
        <v/>
      </c>
      <c r="I83">
        <v>1</v>
      </c>
    </row>
    <row r="84" spans="1:9">
      <c r="A84" t="str">
        <f ca="1">IF(LEN(D84)=0,"",D84)</f>
        <v>cu</v>
      </c>
      <c r="B84" t="str">
        <f>IF(LEN(F84)=0,"",F84)</f>
        <v>EN</v>
      </c>
      <c r="C84">
        <f>IF(LEN(G84)=0,"",G84)</f>
        <v>150</v>
      </c>
      <c r="D84" t="str">
        <f ca="1">IF(ISBLANK(E84),"",
VLOOKUP(E84,OFFSET(INDIRECT("$A:$B"),0,MATCH(E$1&amp;"_Verify",INDIRECT("$1:$1"),0)-1),2,0)
)</f>
        <v>cu</v>
      </c>
      <c r="E84" t="s">
        <v>63</v>
      </c>
      <c r="F84" t="s">
        <v>64</v>
      </c>
      <c r="G84">
        <v>150</v>
      </c>
      <c r="H84" t="str">
        <f>IF(E84="장비1상자",
  IF(OR(F84&gt;3,G84&gt;5),"장비이상",""),
IF(F84="GO",
  IF(G84&lt;100,"골드이상",""),
IF(F84="EN",
  IF(G84&gt;29,"에너지너무많음",
  IF(G84&gt;9,"에너지다소많음","")),"")))</f>
        <v>에너지너무많음</v>
      </c>
      <c r="I84">
        <v>1</v>
      </c>
    </row>
    <row r="85" spans="1:9">
      <c r="A85" t="str">
        <f ca="1">IF(LEN(D85)=0,"",D85)</f>
        <v>cu</v>
      </c>
      <c r="B85" t="str">
        <f>IF(LEN(F85)=0,"",F85)</f>
        <v>GO</v>
      </c>
      <c r="C85">
        <f>IF(LEN(G85)=0,"",G85)</f>
        <v>2500</v>
      </c>
      <c r="D85" t="str">
        <f ca="1">IF(ISBLANK(E85),"",
VLOOKUP(E85,OFFSET(INDIRECT("$A:$B"),0,MATCH(E$1&amp;"_Verify",INDIRECT("$1:$1"),0)-1),2,0)
)</f>
        <v>cu</v>
      </c>
      <c r="E85" t="s">
        <v>63</v>
      </c>
      <c r="F85" t="s">
        <v>69</v>
      </c>
      <c r="G85">
        <v>2500</v>
      </c>
      <c r="H85" t="str">
        <f>IF(E85="장비1상자",
  IF(OR(F85&gt;3,G85&gt;5),"장비이상",""),
IF(F85="GO",
  IF(G85&lt;100,"골드이상",""),
IF(F85="EN",
  IF(G85&gt;29,"에너지너무많음",
  IF(G85&gt;9,"에너지다소많음","")),"")))</f>
        <v/>
      </c>
      <c r="I85">
        <v>1</v>
      </c>
    </row>
    <row r="86" spans="1:9">
      <c r="A86" t="str">
        <f ca="1">IF(LEN(D86)=0,"",D86)</f>
        <v>cu</v>
      </c>
      <c r="B86" t="str">
        <f>IF(LEN(F86)=0,"",F86)</f>
        <v>GO</v>
      </c>
      <c r="C86">
        <f>IF(LEN(G86)=0,"",G86)</f>
        <v>3750</v>
      </c>
      <c r="D86" t="str">
        <f ca="1">IF(ISBLANK(E86),"",
VLOOKUP(E86,OFFSET(INDIRECT("$A:$B"),0,MATCH(E$1&amp;"_Verify",INDIRECT("$1:$1"),0)-1),2,0)
)</f>
        <v>cu</v>
      </c>
      <c r="E86" t="s">
        <v>63</v>
      </c>
      <c r="F86" t="s">
        <v>69</v>
      </c>
      <c r="G86">
        <v>3750</v>
      </c>
      <c r="H86" t="str">
        <f>IF(E86="장비1상자",
  IF(OR(F86&gt;3,G86&gt;5),"장비이상",""),
IF(F86="GO",
  IF(G86&lt;100,"골드이상",""),
IF(F86="EN",
  IF(G86&gt;29,"에너지너무많음",
  IF(G86&gt;9,"에너지다소많음","")),"")))</f>
        <v/>
      </c>
      <c r="I86">
        <v>1</v>
      </c>
    </row>
    <row r="87" spans="1:9">
      <c r="A87" t="str">
        <f ca="1">IF(LEN(D87)=0,"",D87)</f>
        <v>cu</v>
      </c>
      <c r="B87" t="str">
        <f>IF(LEN(F87)=0,"",F87)</f>
        <v>EN</v>
      </c>
      <c r="C87">
        <f>IF(LEN(G87)=0,"",G87)</f>
        <v>220</v>
      </c>
      <c r="D87" t="str">
        <f ca="1">IF(ISBLANK(E87),"",
VLOOKUP(E87,OFFSET(INDIRECT("$A:$B"),0,MATCH(E$1&amp;"_Verify",INDIRECT("$1:$1"),0)-1),2,0)
)</f>
        <v>cu</v>
      </c>
      <c r="E87" t="s">
        <v>63</v>
      </c>
      <c r="F87" t="s">
        <v>64</v>
      </c>
      <c r="G87">
        <v>220</v>
      </c>
      <c r="H87" t="str">
        <f>IF(E87="장비1상자",
  IF(OR(F87&gt;3,G87&gt;5),"장비이상",""),
IF(F87="GO",
  IF(G87&lt;100,"골드이상",""),
IF(F87="EN",
  IF(G87&gt;29,"에너지너무많음",
  IF(G87&gt;9,"에너지다소많음","")),"")))</f>
        <v>에너지너무많음</v>
      </c>
      <c r="I87">
        <v>1</v>
      </c>
    </row>
    <row r="88" spans="1:9">
      <c r="A88" t="str">
        <f ca="1">IF(LEN(D88)=0,"",D88)</f>
        <v>it</v>
      </c>
      <c r="B88" t="str">
        <f>IF(LEN(F88)=0,"",F88)</f>
        <v>Cash_sSpellGacha</v>
      </c>
      <c r="C88">
        <f>IF(LEN(G88)=0,"",G88)</f>
        <v>2</v>
      </c>
      <c r="D88" t="str">
        <f ca="1">IF(ISBLANK(E88),"",
VLOOKUP(E88,OFFSET(INDIRECT("$A:$B"),0,MATCH(E$1&amp;"_Verify",INDIRECT("$1:$1"),0)-1),2,0)
)</f>
        <v>it</v>
      </c>
      <c r="E88" t="s">
        <v>73</v>
      </c>
      <c r="F88" t="s">
        <v>67</v>
      </c>
      <c r="G88">
        <v>2</v>
      </c>
      <c r="H88" t="str">
        <f>IF(E88="장비1상자",
  IF(OR(F88&gt;3,G88&gt;5),"장비이상",""),
IF(F88="GO",
  IF(G88&lt;100,"골드이상",""),
IF(F88="EN",
  IF(G88&gt;29,"에너지너무많음",
  IF(G88&gt;9,"에너지다소많음","")),"")))</f>
        <v/>
      </c>
      <c r="I88">
        <v>1</v>
      </c>
    </row>
    <row r="89" spans="1:9">
      <c r="A89" t="str">
        <f ca="1">IF(LEN(D89)=0,"",D89)</f>
        <v>cu</v>
      </c>
      <c r="B89" t="str">
        <f>IF(LEN(F89)=0,"",F89)</f>
        <v>GO</v>
      </c>
      <c r="C89">
        <f>IF(LEN(G89)=0,"",G89)</f>
        <v>6250</v>
      </c>
      <c r="D89" t="str">
        <f ca="1">IF(ISBLANK(E89),"",
VLOOKUP(E89,OFFSET(INDIRECT("$A:$B"),0,MATCH(E$1&amp;"_Verify",INDIRECT("$1:$1"),0)-1),2,0)
)</f>
        <v>cu</v>
      </c>
      <c r="E89" t="s">
        <v>63</v>
      </c>
      <c r="F89" t="s">
        <v>69</v>
      </c>
      <c r="G89">
        <v>6250</v>
      </c>
      <c r="H89" t="str">
        <f>IF(E89="장비1상자",
  IF(OR(F89&gt;3,G89&gt;5),"장비이상",""),
IF(F89="GO",
  IF(G89&lt;100,"골드이상",""),
IF(F89="EN",
  IF(G89&gt;29,"에너지너무많음",
  IF(G89&gt;9,"에너지다소많음","")),"")))</f>
        <v/>
      </c>
      <c r="I89">
        <v>1</v>
      </c>
    </row>
    <row r="90" spans="1:9">
      <c r="A90" t="str">
        <f ca="1">IF(LEN(D90)=0,"",D90)</f>
        <v>cu</v>
      </c>
      <c r="B90" t="str">
        <f>IF(LEN(F90)=0,"",F90)</f>
        <v>EN</v>
      </c>
      <c r="C90">
        <f>IF(LEN(G90)=0,"",G90)</f>
        <v>120</v>
      </c>
      <c r="D90" t="str">
        <f ca="1">IF(ISBLANK(E90),"",
VLOOKUP(E90,OFFSET(INDIRECT("$A:$B"),0,MATCH(E$1&amp;"_Verify",INDIRECT("$1:$1"),0)-1),2,0)
)</f>
        <v>cu</v>
      </c>
      <c r="E90" t="s">
        <v>63</v>
      </c>
      <c r="F90" t="s">
        <v>64</v>
      </c>
      <c r="G90">
        <v>120</v>
      </c>
      <c r="H90" t="str">
        <f>IF(E90="장비1상자",
  IF(OR(F90&gt;3,G90&gt;5),"장비이상",""),
IF(F90="GO",
  IF(G90&lt;100,"골드이상",""),
IF(F90="EN",
  IF(G90&gt;29,"에너지너무많음",
  IF(G90&gt;9,"에너지다소많음","")),"")))</f>
        <v>에너지너무많음</v>
      </c>
      <c r="I90">
        <v>1</v>
      </c>
    </row>
    <row r="91" spans="1:9">
      <c r="A91" t="str">
        <f ca="1">IF(LEN(D91)=0,"",D91)</f>
        <v>cu</v>
      </c>
      <c r="B91" t="str">
        <f>IF(LEN(F91)=0,"",F91)</f>
        <v>GO</v>
      </c>
      <c r="C91">
        <f>IF(LEN(G91)=0,"",G91)</f>
        <v>1250</v>
      </c>
      <c r="D91" t="str">
        <f ca="1">IF(ISBLANK(E91),"",
VLOOKUP(E91,OFFSET(INDIRECT("$A:$B"),0,MATCH(E$1&amp;"_Verify",INDIRECT("$1:$1"),0)-1),2,0)
)</f>
        <v>cu</v>
      </c>
      <c r="E91" t="s">
        <v>63</v>
      </c>
      <c r="F91" t="s">
        <v>69</v>
      </c>
      <c r="G91">
        <v>1250</v>
      </c>
      <c r="H91" t="str">
        <f>IF(E91="장비1상자",
  IF(OR(F91&gt;3,G91&gt;5),"장비이상",""),
IF(F91="GO",
  IF(G91&lt;100,"골드이상",""),
IF(F91="EN",
  IF(G91&gt;29,"에너지너무많음",
  IF(G91&gt;9,"에너지다소많음","")),"")))</f>
        <v/>
      </c>
      <c r="I91">
        <v>1</v>
      </c>
    </row>
    <row r="92" spans="1:9">
      <c r="A92" t="str">
        <f ca="1">IF(LEN(D92)=0,"",D92)</f>
        <v>it</v>
      </c>
      <c r="B92" t="str">
        <f>IF(LEN(F92)=0,"",F92)</f>
        <v>Cash_sSpellGacha</v>
      </c>
      <c r="C92">
        <f>IF(LEN(G92)=0,"",G92)</f>
        <v>2</v>
      </c>
      <c r="D92" t="str">
        <f ca="1">IF(ISBLANK(E92),"",
VLOOKUP(E92,OFFSET(INDIRECT("$A:$B"),0,MATCH(E$1&amp;"_Verify",INDIRECT("$1:$1"),0)-1),2,0)
)</f>
        <v>it</v>
      </c>
      <c r="E92" t="s">
        <v>73</v>
      </c>
      <c r="F92" t="s">
        <v>67</v>
      </c>
      <c r="G92">
        <v>2</v>
      </c>
      <c r="H92" t="str">
        <f>IF(E92="장비1상자",
  IF(OR(F92&gt;3,G92&gt;5),"장비이상",""),
IF(F92="GO",
  IF(G92&lt;100,"골드이상",""),
IF(F92="EN",
  IF(G92&gt;29,"에너지너무많음",
  IF(G92&gt;9,"에너지다소많음","")),"")))</f>
        <v/>
      </c>
      <c r="I92">
        <v>1</v>
      </c>
    </row>
    <row r="93" spans="1:9">
      <c r="A93" t="str">
        <f ca="1">IF(LEN(D93)=0,"",D93)</f>
        <v>cu</v>
      </c>
      <c r="B93" t="str">
        <f>IF(LEN(F93)=0,"",F93)</f>
        <v>EN</v>
      </c>
      <c r="C93">
        <f>IF(LEN(G93)=0,"",G93)</f>
        <v>150</v>
      </c>
      <c r="D93" t="str">
        <f ca="1">IF(ISBLANK(E93),"",
VLOOKUP(E93,OFFSET(INDIRECT("$A:$B"),0,MATCH(E$1&amp;"_Verify",INDIRECT("$1:$1"),0)-1),2,0)
)</f>
        <v>cu</v>
      </c>
      <c r="E93" t="s">
        <v>63</v>
      </c>
      <c r="F93" t="s">
        <v>64</v>
      </c>
      <c r="G93">
        <v>150</v>
      </c>
      <c r="H93" t="str">
        <f>IF(E93="장비1상자",
  IF(OR(F93&gt;3,G93&gt;5),"장비이상",""),
IF(F93="GO",
  IF(G93&lt;100,"골드이상",""),
IF(F93="EN",
  IF(G93&gt;29,"에너지너무많음",
  IF(G93&gt;9,"에너지다소많음","")),"")))</f>
        <v>에너지너무많음</v>
      </c>
      <c r="I93">
        <v>1</v>
      </c>
    </row>
    <row r="94" spans="1:9">
      <c r="A94" t="str">
        <f ca="1">IF(LEN(D94)=0,"",D94)</f>
        <v>cu</v>
      </c>
      <c r="B94" t="str">
        <f>IF(LEN(F94)=0,"",F94)</f>
        <v>GO</v>
      </c>
      <c r="C94">
        <f>IF(LEN(G94)=0,"",G94)</f>
        <v>2500</v>
      </c>
      <c r="D94" t="str">
        <f ca="1">IF(ISBLANK(E94),"",
VLOOKUP(E94,OFFSET(INDIRECT("$A:$B"),0,MATCH(E$1&amp;"_Verify",INDIRECT("$1:$1"),0)-1),2,0)
)</f>
        <v>cu</v>
      </c>
      <c r="E94" t="s">
        <v>63</v>
      </c>
      <c r="F94" t="s">
        <v>69</v>
      </c>
      <c r="G94">
        <v>2500</v>
      </c>
      <c r="H94" t="str">
        <f>IF(E94="장비1상자",
  IF(OR(F94&gt;3,G94&gt;5),"장비이상",""),
IF(F94="GO",
  IF(G94&lt;100,"골드이상",""),
IF(F94="EN",
  IF(G94&gt;29,"에너지너무많음",
  IF(G94&gt;9,"에너지다소많음","")),"")))</f>
        <v/>
      </c>
      <c r="I94">
        <v>1</v>
      </c>
    </row>
    <row r="95" spans="1:9">
      <c r="A95" t="str">
        <f ca="1">IF(LEN(D95)=0,"",D95)</f>
        <v>cu</v>
      </c>
      <c r="B95" t="str">
        <f>IF(LEN(F95)=0,"",F95)</f>
        <v>GO</v>
      </c>
      <c r="C95">
        <f>IF(LEN(G95)=0,"",G95)</f>
        <v>3750</v>
      </c>
      <c r="D95" t="str">
        <f ca="1">IF(ISBLANK(E95),"",
VLOOKUP(E95,OFFSET(INDIRECT("$A:$B"),0,MATCH(E$1&amp;"_Verify",INDIRECT("$1:$1"),0)-1),2,0)
)</f>
        <v>cu</v>
      </c>
      <c r="E95" t="s">
        <v>63</v>
      </c>
      <c r="F95" t="s">
        <v>69</v>
      </c>
      <c r="G95">
        <v>3750</v>
      </c>
      <c r="H95" t="str">
        <f>IF(E95="장비1상자",
  IF(OR(F95&gt;3,G95&gt;5),"장비이상",""),
IF(F95="GO",
  IF(G95&lt;100,"골드이상",""),
IF(F95="EN",
  IF(G95&gt;29,"에너지너무많음",
  IF(G95&gt;9,"에너지다소많음","")),"")))</f>
        <v/>
      </c>
      <c r="I95">
        <v>1</v>
      </c>
    </row>
    <row r="96" spans="1:9">
      <c r="A96" t="str">
        <f ca="1">IF(LEN(D96)=0,"",D96)</f>
        <v>cu</v>
      </c>
      <c r="B96" t="str">
        <f>IF(LEN(F96)=0,"",F96)</f>
        <v>EN</v>
      </c>
      <c r="C96">
        <f>IF(LEN(G96)=0,"",G96)</f>
        <v>220</v>
      </c>
      <c r="D96" t="str">
        <f ca="1">IF(ISBLANK(E96),"",
VLOOKUP(E96,OFFSET(INDIRECT("$A:$B"),0,MATCH(E$1&amp;"_Verify",INDIRECT("$1:$1"),0)-1),2,0)
)</f>
        <v>cu</v>
      </c>
      <c r="E96" t="s">
        <v>63</v>
      </c>
      <c r="F96" t="s">
        <v>64</v>
      </c>
      <c r="G96">
        <v>220</v>
      </c>
      <c r="H96" t="str">
        <f>IF(E96="장비1상자",
  IF(OR(F96&gt;3,G96&gt;5),"장비이상",""),
IF(F96="GO",
  IF(G96&lt;100,"골드이상",""),
IF(F96="EN",
  IF(G96&gt;29,"에너지너무많음",
  IF(G96&gt;9,"에너지다소많음","")),"")))</f>
        <v>에너지너무많음</v>
      </c>
      <c r="I96">
        <v>1</v>
      </c>
    </row>
    <row r="97" spans="1:9">
      <c r="A97" t="str">
        <f ca="1">IF(LEN(D97)=0,"",D97)</f>
        <v>it</v>
      </c>
      <c r="B97" t="str">
        <f>IF(LEN(F97)=0,"",F97)</f>
        <v>Cash_sSpellGacha</v>
      </c>
      <c r="C97">
        <f>IF(LEN(G97)=0,"",G97)</f>
        <v>2</v>
      </c>
      <c r="D97" t="str">
        <f ca="1">IF(ISBLANK(E97),"",
VLOOKUP(E97,OFFSET(INDIRECT("$A:$B"),0,MATCH(E$1&amp;"_Verify",INDIRECT("$1:$1"),0)-1),2,0)
)</f>
        <v>it</v>
      </c>
      <c r="E97" t="s">
        <v>73</v>
      </c>
      <c r="F97" t="s">
        <v>67</v>
      </c>
      <c r="G97">
        <v>2</v>
      </c>
      <c r="H97" t="str">
        <f>IF(E97="장비1상자",
  IF(OR(F97&gt;3,G97&gt;5),"장비이상",""),
IF(F97="GO",
  IF(G97&lt;100,"골드이상",""),
IF(F97="EN",
  IF(G97&gt;29,"에너지너무많음",
  IF(G97&gt;9,"에너지다소많음","")),"")))</f>
        <v/>
      </c>
      <c r="I97">
        <v>1</v>
      </c>
    </row>
    <row r="98" spans="1:9">
      <c r="A98" t="str">
        <f ca="1">IF(LEN(D98)=0,"",D98)</f>
        <v>cu</v>
      </c>
      <c r="B98" t="str">
        <f>IF(LEN(F98)=0,"",F98)</f>
        <v>GO</v>
      </c>
      <c r="C98">
        <f>IF(LEN(G98)=0,"",G98)</f>
        <v>6250</v>
      </c>
      <c r="D98" t="str">
        <f ca="1">IF(ISBLANK(E98),"",
VLOOKUP(E98,OFFSET(INDIRECT("$A:$B"),0,MATCH(E$1&amp;"_Verify",INDIRECT("$1:$1"),0)-1),2,0)
)</f>
        <v>cu</v>
      </c>
      <c r="E98" t="s">
        <v>63</v>
      </c>
      <c r="F98" t="s">
        <v>69</v>
      </c>
      <c r="G98">
        <v>6250</v>
      </c>
      <c r="H98" t="str">
        <f>IF(E98="장비1상자",
  IF(OR(F98&gt;3,G98&gt;5),"장비이상",""),
IF(F98="GO",
  IF(G98&lt;100,"골드이상",""),
IF(F98="EN",
  IF(G98&gt;29,"에너지너무많음",
  IF(G98&gt;9,"에너지다소많음","")),"")))</f>
        <v/>
      </c>
      <c r="I98">
        <v>1</v>
      </c>
    </row>
    <row r="99" spans="1:9">
      <c r="A99" t="str">
        <f ca="1">IF(LEN(D99)=0,"",D99)</f>
        <v>cu</v>
      </c>
      <c r="B99" t="str">
        <f>IF(LEN(F99)=0,"",F99)</f>
        <v>EN</v>
      </c>
      <c r="C99">
        <f>IF(LEN(G99)=0,"",G99)</f>
        <v>120</v>
      </c>
      <c r="D99" t="str">
        <f ca="1">IF(ISBLANK(E99),"",
VLOOKUP(E99,OFFSET(INDIRECT("$A:$B"),0,MATCH(E$1&amp;"_Verify",INDIRECT("$1:$1"),0)-1),2,0)
)</f>
        <v>cu</v>
      </c>
      <c r="E99" t="s">
        <v>63</v>
      </c>
      <c r="F99" t="s">
        <v>64</v>
      </c>
      <c r="G99">
        <v>120</v>
      </c>
      <c r="H99" t="str">
        <f>IF(E99="장비1상자",
  IF(OR(F99&gt;3,G99&gt;5),"장비이상",""),
IF(F99="GO",
  IF(G99&lt;100,"골드이상",""),
IF(F99="EN",
  IF(G99&gt;29,"에너지너무많음",
  IF(G99&gt;9,"에너지다소많음","")),"")))</f>
        <v>에너지너무많음</v>
      </c>
      <c r="I99">
        <v>1</v>
      </c>
    </row>
    <row r="100" spans="1:9">
      <c r="A100" t="str">
        <f ca="1">IF(LEN(D100)=0,"",D100)</f>
        <v>cu</v>
      </c>
      <c r="B100" t="str">
        <f>IF(LEN(F100)=0,"",F100)</f>
        <v>GO</v>
      </c>
      <c r="C100">
        <f>IF(LEN(G100)=0,"",G100)</f>
        <v>1250</v>
      </c>
      <c r="D100" t="str">
        <f ca="1">IF(ISBLANK(E100),"",
VLOOKUP(E100,OFFSET(INDIRECT("$A:$B"),0,MATCH(E$1&amp;"_Verify",INDIRECT("$1:$1"),0)-1),2,0)
)</f>
        <v>cu</v>
      </c>
      <c r="E100" t="s">
        <v>63</v>
      </c>
      <c r="F100" t="s">
        <v>69</v>
      </c>
      <c r="G100">
        <v>1250</v>
      </c>
      <c r="H100" t="str">
        <f>IF(E100="장비1상자",
  IF(OR(F100&gt;3,G100&gt;5),"장비이상",""),
IF(F100="GO",
  IF(G100&lt;100,"골드이상",""),
IF(F100="EN",
  IF(G100&gt;29,"에너지너무많음",
  IF(G100&gt;9,"에너지다소많음","")),"")))</f>
        <v/>
      </c>
      <c r="I100">
        <v>1</v>
      </c>
    </row>
    <row r="101" spans="1:9">
      <c r="A101" t="str">
        <f ca="1">IF(LEN(D101)=0,"",D101)</f>
        <v>it</v>
      </c>
      <c r="B101" t="str">
        <f>IF(LEN(F101)=0,"",F101)</f>
        <v>Cash_sSpellGacha</v>
      </c>
      <c r="C101">
        <f>IF(LEN(G101)=0,"",G101)</f>
        <v>2</v>
      </c>
      <c r="D101" t="str">
        <f ca="1">IF(ISBLANK(E101),"",
VLOOKUP(E101,OFFSET(INDIRECT("$A:$B"),0,MATCH(E$1&amp;"_Verify",INDIRECT("$1:$1"),0)-1),2,0)
)</f>
        <v>it</v>
      </c>
      <c r="E101" t="s">
        <v>73</v>
      </c>
      <c r="F101" t="s">
        <v>67</v>
      </c>
      <c r="G101">
        <v>2</v>
      </c>
      <c r="H101" t="str">
        <f>IF(E101="장비1상자",
  IF(OR(F101&gt;3,G101&gt;5),"장비이상",""),
IF(F101="GO",
  IF(G101&lt;100,"골드이상",""),
IF(F101="EN",
  IF(G101&gt;29,"에너지너무많음",
  IF(G101&gt;9,"에너지다소많음","")),"")))</f>
        <v/>
      </c>
      <c r="I101">
        <v>1</v>
      </c>
    </row>
    <row r="102" spans="1:9">
      <c r="A102" t="str">
        <f ca="1">IF(LEN(D102)=0,"",D102)</f>
        <v>cu</v>
      </c>
      <c r="B102" t="str">
        <f>IF(LEN(F102)=0,"",F102)</f>
        <v>EN</v>
      </c>
      <c r="C102">
        <f>IF(LEN(G102)=0,"",G102)</f>
        <v>150</v>
      </c>
      <c r="D102" t="str">
        <f ca="1">IF(ISBLANK(E102),"",
VLOOKUP(E102,OFFSET(INDIRECT("$A:$B"),0,MATCH(E$1&amp;"_Verify",INDIRECT("$1:$1"),0)-1),2,0)
)</f>
        <v>cu</v>
      </c>
      <c r="E102" t="s">
        <v>63</v>
      </c>
      <c r="F102" t="s">
        <v>64</v>
      </c>
      <c r="G102">
        <v>150</v>
      </c>
      <c r="H102" t="str">
        <f>IF(E102="장비1상자",
  IF(OR(F102&gt;3,G102&gt;5),"장비이상",""),
IF(F102="GO",
  IF(G102&lt;100,"골드이상",""),
IF(F102="EN",
  IF(G102&gt;29,"에너지너무많음",
  IF(G102&gt;9,"에너지다소많음","")),"")))</f>
        <v>에너지너무많음</v>
      </c>
      <c r="I102">
        <v>1</v>
      </c>
    </row>
    <row r="103" spans="1:9">
      <c r="A103" t="str">
        <f ca="1">IF(LEN(D103)=0,"",D103)</f>
        <v>cu</v>
      </c>
      <c r="B103" t="str">
        <f>IF(LEN(F103)=0,"",F103)</f>
        <v>GO</v>
      </c>
      <c r="C103">
        <f>IF(LEN(G103)=0,"",G103)</f>
        <v>2500</v>
      </c>
      <c r="D103" t="str">
        <f ca="1">IF(ISBLANK(E103),"",
VLOOKUP(E103,OFFSET(INDIRECT("$A:$B"),0,MATCH(E$1&amp;"_Verify",INDIRECT("$1:$1"),0)-1),2,0)
)</f>
        <v>cu</v>
      </c>
      <c r="E103" t="s">
        <v>63</v>
      </c>
      <c r="F103" t="s">
        <v>69</v>
      </c>
      <c r="G103">
        <v>2500</v>
      </c>
      <c r="H103" t="str">
        <f>IF(E103="장비1상자",
  IF(OR(F103&gt;3,G103&gt;5),"장비이상",""),
IF(F103="GO",
  IF(G103&lt;100,"골드이상",""),
IF(F103="EN",
  IF(G103&gt;29,"에너지너무많음",
  IF(G103&gt;9,"에너지다소많음","")),"")))</f>
        <v/>
      </c>
      <c r="I103">
        <v>1</v>
      </c>
    </row>
    <row r="104" spans="1:9">
      <c r="A104" t="str">
        <f ca="1">IF(LEN(D104)=0,"",D104)</f>
        <v>cu</v>
      </c>
      <c r="B104" t="str">
        <f>IF(LEN(F104)=0,"",F104)</f>
        <v>GO</v>
      </c>
      <c r="C104">
        <f>IF(LEN(G104)=0,"",G104)</f>
        <v>3750</v>
      </c>
      <c r="D104" t="str">
        <f ca="1">IF(ISBLANK(E104),"",
VLOOKUP(E104,OFFSET(INDIRECT("$A:$B"),0,MATCH(E$1&amp;"_Verify",INDIRECT("$1:$1"),0)-1),2,0)
)</f>
        <v>cu</v>
      </c>
      <c r="E104" t="s">
        <v>63</v>
      </c>
      <c r="F104" t="s">
        <v>69</v>
      </c>
      <c r="G104">
        <v>3750</v>
      </c>
      <c r="H104" t="str">
        <f>IF(E104="장비1상자",
  IF(OR(F104&gt;3,G104&gt;5),"장비이상",""),
IF(F104="GO",
  IF(G104&lt;100,"골드이상",""),
IF(F104="EN",
  IF(G104&gt;29,"에너지너무많음",
  IF(G104&gt;9,"에너지다소많음","")),"")))</f>
        <v/>
      </c>
      <c r="I104">
        <v>1</v>
      </c>
    </row>
    <row r="105" spans="1:9">
      <c r="A105" t="str">
        <f ca="1">IF(LEN(D105)=0,"",D105)</f>
        <v>cu</v>
      </c>
      <c r="B105" t="str">
        <f>IF(LEN(F105)=0,"",F105)</f>
        <v>EN</v>
      </c>
      <c r="C105">
        <f>IF(LEN(G105)=0,"",G105)</f>
        <v>220</v>
      </c>
      <c r="D105" t="str">
        <f ca="1">IF(ISBLANK(E105),"",
VLOOKUP(E105,OFFSET(INDIRECT("$A:$B"),0,MATCH(E$1&amp;"_Verify",INDIRECT("$1:$1"),0)-1),2,0)
)</f>
        <v>cu</v>
      </c>
      <c r="E105" t="s">
        <v>63</v>
      </c>
      <c r="F105" t="s">
        <v>64</v>
      </c>
      <c r="G105">
        <v>220</v>
      </c>
      <c r="H105" t="str">
        <f>IF(E105="장비1상자",
  IF(OR(F105&gt;3,G105&gt;5),"장비이상",""),
IF(F105="GO",
  IF(G105&lt;100,"골드이상",""),
IF(F105="EN",
  IF(G105&gt;29,"에너지너무많음",
  IF(G105&gt;9,"에너지다소많음","")),"")))</f>
        <v>에너지너무많음</v>
      </c>
      <c r="I105">
        <v>1</v>
      </c>
    </row>
    <row r="106" spans="1:9">
      <c r="A106" t="str">
        <f ca="1">IF(LEN(D106)=0,"",D106)</f>
        <v>it</v>
      </c>
      <c r="B106" t="str">
        <f>IF(LEN(F106)=0,"",F106)</f>
        <v>Cash_sSpellGacha</v>
      </c>
      <c r="C106">
        <f>IF(LEN(G106)=0,"",G106)</f>
        <v>2</v>
      </c>
      <c r="D106" t="str">
        <f ca="1">IF(ISBLANK(E106),"",
VLOOKUP(E106,OFFSET(INDIRECT("$A:$B"),0,MATCH(E$1&amp;"_Verify",INDIRECT("$1:$1"),0)-1),2,0)
)</f>
        <v>it</v>
      </c>
      <c r="E106" t="s">
        <v>73</v>
      </c>
      <c r="F106" t="s">
        <v>67</v>
      </c>
      <c r="G106">
        <v>2</v>
      </c>
      <c r="H106" t="str">
        <f>IF(E106="장비1상자",
  IF(OR(F106&gt;3,G106&gt;5),"장비이상",""),
IF(F106="GO",
  IF(G106&lt;100,"골드이상",""),
IF(F106="EN",
  IF(G106&gt;29,"에너지너무많음",
  IF(G106&gt;9,"에너지다소많음","")),"")))</f>
        <v/>
      </c>
      <c r="I106">
        <v>1</v>
      </c>
    </row>
    <row r="107" spans="1:9">
      <c r="A107" t="str">
        <f ca="1">IF(LEN(D107)=0,"",D107)</f>
        <v>cu</v>
      </c>
      <c r="B107" t="str">
        <f>IF(LEN(F107)=0,"",F107)</f>
        <v>GO</v>
      </c>
      <c r="C107">
        <f>IF(LEN(G107)=0,"",G107)</f>
        <v>6250</v>
      </c>
      <c r="D107" t="str">
        <f ca="1">IF(ISBLANK(E107),"",
VLOOKUP(E107,OFFSET(INDIRECT("$A:$B"),0,MATCH(E$1&amp;"_Verify",INDIRECT("$1:$1"),0)-1),2,0)
)</f>
        <v>cu</v>
      </c>
      <c r="E107" t="s">
        <v>63</v>
      </c>
      <c r="F107" t="s">
        <v>69</v>
      </c>
      <c r="G107">
        <v>6250</v>
      </c>
      <c r="H107" t="str">
        <f>IF(E107="장비1상자",
  IF(OR(F107&gt;3,G107&gt;5),"장비이상",""),
IF(F107="GO",
  IF(G107&lt;100,"골드이상",""),
IF(F107="EN",
  IF(G107&gt;29,"에너지너무많음",
  IF(G107&gt;9,"에너지다소많음","")),"")))</f>
        <v/>
      </c>
      <c r="I107">
        <v>1</v>
      </c>
    </row>
    <row r="108" spans="1:9">
      <c r="A108" t="str">
        <f ca="1">IF(LEN(D108)=0,"",D108)</f>
        <v>cu</v>
      </c>
      <c r="B108" t="str">
        <f>IF(LEN(F108)=0,"",F108)</f>
        <v>EN</v>
      </c>
      <c r="C108">
        <f>IF(LEN(G108)=0,"",G108)</f>
        <v>120</v>
      </c>
      <c r="D108" t="str">
        <f ca="1">IF(ISBLANK(E108),"",
VLOOKUP(E108,OFFSET(INDIRECT("$A:$B"),0,MATCH(E$1&amp;"_Verify",INDIRECT("$1:$1"),0)-1),2,0)
)</f>
        <v>cu</v>
      </c>
      <c r="E108" t="s">
        <v>63</v>
      </c>
      <c r="F108" t="s">
        <v>64</v>
      </c>
      <c r="G108">
        <v>120</v>
      </c>
      <c r="H108" t="str">
        <f>IF(E108="장비1상자",
  IF(OR(F108&gt;3,G108&gt;5),"장비이상",""),
IF(F108="GO",
  IF(G108&lt;100,"골드이상",""),
IF(F108="EN",
  IF(G108&gt;29,"에너지너무많음",
  IF(G108&gt;9,"에너지다소많음","")),"")))</f>
        <v>에너지너무많음</v>
      </c>
      <c r="I108">
        <v>1</v>
      </c>
    </row>
    <row r="109" spans="1:9">
      <c r="A109" t="str">
        <f ca="1">IF(LEN(D109)=0,"",D109)</f>
        <v>cu</v>
      </c>
      <c r="B109" t="str">
        <f>IF(LEN(F109)=0,"",F109)</f>
        <v>GO</v>
      </c>
      <c r="C109">
        <f>IF(LEN(G109)=0,"",G109)</f>
        <v>1250</v>
      </c>
      <c r="D109" t="str">
        <f ca="1">IF(ISBLANK(E109),"",
VLOOKUP(E109,OFFSET(INDIRECT("$A:$B"),0,MATCH(E$1&amp;"_Verify",INDIRECT("$1:$1"),0)-1),2,0)
)</f>
        <v>cu</v>
      </c>
      <c r="E109" t="s">
        <v>63</v>
      </c>
      <c r="F109" t="s">
        <v>69</v>
      </c>
      <c r="G109">
        <v>1250</v>
      </c>
      <c r="H109" t="str">
        <f>IF(E109="장비1상자",
  IF(OR(F109&gt;3,G109&gt;5),"장비이상",""),
IF(F109="GO",
  IF(G109&lt;100,"골드이상",""),
IF(F109="EN",
  IF(G109&gt;29,"에너지너무많음",
  IF(G109&gt;9,"에너지다소많음","")),"")))</f>
        <v/>
      </c>
      <c r="I109">
        <v>1</v>
      </c>
    </row>
    <row r="110" spans="1:9">
      <c r="A110" t="str">
        <f ca="1">IF(LEN(D110)=0,"",D110)</f>
        <v>it</v>
      </c>
      <c r="B110" t="str">
        <f>IF(LEN(F110)=0,"",F110)</f>
        <v>Cash_sSpellGacha</v>
      </c>
      <c r="C110">
        <f>IF(LEN(G110)=0,"",G110)</f>
        <v>2</v>
      </c>
      <c r="D110" t="str">
        <f ca="1">IF(ISBLANK(E110),"",
VLOOKUP(E110,OFFSET(INDIRECT("$A:$B"),0,MATCH(E$1&amp;"_Verify",INDIRECT("$1:$1"),0)-1),2,0)
)</f>
        <v>it</v>
      </c>
      <c r="E110" t="s">
        <v>73</v>
      </c>
      <c r="F110" t="s">
        <v>67</v>
      </c>
      <c r="G110">
        <v>2</v>
      </c>
      <c r="H110" t="str">
        <f>IF(E110="장비1상자",
  IF(OR(F110&gt;3,G110&gt;5),"장비이상",""),
IF(F110="GO",
  IF(G110&lt;100,"골드이상",""),
IF(F110="EN",
  IF(G110&gt;29,"에너지너무많음",
  IF(G110&gt;9,"에너지다소많음","")),"")))</f>
        <v/>
      </c>
      <c r="I110">
        <v>1</v>
      </c>
    </row>
    <row r="111" spans="1:9">
      <c r="A111" t="str">
        <f ca="1">IF(LEN(D111)=0,"",D111)</f>
        <v>cu</v>
      </c>
      <c r="B111" t="str">
        <f>IF(LEN(F111)=0,"",F111)</f>
        <v>EN</v>
      </c>
      <c r="C111">
        <f>IF(LEN(G111)=0,"",G111)</f>
        <v>150</v>
      </c>
      <c r="D111" t="str">
        <f ca="1">IF(ISBLANK(E111),"",
VLOOKUP(E111,OFFSET(INDIRECT("$A:$B"),0,MATCH(E$1&amp;"_Verify",INDIRECT("$1:$1"),0)-1),2,0)
)</f>
        <v>cu</v>
      </c>
      <c r="E111" t="s">
        <v>63</v>
      </c>
      <c r="F111" t="s">
        <v>64</v>
      </c>
      <c r="G111">
        <v>150</v>
      </c>
      <c r="H111" t="str">
        <f>IF(E111="장비1상자",
  IF(OR(F111&gt;3,G111&gt;5),"장비이상",""),
IF(F111="GO",
  IF(G111&lt;100,"골드이상",""),
IF(F111="EN",
  IF(G111&gt;29,"에너지너무많음",
  IF(G111&gt;9,"에너지다소많음","")),"")))</f>
        <v>에너지너무많음</v>
      </c>
      <c r="I111">
        <v>1</v>
      </c>
    </row>
    <row r="112" spans="1:9">
      <c r="A112" t="str">
        <f ca="1">IF(LEN(D112)=0,"",D112)</f>
        <v>cu</v>
      </c>
      <c r="B112" t="str">
        <f>IF(LEN(F112)=0,"",F112)</f>
        <v>GO</v>
      </c>
      <c r="C112">
        <f>IF(LEN(G112)=0,"",G112)</f>
        <v>2500</v>
      </c>
      <c r="D112" t="str">
        <f ca="1">IF(ISBLANK(E112),"",
VLOOKUP(E112,OFFSET(INDIRECT("$A:$B"),0,MATCH(E$1&amp;"_Verify",INDIRECT("$1:$1"),0)-1),2,0)
)</f>
        <v>cu</v>
      </c>
      <c r="E112" t="s">
        <v>63</v>
      </c>
      <c r="F112" t="s">
        <v>69</v>
      </c>
      <c r="G112">
        <v>2500</v>
      </c>
      <c r="H112" t="str">
        <f>IF(E112="장비1상자",
  IF(OR(F112&gt;3,G112&gt;5),"장비이상",""),
IF(F112="GO",
  IF(G112&lt;100,"골드이상",""),
IF(F112="EN",
  IF(G112&gt;29,"에너지너무많음",
  IF(G112&gt;9,"에너지다소많음","")),"")))</f>
        <v/>
      </c>
      <c r="I112">
        <v>1</v>
      </c>
    </row>
    <row r="113" spans="1:9">
      <c r="A113" t="str">
        <f ca="1">IF(LEN(D113)=0,"",D113)</f>
        <v>cu</v>
      </c>
      <c r="B113" t="str">
        <f>IF(LEN(F113)=0,"",F113)</f>
        <v>GO</v>
      </c>
      <c r="C113">
        <f>IF(LEN(G113)=0,"",G113)</f>
        <v>3750</v>
      </c>
      <c r="D113" t="str">
        <f ca="1">IF(ISBLANK(E113),"",
VLOOKUP(E113,OFFSET(INDIRECT("$A:$B"),0,MATCH(E$1&amp;"_Verify",INDIRECT("$1:$1"),0)-1),2,0)
)</f>
        <v>cu</v>
      </c>
      <c r="E113" t="s">
        <v>63</v>
      </c>
      <c r="F113" t="s">
        <v>69</v>
      </c>
      <c r="G113">
        <v>3750</v>
      </c>
      <c r="H113" t="str">
        <f>IF(E113="장비1상자",
  IF(OR(F113&gt;3,G113&gt;5),"장비이상",""),
IF(F113="GO",
  IF(G113&lt;100,"골드이상",""),
IF(F113="EN",
  IF(G113&gt;29,"에너지너무많음",
  IF(G113&gt;9,"에너지다소많음","")),"")))</f>
        <v/>
      </c>
      <c r="I113">
        <v>1</v>
      </c>
    </row>
    <row r="114" spans="1:9">
      <c r="A114" t="str">
        <f ca="1">IF(LEN(D114)=0,"",D114)</f>
        <v>cu</v>
      </c>
      <c r="B114" t="str">
        <f>IF(LEN(F114)=0,"",F114)</f>
        <v>EN</v>
      </c>
      <c r="C114">
        <f>IF(LEN(G114)=0,"",G114)</f>
        <v>220</v>
      </c>
      <c r="D114" t="str">
        <f ca="1">IF(ISBLANK(E114),"",
VLOOKUP(E114,OFFSET(INDIRECT("$A:$B"),0,MATCH(E$1&amp;"_Verify",INDIRECT("$1:$1"),0)-1),2,0)
)</f>
        <v>cu</v>
      </c>
      <c r="E114" t="s">
        <v>63</v>
      </c>
      <c r="F114" t="s">
        <v>64</v>
      </c>
      <c r="G114">
        <v>220</v>
      </c>
      <c r="H114" t="str">
        <f>IF(E114="장비1상자",
  IF(OR(F114&gt;3,G114&gt;5),"장비이상",""),
IF(F114="GO",
  IF(G114&lt;100,"골드이상",""),
IF(F114="EN",
  IF(G114&gt;29,"에너지너무많음",
  IF(G114&gt;9,"에너지다소많음","")),"")))</f>
        <v>에너지너무많음</v>
      </c>
      <c r="I114">
        <v>1</v>
      </c>
    </row>
    <row r="115" spans="1:9">
      <c r="A115" t="str">
        <f ca="1">IF(LEN(D115)=0,"",D115)</f>
        <v>it</v>
      </c>
      <c r="B115" t="str">
        <f>IF(LEN(F115)=0,"",F115)</f>
        <v>Cash_sSpellGacha</v>
      </c>
      <c r="C115">
        <f>IF(LEN(G115)=0,"",G115)</f>
        <v>2</v>
      </c>
      <c r="D115" t="str">
        <f ca="1">IF(ISBLANK(E115),"",
VLOOKUP(E115,OFFSET(INDIRECT("$A:$B"),0,MATCH(E$1&amp;"_Verify",INDIRECT("$1:$1"),0)-1),2,0)
)</f>
        <v>it</v>
      </c>
      <c r="E115" t="s">
        <v>73</v>
      </c>
      <c r="F115" t="s">
        <v>67</v>
      </c>
      <c r="G115">
        <v>2</v>
      </c>
      <c r="H115" t="str">
        <f>IF(E115="장비1상자",
  IF(OR(F115&gt;3,G115&gt;5),"장비이상",""),
IF(F115="GO",
  IF(G115&lt;100,"골드이상",""),
IF(F115="EN",
  IF(G115&gt;29,"에너지너무많음",
  IF(G115&gt;9,"에너지다소많음","")),"")))</f>
        <v/>
      </c>
      <c r="I115">
        <v>1</v>
      </c>
    </row>
    <row r="116" spans="1:9">
      <c r="A116" t="str">
        <f ca="1">IF(LEN(D116)=0,"",D116)</f>
        <v>cu</v>
      </c>
      <c r="B116" t="str">
        <f>IF(LEN(F116)=0,"",F116)</f>
        <v>GO</v>
      </c>
      <c r="C116">
        <f>IF(LEN(G116)=0,"",G116)</f>
        <v>6250</v>
      </c>
      <c r="D116" t="str">
        <f ca="1">IF(ISBLANK(E116),"",
VLOOKUP(E116,OFFSET(INDIRECT("$A:$B"),0,MATCH(E$1&amp;"_Verify",INDIRECT("$1:$1"),0)-1),2,0)
)</f>
        <v>cu</v>
      </c>
      <c r="E116" t="s">
        <v>63</v>
      </c>
      <c r="F116" t="s">
        <v>69</v>
      </c>
      <c r="G116">
        <v>6250</v>
      </c>
      <c r="H116" t="str">
        <f>IF(E116="장비1상자",
  IF(OR(F116&gt;3,G116&gt;5),"장비이상",""),
IF(F116="GO",
  IF(G116&lt;100,"골드이상",""),
IF(F116="EN",
  IF(G116&gt;29,"에너지너무많음",
  IF(G116&gt;9,"에너지다소많음","")),"")))</f>
        <v/>
      </c>
      <c r="I116">
        <v>1</v>
      </c>
    </row>
    <row r="117" spans="1:9">
      <c r="A117" t="str">
        <f ca="1">IF(LEN(D117)=0,"",D117)</f>
        <v>cu</v>
      </c>
      <c r="B117" t="str">
        <f>IF(LEN(F117)=0,"",F117)</f>
        <v>EN</v>
      </c>
      <c r="C117">
        <f>IF(LEN(G117)=0,"",G117)</f>
        <v>120</v>
      </c>
      <c r="D117" t="str">
        <f ca="1">IF(ISBLANK(E117),"",
VLOOKUP(E117,OFFSET(INDIRECT("$A:$B"),0,MATCH(E$1&amp;"_Verify",INDIRECT("$1:$1"),0)-1),2,0)
)</f>
        <v>cu</v>
      </c>
      <c r="E117" t="s">
        <v>63</v>
      </c>
      <c r="F117" t="s">
        <v>64</v>
      </c>
      <c r="G117">
        <v>120</v>
      </c>
      <c r="H117" t="str">
        <f>IF(E117="장비1상자",
  IF(OR(F117&gt;3,G117&gt;5),"장비이상",""),
IF(F117="GO",
  IF(G117&lt;100,"골드이상",""),
IF(F117="EN",
  IF(G117&gt;29,"에너지너무많음",
  IF(G117&gt;9,"에너지다소많음","")),"")))</f>
        <v>에너지너무많음</v>
      </c>
      <c r="I117">
        <v>1</v>
      </c>
    </row>
    <row r="118" spans="1:9">
      <c r="A118" t="str">
        <f ca="1">IF(LEN(D118)=0,"",D118)</f>
        <v>cu</v>
      </c>
      <c r="B118" t="str">
        <f>IF(LEN(F118)=0,"",F118)</f>
        <v>GO</v>
      </c>
      <c r="C118">
        <f>IF(LEN(G118)=0,"",G118)</f>
        <v>1250</v>
      </c>
      <c r="D118" t="str">
        <f ca="1">IF(ISBLANK(E118),"",
VLOOKUP(E118,OFFSET(INDIRECT("$A:$B"),0,MATCH(E$1&amp;"_Verify",INDIRECT("$1:$1"),0)-1),2,0)
)</f>
        <v>cu</v>
      </c>
      <c r="E118" t="s">
        <v>63</v>
      </c>
      <c r="F118" t="s">
        <v>69</v>
      </c>
      <c r="G118">
        <v>1250</v>
      </c>
      <c r="H118" t="str">
        <f>IF(E118="장비1상자",
  IF(OR(F118&gt;3,G118&gt;5),"장비이상",""),
IF(F118="GO",
  IF(G118&lt;100,"골드이상",""),
IF(F118="EN",
  IF(G118&gt;29,"에너지너무많음",
  IF(G118&gt;9,"에너지다소많음","")),"")))</f>
        <v/>
      </c>
      <c r="I118">
        <v>1</v>
      </c>
    </row>
    <row r="119" spans="1:9">
      <c r="A119" t="str">
        <f ca="1">IF(LEN(D119)=0,"",D119)</f>
        <v>it</v>
      </c>
      <c r="B119" t="str">
        <f>IF(LEN(F119)=0,"",F119)</f>
        <v>Cash_sSpellGacha</v>
      </c>
      <c r="C119">
        <f>IF(LEN(G119)=0,"",G119)</f>
        <v>2</v>
      </c>
      <c r="D119" t="str">
        <f ca="1">IF(ISBLANK(E119),"",
VLOOKUP(E119,OFFSET(INDIRECT("$A:$B"),0,MATCH(E$1&amp;"_Verify",INDIRECT("$1:$1"),0)-1),2,0)
)</f>
        <v>it</v>
      </c>
      <c r="E119" t="s">
        <v>73</v>
      </c>
      <c r="F119" t="s">
        <v>67</v>
      </c>
      <c r="G119">
        <v>2</v>
      </c>
      <c r="H119" t="str">
        <f>IF(E119="장비1상자",
  IF(OR(F119&gt;3,G119&gt;5),"장비이상",""),
IF(F119="GO",
  IF(G119&lt;100,"골드이상",""),
IF(F119="EN",
  IF(G119&gt;29,"에너지너무많음",
  IF(G119&gt;9,"에너지다소많음","")),"")))</f>
        <v/>
      </c>
      <c r="I119">
        <v>1</v>
      </c>
    </row>
    <row r="120" spans="1:9">
      <c r="A120" t="str">
        <f ca="1">IF(LEN(D120)=0,"",D120)</f>
        <v>cu</v>
      </c>
      <c r="B120" t="str">
        <f>IF(LEN(F120)=0,"",F120)</f>
        <v>EN</v>
      </c>
      <c r="C120">
        <f>IF(LEN(G120)=0,"",G120)</f>
        <v>150</v>
      </c>
      <c r="D120" t="str">
        <f ca="1">IF(ISBLANK(E120),"",
VLOOKUP(E120,OFFSET(INDIRECT("$A:$B"),0,MATCH(E$1&amp;"_Verify",INDIRECT("$1:$1"),0)-1),2,0)
)</f>
        <v>cu</v>
      </c>
      <c r="E120" t="s">
        <v>63</v>
      </c>
      <c r="F120" t="s">
        <v>64</v>
      </c>
      <c r="G120">
        <v>150</v>
      </c>
      <c r="H120" t="str">
        <f>IF(E120="장비1상자",
  IF(OR(F120&gt;3,G120&gt;5),"장비이상",""),
IF(F120="GO",
  IF(G120&lt;100,"골드이상",""),
IF(F120="EN",
  IF(G120&gt;29,"에너지너무많음",
  IF(G120&gt;9,"에너지다소많음","")),"")))</f>
        <v>에너지너무많음</v>
      </c>
      <c r="I120">
        <v>1</v>
      </c>
    </row>
    <row r="121" spans="1:9">
      <c r="A121" t="str">
        <f ca="1">IF(LEN(D121)=0,"",D121)</f>
        <v>cu</v>
      </c>
      <c r="B121" t="str">
        <f>IF(LEN(F121)=0,"",F121)</f>
        <v>GO</v>
      </c>
      <c r="C121">
        <f>IF(LEN(G121)=0,"",G121)</f>
        <v>2500</v>
      </c>
      <c r="D121" t="str">
        <f ca="1">IF(ISBLANK(E121),"",
VLOOKUP(E121,OFFSET(INDIRECT("$A:$B"),0,MATCH(E$1&amp;"_Verify",INDIRECT("$1:$1"),0)-1),2,0)
)</f>
        <v>cu</v>
      </c>
      <c r="E121" t="s">
        <v>63</v>
      </c>
      <c r="F121" t="s">
        <v>69</v>
      </c>
      <c r="G121">
        <v>2500</v>
      </c>
      <c r="H121" t="str">
        <f>IF(E121="장비1상자",
  IF(OR(F121&gt;3,G121&gt;5),"장비이상",""),
IF(F121="GO",
  IF(G121&lt;100,"골드이상",""),
IF(F121="EN",
  IF(G121&gt;29,"에너지너무많음",
  IF(G121&gt;9,"에너지다소많음","")),"")))</f>
        <v/>
      </c>
      <c r="I121">
        <v>1</v>
      </c>
    </row>
    <row r="122" spans="1:9">
      <c r="A122" t="str">
        <f ca="1">IF(LEN(D122)=0,"",D122)</f>
        <v>cu</v>
      </c>
      <c r="B122" t="str">
        <f>IF(LEN(F122)=0,"",F122)</f>
        <v>EN</v>
      </c>
      <c r="C122">
        <f>IF(LEN(G122)=0,"",G122)</f>
        <v>120</v>
      </c>
      <c r="D122" t="str">
        <f ca="1">IF(ISBLANK(E122),"",
VLOOKUP(E122,OFFSET(INDIRECT("$A:$B"),0,MATCH(E$1&amp;"_Verify",INDIRECT("$1:$1"),0)-1),2,0)
)</f>
        <v>cu</v>
      </c>
      <c r="E122" t="s">
        <v>63</v>
      </c>
      <c r="F122" t="s">
        <v>64</v>
      </c>
      <c r="G122">
        <v>120</v>
      </c>
      <c r="H122" t="str">
        <f>IF(E122="장비1상자",
  IF(OR(F122&gt;3,G122&gt;5),"장비이상",""),
IF(F122="GO",
  IF(G122&lt;100,"골드이상",""),
IF(F122="EN",
  IF(G122&gt;29,"에너지너무많음",
  IF(G122&gt;9,"에너지다소많음","")),"")))</f>
        <v>에너지너무많음</v>
      </c>
      <c r="I122">
        <v>1</v>
      </c>
    </row>
    <row r="123" spans="1:9">
      <c r="A123" t="str">
        <f ca="1">IF(LEN(D123)=0,"",D123)</f>
        <v>cu</v>
      </c>
      <c r="B123" t="str">
        <f>IF(LEN(F123)=0,"",F123)</f>
        <v>GO</v>
      </c>
      <c r="C123">
        <f>IF(LEN(G123)=0,"",G123)</f>
        <v>1250</v>
      </c>
      <c r="D123" t="str">
        <f ca="1">IF(ISBLANK(E123),"",
VLOOKUP(E123,OFFSET(INDIRECT("$A:$B"),0,MATCH(E$1&amp;"_Verify",INDIRECT("$1:$1"),0)-1),2,0)
)</f>
        <v>cu</v>
      </c>
      <c r="E123" t="s">
        <v>63</v>
      </c>
      <c r="F123" t="s">
        <v>69</v>
      </c>
      <c r="G123">
        <v>1250</v>
      </c>
      <c r="H123" t="str">
        <f>IF(E123="장비1상자",
  IF(OR(F123&gt;3,G123&gt;5),"장비이상",""),
IF(F123="GO",
  IF(G123&lt;100,"골드이상",""),
IF(F123="EN",
  IF(G123&gt;29,"에너지너무많음",
  IF(G123&gt;9,"에너지다소많음","")),"")))</f>
        <v/>
      </c>
      <c r="I123">
        <v>1</v>
      </c>
    </row>
    <row r="124" spans="1:9">
      <c r="A124" t="str">
        <f ca="1">IF(LEN(D124)=0,"",D124)</f>
        <v>it</v>
      </c>
      <c r="B124" t="str">
        <f>IF(LEN(F124)=0,"",F124)</f>
        <v>Cash_sSpellGacha</v>
      </c>
      <c r="C124">
        <f>IF(LEN(G124)=0,"",G124)</f>
        <v>2</v>
      </c>
      <c r="D124" t="str">
        <f ca="1">IF(ISBLANK(E124),"",
VLOOKUP(E124,OFFSET(INDIRECT("$A:$B"),0,MATCH(E$1&amp;"_Verify",INDIRECT("$1:$1"),0)-1),2,0)
)</f>
        <v>it</v>
      </c>
      <c r="E124" t="s">
        <v>73</v>
      </c>
      <c r="F124" t="s">
        <v>67</v>
      </c>
      <c r="G124">
        <v>2</v>
      </c>
      <c r="H124" t="str">
        <f>IF(E124="장비1상자",
  IF(OR(F124&gt;3,G124&gt;5),"장비이상",""),
IF(F124="GO",
  IF(G124&lt;100,"골드이상",""),
IF(F124="EN",
  IF(G124&gt;29,"에너지너무많음",
  IF(G124&gt;9,"에너지다소많음","")),"")))</f>
        <v/>
      </c>
      <c r="I124">
        <v>1</v>
      </c>
    </row>
    <row r="125" spans="1:9">
      <c r="A125" t="str">
        <f ca="1">IF(LEN(D125)=0,"",D125)</f>
        <v>cu</v>
      </c>
      <c r="B125" t="str">
        <f>IF(LEN(F125)=0,"",F125)</f>
        <v>EN</v>
      </c>
      <c r="C125">
        <f>IF(LEN(G125)=0,"",G125)</f>
        <v>150</v>
      </c>
      <c r="D125" t="str">
        <f ca="1">IF(ISBLANK(E125),"",
VLOOKUP(E125,OFFSET(INDIRECT("$A:$B"),0,MATCH(E$1&amp;"_Verify",INDIRECT("$1:$1"),0)-1),2,0)
)</f>
        <v>cu</v>
      </c>
      <c r="E125" t="s">
        <v>63</v>
      </c>
      <c r="F125" t="s">
        <v>64</v>
      </c>
      <c r="G125">
        <v>150</v>
      </c>
      <c r="H125" t="str">
        <f>IF(E125="장비1상자",
  IF(OR(F125&gt;3,G125&gt;5),"장비이상",""),
IF(F125="GO",
  IF(G125&lt;100,"골드이상",""),
IF(F125="EN",
  IF(G125&gt;29,"에너지너무많음",
  IF(G125&gt;9,"에너지다소많음","")),"")))</f>
        <v>에너지너무많음</v>
      </c>
      <c r="I125">
        <v>1</v>
      </c>
    </row>
    <row r="126" spans="1:9">
      <c r="A126" t="str">
        <f ca="1">IF(LEN(D126)=0,"",D126)</f>
        <v>cu</v>
      </c>
      <c r="B126" t="str">
        <f>IF(LEN(F126)=0,"",F126)</f>
        <v>GO</v>
      </c>
      <c r="C126">
        <f>IF(LEN(G126)=0,"",G126)</f>
        <v>2500</v>
      </c>
      <c r="D126" t="str">
        <f ca="1">IF(ISBLANK(E126),"",
VLOOKUP(E126,OFFSET(INDIRECT("$A:$B"),0,MATCH(E$1&amp;"_Verify",INDIRECT("$1:$1"),0)-1),2,0)
)</f>
        <v>cu</v>
      </c>
      <c r="E126" t="s">
        <v>63</v>
      </c>
      <c r="F126" t="s">
        <v>69</v>
      </c>
      <c r="G126">
        <v>2500</v>
      </c>
      <c r="H126" t="str">
        <f>IF(E126="장비1상자",
  IF(OR(F126&gt;3,G126&gt;5),"장비이상",""),
IF(F126="GO",
  IF(G126&lt;100,"골드이상",""),
IF(F126="EN",
  IF(G126&gt;29,"에너지너무많음",
  IF(G126&gt;9,"에너지다소많음","")),"")))</f>
        <v/>
      </c>
      <c r="I126">
        <v>1</v>
      </c>
    </row>
    <row r="127" spans="1:9">
      <c r="A127" t="str">
        <f ca="1">IF(LEN(D127)=0,"",D127)</f>
        <v>cu</v>
      </c>
      <c r="B127" t="str">
        <f>IF(LEN(F127)=0,"",F127)</f>
        <v>GO</v>
      </c>
      <c r="C127">
        <f>IF(LEN(G127)=0,"",G127)</f>
        <v>3750</v>
      </c>
      <c r="D127" t="str">
        <f ca="1">IF(ISBLANK(E127),"",
VLOOKUP(E127,OFFSET(INDIRECT("$A:$B"),0,MATCH(E$1&amp;"_Verify",INDIRECT("$1:$1"),0)-1),2,0)
)</f>
        <v>cu</v>
      </c>
      <c r="E127" t="s">
        <v>63</v>
      </c>
      <c r="F127" t="s">
        <v>69</v>
      </c>
      <c r="G127">
        <v>3750</v>
      </c>
      <c r="H127" t="str">
        <f>IF(E127="장비1상자",
  IF(OR(F127&gt;3,G127&gt;5),"장비이상",""),
IF(F127="GO",
  IF(G127&lt;100,"골드이상",""),
IF(F127="EN",
  IF(G127&gt;29,"에너지너무많음",
  IF(G127&gt;9,"에너지다소많음","")),"")))</f>
        <v/>
      </c>
      <c r="I127">
        <v>1</v>
      </c>
    </row>
    <row r="128" spans="1:9">
      <c r="A128" t="str">
        <f ca="1">IF(LEN(D128)=0,"",D128)</f>
        <v>cu</v>
      </c>
      <c r="B128" t="str">
        <f>IF(LEN(F128)=0,"",F128)</f>
        <v>EN</v>
      </c>
      <c r="C128">
        <f>IF(LEN(G128)=0,"",G128)</f>
        <v>220</v>
      </c>
      <c r="D128" t="str">
        <f ca="1">IF(ISBLANK(E128),"",
VLOOKUP(E128,OFFSET(INDIRECT("$A:$B"),0,MATCH(E$1&amp;"_Verify",INDIRECT("$1:$1"),0)-1),2,0)
)</f>
        <v>cu</v>
      </c>
      <c r="E128" t="s">
        <v>63</v>
      </c>
      <c r="F128" t="s">
        <v>64</v>
      </c>
      <c r="G128">
        <v>220</v>
      </c>
      <c r="H128" t="str">
        <f>IF(E128="장비1상자",
  IF(OR(F128&gt;3,G128&gt;5),"장비이상",""),
IF(F128="GO",
  IF(G128&lt;100,"골드이상",""),
IF(F128="EN",
  IF(G128&gt;29,"에너지너무많음",
  IF(G128&gt;9,"에너지다소많음","")),"")))</f>
        <v>에너지너무많음</v>
      </c>
      <c r="I128">
        <v>1</v>
      </c>
    </row>
    <row r="129" spans="1:9">
      <c r="A129" t="str">
        <f ca="1">IF(LEN(D129)=0,"",D129)</f>
        <v>it</v>
      </c>
      <c r="B129" t="str">
        <f>IF(LEN(F129)=0,"",F129)</f>
        <v>Cash_sSpellGacha</v>
      </c>
      <c r="C129">
        <f>IF(LEN(G129)=0,"",G129)</f>
        <v>2</v>
      </c>
      <c r="D129" t="str">
        <f ca="1">IF(ISBLANK(E129),"",
VLOOKUP(E129,OFFSET(INDIRECT("$A:$B"),0,MATCH(E$1&amp;"_Verify",INDIRECT("$1:$1"),0)-1),2,0)
)</f>
        <v>it</v>
      </c>
      <c r="E129" t="s">
        <v>73</v>
      </c>
      <c r="F129" t="s">
        <v>67</v>
      </c>
      <c r="G129">
        <v>2</v>
      </c>
      <c r="H129" t="str">
        <f>IF(E129="장비1상자",
  IF(OR(F129&gt;3,G129&gt;5),"장비이상",""),
IF(F129="GO",
  IF(G129&lt;100,"골드이상",""),
IF(F129="EN",
  IF(G129&gt;29,"에너지너무많음",
  IF(G129&gt;9,"에너지다소많음","")),"")))</f>
        <v/>
      </c>
      <c r="I129">
        <v>1</v>
      </c>
    </row>
    <row r="130" spans="1:9">
      <c r="A130" t="str">
        <f ca="1">IF(LEN(D130)=0,"",D130)</f>
        <v>cu</v>
      </c>
      <c r="B130" t="str">
        <f>IF(LEN(F130)=0,"",F130)</f>
        <v>GO</v>
      </c>
      <c r="C130">
        <f>IF(LEN(G130)=0,"",G130)</f>
        <v>6250</v>
      </c>
      <c r="D130" t="str">
        <f ca="1">IF(ISBLANK(E130),"",
VLOOKUP(E130,OFFSET(INDIRECT("$A:$B"),0,MATCH(E$1&amp;"_Verify",INDIRECT("$1:$1"),0)-1),2,0)
)</f>
        <v>cu</v>
      </c>
      <c r="E130" t="s">
        <v>63</v>
      </c>
      <c r="F130" t="s">
        <v>69</v>
      </c>
      <c r="G130">
        <v>6250</v>
      </c>
      <c r="H130" t="str">
        <f>IF(E130="장비1상자",
  IF(OR(F130&gt;3,G130&gt;5),"장비이상",""),
IF(F130="GO",
  IF(G130&lt;100,"골드이상",""),
IF(F130="EN",
  IF(G130&gt;29,"에너지너무많음",
  IF(G130&gt;9,"에너지다소많음","")),"")))</f>
        <v/>
      </c>
      <c r="I130">
        <v>1</v>
      </c>
    </row>
    <row r="131" spans="1:9">
      <c r="A131" t="str">
        <f ca="1">IF(LEN(D131)=0,"",D131)</f>
        <v>it</v>
      </c>
      <c r="B131" t="str">
        <f>IF(LEN(F131)=0,"",F131)</f>
        <v>Cash_sCharacterGacha</v>
      </c>
      <c r="C131">
        <f>IF(LEN(G131)=0,"",G131)</f>
        <v>1</v>
      </c>
      <c r="D131" t="str">
        <f ca="1">IF(ISBLANK(E131),"",
VLOOKUP(E131,OFFSET(INDIRECT("$A:$B"),0,MATCH(E$1&amp;"_Verify",INDIRECT("$1:$1"),0)-1),2,0)
)</f>
        <v>it</v>
      </c>
      <c r="E131" t="s">
        <v>73</v>
      </c>
      <c r="F131" t="s">
        <v>75</v>
      </c>
      <c r="G131">
        <v>1</v>
      </c>
      <c r="H131" t="str">
        <f>IF(E131="장비1상자",
  IF(OR(F131&gt;3,G131&gt;5),"장비이상",""),
IF(F131="GO",
  IF(G131&lt;100,"골드이상",""),
IF(F131="EN",
  IF(G131&gt;29,"에너지너무많음",
  IF(G131&gt;9,"에너지다소많음","")),"")))</f>
        <v/>
      </c>
      <c r="I131">
        <v>1</v>
      </c>
    </row>
    <row r="132" spans="1:9">
      <c r="A132" t="str">
        <f ca="1">IF(LEN(D132)=0,"",D132)</f>
        <v>cu</v>
      </c>
      <c r="B132" t="str">
        <f>IF(LEN(F132)=0,"",F132)</f>
        <v>EN</v>
      </c>
      <c r="C132">
        <f>IF(LEN(G132)=0,"",G132)</f>
        <v>300</v>
      </c>
      <c r="D132" t="str">
        <f ca="1">IF(ISBLANK(E132),"",
VLOOKUP(E132,OFFSET(INDIRECT("$A:$B"),0,MATCH(E$1&amp;"_Verify",INDIRECT("$1:$1"),0)-1),2,0)
)</f>
        <v>cu</v>
      </c>
      <c r="E132" t="s">
        <v>63</v>
      </c>
      <c r="F132" t="s">
        <v>64</v>
      </c>
      <c r="G132">
        <v>300</v>
      </c>
      <c r="H132" t="str">
        <f>IF(E132="장비1상자",
  IF(OR(F132&gt;3,G132&gt;5),"장비이상",""),
IF(F132="GO",
  IF(G132&lt;100,"골드이상",""),
IF(F132="EN",
  IF(G132&gt;29,"에너지너무많음",
  IF(G132&gt;9,"에너지다소많음","")),"")))</f>
        <v>에너지너무많음</v>
      </c>
      <c r="I132">
        <v>1</v>
      </c>
    </row>
    <row r="133" spans="1:9">
      <c r="A133" t="str">
        <f ca="1">IF(LEN(D133)=0,"",D133)</f>
        <v>cu</v>
      </c>
      <c r="B133" t="str">
        <f>IF(LEN(F133)=0,"",F133)</f>
        <v>GO</v>
      </c>
      <c r="C133">
        <f>IF(LEN(G133)=0,"",G133)</f>
        <v>12500</v>
      </c>
      <c r="D133" t="str">
        <f ca="1">IF(ISBLANK(E133),"",
VLOOKUP(E133,OFFSET(INDIRECT("$A:$B"),0,MATCH(E$1&amp;"_Verify",INDIRECT("$1:$1"),0)-1),2,0)
)</f>
        <v>cu</v>
      </c>
      <c r="E133" t="s">
        <v>63</v>
      </c>
      <c r="F133" t="s">
        <v>69</v>
      </c>
      <c r="G133">
        <v>12500</v>
      </c>
      <c r="H133" t="str">
        <f>IF(E133="장비1상자",
  IF(OR(F133&gt;3,G133&gt;5),"장비이상",""),
IF(F133="GO",
  IF(G133&lt;100,"골드이상",""),
IF(F133="EN",
  IF(G133&gt;29,"에너지너무많음",
  IF(G133&gt;9,"에너지다소많음","")),"")))</f>
        <v/>
      </c>
      <c r="I133">
        <v>1</v>
      </c>
    </row>
    <row r="134" spans="1:9">
      <c r="A134" t="str">
        <f ca="1">IF(LEN(D134)=0,"",D134)</f>
        <v>it</v>
      </c>
      <c r="B134" t="str">
        <f>IF(LEN(F134)=0,"",F134)</f>
        <v>Cash_sSpellGacha</v>
      </c>
      <c r="C134">
        <f>IF(LEN(G134)=0,"",G134)</f>
        <v>10</v>
      </c>
      <c r="D134" t="str">
        <f ca="1">IF(ISBLANK(E134),"",
VLOOKUP(E134,OFFSET(INDIRECT("$A:$B"),0,MATCH(E$1&amp;"_Verify",INDIRECT("$1:$1"),0)-1),2,0)
)</f>
        <v>it</v>
      </c>
      <c r="E134" t="s">
        <v>73</v>
      </c>
      <c r="F134" t="s">
        <v>67</v>
      </c>
      <c r="G134">
        <v>10</v>
      </c>
      <c r="H134" t="str">
        <f>IF(E134="장비1상자",
  IF(OR(F134&gt;3,G134&gt;5),"장비이상",""),
IF(F134="GO",
  IF(G134&lt;100,"골드이상",""),
IF(F134="EN",
  IF(G134&gt;29,"에너지너무많음",
  IF(G134&gt;9,"에너지다소많음","")),"")))</f>
        <v/>
      </c>
      <c r="I134">
        <v>1</v>
      </c>
    </row>
    <row r="135" spans="1:9">
      <c r="A135" t="str">
        <f ca="1">IF(LEN(D135)=0,"",D135)</f>
        <v>cu</v>
      </c>
      <c r="B135" t="str">
        <f>IF(LEN(F135)=0,"",F135)</f>
        <v>EN</v>
      </c>
      <c r="C135">
        <f>IF(LEN(G135)=0,"",G135)</f>
        <v>500</v>
      </c>
      <c r="D135" t="str">
        <f ca="1">IF(ISBLANK(E135),"",
VLOOKUP(E135,OFFSET(INDIRECT("$A:$B"),0,MATCH(E$1&amp;"_Verify",INDIRECT("$1:$1"),0)-1),2,0)
)</f>
        <v>cu</v>
      </c>
      <c r="E135" t="s">
        <v>63</v>
      </c>
      <c r="F135" t="s">
        <v>64</v>
      </c>
      <c r="G135">
        <v>500</v>
      </c>
      <c r="H135" t="str">
        <f>IF(E135="장비1상자",
  IF(OR(F135&gt;3,G135&gt;5),"장비이상",""),
IF(F135="GO",
  IF(G135&lt;100,"골드이상",""),
IF(F135="EN",
  IF(G135&gt;29,"에너지너무많음",
  IF(G135&gt;9,"에너지다소많음","")),"")))</f>
        <v>에너지너무많음</v>
      </c>
      <c r="I135">
        <v>1</v>
      </c>
    </row>
    <row r="136" spans="1:9">
      <c r="A136" t="str">
        <f ca="1">IF(LEN(D136)=0,"",D136)</f>
        <v>cu</v>
      </c>
      <c r="B136" t="str">
        <f>IF(LEN(F136)=0,"",F136)</f>
        <v>GO</v>
      </c>
      <c r="C136">
        <f>IF(LEN(G136)=0,"",G136)</f>
        <v>25000</v>
      </c>
      <c r="D136" t="str">
        <f ca="1">IF(ISBLANK(E136),"",
VLOOKUP(E136,OFFSET(INDIRECT("$A:$B"),0,MATCH(E$1&amp;"_Verify",INDIRECT("$1:$1"),0)-1),2,0)
)</f>
        <v>cu</v>
      </c>
      <c r="E136" t="s">
        <v>63</v>
      </c>
      <c r="F136" t="s">
        <v>69</v>
      </c>
      <c r="G136">
        <v>25000</v>
      </c>
      <c r="H136" t="str">
        <f>IF(E136="장비1상자",
  IF(OR(F136&gt;3,G136&gt;5),"장비이상",""),
IF(F136="GO",
  IF(G136&lt;100,"골드이상",""),
IF(F136="EN",
  IF(G136&gt;29,"에너지너무많음",
  IF(G136&gt;9,"에너지다소많음","")),"")))</f>
        <v/>
      </c>
      <c r="I136">
        <v>1</v>
      </c>
    </row>
    <row r="137" spans="1:9">
      <c r="A137" t="str">
        <f ca="1">IF(LEN(D137)=0,"",D137)</f>
        <v>it</v>
      </c>
      <c r="B137" t="str">
        <f>IF(LEN(F137)=0,"",F137)</f>
        <v>Cash_sSpellGacha</v>
      </c>
      <c r="C137">
        <f>IF(LEN(G137)=0,"",G137)</f>
        <v>2</v>
      </c>
      <c r="D137" t="str">
        <f ca="1">IF(ISBLANK(E137),"",
VLOOKUP(E137,OFFSET(INDIRECT("$A:$B"),0,MATCH(E$1&amp;"_Verify",INDIRECT("$1:$1"),0)-1),2,0)
)</f>
        <v>it</v>
      </c>
      <c r="E137" t="s">
        <v>73</v>
      </c>
      <c r="F137" t="s">
        <v>67</v>
      </c>
      <c r="G137">
        <v>2</v>
      </c>
      <c r="H137" t="str">
        <f>IF(E137="장비1상자",
  IF(OR(F137&gt;3,G137&gt;5),"장비이상",""),
IF(F137="GO",
  IF(G137&lt;100,"골드이상",""),
IF(F137="EN",
  IF(G137&gt;29,"에너지너무많음",
  IF(G137&gt;9,"에너지다소많음","")),"")))</f>
        <v/>
      </c>
      <c r="I137">
        <v>1</v>
      </c>
    </row>
    <row r="138" spans="1:9">
      <c r="A138" t="str">
        <f ca="1">IF(LEN(D138)=0,"",D138)</f>
        <v>it</v>
      </c>
      <c r="B138" t="str">
        <f>IF(LEN(F138)=0,"",F138)</f>
        <v>Cash_sCharacterGacha</v>
      </c>
      <c r="C138">
        <f>IF(LEN(G138)=0,"",G138)</f>
        <v>1</v>
      </c>
      <c r="D138" t="str">
        <f ca="1">IF(ISBLANK(E138),"",
VLOOKUP(E138,OFFSET(INDIRECT("$A:$B"),0,MATCH(E$1&amp;"_Verify",INDIRECT("$1:$1"),0)-1),2,0)
)</f>
        <v>it</v>
      </c>
      <c r="E138" t="s">
        <v>73</v>
      </c>
      <c r="F138" t="s">
        <v>75</v>
      </c>
      <c r="G138">
        <v>1</v>
      </c>
      <c r="H138" t="str">
        <f>IF(E138="장비1상자",
  IF(OR(F138&gt;3,G138&gt;5),"장비이상",""),
IF(F138="GO",
  IF(G138&lt;100,"골드이상",""),
IF(F138="EN",
  IF(G138&gt;29,"에너지너무많음",
  IF(G138&gt;9,"에너지다소많음","")),"")))</f>
        <v/>
      </c>
      <c r="I138">
        <v>1</v>
      </c>
    </row>
    <row r="139" spans="1:9">
      <c r="A139" t="str">
        <f ca="1">IF(LEN(D139)=0,"",D139)</f>
        <v>cu</v>
      </c>
      <c r="B139" t="str">
        <f>IF(LEN(F139)=0,"",F139)</f>
        <v>EN</v>
      </c>
      <c r="C139">
        <f>IF(LEN(G139)=0,"",G139)</f>
        <v>120</v>
      </c>
      <c r="D139" t="str">
        <f ca="1">IF(ISBLANK(E139),"",
VLOOKUP(E139,OFFSET(INDIRECT("$A:$B"),0,MATCH(E$1&amp;"_Verify",INDIRECT("$1:$1"),0)-1),2,0)
)</f>
        <v>cu</v>
      </c>
      <c r="E139" t="s">
        <v>63</v>
      </c>
      <c r="F139" t="s">
        <v>64</v>
      </c>
      <c r="G139">
        <v>120</v>
      </c>
      <c r="H139" t="str">
        <f>IF(E139="장비1상자",
  IF(OR(F139&gt;3,G139&gt;5),"장비이상",""),
IF(F139="GO",
  IF(G139&lt;100,"골드이상",""),
IF(F139="EN",
  IF(G139&gt;29,"에너지너무많음",
  IF(G139&gt;9,"에너지다소많음","")),"")))</f>
        <v>에너지너무많음</v>
      </c>
      <c r="I139">
        <v>1</v>
      </c>
    </row>
    <row r="140" spans="1:9">
      <c r="A140" t="str">
        <f ca="1">IF(LEN(D140)=0,"",D140)</f>
        <v>cu</v>
      </c>
      <c r="B140" t="str">
        <f>IF(LEN(F140)=0,"",F140)</f>
        <v>GO</v>
      </c>
      <c r="C140">
        <f>IF(LEN(G140)=0,"",G140)</f>
        <v>1250</v>
      </c>
      <c r="D140" t="str">
        <f ca="1">IF(ISBLANK(E140),"",
VLOOKUP(E140,OFFSET(INDIRECT("$A:$B"),0,MATCH(E$1&amp;"_Verify",INDIRECT("$1:$1"),0)-1),2,0)
)</f>
        <v>cu</v>
      </c>
      <c r="E140" t="s">
        <v>63</v>
      </c>
      <c r="F140" t="s">
        <v>69</v>
      </c>
      <c r="G140">
        <v>1250</v>
      </c>
      <c r="H140" t="str">
        <f>IF(E140="장비1상자",
  IF(OR(F140&gt;3,G140&gt;5),"장비이상",""),
IF(F140="GO",
  IF(G140&lt;100,"골드이상",""),
IF(F140="EN",
  IF(G140&gt;29,"에너지너무많음",
  IF(G140&gt;9,"에너지다소많음","")),"")))</f>
        <v/>
      </c>
      <c r="I140">
        <v>1</v>
      </c>
    </row>
    <row r="141" spans="1:9">
      <c r="A141" t="str">
        <f ca="1">IF(LEN(D141)=0,"",D141)</f>
        <v>it</v>
      </c>
      <c r="B141" t="str">
        <f>IF(LEN(F141)=0,"",F141)</f>
        <v>Cash_sSpellGacha</v>
      </c>
      <c r="C141">
        <f>IF(LEN(G141)=0,"",G141)</f>
        <v>2</v>
      </c>
      <c r="D141" t="str">
        <f ca="1">IF(ISBLANK(E141),"",
VLOOKUP(E141,OFFSET(INDIRECT("$A:$B"),0,MATCH(E$1&amp;"_Verify",INDIRECT("$1:$1"),0)-1),2,0)
)</f>
        <v>it</v>
      </c>
      <c r="E141" t="s">
        <v>73</v>
      </c>
      <c r="F141" t="s">
        <v>67</v>
      </c>
      <c r="G141">
        <v>2</v>
      </c>
      <c r="H141" t="str">
        <f>IF(E141="장비1상자",
  IF(OR(F141&gt;3,G141&gt;5),"장비이상",""),
IF(F141="GO",
  IF(G141&lt;100,"골드이상",""),
IF(F141="EN",
  IF(G141&gt;29,"에너지너무많음",
  IF(G141&gt;9,"에너지다소많음","")),"")))</f>
        <v/>
      </c>
      <c r="I141">
        <v>1</v>
      </c>
    </row>
    <row r="142" spans="1:9">
      <c r="A142" t="str">
        <f ca="1">IF(LEN(D142)=0,"",D142)</f>
        <v>cu</v>
      </c>
      <c r="B142" t="str">
        <f>IF(LEN(F142)=0,"",F142)</f>
        <v>EN</v>
      </c>
      <c r="C142">
        <f>IF(LEN(G142)=0,"",G142)</f>
        <v>150</v>
      </c>
      <c r="D142" t="str">
        <f ca="1">IF(ISBLANK(E142),"",
VLOOKUP(E142,OFFSET(INDIRECT("$A:$B"),0,MATCH(E$1&amp;"_Verify",INDIRECT("$1:$1"),0)-1),2,0)
)</f>
        <v>cu</v>
      </c>
      <c r="E142" t="s">
        <v>63</v>
      </c>
      <c r="F142" t="s">
        <v>64</v>
      </c>
      <c r="G142">
        <v>150</v>
      </c>
      <c r="H142" t="str">
        <f>IF(E142="장비1상자",
  IF(OR(F142&gt;3,G142&gt;5),"장비이상",""),
IF(F142="GO",
  IF(G142&lt;100,"골드이상",""),
IF(F142="EN",
  IF(G142&gt;29,"에너지너무많음",
  IF(G142&gt;9,"에너지다소많음","")),"")))</f>
        <v>에너지너무많음</v>
      </c>
      <c r="I142">
        <v>1</v>
      </c>
    </row>
    <row r="143" spans="1:9">
      <c r="A143" t="str">
        <f ca="1">IF(LEN(D143)=0,"",D143)</f>
        <v>cu</v>
      </c>
      <c r="B143" t="str">
        <f>IF(LEN(F143)=0,"",F143)</f>
        <v>GO</v>
      </c>
      <c r="C143">
        <f>IF(LEN(G143)=0,"",G143)</f>
        <v>2500</v>
      </c>
      <c r="D143" t="str">
        <f ca="1">IF(ISBLANK(E143),"",
VLOOKUP(E143,OFFSET(INDIRECT("$A:$B"),0,MATCH(E$1&amp;"_Verify",INDIRECT("$1:$1"),0)-1),2,0)
)</f>
        <v>cu</v>
      </c>
      <c r="E143" t="s">
        <v>63</v>
      </c>
      <c r="F143" t="s">
        <v>69</v>
      </c>
      <c r="G143">
        <v>2500</v>
      </c>
      <c r="H143" t="str">
        <f>IF(E143="장비1상자",
  IF(OR(F143&gt;3,G143&gt;5),"장비이상",""),
IF(F143="GO",
  IF(G143&lt;100,"골드이상",""),
IF(F143="EN",
  IF(G143&gt;29,"에너지너무많음",
  IF(G143&gt;9,"에너지다소많음","")),"")))</f>
        <v/>
      </c>
      <c r="I143">
        <v>1</v>
      </c>
    </row>
    <row r="144" spans="1:9">
      <c r="A144" t="str">
        <f ca="1">IF(LEN(D144)=0,"",D144)</f>
        <v>cu</v>
      </c>
      <c r="B144" t="str">
        <f>IF(LEN(F144)=0,"",F144)</f>
        <v>GO</v>
      </c>
      <c r="C144">
        <f>IF(LEN(G144)=0,"",G144)</f>
        <v>3750</v>
      </c>
      <c r="D144" t="str">
        <f ca="1">IF(ISBLANK(E144),"",
VLOOKUP(E144,OFFSET(INDIRECT("$A:$B"),0,MATCH(E$1&amp;"_Verify",INDIRECT("$1:$1"),0)-1),2,0)
)</f>
        <v>cu</v>
      </c>
      <c r="E144" t="s">
        <v>63</v>
      </c>
      <c r="F144" t="s">
        <v>69</v>
      </c>
      <c r="G144">
        <v>3750</v>
      </c>
      <c r="H144" t="str">
        <f>IF(E144="장비1상자",
  IF(OR(F144&gt;3,G144&gt;5),"장비이상",""),
IF(F144="GO",
  IF(G144&lt;100,"골드이상",""),
IF(F144="EN",
  IF(G144&gt;29,"에너지너무많음",
  IF(G144&gt;9,"에너지다소많음","")),"")))</f>
        <v/>
      </c>
      <c r="I144">
        <v>1</v>
      </c>
    </row>
    <row r="145" spans="1:9">
      <c r="A145" t="str">
        <f ca="1">IF(LEN(D145)=0,"",D145)</f>
        <v>cu</v>
      </c>
      <c r="B145" t="str">
        <f>IF(LEN(F145)=0,"",F145)</f>
        <v>EN</v>
      </c>
      <c r="C145">
        <f>IF(LEN(G145)=0,"",G145)</f>
        <v>220</v>
      </c>
      <c r="D145" t="str">
        <f ca="1">IF(ISBLANK(E145),"",
VLOOKUP(E145,OFFSET(INDIRECT("$A:$B"),0,MATCH(E$1&amp;"_Verify",INDIRECT("$1:$1"),0)-1),2,0)
)</f>
        <v>cu</v>
      </c>
      <c r="E145" t="s">
        <v>63</v>
      </c>
      <c r="F145" t="s">
        <v>64</v>
      </c>
      <c r="G145">
        <v>220</v>
      </c>
      <c r="H145" t="str">
        <f>IF(E145="장비1상자",
  IF(OR(F145&gt;3,G145&gt;5),"장비이상",""),
IF(F145="GO",
  IF(G145&lt;100,"골드이상",""),
IF(F145="EN",
  IF(G145&gt;29,"에너지너무많음",
  IF(G145&gt;9,"에너지다소많음","")),"")))</f>
        <v>에너지너무많음</v>
      </c>
      <c r="I145">
        <v>1</v>
      </c>
    </row>
    <row r="146" spans="1:9">
      <c r="A146" t="str">
        <f ca="1">IF(LEN(D146)=0,"",D146)</f>
        <v>it</v>
      </c>
      <c r="B146" t="str">
        <f>IF(LEN(F146)=0,"",F146)</f>
        <v>Cash_sSpellGacha</v>
      </c>
      <c r="C146">
        <f>IF(LEN(G146)=0,"",G146)</f>
        <v>2</v>
      </c>
      <c r="D146" t="str">
        <f ca="1">IF(ISBLANK(E146),"",
VLOOKUP(E146,OFFSET(INDIRECT("$A:$B"),0,MATCH(E$1&amp;"_Verify",INDIRECT("$1:$1"),0)-1),2,0)
)</f>
        <v>it</v>
      </c>
      <c r="E146" t="s">
        <v>73</v>
      </c>
      <c r="F146" t="s">
        <v>67</v>
      </c>
      <c r="G146">
        <v>2</v>
      </c>
      <c r="H146" t="str">
        <f>IF(E146="장비1상자",
  IF(OR(F146&gt;3,G146&gt;5),"장비이상",""),
IF(F146="GO",
  IF(G146&lt;100,"골드이상",""),
IF(F146="EN",
  IF(G146&gt;29,"에너지너무많음",
  IF(G146&gt;9,"에너지다소많음","")),"")))</f>
        <v/>
      </c>
      <c r="I146">
        <v>1</v>
      </c>
    </row>
    <row r="147" spans="1:9">
      <c r="A147" t="str">
        <f ca="1">IF(LEN(D147)=0,"",D147)</f>
        <v>cu</v>
      </c>
      <c r="B147" t="str">
        <f>IF(LEN(F147)=0,"",F147)</f>
        <v>GO</v>
      </c>
      <c r="C147">
        <f>IF(LEN(G147)=0,"",G147)</f>
        <v>6250</v>
      </c>
      <c r="D147" t="str">
        <f ca="1">IF(ISBLANK(E147),"",
VLOOKUP(E147,OFFSET(INDIRECT("$A:$B"),0,MATCH(E$1&amp;"_Verify",INDIRECT("$1:$1"),0)-1),2,0)
)</f>
        <v>cu</v>
      </c>
      <c r="E147" t="s">
        <v>63</v>
      </c>
      <c r="F147" t="s">
        <v>69</v>
      </c>
      <c r="G147">
        <v>6250</v>
      </c>
      <c r="H147" t="str">
        <f>IF(E147="장비1상자",
  IF(OR(F147&gt;3,G147&gt;5),"장비이상",""),
IF(F147="GO",
  IF(G147&lt;100,"골드이상",""),
IF(F147="EN",
  IF(G147&gt;29,"에너지너무많음",
  IF(G147&gt;9,"에너지다소많음","")),"")))</f>
        <v/>
      </c>
      <c r="I147">
        <v>1</v>
      </c>
    </row>
    <row r="148" spans="1:9">
      <c r="A148" t="str">
        <f ca="1">IF(LEN(D148)=0,"",D148)</f>
        <v>it</v>
      </c>
      <c r="B148" t="str">
        <f>IF(LEN(F148)=0,"",F148)</f>
        <v>Cash_sCharacterGacha</v>
      </c>
      <c r="C148">
        <f>IF(LEN(G148)=0,"",G148)</f>
        <v>1</v>
      </c>
      <c r="D148" t="str">
        <f ca="1">IF(ISBLANK(E148),"",
VLOOKUP(E148,OFFSET(INDIRECT("$A:$B"),0,MATCH(E$1&amp;"_Verify",INDIRECT("$1:$1"),0)-1),2,0)
)</f>
        <v>it</v>
      </c>
      <c r="E148" t="s">
        <v>73</v>
      </c>
      <c r="F148" t="s">
        <v>75</v>
      </c>
      <c r="G148">
        <v>1</v>
      </c>
      <c r="H148" t="str">
        <f>IF(E148="장비1상자",
  IF(OR(F148&gt;3,G148&gt;5),"장비이상",""),
IF(F148="GO",
  IF(G148&lt;100,"골드이상",""),
IF(F148="EN",
  IF(G148&gt;29,"에너지너무많음",
  IF(G148&gt;9,"에너지다소많음","")),"")))</f>
        <v/>
      </c>
      <c r="I148">
        <v>1</v>
      </c>
    </row>
    <row r="149" spans="1:9">
      <c r="A149" t="str">
        <f ca="1">IF(LEN(D149)=0,"",D149)</f>
        <v>cu</v>
      </c>
      <c r="B149" t="str">
        <f>IF(LEN(F149)=0,"",F149)</f>
        <v>EN</v>
      </c>
      <c r="C149">
        <f>IF(LEN(G149)=0,"",G149)</f>
        <v>300</v>
      </c>
      <c r="D149" t="str">
        <f ca="1">IF(ISBLANK(E149),"",
VLOOKUP(E149,OFFSET(INDIRECT("$A:$B"),0,MATCH(E$1&amp;"_Verify",INDIRECT("$1:$1"),0)-1),2,0)
)</f>
        <v>cu</v>
      </c>
      <c r="E149" t="s">
        <v>63</v>
      </c>
      <c r="F149" t="s">
        <v>64</v>
      </c>
      <c r="G149">
        <v>300</v>
      </c>
      <c r="H149" t="str">
        <f>IF(E149="장비1상자",
  IF(OR(F149&gt;3,G149&gt;5),"장비이상",""),
IF(F149="GO",
  IF(G149&lt;100,"골드이상",""),
IF(F149="EN",
  IF(G149&gt;29,"에너지너무많음",
  IF(G149&gt;9,"에너지다소많음","")),"")))</f>
        <v>에너지너무많음</v>
      </c>
      <c r="I149">
        <v>1</v>
      </c>
    </row>
    <row r="150" spans="1:9">
      <c r="A150" t="str">
        <f ca="1">IF(LEN(D150)=0,"",D150)</f>
        <v>cu</v>
      </c>
      <c r="B150" t="str">
        <f>IF(LEN(F150)=0,"",F150)</f>
        <v>GO</v>
      </c>
      <c r="C150">
        <f>IF(LEN(G150)=0,"",G150)</f>
        <v>12500</v>
      </c>
      <c r="D150" t="str">
        <f ca="1">IF(ISBLANK(E150),"",
VLOOKUP(E150,OFFSET(INDIRECT("$A:$B"),0,MATCH(E$1&amp;"_Verify",INDIRECT("$1:$1"),0)-1),2,0)
)</f>
        <v>cu</v>
      </c>
      <c r="E150" t="s">
        <v>63</v>
      </c>
      <c r="F150" t="s">
        <v>69</v>
      </c>
      <c r="G150">
        <v>12500</v>
      </c>
      <c r="H150" t="str">
        <f>IF(E150="장비1상자",
  IF(OR(F150&gt;3,G150&gt;5),"장비이상",""),
IF(F150="GO",
  IF(G150&lt;100,"골드이상",""),
IF(F150="EN",
  IF(G150&gt;29,"에너지너무많음",
  IF(G150&gt;9,"에너지다소많음","")),"")))</f>
        <v/>
      </c>
      <c r="I150">
        <v>1</v>
      </c>
    </row>
    <row r="151" spans="1:9">
      <c r="A151" t="str">
        <f ca="1">IF(LEN(D151)=0,"",D151)</f>
        <v>it</v>
      </c>
      <c r="B151" t="str">
        <f>IF(LEN(F151)=0,"",F151)</f>
        <v>Cash_sSpellGacha</v>
      </c>
      <c r="C151">
        <f>IF(LEN(G151)=0,"",G151)</f>
        <v>10</v>
      </c>
      <c r="D151" t="str">
        <f ca="1">IF(ISBLANK(E151),"",
VLOOKUP(E151,OFFSET(INDIRECT("$A:$B"),0,MATCH(E$1&amp;"_Verify",INDIRECT("$1:$1"),0)-1),2,0)
)</f>
        <v>it</v>
      </c>
      <c r="E151" t="s">
        <v>73</v>
      </c>
      <c r="F151" t="s">
        <v>67</v>
      </c>
      <c r="G151">
        <v>10</v>
      </c>
      <c r="H151" t="str">
        <f>IF(E151="장비1상자",
  IF(OR(F151&gt;3,G151&gt;5),"장비이상",""),
IF(F151="GO",
  IF(G151&lt;100,"골드이상",""),
IF(F151="EN",
  IF(G151&gt;29,"에너지너무많음",
  IF(G151&gt;9,"에너지다소많음","")),"")))</f>
        <v/>
      </c>
      <c r="I151">
        <v>1</v>
      </c>
    </row>
    <row r="152" spans="1:9">
      <c r="A152" t="str">
        <f ca="1">IF(LEN(D152)=0,"",D152)</f>
        <v>cu</v>
      </c>
      <c r="B152" t="str">
        <f>IF(LEN(F152)=0,"",F152)</f>
        <v>EN</v>
      </c>
      <c r="C152">
        <f>IF(LEN(G152)=0,"",G152)</f>
        <v>500</v>
      </c>
      <c r="D152" t="str">
        <f ca="1">IF(ISBLANK(E152),"",
VLOOKUP(E152,OFFSET(INDIRECT("$A:$B"),0,MATCH(E$1&amp;"_Verify",INDIRECT("$1:$1"),0)-1),2,0)
)</f>
        <v>cu</v>
      </c>
      <c r="E152" t="s">
        <v>63</v>
      </c>
      <c r="F152" t="s">
        <v>64</v>
      </c>
      <c r="G152">
        <v>500</v>
      </c>
      <c r="H152" t="str">
        <f>IF(E152="장비1상자",
  IF(OR(F152&gt;3,G152&gt;5),"장비이상",""),
IF(F152="GO",
  IF(G152&lt;100,"골드이상",""),
IF(F152="EN",
  IF(G152&gt;29,"에너지너무많음",
  IF(G152&gt;9,"에너지다소많음","")),"")))</f>
        <v>에너지너무많음</v>
      </c>
      <c r="I152">
        <v>1</v>
      </c>
    </row>
    <row r="153" spans="1:9">
      <c r="A153" t="str">
        <f ca="1">IF(LEN(D153)=0,"",D153)</f>
        <v>cu</v>
      </c>
      <c r="B153" t="str">
        <f>IF(LEN(F153)=0,"",F153)</f>
        <v>GO</v>
      </c>
      <c r="C153">
        <f>IF(LEN(G153)=0,"",G153)</f>
        <v>25000</v>
      </c>
      <c r="D153" t="str">
        <f ca="1">IF(ISBLANK(E153),"",
VLOOKUP(E153,OFFSET(INDIRECT("$A:$B"),0,MATCH(E$1&amp;"_Verify",INDIRECT("$1:$1"),0)-1),2,0)
)</f>
        <v>cu</v>
      </c>
      <c r="E153" t="s">
        <v>63</v>
      </c>
      <c r="F153" t="s">
        <v>69</v>
      </c>
      <c r="G153">
        <v>25000</v>
      </c>
      <c r="H153" t="str">
        <f>IF(E153="장비1상자",
  IF(OR(F153&gt;3,G153&gt;5),"장비이상",""),
IF(F153="GO",
  IF(G153&lt;100,"골드이상",""),
IF(F153="EN",
  IF(G153&gt;29,"에너지너무많음",
  IF(G153&gt;9,"에너지다소많음","")),"")))</f>
        <v/>
      </c>
      <c r="I153">
        <v>1</v>
      </c>
    </row>
    <row r="154" spans="1:9">
      <c r="A154" t="str">
        <f ca="1">IF(LEN(D154)=0,"",D154)</f>
        <v>it</v>
      </c>
      <c r="B154" t="str">
        <f>IF(LEN(F154)=0,"",F154)</f>
        <v>Cash_sSpellGacha</v>
      </c>
      <c r="C154">
        <f>IF(LEN(G154)=0,"",G154)</f>
        <v>2</v>
      </c>
      <c r="D154" t="str">
        <f ca="1">IF(ISBLANK(E154),"",
VLOOKUP(E154,OFFSET(INDIRECT("$A:$B"),0,MATCH(E$1&amp;"_Verify",INDIRECT("$1:$1"),0)-1),2,0)
)</f>
        <v>it</v>
      </c>
      <c r="E154" t="s">
        <v>73</v>
      </c>
      <c r="F154" t="s">
        <v>67</v>
      </c>
      <c r="G154">
        <v>2</v>
      </c>
      <c r="H154" t="str">
        <f>IF(E154="장비1상자",
  IF(OR(F154&gt;3,G154&gt;5),"장비이상",""),
IF(F154="GO",
  IF(G154&lt;100,"골드이상",""),
IF(F154="EN",
  IF(G154&gt;29,"에너지너무많음",
  IF(G154&gt;9,"에너지다소많음","")),"")))</f>
        <v/>
      </c>
      <c r="I154">
        <v>1</v>
      </c>
    </row>
    <row r="155" spans="1:9">
      <c r="A155" t="str">
        <f ca="1">IF(LEN(D155)=0,"",D155)</f>
        <v>it</v>
      </c>
      <c r="B155" t="str">
        <f>IF(LEN(F155)=0,"",F155)</f>
        <v>Cash_sCharacterGacha</v>
      </c>
      <c r="C155">
        <f>IF(LEN(G155)=0,"",G155)</f>
        <v>1</v>
      </c>
      <c r="D155" t="str">
        <f ca="1">IF(ISBLANK(E155),"",
VLOOKUP(E155,OFFSET(INDIRECT("$A:$B"),0,MATCH(E$1&amp;"_Verify",INDIRECT("$1:$1"),0)-1),2,0)
)</f>
        <v>it</v>
      </c>
      <c r="E155" t="s">
        <v>73</v>
      </c>
      <c r="F155" t="s">
        <v>75</v>
      </c>
      <c r="G155">
        <v>1</v>
      </c>
      <c r="H155" t="str">
        <f>IF(E155="장비1상자",
  IF(OR(F155&gt;3,G155&gt;5),"장비이상",""),
IF(F155="GO",
  IF(G155&lt;100,"골드이상",""),
IF(F155="EN",
  IF(G155&gt;29,"에너지너무많음",
  IF(G155&gt;9,"에너지다소많음","")),"")))</f>
        <v/>
      </c>
      <c r="I155">
        <v>1</v>
      </c>
    </row>
    <row r="156" spans="1:9">
      <c r="A156" t="str">
        <f ca="1">IF(LEN(D156)=0,"",D156)</f>
        <v>cu</v>
      </c>
      <c r="B156" t="str">
        <f>IF(LEN(F156)=0,"",F156)</f>
        <v>EN</v>
      </c>
      <c r="C156">
        <f>IF(LEN(G156)=0,"",G156)</f>
        <v>1000</v>
      </c>
      <c r="D156" t="str">
        <f ca="1">IF(ISBLANK(E156),"",
VLOOKUP(E156,OFFSET(INDIRECT("$A:$B"),0,MATCH(E$1&amp;"_Verify",INDIRECT("$1:$1"),0)-1),2,0)
)</f>
        <v>cu</v>
      </c>
      <c r="E156" t="s">
        <v>63</v>
      </c>
      <c r="F156" t="s">
        <v>64</v>
      </c>
      <c r="G156">
        <v>1000</v>
      </c>
      <c r="H156" t="str">
        <f>IF(E156="장비1상자",
  IF(OR(F156&gt;3,G156&gt;5),"장비이상",""),
IF(F156="GO",
  IF(G156&lt;100,"골드이상",""),
IF(F156="EN",
  IF(G156&gt;29,"에너지너무많음",
  IF(G156&gt;9,"에너지다소많음","")),"")))</f>
        <v>에너지너무많음</v>
      </c>
      <c r="I156">
        <v>1</v>
      </c>
    </row>
    <row r="157" spans="1:9">
      <c r="A157" t="str">
        <f ca="1">IF(LEN(D157)=0,"",D157)</f>
        <v>cu</v>
      </c>
      <c r="B157" t="str">
        <f>IF(LEN(F157)=0,"",F157)</f>
        <v>GO</v>
      </c>
      <c r="C157">
        <f>IF(LEN(G157)=0,"",G157)</f>
        <v>33750</v>
      </c>
      <c r="D157" t="str">
        <f ca="1">IF(ISBLANK(E157),"",
VLOOKUP(E157,OFFSET(INDIRECT("$A:$B"),0,MATCH(E$1&amp;"_Verify",INDIRECT("$1:$1"),0)-1),2,0)
)</f>
        <v>cu</v>
      </c>
      <c r="E157" t="s">
        <v>63</v>
      </c>
      <c r="F157" t="s">
        <v>69</v>
      </c>
      <c r="G157">
        <v>33750</v>
      </c>
      <c r="H157" t="str">
        <f>IF(E157="장비1상자",
  IF(OR(F157&gt;3,G157&gt;5),"장비이상",""),
IF(F157="GO",
  IF(G157&lt;100,"골드이상",""),
IF(F157="EN",
  IF(G157&gt;29,"에너지너무많음",
  IF(G157&gt;9,"에너지다소많음","")),"")))</f>
        <v/>
      </c>
      <c r="I157">
        <v>1</v>
      </c>
    </row>
    <row r="158" spans="1:9">
      <c r="A158" t="str">
        <f ca="1">IF(LEN(D158)=0,"",D158)</f>
        <v>it</v>
      </c>
      <c r="B158" t="str">
        <f>IF(LEN(F158)=0,"",F158)</f>
        <v>Cash_sSpellGacha</v>
      </c>
      <c r="C158">
        <f>IF(LEN(G158)=0,"",G158)</f>
        <v>10</v>
      </c>
      <c r="D158" t="str">
        <f ca="1">IF(ISBLANK(E158),"",
VLOOKUP(E158,OFFSET(INDIRECT("$A:$B"),0,MATCH(E$1&amp;"_Verify",INDIRECT("$1:$1"),0)-1),2,0)
)</f>
        <v>it</v>
      </c>
      <c r="E158" t="s">
        <v>73</v>
      </c>
      <c r="F158" t="s">
        <v>67</v>
      </c>
      <c r="G158">
        <v>10</v>
      </c>
      <c r="H158" t="str">
        <f>IF(E158="장비1상자",
  IF(OR(F158&gt;3,G158&gt;5),"장비이상",""),
IF(F158="GO",
  IF(G158&lt;100,"골드이상",""),
IF(F158="EN",
  IF(G158&gt;29,"에너지너무많음",
  IF(G158&gt;9,"에너지다소많음","")),"")))</f>
        <v/>
      </c>
      <c r="I158">
        <v>1</v>
      </c>
    </row>
    <row r="159" spans="1:9">
      <c r="A159" t="str">
        <f ca="1">IF(LEN(D159)=0,"",D159)</f>
        <v>cu</v>
      </c>
      <c r="B159" t="str">
        <f>IF(LEN(F159)=0,"",F159)</f>
        <v>EN</v>
      </c>
      <c r="C159">
        <f>IF(LEN(G159)=0,"",G159)</f>
        <v>1500</v>
      </c>
      <c r="D159" t="str">
        <f ca="1">IF(ISBLANK(E159),"",
VLOOKUP(E159,OFFSET(INDIRECT("$A:$B"),0,MATCH(E$1&amp;"_Verify",INDIRECT("$1:$1"),0)-1),2,0)
)</f>
        <v>cu</v>
      </c>
      <c r="E159" t="s">
        <v>63</v>
      </c>
      <c r="F159" t="s">
        <v>64</v>
      </c>
      <c r="G159">
        <v>1500</v>
      </c>
      <c r="H159" t="str">
        <f>IF(E159="장비1상자",
  IF(OR(F159&gt;3,G159&gt;5),"장비이상",""),
IF(F159="GO",
  IF(G159&lt;100,"골드이상",""),
IF(F159="EN",
  IF(G159&gt;29,"에너지너무많음",
  IF(G159&gt;9,"에너지다소많음","")),"")))</f>
        <v>에너지너무많음</v>
      </c>
      <c r="I159">
        <v>1</v>
      </c>
    </row>
    <row r="160" spans="1:9">
      <c r="A160" t="str">
        <f ca="1">IF(LEN(D160)=0,"",D160)</f>
        <v>cu</v>
      </c>
      <c r="B160" t="str">
        <f>IF(LEN(F160)=0,"",F160)</f>
        <v>EN</v>
      </c>
      <c r="C160">
        <f>IF(LEN(G160)=0,"",G160)</f>
        <v>120</v>
      </c>
      <c r="D160" t="str">
        <f ca="1">IF(ISBLANK(E160),"",
VLOOKUP(E160,OFFSET(INDIRECT("$A:$B"),0,MATCH(E$1&amp;"_Verify",INDIRECT("$1:$1"),0)-1),2,0)
)</f>
        <v>cu</v>
      </c>
      <c r="E160" t="s">
        <v>63</v>
      </c>
      <c r="F160" t="s">
        <v>64</v>
      </c>
      <c r="G160">
        <v>120</v>
      </c>
      <c r="H160" t="str">
        <f>IF(E160="장비1상자",
  IF(OR(F160&gt;3,G160&gt;5),"장비이상",""),
IF(F160="GO",
  IF(G160&lt;100,"골드이상",""),
IF(F160="EN",
  IF(G160&gt;29,"에너지너무많음",
  IF(G160&gt;9,"에너지다소많음","")),"")))</f>
        <v>에너지너무많음</v>
      </c>
      <c r="I160">
        <v>1</v>
      </c>
    </row>
    <row r="161" spans="1:9">
      <c r="A161" t="str">
        <f ca="1">IF(LEN(D161)=0,"",D161)</f>
        <v>cu</v>
      </c>
      <c r="B161" t="str">
        <f>IF(LEN(F161)=0,"",F161)</f>
        <v>GO</v>
      </c>
      <c r="C161">
        <f>IF(LEN(G161)=0,"",G161)</f>
        <v>1250</v>
      </c>
      <c r="D161" t="str">
        <f ca="1">IF(ISBLANK(E161),"",
VLOOKUP(E161,OFFSET(INDIRECT("$A:$B"),0,MATCH(E$1&amp;"_Verify",INDIRECT("$1:$1"),0)-1),2,0)
)</f>
        <v>cu</v>
      </c>
      <c r="E161" t="s">
        <v>63</v>
      </c>
      <c r="F161" t="s">
        <v>69</v>
      </c>
      <c r="G161">
        <v>1250</v>
      </c>
      <c r="H161" t="str">
        <f>IF(E161="장비1상자",
  IF(OR(F161&gt;3,G161&gt;5),"장비이상",""),
IF(F161="GO",
  IF(G161&lt;100,"골드이상",""),
IF(F161="EN",
  IF(G161&gt;29,"에너지너무많음",
  IF(G161&gt;9,"에너지다소많음","")),"")))</f>
        <v/>
      </c>
      <c r="I161">
        <v>1</v>
      </c>
    </row>
    <row r="162" spans="1:9">
      <c r="A162" t="str">
        <f ca="1">IF(LEN(D162)=0,"",D162)</f>
        <v>it</v>
      </c>
      <c r="B162" t="str">
        <f>IF(LEN(F162)=0,"",F162)</f>
        <v>Cash_sSpellGacha</v>
      </c>
      <c r="C162">
        <f>IF(LEN(G162)=0,"",G162)</f>
        <v>2</v>
      </c>
      <c r="D162" t="str">
        <f ca="1">IF(ISBLANK(E162),"",
VLOOKUP(E162,OFFSET(INDIRECT("$A:$B"),0,MATCH(E$1&amp;"_Verify",INDIRECT("$1:$1"),0)-1),2,0)
)</f>
        <v>it</v>
      </c>
      <c r="E162" t="s">
        <v>73</v>
      </c>
      <c r="F162" t="s">
        <v>67</v>
      </c>
      <c r="G162">
        <v>2</v>
      </c>
      <c r="H162" t="str">
        <f>IF(E162="장비1상자",
  IF(OR(F162&gt;3,G162&gt;5),"장비이상",""),
IF(F162="GO",
  IF(G162&lt;100,"골드이상",""),
IF(F162="EN",
  IF(G162&gt;29,"에너지너무많음",
  IF(G162&gt;9,"에너지다소많음","")),"")))</f>
        <v/>
      </c>
      <c r="I162">
        <v>1</v>
      </c>
    </row>
    <row r="163" spans="1:9">
      <c r="A163" t="str">
        <f ca="1">IF(LEN(D163)=0,"",D163)</f>
        <v>cu</v>
      </c>
      <c r="B163" t="str">
        <f>IF(LEN(F163)=0,"",F163)</f>
        <v>EN</v>
      </c>
      <c r="C163">
        <f>IF(LEN(G163)=0,"",G163)</f>
        <v>150</v>
      </c>
      <c r="D163" t="str">
        <f ca="1">IF(ISBLANK(E163),"",
VLOOKUP(E163,OFFSET(INDIRECT("$A:$B"),0,MATCH(E$1&amp;"_Verify",INDIRECT("$1:$1"),0)-1),2,0)
)</f>
        <v>cu</v>
      </c>
      <c r="E163" t="s">
        <v>63</v>
      </c>
      <c r="F163" t="s">
        <v>64</v>
      </c>
      <c r="G163">
        <v>150</v>
      </c>
      <c r="H163" t="str">
        <f>IF(E163="장비1상자",
  IF(OR(F163&gt;3,G163&gt;5),"장비이상",""),
IF(F163="GO",
  IF(G163&lt;100,"골드이상",""),
IF(F163="EN",
  IF(G163&gt;29,"에너지너무많음",
  IF(G163&gt;9,"에너지다소많음","")),"")))</f>
        <v>에너지너무많음</v>
      </c>
      <c r="I163">
        <v>1</v>
      </c>
    </row>
    <row r="164" spans="1:9">
      <c r="A164" t="str">
        <f ca="1">IF(LEN(D164)=0,"",D164)</f>
        <v>cu</v>
      </c>
      <c r="B164" t="str">
        <f>IF(LEN(F164)=0,"",F164)</f>
        <v>GO</v>
      </c>
      <c r="C164">
        <f>IF(LEN(G164)=0,"",G164)</f>
        <v>2500</v>
      </c>
      <c r="D164" t="str">
        <f ca="1">IF(ISBLANK(E164),"",
VLOOKUP(E164,OFFSET(INDIRECT("$A:$B"),0,MATCH(E$1&amp;"_Verify",INDIRECT("$1:$1"),0)-1),2,0)
)</f>
        <v>cu</v>
      </c>
      <c r="E164" t="s">
        <v>63</v>
      </c>
      <c r="F164" t="s">
        <v>69</v>
      </c>
      <c r="G164">
        <v>2500</v>
      </c>
      <c r="H164" t="str">
        <f>IF(E164="장비1상자",
  IF(OR(F164&gt;3,G164&gt;5),"장비이상",""),
IF(F164="GO",
  IF(G164&lt;100,"골드이상",""),
IF(F164="EN",
  IF(G164&gt;29,"에너지너무많음",
  IF(G164&gt;9,"에너지다소많음","")),"")))</f>
        <v/>
      </c>
      <c r="I164">
        <v>1</v>
      </c>
    </row>
    <row r="165" spans="1:9">
      <c r="A165" t="str">
        <f ca="1">IF(LEN(D165)=0,"",D165)</f>
        <v>cu</v>
      </c>
      <c r="B165" t="str">
        <f>IF(LEN(F165)=0,"",F165)</f>
        <v>GO</v>
      </c>
      <c r="C165">
        <f>IF(LEN(G165)=0,"",G165)</f>
        <v>3750</v>
      </c>
      <c r="D165" t="str">
        <f ca="1">IF(ISBLANK(E165),"",
VLOOKUP(E165,OFFSET(INDIRECT("$A:$B"),0,MATCH(E$1&amp;"_Verify",INDIRECT("$1:$1"),0)-1),2,0)
)</f>
        <v>cu</v>
      </c>
      <c r="E165" t="s">
        <v>63</v>
      </c>
      <c r="F165" t="s">
        <v>69</v>
      </c>
      <c r="G165">
        <v>3750</v>
      </c>
      <c r="H165" t="str">
        <f>IF(E165="장비1상자",
  IF(OR(F165&gt;3,G165&gt;5),"장비이상",""),
IF(F165="GO",
  IF(G165&lt;100,"골드이상",""),
IF(F165="EN",
  IF(G165&gt;29,"에너지너무많음",
  IF(G165&gt;9,"에너지다소많음","")),"")))</f>
        <v/>
      </c>
      <c r="I165">
        <v>1</v>
      </c>
    </row>
    <row r="166" spans="1:9">
      <c r="A166" t="str">
        <f ca="1">IF(LEN(D166)=0,"",D166)</f>
        <v>cu</v>
      </c>
      <c r="B166" t="str">
        <f>IF(LEN(F166)=0,"",F166)</f>
        <v>EN</v>
      </c>
      <c r="C166">
        <f>IF(LEN(G166)=0,"",G166)</f>
        <v>220</v>
      </c>
      <c r="D166" t="str">
        <f ca="1">IF(ISBLANK(E166),"",
VLOOKUP(E166,OFFSET(INDIRECT("$A:$B"),0,MATCH(E$1&amp;"_Verify",INDIRECT("$1:$1"),0)-1),2,0)
)</f>
        <v>cu</v>
      </c>
      <c r="E166" t="s">
        <v>63</v>
      </c>
      <c r="F166" t="s">
        <v>64</v>
      </c>
      <c r="G166">
        <v>220</v>
      </c>
      <c r="H166" t="str">
        <f>IF(E166="장비1상자",
  IF(OR(F166&gt;3,G166&gt;5),"장비이상",""),
IF(F166="GO",
  IF(G166&lt;100,"골드이상",""),
IF(F166="EN",
  IF(G166&gt;29,"에너지너무많음",
  IF(G166&gt;9,"에너지다소많음","")),"")))</f>
        <v>에너지너무많음</v>
      </c>
      <c r="I166">
        <v>1</v>
      </c>
    </row>
    <row r="167" spans="1:9">
      <c r="A167" t="str">
        <f ca="1">IF(LEN(D167)=0,"",D167)</f>
        <v>it</v>
      </c>
      <c r="B167" t="str">
        <f>IF(LEN(F167)=0,"",F167)</f>
        <v>Cash_sSpellGacha</v>
      </c>
      <c r="C167">
        <f>IF(LEN(G167)=0,"",G167)</f>
        <v>2</v>
      </c>
      <c r="D167" t="str">
        <f ca="1">IF(ISBLANK(E167),"",
VLOOKUP(E167,OFFSET(INDIRECT("$A:$B"),0,MATCH(E$1&amp;"_Verify",INDIRECT("$1:$1"),0)-1),2,0)
)</f>
        <v>it</v>
      </c>
      <c r="E167" t="s">
        <v>73</v>
      </c>
      <c r="F167" t="s">
        <v>67</v>
      </c>
      <c r="G167">
        <v>2</v>
      </c>
      <c r="H167" t="str">
        <f>IF(E167="장비1상자",
  IF(OR(F167&gt;3,G167&gt;5),"장비이상",""),
IF(F167="GO",
  IF(G167&lt;100,"골드이상",""),
IF(F167="EN",
  IF(G167&gt;29,"에너지너무많음",
  IF(G167&gt;9,"에너지다소많음","")),"")))</f>
        <v/>
      </c>
      <c r="I167">
        <v>1</v>
      </c>
    </row>
    <row r="168" spans="1:9">
      <c r="A168" t="str">
        <f ca="1">IF(LEN(D168)=0,"",D168)</f>
        <v>cu</v>
      </c>
      <c r="B168" t="str">
        <f>IF(LEN(F168)=0,"",F168)</f>
        <v>GO</v>
      </c>
      <c r="C168">
        <f>IF(LEN(G168)=0,"",G168)</f>
        <v>6250</v>
      </c>
      <c r="D168" t="str">
        <f ca="1">IF(ISBLANK(E168),"",
VLOOKUP(E168,OFFSET(INDIRECT("$A:$B"),0,MATCH(E$1&amp;"_Verify",INDIRECT("$1:$1"),0)-1),2,0)
)</f>
        <v>cu</v>
      </c>
      <c r="E168" t="s">
        <v>63</v>
      </c>
      <c r="F168" t="s">
        <v>69</v>
      </c>
      <c r="G168">
        <v>6250</v>
      </c>
      <c r="H168" t="str">
        <f>IF(E168="장비1상자",
  IF(OR(F168&gt;3,G168&gt;5),"장비이상",""),
IF(F168="GO",
  IF(G168&lt;100,"골드이상",""),
IF(F168="EN",
  IF(G168&gt;29,"에너지너무많음",
  IF(G168&gt;9,"에너지다소많음","")),"")))</f>
        <v/>
      </c>
      <c r="I168">
        <v>1</v>
      </c>
    </row>
    <row r="169" spans="1:9">
      <c r="A169" t="str">
        <f ca="1">IF(LEN(D169)=0,"",D169)</f>
        <v>it</v>
      </c>
      <c r="B169" t="str">
        <f>IF(LEN(F169)=0,"",F169)</f>
        <v>Cash_sCharacterGacha</v>
      </c>
      <c r="C169">
        <f>IF(LEN(G169)=0,"",G169)</f>
        <v>1</v>
      </c>
      <c r="D169" t="str">
        <f ca="1">IF(ISBLANK(E169),"",
VLOOKUP(E169,OFFSET(INDIRECT("$A:$B"),0,MATCH(E$1&amp;"_Verify",INDIRECT("$1:$1"),0)-1),2,0)
)</f>
        <v>it</v>
      </c>
      <c r="E169" t="s">
        <v>73</v>
      </c>
      <c r="F169" t="s">
        <v>75</v>
      </c>
      <c r="G169">
        <v>1</v>
      </c>
      <c r="H169" t="str">
        <f>IF(E169="장비1상자",
  IF(OR(F169&gt;3,G169&gt;5),"장비이상",""),
IF(F169="GO",
  IF(G169&lt;100,"골드이상",""),
IF(F169="EN",
  IF(G169&gt;29,"에너지너무많음",
  IF(G169&gt;9,"에너지다소많음","")),"")))</f>
        <v/>
      </c>
      <c r="I169">
        <v>1</v>
      </c>
    </row>
    <row r="170" spans="1:9">
      <c r="A170" t="str">
        <f ca="1">IF(LEN(D170)=0,"",D170)</f>
        <v>cu</v>
      </c>
      <c r="B170" t="str">
        <f>IF(LEN(F170)=0,"",F170)</f>
        <v>EN</v>
      </c>
      <c r="C170">
        <f>IF(LEN(G170)=0,"",G170)</f>
        <v>300</v>
      </c>
      <c r="D170" t="str">
        <f ca="1">IF(ISBLANK(E170),"",
VLOOKUP(E170,OFFSET(INDIRECT("$A:$B"),0,MATCH(E$1&amp;"_Verify",INDIRECT("$1:$1"),0)-1),2,0)
)</f>
        <v>cu</v>
      </c>
      <c r="E170" t="s">
        <v>63</v>
      </c>
      <c r="F170" t="s">
        <v>64</v>
      </c>
      <c r="G170">
        <v>300</v>
      </c>
      <c r="H170" t="str">
        <f>IF(E170="장비1상자",
  IF(OR(F170&gt;3,G170&gt;5),"장비이상",""),
IF(F170="GO",
  IF(G170&lt;100,"골드이상",""),
IF(F170="EN",
  IF(G170&gt;29,"에너지너무많음",
  IF(G170&gt;9,"에너지다소많음","")),"")))</f>
        <v>에너지너무많음</v>
      </c>
      <c r="I170">
        <v>1</v>
      </c>
    </row>
    <row r="171" spans="1:9">
      <c r="A171" t="str">
        <f ca="1">IF(LEN(D171)=0,"",D171)</f>
        <v>cu</v>
      </c>
      <c r="B171" t="str">
        <f>IF(LEN(F171)=0,"",F171)</f>
        <v>GO</v>
      </c>
      <c r="C171">
        <f>IF(LEN(G171)=0,"",G171)</f>
        <v>12500</v>
      </c>
      <c r="D171" t="str">
        <f ca="1">IF(ISBLANK(E171),"",
VLOOKUP(E171,OFFSET(INDIRECT("$A:$B"),0,MATCH(E$1&amp;"_Verify",INDIRECT("$1:$1"),0)-1),2,0)
)</f>
        <v>cu</v>
      </c>
      <c r="E171" t="s">
        <v>63</v>
      </c>
      <c r="F171" t="s">
        <v>69</v>
      </c>
      <c r="G171">
        <v>12500</v>
      </c>
      <c r="H171" t="str">
        <f>IF(E171="장비1상자",
  IF(OR(F171&gt;3,G171&gt;5),"장비이상",""),
IF(F171="GO",
  IF(G171&lt;100,"골드이상",""),
IF(F171="EN",
  IF(G171&gt;29,"에너지너무많음",
  IF(G171&gt;9,"에너지다소많음","")),"")))</f>
        <v/>
      </c>
      <c r="I171">
        <v>1</v>
      </c>
    </row>
    <row r="172" spans="1:9">
      <c r="A172" t="str">
        <f ca="1">IF(LEN(D172)=0,"",D172)</f>
        <v>it</v>
      </c>
      <c r="B172" t="str">
        <f>IF(LEN(F172)=0,"",F172)</f>
        <v>Cash_sSpellGacha</v>
      </c>
      <c r="C172">
        <f>IF(LEN(G172)=0,"",G172)</f>
        <v>10</v>
      </c>
      <c r="D172" t="str">
        <f ca="1">IF(ISBLANK(E172),"",
VLOOKUP(E172,OFFSET(INDIRECT("$A:$B"),0,MATCH(E$1&amp;"_Verify",INDIRECT("$1:$1"),0)-1),2,0)
)</f>
        <v>it</v>
      </c>
      <c r="E172" t="s">
        <v>73</v>
      </c>
      <c r="F172" t="s">
        <v>67</v>
      </c>
      <c r="G172">
        <v>10</v>
      </c>
      <c r="H172" t="str">
        <f>IF(E172="장비1상자",
  IF(OR(F172&gt;3,G172&gt;5),"장비이상",""),
IF(F172="GO",
  IF(G172&lt;100,"골드이상",""),
IF(F172="EN",
  IF(G172&gt;29,"에너지너무많음",
  IF(G172&gt;9,"에너지다소많음","")),"")))</f>
        <v/>
      </c>
      <c r="I172">
        <v>1</v>
      </c>
    </row>
    <row r="173" spans="1:9">
      <c r="A173" t="str">
        <f ca="1">IF(LEN(D173)=0,"",D173)</f>
        <v>cu</v>
      </c>
      <c r="B173" t="str">
        <f>IF(LEN(F173)=0,"",F173)</f>
        <v>EN</v>
      </c>
      <c r="C173">
        <f>IF(LEN(G173)=0,"",G173)</f>
        <v>500</v>
      </c>
      <c r="D173" t="str">
        <f ca="1">IF(ISBLANK(E173),"",
VLOOKUP(E173,OFFSET(INDIRECT("$A:$B"),0,MATCH(E$1&amp;"_Verify",INDIRECT("$1:$1"),0)-1),2,0)
)</f>
        <v>cu</v>
      </c>
      <c r="E173" t="s">
        <v>63</v>
      </c>
      <c r="F173" t="s">
        <v>64</v>
      </c>
      <c r="G173">
        <v>500</v>
      </c>
      <c r="H173" t="str">
        <f>IF(E173="장비1상자",
  IF(OR(F173&gt;3,G173&gt;5),"장비이상",""),
IF(F173="GO",
  IF(G173&lt;100,"골드이상",""),
IF(F173="EN",
  IF(G173&gt;29,"에너지너무많음",
  IF(G173&gt;9,"에너지다소많음","")),"")))</f>
        <v>에너지너무많음</v>
      </c>
      <c r="I173">
        <v>1</v>
      </c>
    </row>
    <row r="174" spans="1:9">
      <c r="A174" t="str">
        <f ca="1">IF(LEN(D174)=0,"",D174)</f>
        <v>cu</v>
      </c>
      <c r="B174" t="str">
        <f>IF(LEN(F174)=0,"",F174)</f>
        <v>GO</v>
      </c>
      <c r="C174">
        <f>IF(LEN(G174)=0,"",G174)</f>
        <v>25000</v>
      </c>
      <c r="D174" t="str">
        <f ca="1">IF(ISBLANK(E174),"",
VLOOKUP(E174,OFFSET(INDIRECT("$A:$B"),0,MATCH(E$1&amp;"_Verify",INDIRECT("$1:$1"),0)-1),2,0)
)</f>
        <v>cu</v>
      </c>
      <c r="E174" t="s">
        <v>63</v>
      </c>
      <c r="F174" t="s">
        <v>69</v>
      </c>
      <c r="G174">
        <v>25000</v>
      </c>
      <c r="H174" t="str">
        <f>IF(E174="장비1상자",
  IF(OR(F174&gt;3,G174&gt;5),"장비이상",""),
IF(F174="GO",
  IF(G174&lt;100,"골드이상",""),
IF(F174="EN",
  IF(G174&gt;29,"에너지너무많음",
  IF(G174&gt;9,"에너지다소많음","")),"")))</f>
        <v/>
      </c>
      <c r="I174">
        <v>1</v>
      </c>
    </row>
    <row r="175" spans="1:9">
      <c r="A175" t="str">
        <f ca="1">IF(LEN(D175)=0,"",D175)</f>
        <v>it</v>
      </c>
      <c r="B175" t="str">
        <f>IF(LEN(F175)=0,"",F175)</f>
        <v>Cash_sSpellGacha</v>
      </c>
      <c r="C175">
        <f>IF(LEN(G175)=0,"",G175)</f>
        <v>2</v>
      </c>
      <c r="D175" t="str">
        <f ca="1">IF(ISBLANK(E175),"",
VLOOKUP(E175,OFFSET(INDIRECT("$A:$B"),0,MATCH(E$1&amp;"_Verify",INDIRECT("$1:$1"),0)-1),2,0)
)</f>
        <v>it</v>
      </c>
      <c r="E175" t="s">
        <v>73</v>
      </c>
      <c r="F175" t="s">
        <v>67</v>
      </c>
      <c r="G175">
        <v>2</v>
      </c>
      <c r="H175" t="str">
        <f>IF(E175="장비1상자",
  IF(OR(F175&gt;3,G175&gt;5),"장비이상",""),
IF(F175="GO",
  IF(G175&lt;100,"골드이상",""),
IF(F175="EN",
  IF(G175&gt;29,"에너지너무많음",
  IF(G175&gt;9,"에너지다소많음","")),"")))</f>
        <v/>
      </c>
      <c r="I175">
        <v>1</v>
      </c>
    </row>
    <row r="176" spans="1:9">
      <c r="A176" t="str">
        <f ca="1">IF(LEN(D176)=0,"",D176)</f>
        <v>it</v>
      </c>
      <c r="B176" t="str">
        <f>IF(LEN(F176)=0,"",F176)</f>
        <v>Cash_sCharacterGacha</v>
      </c>
      <c r="C176">
        <f>IF(LEN(G176)=0,"",G176)</f>
        <v>1</v>
      </c>
      <c r="D176" t="str">
        <f ca="1">IF(ISBLANK(E176),"",
VLOOKUP(E176,OFFSET(INDIRECT("$A:$B"),0,MATCH(E$1&amp;"_Verify",INDIRECT("$1:$1"),0)-1),2,0)
)</f>
        <v>it</v>
      </c>
      <c r="E176" t="s">
        <v>73</v>
      </c>
      <c r="F176" t="s">
        <v>75</v>
      </c>
      <c r="G176">
        <v>1</v>
      </c>
      <c r="H176" t="str">
        <f>IF(E176="장비1상자",
  IF(OR(F176&gt;3,G176&gt;5),"장비이상",""),
IF(F176="GO",
  IF(G176&lt;100,"골드이상",""),
IF(F176="EN",
  IF(G176&gt;29,"에너지너무많음",
  IF(G176&gt;9,"에너지다소많음","")),"")))</f>
        <v/>
      </c>
      <c r="I176">
        <v>1</v>
      </c>
    </row>
    <row r="177" spans="1:9">
      <c r="A177" t="str">
        <f ca="1">IF(LEN(D177)=0,"",D177)</f>
        <v>cu</v>
      </c>
      <c r="B177" t="str">
        <f>IF(LEN(F177)=0,"",F177)</f>
        <v>EN</v>
      </c>
      <c r="C177">
        <f>IF(LEN(G177)=0,"",G177)</f>
        <v>1000</v>
      </c>
      <c r="D177" t="str">
        <f ca="1">IF(ISBLANK(E177),"",
VLOOKUP(E177,OFFSET(INDIRECT("$A:$B"),0,MATCH(E$1&amp;"_Verify",INDIRECT("$1:$1"),0)-1),2,0)
)</f>
        <v>cu</v>
      </c>
      <c r="E177" t="s">
        <v>63</v>
      </c>
      <c r="F177" t="s">
        <v>64</v>
      </c>
      <c r="G177">
        <v>1000</v>
      </c>
      <c r="H177" t="str">
        <f>IF(E177="장비1상자",
  IF(OR(F177&gt;3,G177&gt;5),"장비이상",""),
IF(F177="GO",
  IF(G177&lt;100,"골드이상",""),
IF(F177="EN",
  IF(G177&gt;29,"에너지너무많음",
  IF(G177&gt;9,"에너지다소많음","")),"")))</f>
        <v>에너지너무많음</v>
      </c>
      <c r="I177">
        <v>1</v>
      </c>
    </row>
    <row r="178" spans="1:9">
      <c r="A178" t="str">
        <f ca="1">IF(LEN(D178)=0,"",D178)</f>
        <v>cu</v>
      </c>
      <c r="B178" t="str">
        <f>IF(LEN(F178)=0,"",F178)</f>
        <v>GO</v>
      </c>
      <c r="C178">
        <f>IF(LEN(G178)=0,"",G178)</f>
        <v>33750</v>
      </c>
      <c r="D178" t="str">
        <f ca="1">IF(ISBLANK(E178),"",
VLOOKUP(E178,OFFSET(INDIRECT("$A:$B"),0,MATCH(E$1&amp;"_Verify",INDIRECT("$1:$1"),0)-1),2,0)
)</f>
        <v>cu</v>
      </c>
      <c r="E178" t="s">
        <v>63</v>
      </c>
      <c r="F178" t="s">
        <v>69</v>
      </c>
      <c r="G178">
        <v>33750</v>
      </c>
      <c r="H178" t="str">
        <f>IF(E178="장비1상자",
  IF(OR(F178&gt;3,G178&gt;5),"장비이상",""),
IF(F178="GO",
  IF(G178&lt;100,"골드이상",""),
IF(F178="EN",
  IF(G178&gt;29,"에너지너무많음",
  IF(G178&gt;9,"에너지다소많음","")),"")))</f>
        <v/>
      </c>
      <c r="I178">
        <v>1</v>
      </c>
    </row>
    <row r="179" spans="1:9">
      <c r="A179" t="str">
        <f ca="1">IF(LEN(D179)=0,"",D179)</f>
        <v>it</v>
      </c>
      <c r="B179" t="str">
        <f>IF(LEN(F179)=0,"",F179)</f>
        <v>Cash_sSpellGacha</v>
      </c>
      <c r="C179">
        <f>IF(LEN(G179)=0,"",G179)</f>
        <v>10</v>
      </c>
      <c r="D179" t="str">
        <f ca="1">IF(ISBLANK(E179),"",
VLOOKUP(E179,OFFSET(INDIRECT("$A:$B"),0,MATCH(E$1&amp;"_Verify",INDIRECT("$1:$1"),0)-1),2,0)
)</f>
        <v>it</v>
      </c>
      <c r="E179" t="s">
        <v>73</v>
      </c>
      <c r="F179" t="s">
        <v>67</v>
      </c>
      <c r="G179">
        <v>10</v>
      </c>
      <c r="H179" t="str">
        <f>IF(E179="장비1상자",
  IF(OR(F179&gt;3,G179&gt;5),"장비이상",""),
IF(F179="GO",
  IF(G179&lt;100,"골드이상",""),
IF(F179="EN",
  IF(G179&gt;29,"에너지너무많음",
  IF(G179&gt;9,"에너지다소많음","")),"")))</f>
        <v/>
      </c>
      <c r="I179">
        <v>1</v>
      </c>
    </row>
    <row r="180" spans="1:9">
      <c r="A180" t="str">
        <f ca="1">IF(LEN(D180)=0,"",D180)</f>
        <v>cu</v>
      </c>
      <c r="B180" t="str">
        <f>IF(LEN(F180)=0,"",F180)</f>
        <v>EN</v>
      </c>
      <c r="C180">
        <f>IF(LEN(G180)=0,"",G180)</f>
        <v>1500</v>
      </c>
      <c r="D180" t="str">
        <f ca="1">IF(ISBLANK(E180),"",
VLOOKUP(E180,OFFSET(INDIRECT("$A:$B"),0,MATCH(E$1&amp;"_Verify",INDIRECT("$1:$1"),0)-1),2,0)
)</f>
        <v>cu</v>
      </c>
      <c r="E180" t="s">
        <v>63</v>
      </c>
      <c r="F180" t="s">
        <v>64</v>
      </c>
      <c r="G180">
        <v>1500</v>
      </c>
      <c r="H180" t="str">
        <f>IF(E180="장비1상자",
  IF(OR(F180&gt;3,G180&gt;5),"장비이상",""),
IF(F180="GO",
  IF(G180&lt;100,"골드이상",""),
IF(F180="EN",
  IF(G180&gt;29,"에너지너무많음",
  IF(G180&gt;9,"에너지다소많음","")),"")))</f>
        <v>에너지너무많음</v>
      </c>
      <c r="I180">
        <v>1</v>
      </c>
    </row>
    <row r="181" spans="1:9">
      <c r="A181" t="str">
        <f ca="1">IF(LEN(D181)=0,"",D181)</f>
        <v>cu</v>
      </c>
      <c r="B181" t="str">
        <f>IF(LEN(F181)=0,"",F181)</f>
        <v>GO</v>
      </c>
      <c r="C181">
        <f>IF(LEN(G181)=0,"",G181)</f>
        <v>27500</v>
      </c>
      <c r="D181" t="str">
        <f ca="1">IF(ISBLANK(E181),"",
VLOOKUP(E181,OFFSET(INDIRECT("$A:$B"),0,MATCH(E$1&amp;"_Verify",INDIRECT("$1:$1"),0)-1),2,0)
)</f>
        <v>cu</v>
      </c>
      <c r="E181" t="s">
        <v>63</v>
      </c>
      <c r="F181" t="s">
        <v>69</v>
      </c>
      <c r="G181">
        <v>27500</v>
      </c>
      <c r="H181" t="str">
        <f>IF(E181="장비1상자",
  IF(OR(F181&gt;3,G181&gt;5),"장비이상",""),
IF(F181="GO",
  IF(G181&lt;100,"골드이상",""),
IF(F181="EN",
  IF(G181&gt;29,"에너지너무많음",
  IF(G181&gt;9,"에너지다소많음","")),"")))</f>
        <v/>
      </c>
      <c r="I181">
        <v>1</v>
      </c>
    </row>
    <row r="182" spans="1:9">
      <c r="A182" t="str">
        <f ca="1">IF(LEN(D182)=0,"",D182)</f>
        <v>it</v>
      </c>
      <c r="B182" t="str">
        <f>IF(LEN(F182)=0,"",F182)</f>
        <v>Cash_sSpellGacha</v>
      </c>
      <c r="C182">
        <f>IF(LEN(G182)=0,"",G182)</f>
        <v>10</v>
      </c>
      <c r="D182" t="str">
        <f ca="1">IF(ISBLANK(E182),"",
VLOOKUP(E182,OFFSET(INDIRECT("$A:$B"),0,MATCH(E$1&amp;"_Verify",INDIRECT("$1:$1"),0)-1),2,0)
)</f>
        <v>it</v>
      </c>
      <c r="E182" t="s">
        <v>73</v>
      </c>
      <c r="F182" t="s">
        <v>67</v>
      </c>
      <c r="G182">
        <v>10</v>
      </c>
      <c r="H182" t="str">
        <f>IF(E182="장비1상자",
  IF(OR(F182&gt;3,G182&gt;5),"장비이상",""),
IF(F182="GO",
  IF(G182&lt;100,"골드이상",""),
IF(F182="EN",
  IF(G182&gt;29,"에너지너무많음",
  IF(G182&gt;9,"에너지다소많음","")),"")))</f>
        <v/>
      </c>
      <c r="I182">
        <v>1</v>
      </c>
    </row>
    <row r="183" spans="1:9">
      <c r="A183" t="str">
        <f ca="1">IF(LEN(D183)=0,"",D183)</f>
        <v>cu</v>
      </c>
      <c r="B183" t="str">
        <f>IF(LEN(F183)=0,"",F183)</f>
        <v>GO</v>
      </c>
      <c r="C183">
        <f>IF(LEN(G183)=0,"",G183)</f>
        <v>36250</v>
      </c>
      <c r="D183" t="str">
        <f ca="1">IF(ISBLANK(E183),"",
VLOOKUP(E183,OFFSET(INDIRECT("$A:$B"),0,MATCH(E$1&amp;"_Verify",INDIRECT("$1:$1"),0)-1),2,0)
)</f>
        <v>cu</v>
      </c>
      <c r="E183" t="s">
        <v>63</v>
      </c>
      <c r="F183" t="s">
        <v>69</v>
      </c>
      <c r="G183">
        <v>36250</v>
      </c>
      <c r="H183" t="str">
        <f>IF(E183="장비1상자",
  IF(OR(F183&gt;3,G183&gt;5),"장비이상",""),
IF(F183="GO",
  IF(G183&lt;100,"골드이상",""),
IF(F183="EN",
  IF(G183&gt;29,"에너지너무많음",
  IF(G183&gt;9,"에너지다소많음","")),"")))</f>
        <v/>
      </c>
      <c r="I183">
        <v>1</v>
      </c>
    </row>
    <row r="184" spans="1:9">
      <c r="A184" t="str">
        <f ca="1">IF(LEN(D184)=0,"",D184)</f>
        <v>cu</v>
      </c>
      <c r="B184" t="str">
        <f>IF(LEN(F184)=0,"",F184)</f>
        <v>EN</v>
      </c>
      <c r="C184">
        <f>IF(LEN(G184)=0,"",G184)</f>
        <v>2000</v>
      </c>
      <c r="D184" t="str">
        <f ca="1">IF(ISBLANK(E184),"",
VLOOKUP(E184,OFFSET(INDIRECT("$A:$B"),0,MATCH(E$1&amp;"_Verify",INDIRECT("$1:$1"),0)-1),2,0)
)</f>
        <v>cu</v>
      </c>
      <c r="E184" t="s">
        <v>63</v>
      </c>
      <c r="F184" t="s">
        <v>64</v>
      </c>
      <c r="G184">
        <v>2000</v>
      </c>
      <c r="H184" t="str">
        <f>IF(E184="장비1상자",
  IF(OR(F184&gt;3,G184&gt;5),"장비이상",""),
IF(F184="GO",
  IF(G184&lt;100,"골드이상",""),
IF(F184="EN",
  IF(G184&gt;29,"에너지너무많음",
  IF(G184&gt;9,"에너지다소많음","")),"")))</f>
        <v>에너지너무많음</v>
      </c>
      <c r="I184">
        <v>1</v>
      </c>
    </row>
    <row r="185" spans="1:9">
      <c r="A185" t="str">
        <f ca="1">IF(LEN(D185)=0,"",D185)</f>
        <v>cu</v>
      </c>
      <c r="B185" t="str">
        <f>IF(LEN(F185)=0,"",F185)</f>
        <v>GO</v>
      </c>
      <c r="C185">
        <f>IF(LEN(G185)=0,"",G185)</f>
        <v>50000</v>
      </c>
      <c r="D185" t="str">
        <f ca="1">IF(ISBLANK(E185),"",
VLOOKUP(E185,OFFSET(INDIRECT("$A:$B"),0,MATCH(E$1&amp;"_Verify",INDIRECT("$1:$1"),0)-1),2,0)
)</f>
        <v>cu</v>
      </c>
      <c r="E185" t="s">
        <v>63</v>
      </c>
      <c r="F185" t="s">
        <v>69</v>
      </c>
      <c r="G185">
        <v>50000</v>
      </c>
      <c r="H185" t="str">
        <f>IF(E185="장비1상자",
  IF(OR(F185&gt;3,G185&gt;5),"장비이상",""),
IF(F185="GO",
  IF(G185&lt;100,"골드이상",""),
IF(F185="EN",
  IF(G185&gt;29,"에너지너무많음",
  IF(G185&gt;9,"에너지다소많음","")),"")))</f>
        <v/>
      </c>
      <c r="I185">
        <v>1</v>
      </c>
    </row>
    <row r="186" spans="1:9">
      <c r="A186" t="str">
        <f ca="1">IF(LEN(D186)=0,"",D186)</f>
        <v>it</v>
      </c>
      <c r="B186" t="str">
        <f>IF(LEN(F186)=0,"",F186)</f>
        <v>Cash_sSpellGacha</v>
      </c>
      <c r="C186">
        <f>IF(LEN(G186)=0,"",G186)</f>
        <v>10</v>
      </c>
      <c r="D186" t="str">
        <f ca="1">IF(ISBLANK(E186),"",
VLOOKUP(E186,OFFSET(INDIRECT("$A:$B"),0,MATCH(E$1&amp;"_Verify",INDIRECT("$1:$1"),0)-1),2,0)
)</f>
        <v>it</v>
      </c>
      <c r="E186" t="s">
        <v>73</v>
      </c>
      <c r="F186" t="s">
        <v>67</v>
      </c>
      <c r="G186">
        <v>10</v>
      </c>
      <c r="H186" t="str">
        <f>IF(E186="장비1상자",
  IF(OR(F186&gt;3,G186&gt;5),"장비이상",""),
IF(F186="GO",
  IF(G186&lt;100,"골드이상",""),
IF(F186="EN",
  IF(G186&gt;29,"에너지너무많음",
  IF(G186&gt;9,"에너지다소많음","")),"")))</f>
        <v/>
      </c>
      <c r="I186">
        <v>1</v>
      </c>
    </row>
    <row r="187" spans="1:9">
      <c r="A187" t="str">
        <f ca="1">IF(LEN(D187)=0,"",D187)</f>
        <v>it</v>
      </c>
      <c r="B187" t="str">
        <f>IF(LEN(F187)=0,"",F187)</f>
        <v>Cash_sCharacterGacha</v>
      </c>
      <c r="C187">
        <f>IF(LEN(G187)=0,"",G187)</f>
        <v>10</v>
      </c>
      <c r="D187" t="str">
        <f ca="1">IF(ISBLANK(E187),"",
VLOOKUP(E187,OFFSET(INDIRECT("$A:$B"),0,MATCH(E$1&amp;"_Verify",INDIRECT("$1:$1"),0)-1),2,0)
)</f>
        <v>it</v>
      </c>
      <c r="E187" t="s">
        <v>73</v>
      </c>
      <c r="F187" t="s">
        <v>75</v>
      </c>
      <c r="G187">
        <v>10</v>
      </c>
      <c r="H187" t="str">
        <f>IF(E187="장비1상자",
  IF(OR(F187&gt;3,G187&gt;5),"장비이상",""),
IF(F187="GO",
  IF(G187&lt;100,"골드이상",""),
IF(F187="EN",
  IF(G187&gt;29,"에너지너무많음",
  IF(G187&gt;9,"에너지다소많음","")),"")))</f>
        <v/>
      </c>
      <c r="I187">
        <v>1</v>
      </c>
    </row>
    <row r="188" spans="1:9">
      <c r="A188" t="str">
        <f ca="1">IF(LEN(D188)=0,"",D188)</f>
        <v>cu</v>
      </c>
      <c r="B188" t="str">
        <f>IF(LEN(F188)=0,"",F188)</f>
        <v>GO</v>
      </c>
      <c r="C188">
        <f>IF(LEN(G188)=0,"",G188)</f>
        <v>75000</v>
      </c>
      <c r="D188" t="str">
        <f ca="1">IF(ISBLANK(E188),"",
VLOOKUP(E188,OFFSET(INDIRECT("$A:$B"),0,MATCH(E$1&amp;"_Verify",INDIRECT("$1:$1"),0)-1),2,0)
)</f>
        <v>cu</v>
      </c>
      <c r="E188" t="s">
        <v>63</v>
      </c>
      <c r="F188" t="s">
        <v>69</v>
      </c>
      <c r="G188">
        <v>75000</v>
      </c>
      <c r="H188" t="str">
        <f>IF(E188="장비1상자",
  IF(OR(F188&gt;3,G188&gt;5),"장비이상",""),
IF(F188="GO",
  IF(G188&lt;100,"골드이상",""),
IF(F188="EN",
  IF(G188&gt;29,"에너지너무많음",
  IF(G188&gt;9,"에너지다소많음","")),"")))</f>
        <v/>
      </c>
      <c r="I188">
        <v>1</v>
      </c>
    </row>
  </sheetData>
  <phoneticPr fontId="1" type="noConversion"/>
  <dataValidations count="2">
    <dataValidation type="list" allowBlank="1" showInputMessage="1" showErrorMessage="1" sqref="F2:F188" xr:uid="{1D6DCD2A-DAB3-42A4-8D58-B655A47537C5}">
      <formula1>OFFSET(INDIRECT("$A$1"),1,MATCH(IF(E2="재화","서버재화",IF(E2="아이템","서버아이템","그외")),INDIRECT("$1:$1"),0)-1,COUNTA(OFFSET(INDIRECT("$A:$A"),0,MATCH(IF(E2="재화","서버재화",IF(E2="아이템","서버아이템","그외")),INDIRECT("$1:$1"),0)-1))-1,1)</formula1>
    </dataValidation>
    <dataValidation type="list" allowBlank="1" showInputMessage="1" showErrorMessage="1" sqref="E2:E188" xr:uid="{F9622349-D7CD-4FC8-A444-4EE7E70F0164}">
      <formula1>OFFSET(INDIRECT("$A$1"),1,MATCH(E$1&amp;"_Verify",INDIRECT("$1:$1"),0)-1,COUNTA(OFFSET(INDIRECT("$A:$A"),0,MATCH(E$1&amp;"_Verify",INDIRECT("$1:$1"),0)-1))-1,1)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AttendanceTypeTable</vt:lpstr>
      <vt:lpstr>AttendanceRewardTable</vt:lpstr>
      <vt:lpstr>AttendanceEarlyTable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2023-01-23T17:03:18Z</dcterms:modified>
</cp:coreProperties>
</file>