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850961E3-65A6-4CD0-948E-59A56CAC3633}" xr6:coauthVersionLast="47" xr6:coauthVersionMax="47" xr10:uidLastSave="{00000000-0000-0000-0000-000000000000}"/>
  <bookViews>
    <workbookView xWindow="-120" yWindow="-120" windowWidth="24240" windowHeight="13140" activeTab="2" xr2:uid="{D1402D74-4AB6-4804-BD75-5AE34C39A27D}"/>
  </bookViews>
  <sheets>
    <sheet name="SummonTypeTable" sheetId="1" r:id="rId1"/>
    <sheet name="EventPointTypeTable" sheetId="2" r:id="rId2"/>
    <sheet name="EventPointRewardTable" sheetId="3" r:id="rId3"/>
  </sheets>
  <definedNames>
    <definedName name="_xlnm._FilterDatabase" localSheetId="2" hidden="1">EventPointRewardTable!$C$1:$C$636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2" i="3" l="1"/>
  <c r="Y92" i="3"/>
  <c r="W92" i="3"/>
  <c r="V92" i="3"/>
  <c r="P92" i="3"/>
  <c r="B92" i="3"/>
  <c r="Z91" i="3"/>
  <c r="Y91" i="3"/>
  <c r="W91" i="3"/>
  <c r="V91" i="3"/>
  <c r="P91" i="3"/>
  <c r="B91" i="3"/>
  <c r="Z90" i="3"/>
  <c r="Y90" i="3"/>
  <c r="W90" i="3"/>
  <c r="V90" i="3"/>
  <c r="P90" i="3"/>
  <c r="B90" i="3"/>
  <c r="Z89" i="3"/>
  <c r="Y89" i="3"/>
  <c r="W89" i="3"/>
  <c r="V89" i="3"/>
  <c r="P89" i="3"/>
  <c r="B89" i="3"/>
  <c r="Z88" i="3"/>
  <c r="Y88" i="3"/>
  <c r="W88" i="3"/>
  <c r="V88" i="3"/>
  <c r="P88" i="3"/>
  <c r="B88" i="3"/>
  <c r="Z87" i="3"/>
  <c r="Y87" i="3"/>
  <c r="W87" i="3"/>
  <c r="V87" i="3"/>
  <c r="P87" i="3"/>
  <c r="B87" i="3"/>
  <c r="Z86" i="3"/>
  <c r="Y86" i="3"/>
  <c r="W86" i="3"/>
  <c r="V86" i="3"/>
  <c r="P86" i="3"/>
  <c r="B86" i="3"/>
  <c r="Z85" i="3"/>
  <c r="Y85" i="3"/>
  <c r="W85" i="3"/>
  <c r="V85" i="3"/>
  <c r="P85" i="3"/>
  <c r="B85" i="3"/>
  <c r="Z84" i="3"/>
  <c r="Y84" i="3"/>
  <c r="W84" i="3"/>
  <c r="V84" i="3"/>
  <c r="P84" i="3"/>
  <c r="B84" i="3"/>
  <c r="Z83" i="3"/>
  <c r="Y83" i="3"/>
  <c r="W83" i="3"/>
  <c r="V83" i="3"/>
  <c r="P83" i="3"/>
  <c r="B83" i="3"/>
  <c r="Z82" i="3"/>
  <c r="Y82" i="3"/>
  <c r="W82" i="3"/>
  <c r="V82" i="3"/>
  <c r="P82" i="3"/>
  <c r="B82" i="3"/>
  <c r="Z81" i="3"/>
  <c r="Y81" i="3"/>
  <c r="W81" i="3"/>
  <c r="V81" i="3"/>
  <c r="P81" i="3"/>
  <c r="B81" i="3"/>
  <c r="Z80" i="3"/>
  <c r="Y80" i="3"/>
  <c r="W80" i="3"/>
  <c r="V80" i="3"/>
  <c r="P80" i="3"/>
  <c r="B80" i="3"/>
  <c r="Z79" i="3"/>
  <c r="Y79" i="3"/>
  <c r="W79" i="3"/>
  <c r="V79" i="3"/>
  <c r="P79" i="3"/>
  <c r="B79" i="3"/>
  <c r="Z78" i="3"/>
  <c r="Y78" i="3"/>
  <c r="W78" i="3"/>
  <c r="V78" i="3"/>
  <c r="P78" i="3"/>
  <c r="B78" i="3"/>
  <c r="Z77" i="3"/>
  <c r="Y77" i="3"/>
  <c r="W77" i="3"/>
  <c r="V77" i="3"/>
  <c r="P77" i="3"/>
  <c r="B77" i="3"/>
  <c r="Z76" i="3"/>
  <c r="Y76" i="3"/>
  <c r="W76" i="3"/>
  <c r="V76" i="3"/>
  <c r="P76" i="3"/>
  <c r="B76" i="3"/>
  <c r="Z75" i="3"/>
  <c r="Y75" i="3"/>
  <c r="W75" i="3"/>
  <c r="V75" i="3"/>
  <c r="P75" i="3"/>
  <c r="B75" i="3"/>
  <c r="Z74" i="3"/>
  <c r="Y74" i="3"/>
  <c r="W74" i="3"/>
  <c r="V74" i="3"/>
  <c r="P74" i="3"/>
  <c r="B74" i="3"/>
  <c r="Z73" i="3"/>
  <c r="Y73" i="3"/>
  <c r="W73" i="3"/>
  <c r="V73" i="3"/>
  <c r="P73" i="3"/>
  <c r="B73" i="3"/>
  <c r="Z72" i="3"/>
  <c r="Y72" i="3"/>
  <c r="W72" i="3"/>
  <c r="V72" i="3"/>
  <c r="P72" i="3"/>
  <c r="B72" i="3"/>
  <c r="Z71" i="3"/>
  <c r="Y71" i="3"/>
  <c r="W71" i="3"/>
  <c r="V71" i="3"/>
  <c r="P71" i="3"/>
  <c r="B71" i="3"/>
  <c r="Z70" i="3"/>
  <c r="Y70" i="3"/>
  <c r="W70" i="3"/>
  <c r="V70" i="3"/>
  <c r="P70" i="3"/>
  <c r="B70" i="3"/>
  <c r="O2" i="1"/>
  <c r="Q90" i="3"/>
  <c r="Q86" i="3"/>
  <c r="Q82" i="3"/>
  <c r="Q78" i="3"/>
  <c r="Q74" i="3"/>
  <c r="Q70" i="3"/>
  <c r="L74" i="3"/>
  <c r="L90" i="3"/>
  <c r="L86" i="3"/>
  <c r="L82" i="3"/>
  <c r="L78" i="3"/>
  <c r="L70" i="3"/>
  <c r="L84" i="3"/>
  <c r="Q89" i="3"/>
  <c r="Q85" i="3"/>
  <c r="Q81" i="3"/>
  <c r="Q77" i="3"/>
  <c r="Q73" i="3"/>
  <c r="L77" i="3"/>
  <c r="L76" i="3"/>
  <c r="L72" i="3"/>
  <c r="L81" i="3"/>
  <c r="L73" i="3"/>
  <c r="L89" i="3"/>
  <c r="L85" i="3"/>
  <c r="Q92" i="3"/>
  <c r="Q88" i="3"/>
  <c r="Q84" i="3"/>
  <c r="Q80" i="3"/>
  <c r="Q76" i="3"/>
  <c r="Q72" i="3"/>
  <c r="L92" i="3"/>
  <c r="L88" i="3"/>
  <c r="L80" i="3"/>
  <c r="Q91" i="3"/>
  <c r="Q87" i="3"/>
  <c r="Q83" i="3"/>
  <c r="Q79" i="3"/>
  <c r="Q75" i="3"/>
  <c r="Q71" i="3"/>
  <c r="L91" i="3"/>
  <c r="L87" i="3"/>
  <c r="L83" i="3"/>
  <c r="L79" i="3"/>
  <c r="L75" i="3"/>
  <c r="L71" i="3"/>
  <c r="U71" i="3" l="1"/>
  <c r="U75" i="3"/>
  <c r="U79" i="3"/>
  <c r="U83" i="3"/>
  <c r="U87" i="3"/>
  <c r="U91" i="3"/>
  <c r="X71" i="3"/>
  <c r="X75" i="3"/>
  <c r="X79" i="3"/>
  <c r="X83" i="3"/>
  <c r="X87" i="3"/>
  <c r="X91" i="3"/>
  <c r="U80" i="3"/>
  <c r="U88" i="3"/>
  <c r="U92" i="3"/>
  <c r="X72" i="3"/>
  <c r="X76" i="3"/>
  <c r="X80" i="3"/>
  <c r="X84" i="3"/>
  <c r="X88" i="3"/>
  <c r="X92" i="3"/>
  <c r="U85" i="3"/>
  <c r="U89" i="3"/>
  <c r="U73" i="3"/>
  <c r="U81" i="3"/>
  <c r="U72" i="3"/>
  <c r="U76" i="3"/>
  <c r="U77" i="3"/>
  <c r="X73" i="3"/>
  <c r="X77" i="3"/>
  <c r="X81" i="3"/>
  <c r="X85" i="3"/>
  <c r="X89" i="3"/>
  <c r="U84" i="3"/>
  <c r="U70" i="3"/>
  <c r="U78" i="3"/>
  <c r="U82" i="3"/>
  <c r="U86" i="3"/>
  <c r="U90" i="3"/>
  <c r="U74" i="3"/>
  <c r="X70" i="3"/>
  <c r="X74" i="3"/>
  <c r="X78" i="3"/>
  <c r="X82" i="3"/>
  <c r="X86" i="3"/>
  <c r="X90" i="3"/>
  <c r="K16" i="2"/>
  <c r="J16" i="2"/>
  <c r="I16" i="2"/>
  <c r="H16" i="2"/>
  <c r="G16" i="2"/>
  <c r="F16" i="2"/>
  <c r="K15" i="2"/>
  <c r="J15" i="2"/>
  <c r="I15" i="2"/>
  <c r="H15" i="2"/>
  <c r="G15" i="2"/>
  <c r="F15" i="2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K11" i="2"/>
  <c r="J11" i="2"/>
  <c r="I11" i="2"/>
  <c r="H11" i="2"/>
  <c r="G11" i="2"/>
  <c r="F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  <c r="K2" i="2"/>
  <c r="J2" i="2"/>
  <c r="I2" i="2"/>
  <c r="H2" i="2"/>
  <c r="G2" i="2"/>
  <c r="F2" i="2"/>
  <c r="L582" i="3"/>
  <c r="L55" i="3"/>
  <c r="L609" i="3"/>
  <c r="L499" i="3"/>
  <c r="L59" i="3"/>
  <c r="L338" i="3"/>
  <c r="L443" i="3"/>
  <c r="L116" i="3"/>
  <c r="L458" i="3"/>
  <c r="L564" i="3"/>
  <c r="L567" i="3"/>
  <c r="L291" i="3"/>
  <c r="L501" i="3"/>
  <c r="L220" i="3"/>
  <c r="L617" i="3"/>
  <c r="L255" i="3"/>
  <c r="L289" i="3"/>
  <c r="L221" i="3"/>
  <c r="L381" i="3"/>
  <c r="L618" i="3"/>
  <c r="L536" i="3"/>
  <c r="L256" i="3"/>
  <c r="L287" i="3"/>
  <c r="L117" i="3"/>
  <c r="L302" i="3"/>
  <c r="L578" i="3"/>
  <c r="L611" i="3"/>
  <c r="L279" i="3"/>
  <c r="L240" i="3"/>
  <c r="L502" i="3"/>
  <c r="L326" i="3"/>
  <c r="L160" i="3"/>
  <c r="L318" i="3"/>
  <c r="L581" i="3"/>
  <c r="L243" i="3"/>
  <c r="L282" i="3"/>
  <c r="L614" i="3"/>
  <c r="L494" i="3"/>
  <c r="L335" i="3"/>
  <c r="L487" i="3"/>
  <c r="L162" i="3"/>
  <c r="L104" i="3"/>
  <c r="L360" i="3"/>
  <c r="L204" i="3"/>
  <c r="L366" i="3"/>
  <c r="L463" i="3"/>
  <c r="L580" i="3"/>
  <c r="L328" i="3"/>
  <c r="L95" i="3"/>
  <c r="L623" i="3"/>
  <c r="L410" i="3"/>
  <c r="L528" i="3"/>
  <c r="L608" i="3"/>
  <c r="L412" i="3"/>
  <c r="L558" i="3"/>
  <c r="L296" i="3"/>
  <c r="L530" i="3"/>
  <c r="L205" i="3"/>
  <c r="L203" i="3"/>
  <c r="L526" i="3"/>
  <c r="L495" i="3"/>
  <c r="L562" i="3"/>
  <c r="L254" i="3"/>
  <c r="L375" i="3"/>
  <c r="L403" i="3"/>
  <c r="L601" i="3"/>
  <c r="L406" i="3"/>
  <c r="L248" i="3"/>
  <c r="L413" i="3"/>
  <c r="L322" i="3"/>
  <c r="L437" i="3"/>
  <c r="L383" i="3"/>
  <c r="L163" i="3"/>
  <c r="L119" i="3"/>
  <c r="L493" i="3"/>
  <c r="L489" i="3"/>
  <c r="L46" i="3"/>
  <c r="L107" i="3"/>
  <c r="L299" i="3"/>
  <c r="L404" i="3"/>
  <c r="L419" i="3"/>
  <c r="L605" i="3"/>
  <c r="L421" i="3"/>
  <c r="L455" i="3"/>
  <c r="L252" i="3"/>
  <c r="L292" i="3"/>
  <c r="L442" i="3"/>
  <c r="L532" i="3"/>
  <c r="L520" i="3"/>
  <c r="L300" i="3"/>
  <c r="L600" i="3"/>
  <c r="L565" i="3"/>
  <c r="L285" i="3"/>
  <c r="L612" i="3"/>
  <c r="L207" i="3"/>
  <c r="L253" i="3"/>
  <c r="L342" i="3"/>
  <c r="L218" i="3"/>
  <c r="L411" i="3"/>
  <c r="L535" i="3"/>
  <c r="L438" i="3"/>
  <c r="L488" i="3"/>
  <c r="L460" i="3"/>
  <c r="L343" i="3"/>
  <c r="L239" i="3"/>
  <c r="L210" i="3"/>
  <c r="L111" i="3"/>
  <c r="L245" i="3"/>
  <c r="L560" i="3"/>
  <c r="L100" i="3"/>
  <c r="L563" i="3"/>
  <c r="L164" i="3"/>
  <c r="L575" i="3"/>
  <c r="L58" i="3"/>
  <c r="L211" i="3"/>
  <c r="L571" i="3"/>
  <c r="L361" i="3"/>
  <c r="L257" i="3"/>
  <c r="L37" i="3"/>
  <c r="L340" i="3"/>
  <c r="L209" i="3"/>
  <c r="L317" i="3"/>
  <c r="L521" i="3"/>
  <c r="L606" i="3"/>
  <c r="L97" i="3"/>
  <c r="L52" i="3"/>
  <c r="L277" i="3"/>
  <c r="L288" i="3"/>
  <c r="L372" i="3"/>
  <c r="L247" i="3"/>
  <c r="L295" i="3"/>
  <c r="L109" i="3"/>
  <c r="L215" i="3"/>
  <c r="L297" i="3"/>
  <c r="L602" i="3"/>
  <c r="L143" i="3"/>
  <c r="L534" i="3"/>
  <c r="L96" i="3"/>
  <c r="L449" i="3"/>
  <c r="L616" i="3"/>
  <c r="L483" i="3"/>
  <c r="L54" i="3"/>
  <c r="L484" i="3"/>
  <c r="L158" i="3"/>
  <c r="L417" i="3"/>
  <c r="L453" i="3"/>
  <c r="L615" i="3"/>
  <c r="L261" i="3"/>
  <c r="L329" i="3"/>
  <c r="L382" i="3"/>
  <c r="L147" i="3"/>
  <c r="L155" i="3"/>
  <c r="L362" i="3"/>
  <c r="L99" i="3"/>
  <c r="L140" i="3"/>
  <c r="L336" i="3"/>
  <c r="L415" i="3"/>
  <c r="L568" i="3"/>
  <c r="L290" i="3"/>
  <c r="L159" i="3"/>
  <c r="L106" i="3"/>
  <c r="L197" i="3"/>
  <c r="L60" i="3"/>
  <c r="L621" i="3"/>
  <c r="L439" i="3"/>
  <c r="L208" i="3"/>
  <c r="L363" i="3"/>
  <c r="L219" i="3"/>
  <c r="L408" i="3"/>
  <c r="L319" i="3"/>
  <c r="L478" i="3"/>
  <c r="L258" i="3"/>
  <c r="L115" i="3"/>
  <c r="L223" i="3"/>
  <c r="L574" i="3"/>
  <c r="L161" i="3"/>
  <c r="L451" i="3"/>
  <c r="L323" i="3"/>
  <c r="L371" i="3"/>
  <c r="L262" i="3"/>
  <c r="L422" i="3"/>
  <c r="L401" i="3"/>
  <c r="L517" i="3"/>
  <c r="L397" i="3"/>
  <c r="L462" i="3"/>
  <c r="L379" i="3"/>
  <c r="L330" i="3"/>
  <c r="L479" i="3"/>
  <c r="L93" i="3"/>
  <c r="L303" i="3"/>
  <c r="L613" i="3"/>
  <c r="L321" i="3"/>
  <c r="L242" i="3"/>
  <c r="L202" i="3"/>
  <c r="L327" i="3"/>
  <c r="L94" i="3"/>
  <c r="L341" i="3"/>
  <c r="L154" i="3"/>
  <c r="L368" i="3"/>
  <c r="L531" i="3"/>
  <c r="L519" i="3"/>
  <c r="L35" i="3"/>
  <c r="L17" i="3"/>
  <c r="L490" i="3"/>
  <c r="L448" i="3"/>
  <c r="L598" i="3"/>
  <c r="L156" i="3"/>
  <c r="L40" i="3"/>
  <c r="L249" i="3"/>
  <c r="L402" i="3"/>
  <c r="L373" i="3"/>
  <c r="L241" i="3"/>
  <c r="L399" i="3"/>
  <c r="L152" i="3"/>
  <c r="L301" i="3"/>
  <c r="L157" i="3"/>
  <c r="L570" i="3"/>
  <c r="L213" i="3"/>
  <c r="L49" i="3"/>
  <c r="L525" i="3"/>
  <c r="L378" i="3"/>
  <c r="L39" i="3"/>
  <c r="L597" i="3"/>
  <c r="L418" i="3"/>
  <c r="L206" i="3"/>
  <c r="L98" i="3"/>
  <c r="L450" i="3"/>
  <c r="L214" i="3"/>
  <c r="L496" i="3"/>
  <c r="L259" i="3"/>
  <c r="L452" i="3"/>
  <c r="L332" i="3"/>
  <c r="L457" i="3"/>
  <c r="L237" i="3"/>
  <c r="L103" i="3"/>
  <c r="L57" i="3"/>
  <c r="L36" i="3"/>
  <c r="L320" i="3"/>
  <c r="L21" i="3"/>
  <c r="L101" i="3"/>
  <c r="L118" i="3"/>
  <c r="L139" i="3"/>
  <c r="L201" i="3"/>
  <c r="L284" i="3"/>
  <c r="L44" i="3"/>
  <c r="L293" i="3"/>
  <c r="L324" i="3"/>
  <c r="L199" i="3"/>
  <c r="L541" i="3"/>
  <c r="L51" i="3"/>
  <c r="L456" i="3"/>
  <c r="L151" i="3"/>
  <c r="L523" i="3"/>
  <c r="L414" i="3"/>
  <c r="L377" i="3"/>
  <c r="L622" i="3"/>
  <c r="L503" i="3"/>
  <c r="L454" i="3"/>
  <c r="L459" i="3"/>
  <c r="L250" i="3"/>
  <c r="L370" i="3"/>
  <c r="L114" i="3"/>
  <c r="L367" i="3"/>
  <c r="L358" i="3"/>
  <c r="L441" i="3"/>
  <c r="L280" i="3"/>
  <c r="L24" i="3"/>
  <c r="L244" i="3"/>
  <c r="L486" i="3"/>
  <c r="L540" i="3"/>
  <c r="L283" i="3"/>
  <c r="L14" i="3"/>
  <c r="L113" i="3"/>
  <c r="L334" i="3"/>
  <c r="L153" i="3"/>
  <c r="L569" i="3"/>
  <c r="L148" i="3"/>
  <c r="L538" i="3"/>
  <c r="L518" i="3"/>
  <c r="L110" i="3"/>
  <c r="L105" i="3"/>
  <c r="L144" i="3"/>
  <c r="L423" i="3"/>
  <c r="L599" i="3"/>
  <c r="L198" i="3"/>
  <c r="L281" i="3"/>
  <c r="L497" i="3"/>
  <c r="L42" i="3"/>
  <c r="L112" i="3"/>
  <c r="L400" i="3"/>
  <c r="L238" i="3"/>
  <c r="L533" i="3"/>
  <c r="L543" i="3"/>
  <c r="L491" i="3"/>
  <c r="L482" i="3"/>
  <c r="L50" i="3"/>
  <c r="L294" i="3"/>
  <c r="L566" i="3"/>
  <c r="L416" i="3"/>
  <c r="L561" i="3"/>
  <c r="L620" i="3"/>
  <c r="L359" i="3"/>
  <c r="L480" i="3"/>
  <c r="L485" i="3"/>
  <c r="L481" i="3"/>
  <c r="L108" i="3"/>
  <c r="L445" i="3"/>
  <c r="L537" i="3"/>
  <c r="L53" i="3"/>
  <c r="L603" i="3"/>
  <c r="L604" i="3"/>
  <c r="L278" i="3"/>
  <c r="L45" i="3"/>
  <c r="L542" i="3"/>
  <c r="L477" i="3"/>
  <c r="L364" i="3"/>
  <c r="L529" i="3"/>
  <c r="L407" i="3"/>
  <c r="L522" i="3"/>
  <c r="L150" i="3"/>
  <c r="L217" i="3"/>
  <c r="L48" i="3"/>
  <c r="L440" i="3"/>
  <c r="L576" i="3"/>
  <c r="L583" i="3"/>
  <c r="L28" i="3"/>
  <c r="L607" i="3"/>
  <c r="L461" i="3"/>
  <c r="L61" i="3"/>
  <c r="L357" i="3"/>
  <c r="L498" i="3"/>
  <c r="L38" i="3"/>
  <c r="L405" i="3"/>
  <c r="L200" i="3"/>
  <c r="L251" i="3"/>
  <c r="L527" i="3"/>
  <c r="L420" i="3"/>
  <c r="L333" i="3"/>
  <c r="L56" i="3"/>
  <c r="L102" i="3"/>
  <c r="L263" i="3"/>
  <c r="L146" i="3"/>
  <c r="L149" i="3"/>
  <c r="L145" i="3"/>
  <c r="L492" i="3"/>
  <c r="L619" i="3"/>
  <c r="L524" i="3"/>
  <c r="L337" i="3"/>
  <c r="L286" i="3"/>
  <c r="L572" i="3"/>
  <c r="L446" i="3"/>
  <c r="L579" i="3"/>
  <c r="L141" i="3"/>
  <c r="L165" i="3"/>
  <c r="L500" i="3"/>
  <c r="L43" i="3"/>
  <c r="L142" i="3"/>
  <c r="L557" i="3"/>
  <c r="L577" i="3"/>
  <c r="L369" i="3"/>
  <c r="L339" i="3"/>
  <c r="L298" i="3"/>
  <c r="L444" i="3"/>
  <c r="L573" i="3"/>
  <c r="L376" i="3"/>
  <c r="L222" i="3"/>
  <c r="L447" i="3"/>
  <c r="L610" i="3"/>
  <c r="L539" i="3"/>
  <c r="L47" i="3"/>
  <c r="L331" i="3"/>
  <c r="L365" i="3"/>
  <c r="L325" i="3"/>
  <c r="L212" i="3"/>
  <c r="L559" i="3"/>
  <c r="L409" i="3"/>
  <c r="L380" i="3"/>
  <c r="L41" i="3"/>
  <c r="L374" i="3"/>
  <c r="L246" i="3"/>
  <c r="L260" i="3"/>
  <c r="L216" i="3"/>
  <c r="L398" i="3"/>
  <c r="M17" i="1" l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E17" i="1" l="1"/>
  <c r="E16" i="1"/>
  <c r="E15" i="1"/>
  <c r="E7" i="1" l="1"/>
  <c r="E14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Z33" i="3"/>
  <c r="Z636" i="3"/>
  <c r="Y636" i="3"/>
  <c r="W636" i="3"/>
  <c r="V636" i="3"/>
  <c r="Y635" i="3"/>
  <c r="V635" i="3"/>
  <c r="Z634" i="3"/>
  <c r="Y634" i="3"/>
  <c r="W634" i="3"/>
  <c r="V634" i="3"/>
  <c r="Z633" i="3"/>
  <c r="Y633" i="3"/>
  <c r="W633" i="3"/>
  <c r="V633" i="3"/>
  <c r="Y632" i="3"/>
  <c r="V632" i="3"/>
  <c r="Z631" i="3"/>
  <c r="Y631" i="3"/>
  <c r="W631" i="3"/>
  <c r="V631" i="3"/>
  <c r="Z630" i="3"/>
  <c r="Y630" i="3"/>
  <c r="W630" i="3"/>
  <c r="V630" i="3"/>
  <c r="Y629" i="3"/>
  <c r="V629" i="3"/>
  <c r="Z628" i="3"/>
  <c r="Y628" i="3"/>
  <c r="W628" i="3"/>
  <c r="V628" i="3"/>
  <c r="Y627" i="3"/>
  <c r="V627" i="3"/>
  <c r="Z626" i="3"/>
  <c r="Y626" i="3"/>
  <c r="W626" i="3"/>
  <c r="V626" i="3"/>
  <c r="Z625" i="3"/>
  <c r="Y625" i="3"/>
  <c r="W625" i="3"/>
  <c r="V625" i="3"/>
  <c r="Y624" i="3"/>
  <c r="V624" i="3"/>
  <c r="Z623" i="3"/>
  <c r="Y623" i="3"/>
  <c r="W623" i="3"/>
  <c r="V623" i="3"/>
  <c r="Z622" i="3"/>
  <c r="Y622" i="3"/>
  <c r="W622" i="3"/>
  <c r="V622" i="3"/>
  <c r="Y621" i="3"/>
  <c r="V621" i="3"/>
  <c r="Z620" i="3"/>
  <c r="Y620" i="3"/>
  <c r="W620" i="3"/>
  <c r="V620" i="3"/>
  <c r="Z619" i="3"/>
  <c r="Y619" i="3"/>
  <c r="W619" i="3"/>
  <c r="V619" i="3"/>
  <c r="Z618" i="3"/>
  <c r="Y618" i="3"/>
  <c r="W618" i="3"/>
  <c r="V618" i="3"/>
  <c r="Y617" i="3"/>
  <c r="V617" i="3"/>
  <c r="Z616" i="3"/>
  <c r="Y616" i="3"/>
  <c r="W616" i="3"/>
  <c r="V616" i="3"/>
  <c r="Z615" i="3"/>
  <c r="Y615" i="3"/>
  <c r="W615" i="3"/>
  <c r="V615" i="3"/>
  <c r="Y614" i="3"/>
  <c r="V614" i="3"/>
  <c r="Z613" i="3"/>
  <c r="Y613" i="3"/>
  <c r="W613" i="3"/>
  <c r="V613" i="3"/>
  <c r="Z612" i="3"/>
  <c r="Y612" i="3"/>
  <c r="W612" i="3"/>
  <c r="V612" i="3"/>
  <c r="Z611" i="3"/>
  <c r="Y611" i="3"/>
  <c r="W611" i="3"/>
  <c r="V611" i="3"/>
  <c r="Y610" i="3"/>
  <c r="V610" i="3"/>
  <c r="Z609" i="3"/>
  <c r="Y609" i="3"/>
  <c r="W609" i="3"/>
  <c r="V609" i="3"/>
  <c r="Z608" i="3"/>
  <c r="Y608" i="3"/>
  <c r="W608" i="3"/>
  <c r="V608" i="3"/>
  <c r="Y607" i="3"/>
  <c r="V607" i="3"/>
  <c r="Z606" i="3"/>
  <c r="Y606" i="3"/>
  <c r="W606" i="3"/>
  <c r="V606" i="3"/>
  <c r="Z605" i="3"/>
  <c r="Y605" i="3"/>
  <c r="W605" i="3"/>
  <c r="V605" i="3"/>
  <c r="Z604" i="3"/>
  <c r="Y604" i="3"/>
  <c r="W604" i="3"/>
  <c r="V604" i="3"/>
  <c r="Y603" i="3"/>
  <c r="V603" i="3"/>
  <c r="Z602" i="3"/>
  <c r="Y602" i="3"/>
  <c r="W602" i="3"/>
  <c r="V602" i="3"/>
  <c r="Z601" i="3"/>
  <c r="Y601" i="3"/>
  <c r="W601" i="3"/>
  <c r="V601" i="3"/>
  <c r="Y600" i="3"/>
  <c r="V600" i="3"/>
  <c r="Z599" i="3"/>
  <c r="Y599" i="3"/>
  <c r="W599" i="3"/>
  <c r="V599" i="3"/>
  <c r="Z598" i="3"/>
  <c r="Y598" i="3"/>
  <c r="W598" i="3"/>
  <c r="V598" i="3"/>
  <c r="Y597" i="3"/>
  <c r="V597" i="3"/>
  <c r="Z596" i="3"/>
  <c r="Y596" i="3"/>
  <c r="W596" i="3"/>
  <c r="V596" i="3"/>
  <c r="Y595" i="3"/>
  <c r="V595" i="3"/>
  <c r="Z594" i="3"/>
  <c r="Y594" i="3"/>
  <c r="W594" i="3"/>
  <c r="V594" i="3"/>
  <c r="Z593" i="3"/>
  <c r="Y593" i="3"/>
  <c r="W593" i="3"/>
  <c r="V593" i="3"/>
  <c r="Y592" i="3"/>
  <c r="V592" i="3"/>
  <c r="Z591" i="3"/>
  <c r="Y591" i="3"/>
  <c r="W591" i="3"/>
  <c r="V591" i="3"/>
  <c r="Z590" i="3"/>
  <c r="Y590" i="3"/>
  <c r="W590" i="3"/>
  <c r="V590" i="3"/>
  <c r="Y589" i="3"/>
  <c r="V589" i="3"/>
  <c r="Z588" i="3"/>
  <c r="Y588" i="3"/>
  <c r="W588" i="3"/>
  <c r="V588" i="3"/>
  <c r="Y587" i="3"/>
  <c r="V587" i="3"/>
  <c r="Z586" i="3"/>
  <c r="Y586" i="3"/>
  <c r="W586" i="3"/>
  <c r="V586" i="3"/>
  <c r="Z585" i="3"/>
  <c r="Y585" i="3"/>
  <c r="W585" i="3"/>
  <c r="V585" i="3"/>
  <c r="Y584" i="3"/>
  <c r="V584" i="3"/>
  <c r="Z583" i="3"/>
  <c r="Y583" i="3"/>
  <c r="W583" i="3"/>
  <c r="V583" i="3"/>
  <c r="Z582" i="3"/>
  <c r="Y582" i="3"/>
  <c r="W582" i="3"/>
  <c r="V582" i="3"/>
  <c r="Y581" i="3"/>
  <c r="V581" i="3"/>
  <c r="Z580" i="3"/>
  <c r="Y580" i="3"/>
  <c r="W580" i="3"/>
  <c r="V580" i="3"/>
  <c r="Z579" i="3"/>
  <c r="Y579" i="3"/>
  <c r="W579" i="3"/>
  <c r="V579" i="3"/>
  <c r="Z578" i="3"/>
  <c r="Y578" i="3"/>
  <c r="W578" i="3"/>
  <c r="V578" i="3"/>
  <c r="Y577" i="3"/>
  <c r="V577" i="3"/>
  <c r="Z576" i="3"/>
  <c r="Y576" i="3"/>
  <c r="W576" i="3"/>
  <c r="V576" i="3"/>
  <c r="Z575" i="3"/>
  <c r="Y575" i="3"/>
  <c r="W575" i="3"/>
  <c r="V575" i="3"/>
  <c r="Y574" i="3"/>
  <c r="V574" i="3"/>
  <c r="Z573" i="3"/>
  <c r="Y573" i="3"/>
  <c r="W573" i="3"/>
  <c r="V573" i="3"/>
  <c r="Z572" i="3"/>
  <c r="Y572" i="3"/>
  <c r="W572" i="3"/>
  <c r="V572" i="3"/>
  <c r="Z571" i="3"/>
  <c r="Y571" i="3"/>
  <c r="W571" i="3"/>
  <c r="V571" i="3"/>
  <c r="Y570" i="3"/>
  <c r="V570" i="3"/>
  <c r="Z569" i="3"/>
  <c r="Y569" i="3"/>
  <c r="W569" i="3"/>
  <c r="V569" i="3"/>
  <c r="Z568" i="3"/>
  <c r="Y568" i="3"/>
  <c r="W568" i="3"/>
  <c r="V568" i="3"/>
  <c r="Y567" i="3"/>
  <c r="V567" i="3"/>
  <c r="Z566" i="3"/>
  <c r="Y566" i="3"/>
  <c r="W566" i="3"/>
  <c r="V566" i="3"/>
  <c r="Z565" i="3"/>
  <c r="Y565" i="3"/>
  <c r="W565" i="3"/>
  <c r="V565" i="3"/>
  <c r="Z564" i="3"/>
  <c r="Y564" i="3"/>
  <c r="W564" i="3"/>
  <c r="V564" i="3"/>
  <c r="Y563" i="3"/>
  <c r="V563" i="3"/>
  <c r="Z562" i="3"/>
  <c r="Y562" i="3"/>
  <c r="W562" i="3"/>
  <c r="V562" i="3"/>
  <c r="Z561" i="3"/>
  <c r="Y561" i="3"/>
  <c r="W561" i="3"/>
  <c r="V561" i="3"/>
  <c r="Y560" i="3"/>
  <c r="V560" i="3"/>
  <c r="Z559" i="3"/>
  <c r="Y559" i="3"/>
  <c r="W559" i="3"/>
  <c r="V559" i="3"/>
  <c r="Z558" i="3"/>
  <c r="Y558" i="3"/>
  <c r="W558" i="3"/>
  <c r="V558" i="3"/>
  <c r="Y557" i="3"/>
  <c r="V557" i="3"/>
  <c r="Z556" i="3"/>
  <c r="Y556" i="3"/>
  <c r="W556" i="3"/>
  <c r="V556" i="3"/>
  <c r="Y555" i="3"/>
  <c r="V555" i="3"/>
  <c r="Z554" i="3"/>
  <c r="Y554" i="3"/>
  <c r="W554" i="3"/>
  <c r="V554" i="3"/>
  <c r="Z553" i="3"/>
  <c r="Y553" i="3"/>
  <c r="W553" i="3"/>
  <c r="V553" i="3"/>
  <c r="Y552" i="3"/>
  <c r="V552" i="3"/>
  <c r="Z551" i="3"/>
  <c r="Y551" i="3"/>
  <c r="W551" i="3"/>
  <c r="V551" i="3"/>
  <c r="Z550" i="3"/>
  <c r="Y550" i="3"/>
  <c r="W550" i="3"/>
  <c r="V550" i="3"/>
  <c r="Y549" i="3"/>
  <c r="V549" i="3"/>
  <c r="Z548" i="3"/>
  <c r="Y548" i="3"/>
  <c r="W548" i="3"/>
  <c r="V548" i="3"/>
  <c r="Y547" i="3"/>
  <c r="V547" i="3"/>
  <c r="Z546" i="3"/>
  <c r="Y546" i="3"/>
  <c r="W546" i="3"/>
  <c r="V546" i="3"/>
  <c r="Z545" i="3"/>
  <c r="Y545" i="3"/>
  <c r="W545" i="3"/>
  <c r="V545" i="3"/>
  <c r="Y544" i="3"/>
  <c r="V544" i="3"/>
  <c r="Z543" i="3"/>
  <c r="Y543" i="3"/>
  <c r="W543" i="3"/>
  <c r="V543" i="3"/>
  <c r="Z542" i="3"/>
  <c r="Y542" i="3"/>
  <c r="W542" i="3"/>
  <c r="V542" i="3"/>
  <c r="Y541" i="3"/>
  <c r="V541" i="3"/>
  <c r="Z540" i="3"/>
  <c r="Y540" i="3"/>
  <c r="W540" i="3"/>
  <c r="V540" i="3"/>
  <c r="Z539" i="3"/>
  <c r="Y539" i="3"/>
  <c r="W539" i="3"/>
  <c r="V539" i="3"/>
  <c r="Z538" i="3"/>
  <c r="Y538" i="3"/>
  <c r="W538" i="3"/>
  <c r="V538" i="3"/>
  <c r="Y537" i="3"/>
  <c r="V537" i="3"/>
  <c r="Z536" i="3"/>
  <c r="Y536" i="3"/>
  <c r="W536" i="3"/>
  <c r="V536" i="3"/>
  <c r="Z535" i="3"/>
  <c r="Y535" i="3"/>
  <c r="W535" i="3"/>
  <c r="V535" i="3"/>
  <c r="Y534" i="3"/>
  <c r="V534" i="3"/>
  <c r="Z533" i="3"/>
  <c r="Y533" i="3"/>
  <c r="W533" i="3"/>
  <c r="V533" i="3"/>
  <c r="Z532" i="3"/>
  <c r="Y532" i="3"/>
  <c r="W532" i="3"/>
  <c r="V532" i="3"/>
  <c r="Z531" i="3"/>
  <c r="Y531" i="3"/>
  <c r="W531" i="3"/>
  <c r="V531" i="3"/>
  <c r="Y530" i="3"/>
  <c r="V530" i="3"/>
  <c r="Z529" i="3"/>
  <c r="Y529" i="3"/>
  <c r="W529" i="3"/>
  <c r="V529" i="3"/>
  <c r="Z528" i="3"/>
  <c r="Y528" i="3"/>
  <c r="W528" i="3"/>
  <c r="V528" i="3"/>
  <c r="Y527" i="3"/>
  <c r="V527" i="3"/>
  <c r="Z526" i="3"/>
  <c r="Y526" i="3"/>
  <c r="W526" i="3"/>
  <c r="V526" i="3"/>
  <c r="Z525" i="3"/>
  <c r="Y525" i="3"/>
  <c r="W525" i="3"/>
  <c r="V525" i="3"/>
  <c r="Z524" i="3"/>
  <c r="Y524" i="3"/>
  <c r="W524" i="3"/>
  <c r="V524" i="3"/>
  <c r="Y523" i="3"/>
  <c r="V523" i="3"/>
  <c r="Z522" i="3"/>
  <c r="Y522" i="3"/>
  <c r="W522" i="3"/>
  <c r="V522" i="3"/>
  <c r="Z521" i="3"/>
  <c r="Y521" i="3"/>
  <c r="W521" i="3"/>
  <c r="V521" i="3"/>
  <c r="Y520" i="3"/>
  <c r="V520" i="3"/>
  <c r="Z519" i="3"/>
  <c r="Y519" i="3"/>
  <c r="W519" i="3"/>
  <c r="V519" i="3"/>
  <c r="Z518" i="3"/>
  <c r="Y518" i="3"/>
  <c r="W518" i="3"/>
  <c r="V518" i="3"/>
  <c r="Y517" i="3"/>
  <c r="V517" i="3"/>
  <c r="Z516" i="3"/>
  <c r="Y516" i="3"/>
  <c r="W516" i="3"/>
  <c r="V516" i="3"/>
  <c r="Y515" i="3"/>
  <c r="V515" i="3"/>
  <c r="Z514" i="3"/>
  <c r="Y514" i="3"/>
  <c r="W514" i="3"/>
  <c r="V514" i="3"/>
  <c r="Z513" i="3"/>
  <c r="Y513" i="3"/>
  <c r="W513" i="3"/>
  <c r="V513" i="3"/>
  <c r="Y512" i="3"/>
  <c r="V512" i="3"/>
  <c r="Z511" i="3"/>
  <c r="Y511" i="3"/>
  <c r="W511" i="3"/>
  <c r="V511" i="3"/>
  <c r="Z510" i="3"/>
  <c r="Y510" i="3"/>
  <c r="W510" i="3"/>
  <c r="V510" i="3"/>
  <c r="Y509" i="3"/>
  <c r="V509" i="3"/>
  <c r="Z508" i="3"/>
  <c r="Y508" i="3"/>
  <c r="W508" i="3"/>
  <c r="V508" i="3"/>
  <c r="Y507" i="3"/>
  <c r="V507" i="3"/>
  <c r="Z506" i="3"/>
  <c r="Y506" i="3"/>
  <c r="W506" i="3"/>
  <c r="V506" i="3"/>
  <c r="Z505" i="3"/>
  <c r="Y505" i="3"/>
  <c r="W505" i="3"/>
  <c r="V505" i="3"/>
  <c r="Y504" i="3"/>
  <c r="V504" i="3"/>
  <c r="Z503" i="3"/>
  <c r="Y503" i="3"/>
  <c r="W503" i="3"/>
  <c r="V503" i="3"/>
  <c r="Z502" i="3"/>
  <c r="Y502" i="3"/>
  <c r="W502" i="3"/>
  <c r="V502" i="3"/>
  <c r="Y501" i="3"/>
  <c r="V501" i="3"/>
  <c r="Z500" i="3"/>
  <c r="Y500" i="3"/>
  <c r="W500" i="3"/>
  <c r="V500" i="3"/>
  <c r="Z499" i="3"/>
  <c r="Y499" i="3"/>
  <c r="W499" i="3"/>
  <c r="V499" i="3"/>
  <c r="Z498" i="3"/>
  <c r="Y498" i="3"/>
  <c r="W498" i="3"/>
  <c r="V498" i="3"/>
  <c r="Y497" i="3"/>
  <c r="V497" i="3"/>
  <c r="Z496" i="3"/>
  <c r="Y496" i="3"/>
  <c r="W496" i="3"/>
  <c r="V496" i="3"/>
  <c r="Z495" i="3"/>
  <c r="Y495" i="3"/>
  <c r="W495" i="3"/>
  <c r="V495" i="3"/>
  <c r="Y494" i="3"/>
  <c r="V494" i="3"/>
  <c r="Z493" i="3"/>
  <c r="Y493" i="3"/>
  <c r="W493" i="3"/>
  <c r="V493" i="3"/>
  <c r="Z492" i="3"/>
  <c r="Y492" i="3"/>
  <c r="W492" i="3"/>
  <c r="V492" i="3"/>
  <c r="Z491" i="3"/>
  <c r="Y491" i="3"/>
  <c r="W491" i="3"/>
  <c r="V491" i="3"/>
  <c r="Y490" i="3"/>
  <c r="V490" i="3"/>
  <c r="Z489" i="3"/>
  <c r="Y489" i="3"/>
  <c r="W489" i="3"/>
  <c r="V489" i="3"/>
  <c r="Z488" i="3"/>
  <c r="Y488" i="3"/>
  <c r="W488" i="3"/>
  <c r="V488" i="3"/>
  <c r="Y487" i="3"/>
  <c r="V487" i="3"/>
  <c r="Z486" i="3"/>
  <c r="Y486" i="3"/>
  <c r="W486" i="3"/>
  <c r="V486" i="3"/>
  <c r="Z485" i="3"/>
  <c r="Y485" i="3"/>
  <c r="W485" i="3"/>
  <c r="V485" i="3"/>
  <c r="Z484" i="3"/>
  <c r="Y484" i="3"/>
  <c r="W484" i="3"/>
  <c r="V484" i="3"/>
  <c r="Y483" i="3"/>
  <c r="V483" i="3"/>
  <c r="Z482" i="3"/>
  <c r="Y482" i="3"/>
  <c r="W482" i="3"/>
  <c r="V482" i="3"/>
  <c r="Z481" i="3"/>
  <c r="Y481" i="3"/>
  <c r="W481" i="3"/>
  <c r="V481" i="3"/>
  <c r="Y480" i="3"/>
  <c r="V480" i="3"/>
  <c r="Z479" i="3"/>
  <c r="Y479" i="3"/>
  <c r="W479" i="3"/>
  <c r="V479" i="3"/>
  <c r="Z478" i="3"/>
  <c r="Y478" i="3"/>
  <c r="W478" i="3"/>
  <c r="V478" i="3"/>
  <c r="Y477" i="3"/>
  <c r="V477" i="3"/>
  <c r="Z476" i="3"/>
  <c r="Y476" i="3"/>
  <c r="W476" i="3"/>
  <c r="V476" i="3"/>
  <c r="Y475" i="3"/>
  <c r="V475" i="3"/>
  <c r="Z474" i="3"/>
  <c r="Y474" i="3"/>
  <c r="W474" i="3"/>
  <c r="V474" i="3"/>
  <c r="Z473" i="3"/>
  <c r="Y473" i="3"/>
  <c r="W473" i="3"/>
  <c r="V473" i="3"/>
  <c r="Y472" i="3"/>
  <c r="V472" i="3"/>
  <c r="Z471" i="3"/>
  <c r="Y471" i="3"/>
  <c r="W471" i="3"/>
  <c r="V471" i="3"/>
  <c r="Z470" i="3"/>
  <c r="Y470" i="3"/>
  <c r="W470" i="3"/>
  <c r="V470" i="3"/>
  <c r="Y469" i="3"/>
  <c r="V469" i="3"/>
  <c r="Z468" i="3"/>
  <c r="Y468" i="3"/>
  <c r="W468" i="3"/>
  <c r="V468" i="3"/>
  <c r="Y467" i="3"/>
  <c r="V467" i="3"/>
  <c r="Z466" i="3"/>
  <c r="Y466" i="3"/>
  <c r="W466" i="3"/>
  <c r="V466" i="3"/>
  <c r="Z465" i="3"/>
  <c r="Y465" i="3"/>
  <c r="W465" i="3"/>
  <c r="V465" i="3"/>
  <c r="Y464" i="3"/>
  <c r="V464" i="3"/>
  <c r="Z463" i="3"/>
  <c r="Y463" i="3"/>
  <c r="W463" i="3"/>
  <c r="V463" i="3"/>
  <c r="Z462" i="3"/>
  <c r="Y462" i="3"/>
  <c r="W462" i="3"/>
  <c r="V462" i="3"/>
  <c r="Y461" i="3"/>
  <c r="V461" i="3"/>
  <c r="Z460" i="3"/>
  <c r="Y460" i="3"/>
  <c r="W460" i="3"/>
  <c r="V460" i="3"/>
  <c r="Z459" i="3"/>
  <c r="Y459" i="3"/>
  <c r="W459" i="3"/>
  <c r="V459" i="3"/>
  <c r="Z458" i="3"/>
  <c r="Y458" i="3"/>
  <c r="W458" i="3"/>
  <c r="V458" i="3"/>
  <c r="Y457" i="3"/>
  <c r="V457" i="3"/>
  <c r="Z456" i="3"/>
  <c r="Y456" i="3"/>
  <c r="W456" i="3"/>
  <c r="V456" i="3"/>
  <c r="Z455" i="3"/>
  <c r="Y455" i="3"/>
  <c r="W455" i="3"/>
  <c r="V455" i="3"/>
  <c r="Y454" i="3"/>
  <c r="V454" i="3"/>
  <c r="Z453" i="3"/>
  <c r="Y453" i="3"/>
  <c r="W453" i="3"/>
  <c r="V453" i="3"/>
  <c r="Z452" i="3"/>
  <c r="Y452" i="3"/>
  <c r="W452" i="3"/>
  <c r="V452" i="3"/>
  <c r="Z451" i="3"/>
  <c r="Y451" i="3"/>
  <c r="W451" i="3"/>
  <c r="V451" i="3"/>
  <c r="Y450" i="3"/>
  <c r="V450" i="3"/>
  <c r="Z449" i="3"/>
  <c r="Y449" i="3"/>
  <c r="W449" i="3"/>
  <c r="V449" i="3"/>
  <c r="Z448" i="3"/>
  <c r="Y448" i="3"/>
  <c r="W448" i="3"/>
  <c r="V448" i="3"/>
  <c r="Y447" i="3"/>
  <c r="V447" i="3"/>
  <c r="Z446" i="3"/>
  <c r="Y446" i="3"/>
  <c r="W446" i="3"/>
  <c r="V446" i="3"/>
  <c r="Z445" i="3"/>
  <c r="Y445" i="3"/>
  <c r="W445" i="3"/>
  <c r="V445" i="3"/>
  <c r="Z444" i="3"/>
  <c r="Y444" i="3"/>
  <c r="W444" i="3"/>
  <c r="V444" i="3"/>
  <c r="Y443" i="3"/>
  <c r="V443" i="3"/>
  <c r="Z442" i="3"/>
  <c r="Y442" i="3"/>
  <c r="W442" i="3"/>
  <c r="V442" i="3"/>
  <c r="Z441" i="3"/>
  <c r="Y441" i="3"/>
  <c r="W441" i="3"/>
  <c r="V441" i="3"/>
  <c r="Y440" i="3"/>
  <c r="V440" i="3"/>
  <c r="Z439" i="3"/>
  <c r="Y439" i="3"/>
  <c r="W439" i="3"/>
  <c r="V439" i="3"/>
  <c r="Z438" i="3"/>
  <c r="Y438" i="3"/>
  <c r="W438" i="3"/>
  <c r="V438" i="3"/>
  <c r="Y437" i="3"/>
  <c r="V437" i="3"/>
  <c r="Z436" i="3"/>
  <c r="Y436" i="3"/>
  <c r="W436" i="3"/>
  <c r="V436" i="3"/>
  <c r="Y435" i="3"/>
  <c r="V435" i="3"/>
  <c r="Z434" i="3"/>
  <c r="Y434" i="3"/>
  <c r="W434" i="3"/>
  <c r="V434" i="3"/>
  <c r="Z433" i="3"/>
  <c r="Y433" i="3"/>
  <c r="W433" i="3"/>
  <c r="V433" i="3"/>
  <c r="Y432" i="3"/>
  <c r="V432" i="3"/>
  <c r="Z431" i="3"/>
  <c r="Y431" i="3"/>
  <c r="W431" i="3"/>
  <c r="V431" i="3"/>
  <c r="Z430" i="3"/>
  <c r="Y430" i="3"/>
  <c r="W430" i="3"/>
  <c r="V430" i="3"/>
  <c r="Y429" i="3"/>
  <c r="V429" i="3"/>
  <c r="Z428" i="3"/>
  <c r="Y428" i="3"/>
  <c r="W428" i="3"/>
  <c r="V428" i="3"/>
  <c r="Y427" i="3"/>
  <c r="V427" i="3"/>
  <c r="Z426" i="3"/>
  <c r="Y426" i="3"/>
  <c r="W426" i="3"/>
  <c r="V426" i="3"/>
  <c r="Z425" i="3"/>
  <c r="Y425" i="3"/>
  <c r="W425" i="3"/>
  <c r="V425" i="3"/>
  <c r="Y424" i="3"/>
  <c r="V424" i="3"/>
  <c r="Z423" i="3"/>
  <c r="Y423" i="3"/>
  <c r="W423" i="3"/>
  <c r="V423" i="3"/>
  <c r="Z422" i="3"/>
  <c r="Y422" i="3"/>
  <c r="W422" i="3"/>
  <c r="V422" i="3"/>
  <c r="Y421" i="3"/>
  <c r="V421" i="3"/>
  <c r="Z420" i="3"/>
  <c r="Y420" i="3"/>
  <c r="W420" i="3"/>
  <c r="V420" i="3"/>
  <c r="Z419" i="3"/>
  <c r="Y419" i="3"/>
  <c r="W419" i="3"/>
  <c r="V419" i="3"/>
  <c r="Z418" i="3"/>
  <c r="Y418" i="3"/>
  <c r="W418" i="3"/>
  <c r="V418" i="3"/>
  <c r="Y417" i="3"/>
  <c r="V417" i="3"/>
  <c r="Z416" i="3"/>
  <c r="Y416" i="3"/>
  <c r="W416" i="3"/>
  <c r="V416" i="3"/>
  <c r="Z415" i="3"/>
  <c r="Y415" i="3"/>
  <c r="W415" i="3"/>
  <c r="V415" i="3"/>
  <c r="Y414" i="3"/>
  <c r="V414" i="3"/>
  <c r="Z413" i="3"/>
  <c r="Y413" i="3"/>
  <c r="W413" i="3"/>
  <c r="V413" i="3"/>
  <c r="Z412" i="3"/>
  <c r="Y412" i="3"/>
  <c r="W412" i="3"/>
  <c r="V412" i="3"/>
  <c r="Z411" i="3"/>
  <c r="Y411" i="3"/>
  <c r="W411" i="3"/>
  <c r="V411" i="3"/>
  <c r="Y410" i="3"/>
  <c r="V410" i="3"/>
  <c r="Z409" i="3"/>
  <c r="Y409" i="3"/>
  <c r="W409" i="3"/>
  <c r="V409" i="3"/>
  <c r="Z408" i="3"/>
  <c r="Y408" i="3"/>
  <c r="W408" i="3"/>
  <c r="V408" i="3"/>
  <c r="Y407" i="3"/>
  <c r="V407" i="3"/>
  <c r="Z406" i="3"/>
  <c r="Y406" i="3"/>
  <c r="W406" i="3"/>
  <c r="V406" i="3"/>
  <c r="Z405" i="3"/>
  <c r="Y405" i="3"/>
  <c r="W405" i="3"/>
  <c r="V405" i="3"/>
  <c r="Z404" i="3"/>
  <c r="Y404" i="3"/>
  <c r="W404" i="3"/>
  <c r="V404" i="3"/>
  <c r="Y403" i="3"/>
  <c r="V403" i="3"/>
  <c r="Z402" i="3"/>
  <c r="Y402" i="3"/>
  <c r="W402" i="3"/>
  <c r="V402" i="3"/>
  <c r="Z401" i="3"/>
  <c r="Y401" i="3"/>
  <c r="W401" i="3"/>
  <c r="V401" i="3"/>
  <c r="Y400" i="3"/>
  <c r="V400" i="3"/>
  <c r="Z399" i="3"/>
  <c r="Y399" i="3"/>
  <c r="W399" i="3"/>
  <c r="V399" i="3"/>
  <c r="Z398" i="3"/>
  <c r="Y398" i="3"/>
  <c r="W398" i="3"/>
  <c r="V398" i="3"/>
  <c r="Y397" i="3"/>
  <c r="V397" i="3"/>
  <c r="Z396" i="3"/>
  <c r="Y396" i="3"/>
  <c r="W396" i="3"/>
  <c r="V396" i="3"/>
  <c r="Y395" i="3"/>
  <c r="V395" i="3"/>
  <c r="Z394" i="3"/>
  <c r="Y394" i="3"/>
  <c r="W394" i="3"/>
  <c r="V394" i="3"/>
  <c r="Z393" i="3"/>
  <c r="Y393" i="3"/>
  <c r="W393" i="3"/>
  <c r="V393" i="3"/>
  <c r="Y392" i="3"/>
  <c r="V392" i="3"/>
  <c r="Z391" i="3"/>
  <c r="Y391" i="3"/>
  <c r="W391" i="3"/>
  <c r="V391" i="3"/>
  <c r="Z390" i="3"/>
  <c r="Y390" i="3"/>
  <c r="W390" i="3"/>
  <c r="V390" i="3"/>
  <c r="Y389" i="3"/>
  <c r="V389" i="3"/>
  <c r="Z388" i="3"/>
  <c r="Y388" i="3"/>
  <c r="W388" i="3"/>
  <c r="V388" i="3"/>
  <c r="Y387" i="3"/>
  <c r="V387" i="3"/>
  <c r="Z386" i="3"/>
  <c r="Y386" i="3"/>
  <c r="W386" i="3"/>
  <c r="V386" i="3"/>
  <c r="Z385" i="3"/>
  <c r="Y385" i="3"/>
  <c r="W385" i="3"/>
  <c r="V385" i="3"/>
  <c r="Y384" i="3"/>
  <c r="V384" i="3"/>
  <c r="Z383" i="3"/>
  <c r="Y383" i="3"/>
  <c r="W383" i="3"/>
  <c r="V383" i="3"/>
  <c r="Z382" i="3"/>
  <c r="Y382" i="3"/>
  <c r="W382" i="3"/>
  <c r="V382" i="3"/>
  <c r="Y381" i="3"/>
  <c r="V381" i="3"/>
  <c r="Z380" i="3"/>
  <c r="Y380" i="3"/>
  <c r="W380" i="3"/>
  <c r="V380" i="3"/>
  <c r="Z379" i="3"/>
  <c r="Y379" i="3"/>
  <c r="W379" i="3"/>
  <c r="V379" i="3"/>
  <c r="Z378" i="3"/>
  <c r="Y378" i="3"/>
  <c r="W378" i="3"/>
  <c r="V378" i="3"/>
  <c r="Y377" i="3"/>
  <c r="V377" i="3"/>
  <c r="Z376" i="3"/>
  <c r="Y376" i="3"/>
  <c r="W376" i="3"/>
  <c r="V376" i="3"/>
  <c r="Z375" i="3"/>
  <c r="Y375" i="3"/>
  <c r="W375" i="3"/>
  <c r="V375" i="3"/>
  <c r="Y374" i="3"/>
  <c r="V374" i="3"/>
  <c r="Z373" i="3"/>
  <c r="Y373" i="3"/>
  <c r="W373" i="3"/>
  <c r="V373" i="3"/>
  <c r="Z372" i="3"/>
  <c r="Y372" i="3"/>
  <c r="W372" i="3"/>
  <c r="V372" i="3"/>
  <c r="Z371" i="3"/>
  <c r="Y371" i="3"/>
  <c r="W371" i="3"/>
  <c r="V371" i="3"/>
  <c r="Y370" i="3"/>
  <c r="V370" i="3"/>
  <c r="Z369" i="3"/>
  <c r="Y369" i="3"/>
  <c r="W369" i="3"/>
  <c r="V369" i="3"/>
  <c r="Z368" i="3"/>
  <c r="Y368" i="3"/>
  <c r="W368" i="3"/>
  <c r="V368" i="3"/>
  <c r="Y367" i="3"/>
  <c r="V367" i="3"/>
  <c r="Z366" i="3"/>
  <c r="Y366" i="3"/>
  <c r="W366" i="3"/>
  <c r="V366" i="3"/>
  <c r="Z365" i="3"/>
  <c r="Y365" i="3"/>
  <c r="W365" i="3"/>
  <c r="V365" i="3"/>
  <c r="Z364" i="3"/>
  <c r="Y364" i="3"/>
  <c r="W364" i="3"/>
  <c r="V364" i="3"/>
  <c r="Y363" i="3"/>
  <c r="V363" i="3"/>
  <c r="Z362" i="3"/>
  <c r="Y362" i="3"/>
  <c r="W362" i="3"/>
  <c r="V362" i="3"/>
  <c r="Z361" i="3"/>
  <c r="Y361" i="3"/>
  <c r="W361" i="3"/>
  <c r="V361" i="3"/>
  <c r="Y360" i="3"/>
  <c r="V360" i="3"/>
  <c r="Z359" i="3"/>
  <c r="Y359" i="3"/>
  <c r="W359" i="3"/>
  <c r="V359" i="3"/>
  <c r="Z358" i="3"/>
  <c r="Y358" i="3"/>
  <c r="W358" i="3"/>
  <c r="V358" i="3"/>
  <c r="Y357" i="3"/>
  <c r="V357" i="3"/>
  <c r="Z356" i="3"/>
  <c r="Y356" i="3"/>
  <c r="W356" i="3"/>
  <c r="V356" i="3"/>
  <c r="Y355" i="3"/>
  <c r="V355" i="3"/>
  <c r="Z354" i="3"/>
  <c r="Y354" i="3"/>
  <c r="W354" i="3"/>
  <c r="V354" i="3"/>
  <c r="Z353" i="3"/>
  <c r="Y353" i="3"/>
  <c r="W353" i="3"/>
  <c r="V353" i="3"/>
  <c r="Y352" i="3"/>
  <c r="V352" i="3"/>
  <c r="Z351" i="3"/>
  <c r="Y351" i="3"/>
  <c r="W351" i="3"/>
  <c r="V351" i="3"/>
  <c r="Z350" i="3"/>
  <c r="Y350" i="3"/>
  <c r="W350" i="3"/>
  <c r="V350" i="3"/>
  <c r="Y349" i="3"/>
  <c r="V349" i="3"/>
  <c r="Z348" i="3"/>
  <c r="Y348" i="3"/>
  <c r="W348" i="3"/>
  <c r="V348" i="3"/>
  <c r="Y347" i="3"/>
  <c r="V347" i="3"/>
  <c r="Z346" i="3"/>
  <c r="Y346" i="3"/>
  <c r="W346" i="3"/>
  <c r="V346" i="3"/>
  <c r="Z345" i="3"/>
  <c r="Y345" i="3"/>
  <c r="W345" i="3"/>
  <c r="V345" i="3"/>
  <c r="Y344" i="3"/>
  <c r="V344" i="3"/>
  <c r="Z343" i="3"/>
  <c r="Y343" i="3"/>
  <c r="W343" i="3"/>
  <c r="V343" i="3"/>
  <c r="Z342" i="3"/>
  <c r="Y342" i="3"/>
  <c r="W342" i="3"/>
  <c r="V342" i="3"/>
  <c r="Y341" i="3"/>
  <c r="V341" i="3"/>
  <c r="Z340" i="3"/>
  <c r="Y340" i="3"/>
  <c r="W340" i="3"/>
  <c r="V340" i="3"/>
  <c r="Z339" i="3"/>
  <c r="Y339" i="3"/>
  <c r="W339" i="3"/>
  <c r="V339" i="3"/>
  <c r="Z338" i="3"/>
  <c r="Y338" i="3"/>
  <c r="W338" i="3"/>
  <c r="V338" i="3"/>
  <c r="Y337" i="3"/>
  <c r="V337" i="3"/>
  <c r="Z336" i="3"/>
  <c r="Y336" i="3"/>
  <c r="W336" i="3"/>
  <c r="V336" i="3"/>
  <c r="Z335" i="3"/>
  <c r="Y335" i="3"/>
  <c r="W335" i="3"/>
  <c r="V335" i="3"/>
  <c r="Y334" i="3"/>
  <c r="V334" i="3"/>
  <c r="Z333" i="3"/>
  <c r="Y333" i="3"/>
  <c r="W333" i="3"/>
  <c r="V333" i="3"/>
  <c r="Z332" i="3"/>
  <c r="Y332" i="3"/>
  <c r="W332" i="3"/>
  <c r="V332" i="3"/>
  <c r="Z331" i="3"/>
  <c r="Y331" i="3"/>
  <c r="W331" i="3"/>
  <c r="V331" i="3"/>
  <c r="Y330" i="3"/>
  <c r="V330" i="3"/>
  <c r="Z329" i="3"/>
  <c r="Y329" i="3"/>
  <c r="W329" i="3"/>
  <c r="V329" i="3"/>
  <c r="Z328" i="3"/>
  <c r="Y328" i="3"/>
  <c r="W328" i="3"/>
  <c r="V328" i="3"/>
  <c r="Y327" i="3"/>
  <c r="V327" i="3"/>
  <c r="Z326" i="3"/>
  <c r="Y326" i="3"/>
  <c r="W326" i="3"/>
  <c r="V326" i="3"/>
  <c r="Z325" i="3"/>
  <c r="Y325" i="3"/>
  <c r="W325" i="3"/>
  <c r="V325" i="3"/>
  <c r="Z324" i="3"/>
  <c r="Y324" i="3"/>
  <c r="W324" i="3"/>
  <c r="V324" i="3"/>
  <c r="Y323" i="3"/>
  <c r="V323" i="3"/>
  <c r="Z322" i="3"/>
  <c r="Y322" i="3"/>
  <c r="W322" i="3"/>
  <c r="V322" i="3"/>
  <c r="Z321" i="3"/>
  <c r="Y321" i="3"/>
  <c r="W321" i="3"/>
  <c r="V321" i="3"/>
  <c r="Y320" i="3"/>
  <c r="V320" i="3"/>
  <c r="Z319" i="3"/>
  <c r="Y319" i="3"/>
  <c r="W319" i="3"/>
  <c r="V319" i="3"/>
  <c r="Z318" i="3"/>
  <c r="Y318" i="3"/>
  <c r="W318" i="3"/>
  <c r="V318" i="3"/>
  <c r="Y317" i="3"/>
  <c r="V317" i="3"/>
  <c r="Z316" i="3"/>
  <c r="Y316" i="3"/>
  <c r="W316" i="3"/>
  <c r="V316" i="3"/>
  <c r="Y315" i="3"/>
  <c r="V315" i="3"/>
  <c r="Z314" i="3"/>
  <c r="Y314" i="3"/>
  <c r="W314" i="3"/>
  <c r="V314" i="3"/>
  <c r="Z313" i="3"/>
  <c r="Y313" i="3"/>
  <c r="W313" i="3"/>
  <c r="V313" i="3"/>
  <c r="Y312" i="3"/>
  <c r="V312" i="3"/>
  <c r="Z311" i="3"/>
  <c r="Y311" i="3"/>
  <c r="W311" i="3"/>
  <c r="V311" i="3"/>
  <c r="Z310" i="3"/>
  <c r="Y310" i="3"/>
  <c r="W310" i="3"/>
  <c r="V310" i="3"/>
  <c r="Y309" i="3"/>
  <c r="V309" i="3"/>
  <c r="Z308" i="3"/>
  <c r="Y308" i="3"/>
  <c r="W308" i="3"/>
  <c r="V308" i="3"/>
  <c r="Y307" i="3"/>
  <c r="V307" i="3"/>
  <c r="Z306" i="3"/>
  <c r="Y306" i="3"/>
  <c r="W306" i="3"/>
  <c r="V306" i="3"/>
  <c r="Z305" i="3"/>
  <c r="Y305" i="3"/>
  <c r="W305" i="3"/>
  <c r="V305" i="3"/>
  <c r="Y304" i="3"/>
  <c r="V304" i="3"/>
  <c r="Z303" i="3"/>
  <c r="Y303" i="3"/>
  <c r="W303" i="3"/>
  <c r="V303" i="3"/>
  <c r="Z302" i="3"/>
  <c r="Y302" i="3"/>
  <c r="W302" i="3"/>
  <c r="V302" i="3"/>
  <c r="Y301" i="3"/>
  <c r="V301" i="3"/>
  <c r="Z300" i="3"/>
  <c r="Y300" i="3"/>
  <c r="W300" i="3"/>
  <c r="V300" i="3"/>
  <c r="Z299" i="3"/>
  <c r="Y299" i="3"/>
  <c r="W299" i="3"/>
  <c r="V299" i="3"/>
  <c r="Z298" i="3"/>
  <c r="Y298" i="3"/>
  <c r="W298" i="3"/>
  <c r="V298" i="3"/>
  <c r="Y297" i="3"/>
  <c r="V297" i="3"/>
  <c r="Z296" i="3"/>
  <c r="Y296" i="3"/>
  <c r="W296" i="3"/>
  <c r="V296" i="3"/>
  <c r="Z295" i="3"/>
  <c r="Y295" i="3"/>
  <c r="W295" i="3"/>
  <c r="V295" i="3"/>
  <c r="Y294" i="3"/>
  <c r="V294" i="3"/>
  <c r="Z293" i="3"/>
  <c r="Y293" i="3"/>
  <c r="W293" i="3"/>
  <c r="V293" i="3"/>
  <c r="Z292" i="3"/>
  <c r="Y292" i="3"/>
  <c r="W292" i="3"/>
  <c r="V292" i="3"/>
  <c r="Z291" i="3"/>
  <c r="Y291" i="3"/>
  <c r="W291" i="3"/>
  <c r="V291" i="3"/>
  <c r="Y290" i="3"/>
  <c r="V290" i="3"/>
  <c r="Z289" i="3"/>
  <c r="Y289" i="3"/>
  <c r="W289" i="3"/>
  <c r="V289" i="3"/>
  <c r="Z288" i="3"/>
  <c r="Y288" i="3"/>
  <c r="W288" i="3"/>
  <c r="V288" i="3"/>
  <c r="Y287" i="3"/>
  <c r="V287" i="3"/>
  <c r="Z286" i="3"/>
  <c r="Y286" i="3"/>
  <c r="W286" i="3"/>
  <c r="V286" i="3"/>
  <c r="Z285" i="3"/>
  <c r="Y285" i="3"/>
  <c r="W285" i="3"/>
  <c r="V285" i="3"/>
  <c r="Z284" i="3"/>
  <c r="Y284" i="3"/>
  <c r="W284" i="3"/>
  <c r="V284" i="3"/>
  <c r="Y283" i="3"/>
  <c r="V283" i="3"/>
  <c r="Z282" i="3"/>
  <c r="Y282" i="3"/>
  <c r="W282" i="3"/>
  <c r="V282" i="3"/>
  <c r="Z281" i="3"/>
  <c r="Y281" i="3"/>
  <c r="W281" i="3"/>
  <c r="V281" i="3"/>
  <c r="Y280" i="3"/>
  <c r="V280" i="3"/>
  <c r="Z279" i="3"/>
  <c r="Y279" i="3"/>
  <c r="W279" i="3"/>
  <c r="V279" i="3"/>
  <c r="Z278" i="3"/>
  <c r="Y278" i="3"/>
  <c r="W278" i="3"/>
  <c r="V278" i="3"/>
  <c r="Y277" i="3"/>
  <c r="V277" i="3"/>
  <c r="Z276" i="3"/>
  <c r="Y276" i="3"/>
  <c r="W276" i="3"/>
  <c r="V276" i="3"/>
  <c r="Y275" i="3"/>
  <c r="V275" i="3"/>
  <c r="Z274" i="3"/>
  <c r="Y274" i="3"/>
  <c r="W274" i="3"/>
  <c r="V274" i="3"/>
  <c r="Z273" i="3"/>
  <c r="Y273" i="3"/>
  <c r="W273" i="3"/>
  <c r="V273" i="3"/>
  <c r="Y272" i="3"/>
  <c r="V272" i="3"/>
  <c r="Z271" i="3"/>
  <c r="Y271" i="3"/>
  <c r="W271" i="3"/>
  <c r="V271" i="3"/>
  <c r="Z270" i="3"/>
  <c r="Y270" i="3"/>
  <c r="W270" i="3"/>
  <c r="V270" i="3"/>
  <c r="Y269" i="3"/>
  <c r="V269" i="3"/>
  <c r="Z268" i="3"/>
  <c r="Y268" i="3"/>
  <c r="W268" i="3"/>
  <c r="V268" i="3"/>
  <c r="Y267" i="3"/>
  <c r="V267" i="3"/>
  <c r="Z266" i="3"/>
  <c r="Y266" i="3"/>
  <c r="W266" i="3"/>
  <c r="V266" i="3"/>
  <c r="Z265" i="3"/>
  <c r="Y265" i="3"/>
  <c r="W265" i="3"/>
  <c r="V265" i="3"/>
  <c r="Y264" i="3"/>
  <c r="V264" i="3"/>
  <c r="Z263" i="3"/>
  <c r="Y263" i="3"/>
  <c r="W263" i="3"/>
  <c r="V263" i="3"/>
  <c r="Z262" i="3"/>
  <c r="Y262" i="3"/>
  <c r="W262" i="3"/>
  <c r="V262" i="3"/>
  <c r="Y261" i="3"/>
  <c r="V261" i="3"/>
  <c r="Z260" i="3"/>
  <c r="Y260" i="3"/>
  <c r="W260" i="3"/>
  <c r="V260" i="3"/>
  <c r="Z259" i="3"/>
  <c r="Y259" i="3"/>
  <c r="W259" i="3"/>
  <c r="V259" i="3"/>
  <c r="Z258" i="3"/>
  <c r="Y258" i="3"/>
  <c r="W258" i="3"/>
  <c r="V258" i="3"/>
  <c r="Y257" i="3"/>
  <c r="V257" i="3"/>
  <c r="Z256" i="3"/>
  <c r="Y256" i="3"/>
  <c r="W256" i="3"/>
  <c r="V256" i="3"/>
  <c r="Z255" i="3"/>
  <c r="Y255" i="3"/>
  <c r="W255" i="3"/>
  <c r="V255" i="3"/>
  <c r="Y254" i="3"/>
  <c r="V254" i="3"/>
  <c r="Z253" i="3"/>
  <c r="Y253" i="3"/>
  <c r="W253" i="3"/>
  <c r="V253" i="3"/>
  <c r="Z252" i="3"/>
  <c r="Y252" i="3"/>
  <c r="W252" i="3"/>
  <c r="V252" i="3"/>
  <c r="Z251" i="3"/>
  <c r="Y251" i="3"/>
  <c r="W251" i="3"/>
  <c r="V251" i="3"/>
  <c r="Y250" i="3"/>
  <c r="V250" i="3"/>
  <c r="Z249" i="3"/>
  <c r="Y249" i="3"/>
  <c r="W249" i="3"/>
  <c r="V249" i="3"/>
  <c r="Z248" i="3"/>
  <c r="Y248" i="3"/>
  <c r="W248" i="3"/>
  <c r="V248" i="3"/>
  <c r="Y247" i="3"/>
  <c r="V247" i="3"/>
  <c r="Z246" i="3"/>
  <c r="Y246" i="3"/>
  <c r="W246" i="3"/>
  <c r="V246" i="3"/>
  <c r="Z245" i="3"/>
  <c r="Y245" i="3"/>
  <c r="W245" i="3"/>
  <c r="V245" i="3"/>
  <c r="Z244" i="3"/>
  <c r="Y244" i="3"/>
  <c r="W244" i="3"/>
  <c r="V244" i="3"/>
  <c r="Y243" i="3"/>
  <c r="V243" i="3"/>
  <c r="Z242" i="3"/>
  <c r="Y242" i="3"/>
  <c r="W242" i="3"/>
  <c r="V242" i="3"/>
  <c r="Z241" i="3"/>
  <c r="Y241" i="3"/>
  <c r="W241" i="3"/>
  <c r="V241" i="3"/>
  <c r="Y240" i="3"/>
  <c r="V240" i="3"/>
  <c r="Z239" i="3"/>
  <c r="Y239" i="3"/>
  <c r="W239" i="3"/>
  <c r="V239" i="3"/>
  <c r="Z238" i="3"/>
  <c r="Y238" i="3"/>
  <c r="W238" i="3"/>
  <c r="V238" i="3"/>
  <c r="Y237" i="3"/>
  <c r="V237" i="3"/>
  <c r="Z236" i="3"/>
  <c r="Y236" i="3"/>
  <c r="W236" i="3"/>
  <c r="V236" i="3"/>
  <c r="Y235" i="3"/>
  <c r="V235" i="3"/>
  <c r="Z234" i="3"/>
  <c r="Y234" i="3"/>
  <c r="W234" i="3"/>
  <c r="V234" i="3"/>
  <c r="Z233" i="3"/>
  <c r="Y233" i="3"/>
  <c r="W233" i="3"/>
  <c r="V233" i="3"/>
  <c r="Y232" i="3"/>
  <c r="V232" i="3"/>
  <c r="Z231" i="3"/>
  <c r="Y231" i="3"/>
  <c r="W231" i="3"/>
  <c r="V231" i="3"/>
  <c r="Z230" i="3"/>
  <c r="Y230" i="3"/>
  <c r="W230" i="3"/>
  <c r="V230" i="3"/>
  <c r="Y229" i="3"/>
  <c r="V229" i="3"/>
  <c r="Z228" i="3"/>
  <c r="Y228" i="3"/>
  <c r="W228" i="3"/>
  <c r="V228" i="3"/>
  <c r="Y227" i="3"/>
  <c r="V227" i="3"/>
  <c r="Z226" i="3"/>
  <c r="Y226" i="3"/>
  <c r="W226" i="3"/>
  <c r="V226" i="3"/>
  <c r="Z225" i="3"/>
  <c r="Y225" i="3"/>
  <c r="W225" i="3"/>
  <c r="V225" i="3"/>
  <c r="Y224" i="3"/>
  <c r="V224" i="3"/>
  <c r="Z223" i="3"/>
  <c r="Y223" i="3"/>
  <c r="W223" i="3"/>
  <c r="V223" i="3"/>
  <c r="Z222" i="3"/>
  <c r="Y222" i="3"/>
  <c r="W222" i="3"/>
  <c r="V222" i="3"/>
  <c r="Y221" i="3"/>
  <c r="V221" i="3"/>
  <c r="Z220" i="3"/>
  <c r="Y220" i="3"/>
  <c r="W220" i="3"/>
  <c r="V220" i="3"/>
  <c r="Z219" i="3"/>
  <c r="Y219" i="3"/>
  <c r="W219" i="3"/>
  <c r="V219" i="3"/>
  <c r="Z218" i="3"/>
  <c r="Y218" i="3"/>
  <c r="W218" i="3"/>
  <c r="V218" i="3"/>
  <c r="Y217" i="3"/>
  <c r="V217" i="3"/>
  <c r="Z216" i="3"/>
  <c r="Y216" i="3"/>
  <c r="W216" i="3"/>
  <c r="V216" i="3"/>
  <c r="Z215" i="3"/>
  <c r="Y215" i="3"/>
  <c r="W215" i="3"/>
  <c r="V215" i="3"/>
  <c r="Y214" i="3"/>
  <c r="V214" i="3"/>
  <c r="Z213" i="3"/>
  <c r="Y213" i="3"/>
  <c r="W213" i="3"/>
  <c r="V213" i="3"/>
  <c r="Z212" i="3"/>
  <c r="Y212" i="3"/>
  <c r="W212" i="3"/>
  <c r="V212" i="3"/>
  <c r="Z211" i="3"/>
  <c r="Y211" i="3"/>
  <c r="W211" i="3"/>
  <c r="V211" i="3"/>
  <c r="Y210" i="3"/>
  <c r="V210" i="3"/>
  <c r="Z209" i="3"/>
  <c r="Y209" i="3"/>
  <c r="W209" i="3"/>
  <c r="V209" i="3"/>
  <c r="Z208" i="3"/>
  <c r="Y208" i="3"/>
  <c r="W208" i="3"/>
  <c r="V208" i="3"/>
  <c r="Y207" i="3"/>
  <c r="V207" i="3"/>
  <c r="Z206" i="3"/>
  <c r="Y206" i="3"/>
  <c r="W206" i="3"/>
  <c r="V206" i="3"/>
  <c r="Z205" i="3"/>
  <c r="Y205" i="3"/>
  <c r="W205" i="3"/>
  <c r="V205" i="3"/>
  <c r="Z204" i="3"/>
  <c r="Y204" i="3"/>
  <c r="W204" i="3"/>
  <c r="V204" i="3"/>
  <c r="Y203" i="3"/>
  <c r="V203" i="3"/>
  <c r="Z202" i="3"/>
  <c r="Y202" i="3"/>
  <c r="W202" i="3"/>
  <c r="V202" i="3"/>
  <c r="Z201" i="3"/>
  <c r="Y201" i="3"/>
  <c r="W201" i="3"/>
  <c r="V201" i="3"/>
  <c r="Y200" i="3"/>
  <c r="V200" i="3"/>
  <c r="Z199" i="3"/>
  <c r="Y199" i="3"/>
  <c r="W199" i="3"/>
  <c r="V199" i="3"/>
  <c r="Z198" i="3"/>
  <c r="Y198" i="3"/>
  <c r="W198" i="3"/>
  <c r="V198" i="3"/>
  <c r="Y197" i="3"/>
  <c r="V197" i="3"/>
  <c r="Y196" i="3"/>
  <c r="V196" i="3"/>
  <c r="Z195" i="3"/>
  <c r="Y195" i="3"/>
  <c r="W195" i="3"/>
  <c r="V195" i="3"/>
  <c r="Z194" i="3"/>
  <c r="Y194" i="3"/>
  <c r="W194" i="3"/>
  <c r="V194" i="3"/>
  <c r="Y193" i="3"/>
  <c r="V193" i="3"/>
  <c r="Z192" i="3"/>
  <c r="Y192" i="3"/>
  <c r="W192" i="3"/>
  <c r="V192" i="3"/>
  <c r="Z191" i="3"/>
  <c r="Y191" i="3"/>
  <c r="W191" i="3"/>
  <c r="V191" i="3"/>
  <c r="Y190" i="3"/>
  <c r="V190" i="3"/>
  <c r="Z189" i="3"/>
  <c r="Y189" i="3"/>
  <c r="W189" i="3"/>
  <c r="V189" i="3"/>
  <c r="Z188" i="3"/>
  <c r="Y188" i="3"/>
  <c r="W188" i="3"/>
  <c r="V188" i="3"/>
  <c r="Y187" i="3"/>
  <c r="V187" i="3"/>
  <c r="Z186" i="3"/>
  <c r="Y186" i="3"/>
  <c r="W186" i="3"/>
  <c r="V186" i="3"/>
  <c r="Z185" i="3"/>
  <c r="Y185" i="3"/>
  <c r="W185" i="3"/>
  <c r="V185" i="3"/>
  <c r="Y184" i="3"/>
  <c r="V184" i="3"/>
  <c r="Z183" i="3"/>
  <c r="Y183" i="3"/>
  <c r="W183" i="3"/>
  <c r="V183" i="3"/>
  <c r="Z182" i="3"/>
  <c r="Y182" i="3"/>
  <c r="W182" i="3"/>
  <c r="V182" i="3"/>
  <c r="Y181" i="3"/>
  <c r="V181" i="3"/>
  <c r="Z180" i="3"/>
  <c r="Y180" i="3"/>
  <c r="W180" i="3"/>
  <c r="V180" i="3"/>
  <c r="Z179" i="3"/>
  <c r="Y179" i="3"/>
  <c r="W179" i="3"/>
  <c r="V179" i="3"/>
  <c r="Z178" i="3"/>
  <c r="Y178" i="3"/>
  <c r="W178" i="3"/>
  <c r="V178" i="3"/>
  <c r="Y177" i="3"/>
  <c r="V177" i="3"/>
  <c r="Z176" i="3"/>
  <c r="Y176" i="3"/>
  <c r="W176" i="3"/>
  <c r="V176" i="3"/>
  <c r="Z175" i="3"/>
  <c r="Y175" i="3"/>
  <c r="W175" i="3"/>
  <c r="V175" i="3"/>
  <c r="Y174" i="3"/>
  <c r="V174" i="3"/>
  <c r="Z173" i="3"/>
  <c r="Y173" i="3"/>
  <c r="W173" i="3"/>
  <c r="V173" i="3"/>
  <c r="Z172" i="3"/>
  <c r="Y172" i="3"/>
  <c r="W172" i="3"/>
  <c r="V172" i="3"/>
  <c r="Y171" i="3"/>
  <c r="V171" i="3"/>
  <c r="Z170" i="3"/>
  <c r="Y170" i="3"/>
  <c r="W170" i="3"/>
  <c r="V170" i="3"/>
  <c r="Y169" i="3"/>
  <c r="V169" i="3"/>
  <c r="Z168" i="3"/>
  <c r="Y168" i="3"/>
  <c r="W168" i="3"/>
  <c r="V168" i="3"/>
  <c r="Z167" i="3"/>
  <c r="Y167" i="3"/>
  <c r="W167" i="3"/>
  <c r="V167" i="3"/>
  <c r="Y166" i="3"/>
  <c r="V166" i="3"/>
  <c r="Z165" i="3"/>
  <c r="Y165" i="3"/>
  <c r="W165" i="3"/>
  <c r="V165" i="3"/>
  <c r="Z164" i="3"/>
  <c r="Y164" i="3"/>
  <c r="W164" i="3"/>
  <c r="V164" i="3"/>
  <c r="Y163" i="3"/>
  <c r="V163" i="3"/>
  <c r="Z162" i="3"/>
  <c r="Y162" i="3"/>
  <c r="W162" i="3"/>
  <c r="V162" i="3"/>
  <c r="Z161" i="3"/>
  <c r="Y161" i="3"/>
  <c r="W161" i="3"/>
  <c r="V161" i="3"/>
  <c r="Z160" i="3"/>
  <c r="Y160" i="3"/>
  <c r="W160" i="3"/>
  <c r="V160" i="3"/>
  <c r="Y159" i="3"/>
  <c r="V159" i="3"/>
  <c r="Z158" i="3"/>
  <c r="Y158" i="3"/>
  <c r="W158" i="3"/>
  <c r="V158" i="3"/>
  <c r="Z157" i="3"/>
  <c r="Y157" i="3"/>
  <c r="W157" i="3"/>
  <c r="V157" i="3"/>
  <c r="Y156" i="3"/>
  <c r="V156" i="3"/>
  <c r="Z155" i="3"/>
  <c r="Y155" i="3"/>
  <c r="W155" i="3"/>
  <c r="V155" i="3"/>
  <c r="Z154" i="3"/>
  <c r="Y154" i="3"/>
  <c r="W154" i="3"/>
  <c r="V154" i="3"/>
  <c r="Z153" i="3"/>
  <c r="Y153" i="3"/>
  <c r="W153" i="3"/>
  <c r="V153" i="3"/>
  <c r="Y152" i="3"/>
  <c r="V152" i="3"/>
  <c r="Z151" i="3"/>
  <c r="Y151" i="3"/>
  <c r="W151" i="3"/>
  <c r="V151" i="3"/>
  <c r="Z150" i="3"/>
  <c r="Y150" i="3"/>
  <c r="W150" i="3"/>
  <c r="V150" i="3"/>
  <c r="Y149" i="3"/>
  <c r="V149" i="3"/>
  <c r="Z148" i="3"/>
  <c r="Y148" i="3"/>
  <c r="W148" i="3"/>
  <c r="V148" i="3"/>
  <c r="Z147" i="3"/>
  <c r="Y147" i="3"/>
  <c r="W147" i="3"/>
  <c r="V147" i="3"/>
  <c r="Z146" i="3"/>
  <c r="Y146" i="3"/>
  <c r="W146" i="3"/>
  <c r="V146" i="3"/>
  <c r="Y145" i="3"/>
  <c r="V145" i="3"/>
  <c r="Z144" i="3"/>
  <c r="Y144" i="3"/>
  <c r="W144" i="3"/>
  <c r="V144" i="3"/>
  <c r="Z143" i="3"/>
  <c r="Y143" i="3"/>
  <c r="W143" i="3"/>
  <c r="V143" i="3"/>
  <c r="Y142" i="3"/>
  <c r="V142" i="3"/>
  <c r="Z141" i="3"/>
  <c r="Y141" i="3"/>
  <c r="W141" i="3"/>
  <c r="V141" i="3"/>
  <c r="Z140" i="3"/>
  <c r="Y140" i="3"/>
  <c r="W140" i="3"/>
  <c r="V140" i="3"/>
  <c r="Y139" i="3"/>
  <c r="V139" i="3"/>
  <c r="Y138" i="3"/>
  <c r="V138" i="3"/>
  <c r="Z137" i="3"/>
  <c r="Y137" i="3"/>
  <c r="W137" i="3"/>
  <c r="V137" i="3"/>
  <c r="Z136" i="3"/>
  <c r="Y136" i="3"/>
  <c r="W136" i="3"/>
  <c r="V136" i="3"/>
  <c r="Y135" i="3"/>
  <c r="V135" i="3"/>
  <c r="Z134" i="3"/>
  <c r="Y134" i="3"/>
  <c r="W134" i="3"/>
  <c r="V134" i="3"/>
  <c r="Z133" i="3"/>
  <c r="Y133" i="3"/>
  <c r="W133" i="3"/>
  <c r="V133" i="3"/>
  <c r="Z132" i="3"/>
  <c r="Y132" i="3"/>
  <c r="W132" i="3"/>
  <c r="V132" i="3"/>
  <c r="Y131" i="3"/>
  <c r="V131" i="3"/>
  <c r="Z130" i="3"/>
  <c r="Y130" i="3"/>
  <c r="W130" i="3"/>
  <c r="V130" i="3"/>
  <c r="Z129" i="3"/>
  <c r="Y129" i="3"/>
  <c r="W129" i="3"/>
  <c r="V129" i="3"/>
  <c r="Y128" i="3"/>
  <c r="V128" i="3"/>
  <c r="Z127" i="3"/>
  <c r="Y127" i="3"/>
  <c r="W127" i="3"/>
  <c r="V127" i="3"/>
  <c r="Z126" i="3"/>
  <c r="Y126" i="3"/>
  <c r="W126" i="3"/>
  <c r="V126" i="3"/>
  <c r="Y125" i="3"/>
  <c r="V125" i="3"/>
  <c r="Z124" i="3"/>
  <c r="Y124" i="3"/>
  <c r="W124" i="3"/>
  <c r="V124" i="3"/>
  <c r="Y123" i="3"/>
  <c r="V123" i="3"/>
  <c r="Z122" i="3"/>
  <c r="Y122" i="3"/>
  <c r="W122" i="3"/>
  <c r="V122" i="3"/>
  <c r="Z121" i="3"/>
  <c r="Y121" i="3"/>
  <c r="W121" i="3"/>
  <c r="V121" i="3"/>
  <c r="Y120" i="3"/>
  <c r="V120" i="3"/>
  <c r="Z119" i="3"/>
  <c r="Y119" i="3"/>
  <c r="W119" i="3"/>
  <c r="V119" i="3"/>
  <c r="Z118" i="3"/>
  <c r="Y118" i="3"/>
  <c r="W118" i="3"/>
  <c r="V118" i="3"/>
  <c r="Y117" i="3"/>
  <c r="V117" i="3"/>
  <c r="Z116" i="3"/>
  <c r="Y116" i="3"/>
  <c r="W116" i="3"/>
  <c r="V116" i="3"/>
  <c r="Z115" i="3"/>
  <c r="Y115" i="3"/>
  <c r="W115" i="3"/>
  <c r="V115" i="3"/>
  <c r="Z114" i="3"/>
  <c r="Y114" i="3"/>
  <c r="W114" i="3"/>
  <c r="V114" i="3"/>
  <c r="Y113" i="3"/>
  <c r="V113" i="3"/>
  <c r="Z112" i="3"/>
  <c r="Y112" i="3"/>
  <c r="W112" i="3"/>
  <c r="V112" i="3"/>
  <c r="Z111" i="3"/>
  <c r="Y111" i="3"/>
  <c r="W111" i="3"/>
  <c r="V111" i="3"/>
  <c r="Y110" i="3"/>
  <c r="V110" i="3"/>
  <c r="Z109" i="3"/>
  <c r="Y109" i="3"/>
  <c r="W109" i="3"/>
  <c r="V109" i="3"/>
  <c r="Z108" i="3"/>
  <c r="Y108" i="3"/>
  <c r="W108" i="3"/>
  <c r="V108" i="3"/>
  <c r="Z107" i="3"/>
  <c r="Y107" i="3"/>
  <c r="W107" i="3"/>
  <c r="V107" i="3"/>
  <c r="Y106" i="3"/>
  <c r="V106" i="3"/>
  <c r="Z105" i="3"/>
  <c r="Y105" i="3"/>
  <c r="W105" i="3"/>
  <c r="V105" i="3"/>
  <c r="Z104" i="3"/>
  <c r="Y104" i="3"/>
  <c r="W104" i="3"/>
  <c r="V104" i="3"/>
  <c r="Y103" i="3"/>
  <c r="V103" i="3"/>
  <c r="Z102" i="3"/>
  <c r="Y102" i="3"/>
  <c r="W102" i="3"/>
  <c r="V102" i="3"/>
  <c r="Z101" i="3"/>
  <c r="Y101" i="3"/>
  <c r="W101" i="3"/>
  <c r="V101" i="3"/>
  <c r="Z100" i="3"/>
  <c r="Y100" i="3"/>
  <c r="W100" i="3"/>
  <c r="V100" i="3"/>
  <c r="Y99" i="3"/>
  <c r="V99" i="3"/>
  <c r="Z98" i="3"/>
  <c r="Y98" i="3"/>
  <c r="W98" i="3"/>
  <c r="V98" i="3"/>
  <c r="Z97" i="3"/>
  <c r="Y97" i="3"/>
  <c r="W97" i="3"/>
  <c r="V97" i="3"/>
  <c r="Y96" i="3"/>
  <c r="V96" i="3"/>
  <c r="Z95" i="3"/>
  <c r="Y95" i="3"/>
  <c r="W95" i="3"/>
  <c r="V95" i="3"/>
  <c r="Z94" i="3"/>
  <c r="Y94" i="3"/>
  <c r="W94" i="3"/>
  <c r="V94" i="3"/>
  <c r="Y93" i="3"/>
  <c r="V93" i="3"/>
  <c r="Z69" i="3"/>
  <c r="Y69" i="3"/>
  <c r="W69" i="3"/>
  <c r="V69" i="3"/>
  <c r="Z68" i="3"/>
  <c r="Y68" i="3"/>
  <c r="W68" i="3"/>
  <c r="V68" i="3"/>
  <c r="Y67" i="3"/>
  <c r="V67" i="3"/>
  <c r="Z66" i="3"/>
  <c r="Y66" i="3"/>
  <c r="W66" i="3"/>
  <c r="V66" i="3"/>
  <c r="Y65" i="3"/>
  <c r="V65" i="3"/>
  <c r="Z64" i="3"/>
  <c r="Y64" i="3"/>
  <c r="W64" i="3"/>
  <c r="V64" i="3"/>
  <c r="Z63" i="3"/>
  <c r="Y63" i="3"/>
  <c r="W63" i="3"/>
  <c r="V63" i="3"/>
  <c r="Y62" i="3"/>
  <c r="V62" i="3"/>
  <c r="Z61" i="3"/>
  <c r="Y61" i="3"/>
  <c r="W61" i="3"/>
  <c r="V61" i="3"/>
  <c r="Z60" i="3"/>
  <c r="Y60" i="3"/>
  <c r="W60" i="3"/>
  <c r="V60" i="3"/>
  <c r="Y59" i="3"/>
  <c r="V59" i="3"/>
  <c r="Z58" i="3"/>
  <c r="Y58" i="3"/>
  <c r="W58" i="3"/>
  <c r="V58" i="3"/>
  <c r="Z57" i="3"/>
  <c r="Y57" i="3"/>
  <c r="W57" i="3"/>
  <c r="V57" i="3"/>
  <c r="Z56" i="3"/>
  <c r="Y56" i="3"/>
  <c r="W56" i="3"/>
  <c r="V56" i="3"/>
  <c r="Y55" i="3"/>
  <c r="V55" i="3"/>
  <c r="Z54" i="3"/>
  <c r="Y54" i="3"/>
  <c r="W54" i="3"/>
  <c r="V54" i="3"/>
  <c r="Z53" i="3"/>
  <c r="Y53" i="3"/>
  <c r="W53" i="3"/>
  <c r="V53" i="3"/>
  <c r="Y52" i="3"/>
  <c r="V52" i="3"/>
  <c r="Z51" i="3"/>
  <c r="Y51" i="3"/>
  <c r="W51" i="3"/>
  <c r="V51" i="3"/>
  <c r="Z50" i="3"/>
  <c r="Y50" i="3"/>
  <c r="W50" i="3"/>
  <c r="V50" i="3"/>
  <c r="Z49" i="3"/>
  <c r="Y49" i="3"/>
  <c r="W49" i="3"/>
  <c r="V49" i="3"/>
  <c r="Y48" i="3"/>
  <c r="V48" i="3"/>
  <c r="Z47" i="3"/>
  <c r="Y47" i="3"/>
  <c r="W47" i="3"/>
  <c r="V47" i="3"/>
  <c r="Z46" i="3"/>
  <c r="Y46" i="3"/>
  <c r="W46" i="3"/>
  <c r="V46" i="3"/>
  <c r="Y45" i="3"/>
  <c r="V45" i="3"/>
  <c r="Z44" i="3"/>
  <c r="Y44" i="3"/>
  <c r="W44" i="3"/>
  <c r="V44" i="3"/>
  <c r="Z43" i="3"/>
  <c r="Y43" i="3"/>
  <c r="W43" i="3"/>
  <c r="V43" i="3"/>
  <c r="Z42" i="3"/>
  <c r="Y42" i="3"/>
  <c r="W42" i="3"/>
  <c r="V42" i="3"/>
  <c r="Y41" i="3"/>
  <c r="V41" i="3"/>
  <c r="Z40" i="3"/>
  <c r="Y40" i="3"/>
  <c r="W40" i="3"/>
  <c r="V40" i="3"/>
  <c r="Z39" i="3"/>
  <c r="Y39" i="3"/>
  <c r="W39" i="3"/>
  <c r="V39" i="3"/>
  <c r="Y38" i="3"/>
  <c r="V38" i="3"/>
  <c r="Z37" i="3"/>
  <c r="Y37" i="3"/>
  <c r="W37" i="3"/>
  <c r="V37" i="3"/>
  <c r="Z36" i="3"/>
  <c r="Y36" i="3"/>
  <c r="W36" i="3"/>
  <c r="V36" i="3"/>
  <c r="Y35" i="3"/>
  <c r="V35" i="3"/>
  <c r="Y34" i="3"/>
  <c r="V34" i="3"/>
  <c r="Y33" i="3"/>
  <c r="W33" i="3"/>
  <c r="V33" i="3"/>
  <c r="Y32" i="3"/>
  <c r="V32" i="3"/>
  <c r="Z31" i="3"/>
  <c r="Y31" i="3"/>
  <c r="W31" i="3"/>
  <c r="V31" i="3"/>
  <c r="Z30" i="3"/>
  <c r="Y30" i="3"/>
  <c r="W30" i="3"/>
  <c r="V30" i="3"/>
  <c r="Y29" i="3"/>
  <c r="V29" i="3"/>
  <c r="Z28" i="3"/>
  <c r="Y28" i="3"/>
  <c r="W28" i="3"/>
  <c r="V28" i="3"/>
  <c r="Z27" i="3"/>
  <c r="Y27" i="3"/>
  <c r="W27" i="3"/>
  <c r="V27" i="3"/>
  <c r="Y26" i="3"/>
  <c r="V26" i="3"/>
  <c r="Z25" i="3"/>
  <c r="Y25" i="3"/>
  <c r="W25" i="3"/>
  <c r="V25" i="3"/>
  <c r="Z24" i="3"/>
  <c r="Y24" i="3"/>
  <c r="W24" i="3"/>
  <c r="V24" i="3"/>
  <c r="Z23" i="3"/>
  <c r="Y23" i="3"/>
  <c r="W23" i="3"/>
  <c r="V23" i="3"/>
  <c r="Y22" i="3"/>
  <c r="V22" i="3"/>
  <c r="Z21" i="3"/>
  <c r="Y21" i="3"/>
  <c r="W21" i="3"/>
  <c r="V21" i="3"/>
  <c r="Z20" i="3"/>
  <c r="Y20" i="3"/>
  <c r="W20" i="3"/>
  <c r="V20" i="3"/>
  <c r="Y19" i="3"/>
  <c r="V19" i="3"/>
  <c r="Z18" i="3"/>
  <c r="Y18" i="3"/>
  <c r="W18" i="3"/>
  <c r="V18" i="3"/>
  <c r="Z17" i="3"/>
  <c r="Y17" i="3"/>
  <c r="W17" i="3"/>
  <c r="V17" i="3"/>
  <c r="Z16" i="3"/>
  <c r="Y16" i="3"/>
  <c r="W16" i="3"/>
  <c r="V16" i="3"/>
  <c r="Y15" i="3"/>
  <c r="V15" i="3"/>
  <c r="Z14" i="3"/>
  <c r="Y14" i="3"/>
  <c r="W14" i="3"/>
  <c r="V14" i="3"/>
  <c r="Z13" i="3"/>
  <c r="Y13" i="3"/>
  <c r="W13" i="3"/>
  <c r="V13" i="3"/>
  <c r="Y12" i="3"/>
  <c r="V12" i="3"/>
  <c r="Z11" i="3"/>
  <c r="Y11" i="3"/>
  <c r="W11" i="3"/>
  <c r="V11" i="3"/>
  <c r="Z10" i="3"/>
  <c r="Y10" i="3"/>
  <c r="W10" i="3"/>
  <c r="V10" i="3"/>
  <c r="Z9" i="3"/>
  <c r="Y9" i="3"/>
  <c r="W9" i="3"/>
  <c r="V9" i="3"/>
  <c r="Y8" i="3"/>
  <c r="V8" i="3"/>
  <c r="Z7" i="3"/>
  <c r="Y7" i="3"/>
  <c r="W7" i="3"/>
  <c r="V7" i="3"/>
  <c r="Z6" i="3"/>
  <c r="Y6" i="3"/>
  <c r="W6" i="3"/>
  <c r="V6" i="3"/>
  <c r="Y5" i="3"/>
  <c r="V5" i="3"/>
  <c r="Z4" i="3"/>
  <c r="Y4" i="3"/>
  <c r="W4" i="3"/>
  <c r="V4" i="3"/>
  <c r="Z3" i="3"/>
  <c r="Y3" i="3"/>
  <c r="W3" i="3"/>
  <c r="V3" i="3"/>
  <c r="Y2" i="3"/>
  <c r="V2" i="3"/>
  <c r="P636" i="3"/>
  <c r="P634" i="3"/>
  <c r="P633" i="3"/>
  <c r="P631" i="3"/>
  <c r="P630" i="3"/>
  <c r="P628" i="3"/>
  <c r="P626" i="3"/>
  <c r="P625" i="3"/>
  <c r="P623" i="3"/>
  <c r="P622" i="3"/>
  <c r="P620" i="3"/>
  <c r="P619" i="3"/>
  <c r="P618" i="3"/>
  <c r="P616" i="3"/>
  <c r="P615" i="3"/>
  <c r="P613" i="3"/>
  <c r="P612" i="3"/>
  <c r="P611" i="3"/>
  <c r="P609" i="3"/>
  <c r="P608" i="3"/>
  <c r="P606" i="3"/>
  <c r="P605" i="3"/>
  <c r="P604" i="3"/>
  <c r="P602" i="3"/>
  <c r="P601" i="3"/>
  <c r="P599" i="3"/>
  <c r="P598" i="3"/>
  <c r="P596" i="3"/>
  <c r="P594" i="3"/>
  <c r="P593" i="3"/>
  <c r="P591" i="3"/>
  <c r="P590" i="3"/>
  <c r="P588" i="3"/>
  <c r="P586" i="3"/>
  <c r="P585" i="3"/>
  <c r="P583" i="3"/>
  <c r="P582" i="3"/>
  <c r="P580" i="3"/>
  <c r="P579" i="3"/>
  <c r="P578" i="3"/>
  <c r="P576" i="3"/>
  <c r="P575" i="3"/>
  <c r="P573" i="3"/>
  <c r="P572" i="3"/>
  <c r="P571" i="3"/>
  <c r="P569" i="3"/>
  <c r="P568" i="3"/>
  <c r="P566" i="3"/>
  <c r="P565" i="3"/>
  <c r="P564" i="3"/>
  <c r="P562" i="3"/>
  <c r="P561" i="3"/>
  <c r="P559" i="3"/>
  <c r="P558" i="3"/>
  <c r="P556" i="3"/>
  <c r="P554" i="3"/>
  <c r="P553" i="3"/>
  <c r="P551" i="3"/>
  <c r="P550" i="3"/>
  <c r="P548" i="3"/>
  <c r="P546" i="3"/>
  <c r="P545" i="3"/>
  <c r="P543" i="3"/>
  <c r="P542" i="3"/>
  <c r="P540" i="3"/>
  <c r="P539" i="3"/>
  <c r="P538" i="3"/>
  <c r="P536" i="3"/>
  <c r="P535" i="3"/>
  <c r="P533" i="3"/>
  <c r="P532" i="3"/>
  <c r="P531" i="3"/>
  <c r="P529" i="3"/>
  <c r="P528" i="3"/>
  <c r="P526" i="3"/>
  <c r="P525" i="3"/>
  <c r="P524" i="3"/>
  <c r="P522" i="3"/>
  <c r="P521" i="3"/>
  <c r="P519" i="3"/>
  <c r="P518" i="3"/>
  <c r="P516" i="3"/>
  <c r="P514" i="3"/>
  <c r="P513" i="3"/>
  <c r="P511" i="3"/>
  <c r="P510" i="3"/>
  <c r="P508" i="3"/>
  <c r="P506" i="3"/>
  <c r="P505" i="3"/>
  <c r="P503" i="3"/>
  <c r="P502" i="3"/>
  <c r="P500" i="3"/>
  <c r="P499" i="3"/>
  <c r="P498" i="3"/>
  <c r="P496" i="3"/>
  <c r="P495" i="3"/>
  <c r="P493" i="3"/>
  <c r="P492" i="3"/>
  <c r="P491" i="3"/>
  <c r="P489" i="3"/>
  <c r="P488" i="3"/>
  <c r="P486" i="3"/>
  <c r="P485" i="3"/>
  <c r="P484" i="3"/>
  <c r="P482" i="3"/>
  <c r="P481" i="3"/>
  <c r="P479" i="3"/>
  <c r="P478" i="3"/>
  <c r="P476" i="3"/>
  <c r="P474" i="3"/>
  <c r="P473" i="3"/>
  <c r="P471" i="3"/>
  <c r="P470" i="3"/>
  <c r="P468" i="3"/>
  <c r="P466" i="3"/>
  <c r="P465" i="3"/>
  <c r="P463" i="3"/>
  <c r="P462" i="3"/>
  <c r="P460" i="3"/>
  <c r="P459" i="3"/>
  <c r="P458" i="3"/>
  <c r="P456" i="3"/>
  <c r="P455" i="3"/>
  <c r="P453" i="3"/>
  <c r="P452" i="3"/>
  <c r="P451" i="3"/>
  <c r="P449" i="3"/>
  <c r="P448" i="3"/>
  <c r="P446" i="3"/>
  <c r="P445" i="3"/>
  <c r="P444" i="3"/>
  <c r="P442" i="3"/>
  <c r="P441" i="3"/>
  <c r="P439" i="3"/>
  <c r="P438" i="3"/>
  <c r="P436" i="3"/>
  <c r="P434" i="3"/>
  <c r="P433" i="3"/>
  <c r="P431" i="3"/>
  <c r="P430" i="3"/>
  <c r="P428" i="3"/>
  <c r="P426" i="3"/>
  <c r="P425" i="3"/>
  <c r="P423" i="3"/>
  <c r="P422" i="3"/>
  <c r="P420" i="3"/>
  <c r="P419" i="3"/>
  <c r="P418" i="3"/>
  <c r="P416" i="3"/>
  <c r="P415" i="3"/>
  <c r="P413" i="3"/>
  <c r="P412" i="3"/>
  <c r="P411" i="3"/>
  <c r="P409" i="3"/>
  <c r="P408" i="3"/>
  <c r="P406" i="3"/>
  <c r="P405" i="3"/>
  <c r="P404" i="3"/>
  <c r="P402" i="3"/>
  <c r="P401" i="3"/>
  <c r="P399" i="3"/>
  <c r="P398" i="3"/>
  <c r="P396" i="3"/>
  <c r="P394" i="3"/>
  <c r="P393" i="3"/>
  <c r="P391" i="3"/>
  <c r="P390" i="3"/>
  <c r="P388" i="3"/>
  <c r="P386" i="3"/>
  <c r="P385" i="3"/>
  <c r="P383" i="3"/>
  <c r="P382" i="3"/>
  <c r="P380" i="3"/>
  <c r="P379" i="3"/>
  <c r="P378" i="3"/>
  <c r="P376" i="3"/>
  <c r="P375" i="3"/>
  <c r="P373" i="3"/>
  <c r="P372" i="3"/>
  <c r="P371" i="3"/>
  <c r="P369" i="3"/>
  <c r="P368" i="3"/>
  <c r="P366" i="3"/>
  <c r="P365" i="3"/>
  <c r="P364" i="3"/>
  <c r="P362" i="3"/>
  <c r="P361" i="3"/>
  <c r="P359" i="3"/>
  <c r="P358" i="3"/>
  <c r="P356" i="3"/>
  <c r="P354" i="3"/>
  <c r="P353" i="3"/>
  <c r="P351" i="3"/>
  <c r="P350" i="3"/>
  <c r="P348" i="3"/>
  <c r="P346" i="3"/>
  <c r="P345" i="3"/>
  <c r="P343" i="3"/>
  <c r="P342" i="3"/>
  <c r="P340" i="3"/>
  <c r="P339" i="3"/>
  <c r="P338" i="3"/>
  <c r="P336" i="3"/>
  <c r="P335" i="3"/>
  <c r="P333" i="3"/>
  <c r="P332" i="3"/>
  <c r="P331" i="3"/>
  <c r="P329" i="3"/>
  <c r="P328" i="3"/>
  <c r="P326" i="3"/>
  <c r="P325" i="3"/>
  <c r="P324" i="3"/>
  <c r="P322" i="3"/>
  <c r="P321" i="3"/>
  <c r="P319" i="3"/>
  <c r="P318" i="3"/>
  <c r="P316" i="3"/>
  <c r="P314" i="3"/>
  <c r="P313" i="3"/>
  <c r="P311" i="3"/>
  <c r="P310" i="3"/>
  <c r="P308" i="3"/>
  <c r="P306" i="3"/>
  <c r="P305" i="3"/>
  <c r="P303" i="3"/>
  <c r="P302" i="3"/>
  <c r="P300" i="3"/>
  <c r="P299" i="3"/>
  <c r="P298" i="3"/>
  <c r="P296" i="3"/>
  <c r="P295" i="3"/>
  <c r="P293" i="3"/>
  <c r="P292" i="3"/>
  <c r="P291" i="3"/>
  <c r="P289" i="3"/>
  <c r="P288" i="3"/>
  <c r="P286" i="3"/>
  <c r="P285" i="3"/>
  <c r="P284" i="3"/>
  <c r="P282" i="3"/>
  <c r="P281" i="3"/>
  <c r="P279" i="3"/>
  <c r="P278" i="3"/>
  <c r="P276" i="3"/>
  <c r="P274" i="3"/>
  <c r="P273" i="3"/>
  <c r="P271" i="3"/>
  <c r="P270" i="3"/>
  <c r="P268" i="3"/>
  <c r="P266" i="3"/>
  <c r="P265" i="3"/>
  <c r="P263" i="3"/>
  <c r="P262" i="3"/>
  <c r="P260" i="3"/>
  <c r="P259" i="3"/>
  <c r="P258" i="3"/>
  <c r="P256" i="3"/>
  <c r="P255" i="3"/>
  <c r="P253" i="3"/>
  <c r="P252" i="3"/>
  <c r="P251" i="3"/>
  <c r="P249" i="3"/>
  <c r="P248" i="3"/>
  <c r="P246" i="3"/>
  <c r="P245" i="3"/>
  <c r="P244" i="3"/>
  <c r="P242" i="3"/>
  <c r="P241" i="3"/>
  <c r="P239" i="3"/>
  <c r="P238" i="3"/>
  <c r="P236" i="3"/>
  <c r="P234" i="3"/>
  <c r="P233" i="3"/>
  <c r="P231" i="3"/>
  <c r="P230" i="3"/>
  <c r="P228" i="3"/>
  <c r="P226" i="3"/>
  <c r="P225" i="3"/>
  <c r="P223" i="3"/>
  <c r="P222" i="3"/>
  <c r="P220" i="3"/>
  <c r="P219" i="3"/>
  <c r="P218" i="3"/>
  <c r="P216" i="3"/>
  <c r="P215" i="3"/>
  <c r="P213" i="3"/>
  <c r="P212" i="3"/>
  <c r="P211" i="3"/>
  <c r="P209" i="3"/>
  <c r="P208" i="3"/>
  <c r="P206" i="3"/>
  <c r="P205" i="3"/>
  <c r="P204" i="3"/>
  <c r="P202" i="3"/>
  <c r="P201" i="3"/>
  <c r="P199" i="3"/>
  <c r="P198" i="3"/>
  <c r="P195" i="3"/>
  <c r="P194" i="3"/>
  <c r="P192" i="3"/>
  <c r="P191" i="3"/>
  <c r="P189" i="3"/>
  <c r="P188" i="3"/>
  <c r="P186" i="3"/>
  <c r="P185" i="3"/>
  <c r="P183" i="3"/>
  <c r="P182" i="3"/>
  <c r="P180" i="3"/>
  <c r="P179" i="3"/>
  <c r="P178" i="3"/>
  <c r="P176" i="3"/>
  <c r="P175" i="3"/>
  <c r="P173" i="3"/>
  <c r="P172" i="3"/>
  <c r="P170" i="3"/>
  <c r="P168" i="3"/>
  <c r="P167" i="3"/>
  <c r="P165" i="3"/>
  <c r="P164" i="3"/>
  <c r="P162" i="3"/>
  <c r="P161" i="3"/>
  <c r="P160" i="3"/>
  <c r="P158" i="3"/>
  <c r="P157" i="3"/>
  <c r="P155" i="3"/>
  <c r="P154" i="3"/>
  <c r="P153" i="3"/>
  <c r="P151" i="3"/>
  <c r="P150" i="3"/>
  <c r="P148" i="3"/>
  <c r="P147" i="3"/>
  <c r="P146" i="3"/>
  <c r="P144" i="3"/>
  <c r="P143" i="3"/>
  <c r="P141" i="3"/>
  <c r="P140" i="3"/>
  <c r="P137" i="3"/>
  <c r="P136" i="3"/>
  <c r="P134" i="3"/>
  <c r="P133" i="3"/>
  <c r="P132" i="3"/>
  <c r="P130" i="3"/>
  <c r="P129" i="3"/>
  <c r="P127" i="3"/>
  <c r="P126" i="3"/>
  <c r="P124" i="3"/>
  <c r="P122" i="3"/>
  <c r="P121" i="3"/>
  <c r="P119" i="3"/>
  <c r="P118" i="3"/>
  <c r="P116" i="3"/>
  <c r="P115" i="3"/>
  <c r="P114" i="3"/>
  <c r="P112" i="3"/>
  <c r="P111" i="3"/>
  <c r="P109" i="3"/>
  <c r="P108" i="3"/>
  <c r="P107" i="3"/>
  <c r="P105" i="3"/>
  <c r="P104" i="3"/>
  <c r="P102" i="3"/>
  <c r="P101" i="3"/>
  <c r="P100" i="3"/>
  <c r="P98" i="3"/>
  <c r="P97" i="3"/>
  <c r="P95" i="3"/>
  <c r="P94" i="3"/>
  <c r="P69" i="3"/>
  <c r="P68" i="3"/>
  <c r="P66" i="3"/>
  <c r="P64" i="3"/>
  <c r="P63" i="3"/>
  <c r="P61" i="3"/>
  <c r="P60" i="3"/>
  <c r="P58" i="3"/>
  <c r="P57" i="3"/>
  <c r="P56" i="3"/>
  <c r="P54" i="3"/>
  <c r="P53" i="3"/>
  <c r="P51" i="3"/>
  <c r="P50" i="3"/>
  <c r="P49" i="3"/>
  <c r="P47" i="3"/>
  <c r="P46" i="3"/>
  <c r="P44" i="3"/>
  <c r="P43" i="3"/>
  <c r="P42" i="3"/>
  <c r="P40" i="3"/>
  <c r="P39" i="3"/>
  <c r="P37" i="3"/>
  <c r="P36" i="3"/>
  <c r="P33" i="3"/>
  <c r="P31" i="3"/>
  <c r="P30" i="3"/>
  <c r="P28" i="3"/>
  <c r="P27" i="3"/>
  <c r="P25" i="3"/>
  <c r="P24" i="3"/>
  <c r="P23" i="3"/>
  <c r="P21" i="3"/>
  <c r="P20" i="3"/>
  <c r="P18" i="3"/>
  <c r="P17" i="3"/>
  <c r="P16" i="3"/>
  <c r="P14" i="3"/>
  <c r="P13" i="3"/>
  <c r="P11" i="3"/>
  <c r="P10" i="3"/>
  <c r="P9" i="3"/>
  <c r="P7" i="3"/>
  <c r="P6" i="3"/>
  <c r="P4" i="3"/>
  <c r="P3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C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C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C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C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C35" i="3"/>
  <c r="C2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I597" i="3" l="1"/>
  <c r="I317" i="3"/>
  <c r="I557" i="3"/>
  <c r="I35" i="3"/>
  <c r="I357" i="3"/>
  <c r="I2" i="3"/>
  <c r="F597" i="3"/>
  <c r="F557" i="3"/>
  <c r="F317" i="3"/>
  <c r="F2" i="3"/>
  <c r="F35" i="3"/>
  <c r="F357" i="3"/>
  <c r="W597" i="3"/>
  <c r="Z597" i="3"/>
  <c r="W35" i="3"/>
  <c r="Z35" i="3"/>
  <c r="W357" i="3"/>
  <c r="Z357" i="3"/>
  <c r="W2" i="3"/>
  <c r="Z2" i="3"/>
  <c r="P597" i="3"/>
  <c r="E317" i="3"/>
  <c r="H317" i="3" s="1"/>
  <c r="Z317" i="3"/>
  <c r="P357" i="3"/>
  <c r="E557" i="3"/>
  <c r="H557" i="3" s="1"/>
  <c r="Z557" i="3"/>
  <c r="P35" i="3"/>
  <c r="P2" i="3"/>
  <c r="C358" i="3"/>
  <c r="E357" i="3"/>
  <c r="H357" i="3" s="1"/>
  <c r="C598" i="3"/>
  <c r="E597" i="3"/>
  <c r="H597" i="3" s="1"/>
  <c r="C36" i="3"/>
  <c r="E35" i="3"/>
  <c r="H35" i="3" s="1"/>
  <c r="C3" i="3"/>
  <c r="E2" i="3"/>
  <c r="H2" i="3" s="1"/>
  <c r="C93" i="3"/>
  <c r="C139" i="3"/>
  <c r="C197" i="3"/>
  <c r="C437" i="3"/>
  <c r="C277" i="3"/>
  <c r="C558" i="3"/>
  <c r="C397" i="3"/>
  <c r="C318" i="3"/>
  <c r="C517" i="3"/>
  <c r="J357" i="3" l="1"/>
  <c r="J35" i="3"/>
  <c r="J2" i="3"/>
  <c r="J557" i="3"/>
  <c r="J317" i="3"/>
  <c r="J597" i="3"/>
  <c r="K357" i="3"/>
  <c r="K597" i="3"/>
  <c r="K557" i="3"/>
  <c r="K317" i="3"/>
  <c r="K35" i="3"/>
  <c r="K2" i="3"/>
  <c r="I598" i="3"/>
  <c r="K598" i="3" s="1"/>
  <c r="I558" i="3"/>
  <c r="K558" i="3" s="1"/>
  <c r="I277" i="3"/>
  <c r="I139" i="3"/>
  <c r="I93" i="3"/>
  <c r="I517" i="3"/>
  <c r="I36" i="3"/>
  <c r="J36" i="3" s="1"/>
  <c r="I318" i="3"/>
  <c r="J318" i="3" s="1"/>
  <c r="I397" i="3"/>
  <c r="I358" i="3"/>
  <c r="K358" i="3" s="1"/>
  <c r="I437" i="3"/>
  <c r="I197" i="3"/>
  <c r="I3" i="3"/>
  <c r="K3" i="3" s="1"/>
  <c r="G357" i="3"/>
  <c r="G2" i="3"/>
  <c r="G557" i="3"/>
  <c r="G317" i="3"/>
  <c r="G597" i="3"/>
  <c r="G35" i="3"/>
  <c r="F3" i="3"/>
  <c r="H3" i="3" s="1"/>
  <c r="F558" i="3"/>
  <c r="H558" i="3" s="1"/>
  <c r="F277" i="3"/>
  <c r="F358" i="3"/>
  <c r="H358" i="3" s="1"/>
  <c r="F437" i="3"/>
  <c r="F197" i="3"/>
  <c r="F598" i="3"/>
  <c r="H598" i="3" s="1"/>
  <c r="F517" i="3"/>
  <c r="F36" i="3"/>
  <c r="H36" i="3" s="1"/>
  <c r="F318" i="3"/>
  <c r="H318" i="3" s="1"/>
  <c r="F139" i="3"/>
  <c r="F397" i="3"/>
  <c r="F93" i="3"/>
  <c r="C359" i="3"/>
  <c r="E558" i="3"/>
  <c r="E318" i="3"/>
  <c r="E139" i="3"/>
  <c r="H139" i="3" s="1"/>
  <c r="Z139" i="3"/>
  <c r="P557" i="3"/>
  <c r="W557" i="3"/>
  <c r="E93" i="3"/>
  <c r="H93" i="3" s="1"/>
  <c r="Z93" i="3"/>
  <c r="E397" i="3"/>
  <c r="H397" i="3" s="1"/>
  <c r="Z397" i="3"/>
  <c r="W317" i="3"/>
  <c r="P317" i="3"/>
  <c r="E277" i="3"/>
  <c r="H277" i="3" s="1"/>
  <c r="Z277" i="3"/>
  <c r="E437" i="3"/>
  <c r="H437" i="3" s="1"/>
  <c r="Z437" i="3"/>
  <c r="E517" i="3"/>
  <c r="H517" i="3" s="1"/>
  <c r="Z517" i="3"/>
  <c r="C599" i="3"/>
  <c r="E197" i="3"/>
  <c r="H197" i="3" s="1"/>
  <c r="Z197" i="3"/>
  <c r="E358" i="3"/>
  <c r="E359" i="3" s="1"/>
  <c r="E598" i="3"/>
  <c r="C4" i="3"/>
  <c r="E3" i="3"/>
  <c r="C37" i="3"/>
  <c r="E36" i="3"/>
  <c r="C518" i="3"/>
  <c r="C398" i="3"/>
  <c r="C319" i="3"/>
  <c r="C559" i="3"/>
  <c r="C278" i="3"/>
  <c r="C140" i="3"/>
  <c r="C198" i="3"/>
  <c r="C438" i="3"/>
  <c r="C94" i="3"/>
  <c r="J517" i="3" l="1"/>
  <c r="K318" i="3"/>
  <c r="J3" i="3"/>
  <c r="J558" i="3"/>
  <c r="J598" i="3"/>
  <c r="J139" i="3"/>
  <c r="J397" i="3"/>
  <c r="J93" i="3"/>
  <c r="J277" i="3"/>
  <c r="J197" i="3"/>
  <c r="J437" i="3"/>
  <c r="J358" i="3"/>
  <c r="K139" i="3"/>
  <c r="K93" i="3"/>
  <c r="K197" i="3"/>
  <c r="K437" i="3"/>
  <c r="K517" i="3"/>
  <c r="K277" i="3"/>
  <c r="K397" i="3"/>
  <c r="K36" i="3"/>
  <c r="I559" i="3"/>
  <c r="K559" i="3" s="1"/>
  <c r="I599" i="3"/>
  <c r="K599" i="3" s="1"/>
  <c r="I140" i="3"/>
  <c r="J140" i="3" s="1"/>
  <c r="I319" i="3"/>
  <c r="K319" i="3" s="1"/>
  <c r="I278" i="3"/>
  <c r="K278" i="3" s="1"/>
  <c r="I398" i="3"/>
  <c r="K398" i="3" s="1"/>
  <c r="I518" i="3"/>
  <c r="K518" i="3" s="1"/>
  <c r="I359" i="3"/>
  <c r="K359" i="3" s="1"/>
  <c r="I438" i="3"/>
  <c r="K438" i="3" s="1"/>
  <c r="I37" i="3"/>
  <c r="K37" i="3" s="1"/>
  <c r="I94" i="3"/>
  <c r="K94" i="3" s="1"/>
  <c r="I198" i="3"/>
  <c r="K198" i="3" s="1"/>
  <c r="I4" i="3"/>
  <c r="K4" i="3" s="1"/>
  <c r="G598" i="3"/>
  <c r="G318" i="3"/>
  <c r="G437" i="3"/>
  <c r="G558" i="3"/>
  <c r="G36" i="3"/>
  <c r="G3" i="3"/>
  <c r="G139" i="3"/>
  <c r="G277" i="3"/>
  <c r="G358" i="3"/>
  <c r="G517" i="3"/>
  <c r="G397" i="3"/>
  <c r="G197" i="3"/>
  <c r="G93" i="3"/>
  <c r="F278" i="3"/>
  <c r="H278" i="3" s="1"/>
  <c r="F140" i="3"/>
  <c r="H140" i="3" s="1"/>
  <c r="F94" i="3"/>
  <c r="H94" i="3" s="1"/>
  <c r="F559" i="3"/>
  <c r="H559" i="3" s="1"/>
  <c r="F599" i="3"/>
  <c r="H599" i="3" s="1"/>
  <c r="F37" i="3"/>
  <c r="H37" i="3" s="1"/>
  <c r="F438" i="3"/>
  <c r="H438" i="3" s="1"/>
  <c r="F319" i="3"/>
  <c r="H319" i="3" s="1"/>
  <c r="F4" i="3"/>
  <c r="H4" i="3" s="1"/>
  <c r="F359" i="3"/>
  <c r="H359" i="3" s="1"/>
  <c r="C360" i="3"/>
  <c r="F398" i="3"/>
  <c r="H398" i="3" s="1"/>
  <c r="F198" i="3"/>
  <c r="H198" i="3" s="1"/>
  <c r="F518" i="3"/>
  <c r="H518" i="3" s="1"/>
  <c r="E140" i="3"/>
  <c r="E559" i="3"/>
  <c r="E319" i="3"/>
  <c r="E398" i="3"/>
  <c r="E518" i="3"/>
  <c r="E278" i="3"/>
  <c r="C600" i="3"/>
  <c r="E94" i="3"/>
  <c r="E438" i="3"/>
  <c r="P277" i="3"/>
  <c r="W277" i="3"/>
  <c r="E198" i="3"/>
  <c r="W93" i="3"/>
  <c r="P93" i="3"/>
  <c r="P517" i="3"/>
  <c r="W517" i="3"/>
  <c r="E599" i="3"/>
  <c r="P437" i="3"/>
  <c r="W437" i="3"/>
  <c r="P397" i="3"/>
  <c r="W397" i="3"/>
  <c r="W139" i="3"/>
  <c r="P139" i="3"/>
  <c r="E360" i="3"/>
  <c r="Z360" i="3"/>
  <c r="W197" i="3"/>
  <c r="P197" i="3"/>
  <c r="C5" i="3"/>
  <c r="E4" i="3"/>
  <c r="C38" i="3"/>
  <c r="E37" i="3"/>
  <c r="C199" i="3"/>
  <c r="C141" i="3"/>
  <c r="C320" i="3"/>
  <c r="C95" i="3"/>
  <c r="C279" i="3"/>
  <c r="C399" i="3"/>
  <c r="C439" i="3"/>
  <c r="C560" i="3"/>
  <c r="C519" i="3"/>
  <c r="J599" i="3" l="1"/>
  <c r="J37" i="3"/>
  <c r="J94" i="3"/>
  <c r="J559" i="3"/>
  <c r="J518" i="3"/>
  <c r="J278" i="3"/>
  <c r="J438" i="3"/>
  <c r="J398" i="3"/>
  <c r="J198" i="3"/>
  <c r="J359" i="3"/>
  <c r="J319" i="3"/>
  <c r="J4" i="3"/>
  <c r="K140" i="3"/>
  <c r="I141" i="3"/>
  <c r="K141" i="3" s="1"/>
  <c r="I360" i="3"/>
  <c r="K360" i="3" s="1"/>
  <c r="I320" i="3"/>
  <c r="I600" i="3"/>
  <c r="I199" i="3"/>
  <c r="K199" i="3" s="1"/>
  <c r="I519" i="3"/>
  <c r="K519" i="3" s="1"/>
  <c r="I560" i="3"/>
  <c r="I439" i="3"/>
  <c r="K439" i="3" s="1"/>
  <c r="I38" i="3"/>
  <c r="I399" i="3"/>
  <c r="J399" i="3" s="1"/>
  <c r="I279" i="3"/>
  <c r="J279" i="3" s="1"/>
  <c r="I95" i="3"/>
  <c r="J95" i="3" s="1"/>
  <c r="I5" i="3"/>
  <c r="G140" i="3"/>
  <c r="G518" i="3"/>
  <c r="G599" i="3"/>
  <c r="G359" i="3"/>
  <c r="G278" i="3"/>
  <c r="G37" i="3"/>
  <c r="G438" i="3"/>
  <c r="G398" i="3"/>
  <c r="G94" i="3"/>
  <c r="G198" i="3"/>
  <c r="G319" i="3"/>
  <c r="G4" i="3"/>
  <c r="G559" i="3"/>
  <c r="C361" i="3"/>
  <c r="F399" i="3"/>
  <c r="H399" i="3" s="1"/>
  <c r="F600" i="3"/>
  <c r="F439" i="3"/>
  <c r="H439" i="3" s="1"/>
  <c r="F38" i="3"/>
  <c r="F360" i="3"/>
  <c r="H360" i="3" s="1"/>
  <c r="F519" i="3"/>
  <c r="H519" i="3" s="1"/>
  <c r="F95" i="3"/>
  <c r="H95" i="3" s="1"/>
  <c r="F141" i="3"/>
  <c r="H141" i="3" s="1"/>
  <c r="F199" i="3"/>
  <c r="H199" i="3" s="1"/>
  <c r="F279" i="3"/>
  <c r="H279" i="3" s="1"/>
  <c r="F560" i="3"/>
  <c r="F320" i="3"/>
  <c r="F5" i="3"/>
  <c r="Z38" i="3"/>
  <c r="Z5" i="3"/>
  <c r="E141" i="3"/>
  <c r="E279" i="3"/>
  <c r="E519" i="3"/>
  <c r="E399" i="3"/>
  <c r="C601" i="3"/>
  <c r="E95" i="3"/>
  <c r="Z600" i="3"/>
  <c r="E600" i="3"/>
  <c r="E601" i="3" s="1"/>
  <c r="E439" i="3"/>
  <c r="W600" i="3"/>
  <c r="E320" i="3"/>
  <c r="Z320" i="3"/>
  <c r="E361" i="3"/>
  <c r="E199" i="3"/>
  <c r="E560" i="3"/>
  <c r="Z560" i="3"/>
  <c r="W360" i="3"/>
  <c r="P360" i="3"/>
  <c r="W5" i="3"/>
  <c r="P5" i="3"/>
  <c r="W38" i="3"/>
  <c r="P38" i="3"/>
  <c r="C39" i="3"/>
  <c r="E38" i="3"/>
  <c r="C6" i="3"/>
  <c r="E5" i="3"/>
  <c r="C440" i="3"/>
  <c r="C142" i="3"/>
  <c r="C321" i="3"/>
  <c r="C280" i="3"/>
  <c r="C520" i="3"/>
  <c r="C561" i="3"/>
  <c r="C400" i="3"/>
  <c r="C96" i="3"/>
  <c r="C200" i="3"/>
  <c r="J141" i="3" l="1"/>
  <c r="J38" i="3"/>
  <c r="J560" i="3"/>
  <c r="J600" i="3"/>
  <c r="J320" i="3"/>
  <c r="J5" i="3"/>
  <c r="J199" i="3"/>
  <c r="J439" i="3"/>
  <c r="K600" i="3"/>
  <c r="J519" i="3"/>
  <c r="J360" i="3"/>
  <c r="K320" i="3"/>
  <c r="K560" i="3"/>
  <c r="K95" i="3"/>
  <c r="K279" i="3"/>
  <c r="K399" i="3"/>
  <c r="K5" i="3"/>
  <c r="K38" i="3"/>
  <c r="I440" i="3"/>
  <c r="I142" i="3"/>
  <c r="I280" i="3"/>
  <c r="I601" i="3"/>
  <c r="K601" i="3" s="1"/>
  <c r="I39" i="3"/>
  <c r="K39" i="3" s="1"/>
  <c r="I96" i="3"/>
  <c r="I200" i="3"/>
  <c r="I400" i="3"/>
  <c r="J400" i="3" s="1"/>
  <c r="I361" i="3"/>
  <c r="K361" i="3" s="1"/>
  <c r="I321" i="3"/>
  <c r="K321" i="3" s="1"/>
  <c r="I561" i="3"/>
  <c r="J561" i="3" s="1"/>
  <c r="I520" i="3"/>
  <c r="I6" i="3"/>
  <c r="J6" i="3" s="1"/>
  <c r="G600" i="3"/>
  <c r="G5" i="3"/>
  <c r="G439" i="3"/>
  <c r="G38" i="3"/>
  <c r="G320" i="3"/>
  <c r="G560" i="3"/>
  <c r="G360" i="3"/>
  <c r="G95" i="3"/>
  <c r="G141" i="3"/>
  <c r="G279" i="3"/>
  <c r="G399" i="3"/>
  <c r="C362" i="3"/>
  <c r="G199" i="3"/>
  <c r="G519" i="3"/>
  <c r="H38" i="3"/>
  <c r="F361" i="3"/>
  <c r="H361" i="3" s="1"/>
  <c r="H600" i="3"/>
  <c r="H5" i="3"/>
  <c r="H320" i="3"/>
  <c r="H560" i="3"/>
  <c r="F142" i="3"/>
  <c r="F200" i="3"/>
  <c r="F96" i="3"/>
  <c r="F39" i="3"/>
  <c r="H39" i="3" s="1"/>
  <c r="F601" i="3"/>
  <c r="H601" i="3" s="1"/>
  <c r="F400" i="3"/>
  <c r="F321" i="3"/>
  <c r="H321" i="3" s="1"/>
  <c r="F561" i="3"/>
  <c r="H561" i="3" s="1"/>
  <c r="F440" i="3"/>
  <c r="F6" i="3"/>
  <c r="H6" i="3" s="1"/>
  <c r="F520" i="3"/>
  <c r="F280" i="3"/>
  <c r="C602" i="3"/>
  <c r="E321" i="3"/>
  <c r="E561" i="3"/>
  <c r="P600" i="3"/>
  <c r="E602" i="3"/>
  <c r="E96" i="3"/>
  <c r="Z96" i="3"/>
  <c r="P320" i="3"/>
  <c r="W320" i="3"/>
  <c r="E400" i="3"/>
  <c r="Z400" i="3"/>
  <c r="E362" i="3"/>
  <c r="E520" i="3"/>
  <c r="Z520" i="3"/>
  <c r="E440" i="3"/>
  <c r="Z440" i="3"/>
  <c r="E142" i="3"/>
  <c r="Z142" i="3"/>
  <c r="E280" i="3"/>
  <c r="Z280" i="3"/>
  <c r="P560" i="3"/>
  <c r="W560" i="3"/>
  <c r="E200" i="3"/>
  <c r="Z200" i="3"/>
  <c r="C7" i="3"/>
  <c r="E6" i="3"/>
  <c r="C40" i="3"/>
  <c r="E39" i="3"/>
  <c r="C401" i="3"/>
  <c r="C281" i="3"/>
  <c r="C201" i="3"/>
  <c r="C562" i="3"/>
  <c r="C322" i="3"/>
  <c r="C97" i="3"/>
  <c r="C521" i="3"/>
  <c r="C143" i="3"/>
  <c r="C441" i="3"/>
  <c r="J96" i="3" l="1"/>
  <c r="J280" i="3"/>
  <c r="J142" i="3"/>
  <c r="J440" i="3"/>
  <c r="J520" i="3"/>
  <c r="J200" i="3"/>
  <c r="J321" i="3"/>
  <c r="J39" i="3"/>
  <c r="K520" i="3"/>
  <c r="J361" i="3"/>
  <c r="J601" i="3"/>
  <c r="K440" i="3"/>
  <c r="K400" i="3"/>
  <c r="K200" i="3"/>
  <c r="K96" i="3"/>
  <c r="K142" i="3"/>
  <c r="K280" i="3"/>
  <c r="K561" i="3"/>
  <c r="K6" i="3"/>
  <c r="I143" i="3"/>
  <c r="J143" i="3" s="1"/>
  <c r="I40" i="3"/>
  <c r="J40" i="3" s="1"/>
  <c r="I521" i="3"/>
  <c r="J521" i="3" s="1"/>
  <c r="I97" i="3"/>
  <c r="K97" i="3" s="1"/>
  <c r="I441" i="3"/>
  <c r="J441" i="3" s="1"/>
  <c r="I322" i="3"/>
  <c r="K322" i="3" s="1"/>
  <c r="I562" i="3"/>
  <c r="K562" i="3" s="1"/>
  <c r="I602" i="3"/>
  <c r="K602" i="3" s="1"/>
  <c r="I201" i="3"/>
  <c r="J201" i="3" s="1"/>
  <c r="I281" i="3"/>
  <c r="J281" i="3" s="1"/>
  <c r="I401" i="3"/>
  <c r="J401" i="3" s="1"/>
  <c r="C363" i="3"/>
  <c r="I362" i="3"/>
  <c r="K362" i="3" s="1"/>
  <c r="I7" i="3"/>
  <c r="K7" i="3" s="1"/>
  <c r="G280" i="3"/>
  <c r="G200" i="3"/>
  <c r="G96" i="3"/>
  <c r="G6" i="3"/>
  <c r="G440" i="3"/>
  <c r="G400" i="3"/>
  <c r="G142" i="3"/>
  <c r="G520" i="3"/>
  <c r="F362" i="3"/>
  <c r="H362" i="3" s="1"/>
  <c r="G39" i="3"/>
  <c r="G601" i="3"/>
  <c r="G361" i="3"/>
  <c r="G321" i="3"/>
  <c r="G561" i="3"/>
  <c r="H400" i="3"/>
  <c r="H96" i="3"/>
  <c r="H280" i="3"/>
  <c r="H200" i="3"/>
  <c r="H142" i="3"/>
  <c r="H520" i="3"/>
  <c r="H440" i="3"/>
  <c r="F40" i="3"/>
  <c r="H40" i="3" s="1"/>
  <c r="F143" i="3"/>
  <c r="H143" i="3" s="1"/>
  <c r="F201" i="3"/>
  <c r="H201" i="3" s="1"/>
  <c r="F322" i="3"/>
  <c r="H322" i="3" s="1"/>
  <c r="F441" i="3"/>
  <c r="H441" i="3" s="1"/>
  <c r="F521" i="3"/>
  <c r="H521" i="3" s="1"/>
  <c r="F602" i="3"/>
  <c r="H602" i="3" s="1"/>
  <c r="F562" i="3"/>
  <c r="H562" i="3" s="1"/>
  <c r="F281" i="3"/>
  <c r="H281" i="3" s="1"/>
  <c r="F7" i="3"/>
  <c r="H7" i="3" s="1"/>
  <c r="F97" i="3"/>
  <c r="H97" i="3" s="1"/>
  <c r="C603" i="3"/>
  <c r="F401" i="3"/>
  <c r="H401" i="3" s="1"/>
  <c r="E441" i="3"/>
  <c r="E97" i="3"/>
  <c r="E521" i="3"/>
  <c r="E281" i="3"/>
  <c r="E562" i="3"/>
  <c r="E322" i="3"/>
  <c r="E401" i="3"/>
  <c r="W400" i="3"/>
  <c r="P400" i="3"/>
  <c r="P440" i="3"/>
  <c r="W440" i="3"/>
  <c r="E363" i="3"/>
  <c r="Z363" i="3"/>
  <c r="W520" i="3"/>
  <c r="P520" i="3"/>
  <c r="E143" i="3"/>
  <c r="W96" i="3"/>
  <c r="P96" i="3"/>
  <c r="E201" i="3"/>
  <c r="W280" i="3"/>
  <c r="P280" i="3"/>
  <c r="E603" i="3"/>
  <c r="Z603" i="3"/>
  <c r="P200" i="3"/>
  <c r="W200" i="3"/>
  <c r="W142" i="3"/>
  <c r="P142" i="3"/>
  <c r="C8" i="3"/>
  <c r="E7" i="3"/>
  <c r="C41" i="3"/>
  <c r="E40" i="3"/>
  <c r="C522" i="3"/>
  <c r="C323" i="3"/>
  <c r="C282" i="3"/>
  <c r="C442" i="3"/>
  <c r="C98" i="3"/>
  <c r="C563" i="3"/>
  <c r="C144" i="3"/>
  <c r="C202" i="3"/>
  <c r="C402" i="3"/>
  <c r="J562" i="3" l="1"/>
  <c r="J322" i="3"/>
  <c r="J7" i="3"/>
  <c r="J97" i="3"/>
  <c r="J362" i="3"/>
  <c r="J602" i="3"/>
  <c r="K281" i="3"/>
  <c r="K201" i="3"/>
  <c r="K40" i="3"/>
  <c r="C364" i="3"/>
  <c r="K441" i="3"/>
  <c r="K521" i="3"/>
  <c r="K143" i="3"/>
  <c r="K401" i="3"/>
  <c r="F363" i="3"/>
  <c r="I98" i="3"/>
  <c r="K98" i="3" s="1"/>
  <c r="I603" i="3"/>
  <c r="K603" i="3" s="1"/>
  <c r="I323" i="3"/>
  <c r="I363" i="3"/>
  <c r="K363" i="3" s="1"/>
  <c r="I522" i="3"/>
  <c r="K522" i="3" s="1"/>
  <c r="I41" i="3"/>
  <c r="I202" i="3"/>
  <c r="K202" i="3" s="1"/>
  <c r="I364" i="3"/>
  <c r="I442" i="3"/>
  <c r="K442" i="3" s="1"/>
  <c r="I282" i="3"/>
  <c r="K282" i="3" s="1"/>
  <c r="I402" i="3"/>
  <c r="K402" i="3" s="1"/>
  <c r="I144" i="3"/>
  <c r="K144" i="3" s="1"/>
  <c r="I563" i="3"/>
  <c r="J563" i="3" s="1"/>
  <c r="I8" i="3"/>
  <c r="J8" i="3" s="1"/>
  <c r="G363" i="3"/>
  <c r="G143" i="3"/>
  <c r="G401" i="3"/>
  <c r="G201" i="3"/>
  <c r="G602" i="3"/>
  <c r="G521" i="3"/>
  <c r="G362" i="3"/>
  <c r="G40" i="3"/>
  <c r="G281" i="3"/>
  <c r="G97" i="3"/>
  <c r="G562" i="3"/>
  <c r="G322" i="3"/>
  <c r="G441" i="3"/>
  <c r="G7" i="3"/>
  <c r="H363" i="3"/>
  <c r="C604" i="3"/>
  <c r="F323" i="3"/>
  <c r="F522" i="3"/>
  <c r="H522" i="3" s="1"/>
  <c r="F563" i="3"/>
  <c r="F144" i="3"/>
  <c r="H144" i="3" s="1"/>
  <c r="F402" i="3"/>
  <c r="H402" i="3" s="1"/>
  <c r="F41" i="3"/>
  <c r="F98" i="3"/>
  <c r="H98" i="3" s="1"/>
  <c r="F202" i="3"/>
  <c r="H202" i="3" s="1"/>
  <c r="F442" i="3"/>
  <c r="H442" i="3" s="1"/>
  <c r="F364" i="3"/>
  <c r="H364" i="3" s="1"/>
  <c r="F282" i="3"/>
  <c r="H282" i="3" s="1"/>
  <c r="F8" i="3"/>
  <c r="F603" i="3"/>
  <c r="H603" i="3" s="1"/>
  <c r="Z41" i="3"/>
  <c r="Z8" i="3"/>
  <c r="E442" i="3"/>
  <c r="E98" i="3"/>
  <c r="E282" i="3"/>
  <c r="E522" i="3"/>
  <c r="E402" i="3"/>
  <c r="E144" i="3"/>
  <c r="E364" i="3"/>
  <c r="W41" i="3"/>
  <c r="P41" i="3"/>
  <c r="E202" i="3"/>
  <c r="W8" i="3"/>
  <c r="P8" i="3"/>
  <c r="E323" i="3"/>
  <c r="Z323" i="3"/>
  <c r="E563" i="3"/>
  <c r="Z563" i="3"/>
  <c r="W363" i="3"/>
  <c r="P363" i="3"/>
  <c r="W603" i="3"/>
  <c r="P603" i="3"/>
  <c r="E604" i="3"/>
  <c r="C42" i="3"/>
  <c r="E41" i="3"/>
  <c r="C9" i="3"/>
  <c r="E8" i="3"/>
  <c r="C365" i="3"/>
  <c r="C564" i="3"/>
  <c r="C283" i="3"/>
  <c r="C403" i="3"/>
  <c r="C145" i="3"/>
  <c r="C99" i="3"/>
  <c r="C324" i="3"/>
  <c r="C203" i="3"/>
  <c r="C443" i="3"/>
  <c r="C523" i="3"/>
  <c r="K41" i="3" l="1"/>
  <c r="J323" i="3"/>
  <c r="J522" i="3"/>
  <c r="J364" i="3"/>
  <c r="J282" i="3"/>
  <c r="J363" i="3"/>
  <c r="J98" i="3"/>
  <c r="J603" i="3"/>
  <c r="J442" i="3"/>
  <c r="J202" i="3"/>
  <c r="J402" i="3"/>
  <c r="J144" i="3"/>
  <c r="J41" i="3"/>
  <c r="K563" i="3"/>
  <c r="K323" i="3"/>
  <c r="K8" i="3"/>
  <c r="K364" i="3"/>
  <c r="I145" i="3"/>
  <c r="I324" i="3"/>
  <c r="K324" i="3" s="1"/>
  <c r="I564" i="3"/>
  <c r="K564" i="3" s="1"/>
  <c r="I99" i="3"/>
  <c r="I403" i="3"/>
  <c r="J403" i="3" s="1"/>
  <c r="I283" i="3"/>
  <c r="I365" i="3"/>
  <c r="J365" i="3" s="1"/>
  <c r="I443" i="3"/>
  <c r="I523" i="3"/>
  <c r="I42" i="3"/>
  <c r="K42" i="3" s="1"/>
  <c r="I203" i="3"/>
  <c r="I604" i="3"/>
  <c r="J604" i="3" s="1"/>
  <c r="I9" i="3"/>
  <c r="K9" i="3" s="1"/>
  <c r="G41" i="3"/>
  <c r="G563" i="3"/>
  <c r="G282" i="3"/>
  <c r="G323" i="3"/>
  <c r="G8" i="3"/>
  <c r="G522" i="3"/>
  <c r="G144" i="3"/>
  <c r="G364" i="3"/>
  <c r="G202" i="3"/>
  <c r="G442" i="3"/>
  <c r="G98" i="3"/>
  <c r="G603" i="3"/>
  <c r="G402" i="3"/>
  <c r="H41" i="3"/>
  <c r="H323" i="3"/>
  <c r="H8" i="3"/>
  <c r="H563" i="3"/>
  <c r="C605" i="3"/>
  <c r="F604" i="3"/>
  <c r="H604" i="3" s="1"/>
  <c r="F9" i="3"/>
  <c r="H9" i="3" s="1"/>
  <c r="F443" i="3"/>
  <c r="F283" i="3"/>
  <c r="F42" i="3"/>
  <c r="H42" i="3" s="1"/>
  <c r="F99" i="3"/>
  <c r="F145" i="3"/>
  <c r="F403" i="3"/>
  <c r="F564" i="3"/>
  <c r="H564" i="3" s="1"/>
  <c r="F523" i="3"/>
  <c r="F203" i="3"/>
  <c r="F324" i="3"/>
  <c r="H324" i="3" s="1"/>
  <c r="F365" i="3"/>
  <c r="H365" i="3" s="1"/>
  <c r="E605" i="3"/>
  <c r="E564" i="3"/>
  <c r="E365" i="3"/>
  <c r="E324" i="3"/>
  <c r="E145" i="3"/>
  <c r="Z145" i="3"/>
  <c r="E403" i="3"/>
  <c r="Z403" i="3"/>
  <c r="E523" i="3"/>
  <c r="Z523" i="3"/>
  <c r="E443" i="3"/>
  <c r="Z443" i="3"/>
  <c r="E283" i="3"/>
  <c r="Z283" i="3"/>
  <c r="P563" i="3"/>
  <c r="W563" i="3"/>
  <c r="E99" i="3"/>
  <c r="Z99" i="3"/>
  <c r="E203" i="3"/>
  <c r="Z203" i="3"/>
  <c r="W323" i="3"/>
  <c r="P323" i="3"/>
  <c r="C10" i="3"/>
  <c r="E9" i="3"/>
  <c r="C43" i="3"/>
  <c r="E42" i="3"/>
  <c r="C100" i="3"/>
  <c r="C284" i="3"/>
  <c r="C524" i="3"/>
  <c r="C204" i="3"/>
  <c r="C146" i="3"/>
  <c r="C565" i="3"/>
  <c r="C444" i="3"/>
  <c r="C325" i="3"/>
  <c r="C404" i="3"/>
  <c r="C366" i="3"/>
  <c r="Q388" i="3"/>
  <c r="Q162" i="3"/>
  <c r="Q46" i="3"/>
  <c r="Q401" i="3"/>
  <c r="Q163" i="3"/>
  <c r="Q563" i="3"/>
  <c r="L629" i="3"/>
  <c r="Q47" i="3"/>
  <c r="Q222" i="3"/>
  <c r="L272" i="3"/>
  <c r="Q528" i="3"/>
  <c r="Q181" i="3"/>
  <c r="Q187" i="3"/>
  <c r="Q621" i="3"/>
  <c r="Q633" i="3"/>
  <c r="L6" i="3"/>
  <c r="Q499" i="3"/>
  <c r="L546" i="3"/>
  <c r="Q256" i="3"/>
  <c r="L310" i="3"/>
  <c r="Q579" i="3"/>
  <c r="Q316" i="3"/>
  <c r="Q540" i="3"/>
  <c r="Q389" i="3"/>
  <c r="Q32" i="3"/>
  <c r="Q442" i="3"/>
  <c r="Q191" i="3"/>
  <c r="L271" i="3"/>
  <c r="Q183" i="3"/>
  <c r="Q517" i="3"/>
  <c r="Q426" i="3"/>
  <c r="Q57" i="3"/>
  <c r="L511" i="3"/>
  <c r="L634" i="3"/>
  <c r="Q114" i="3"/>
  <c r="Q232" i="3"/>
  <c r="Q238" i="3"/>
  <c r="L545" i="3"/>
  <c r="Q438" i="3"/>
  <c r="Q456" i="3"/>
  <c r="L348" i="3"/>
  <c r="L425" i="3"/>
  <c r="Q624" i="3"/>
  <c r="L175" i="3"/>
  <c r="L308" i="3"/>
  <c r="L513" i="3"/>
  <c r="L128" i="3"/>
  <c r="Q224" i="3"/>
  <c r="Q225" i="3"/>
  <c r="Q620" i="3"/>
  <c r="L29" i="3"/>
  <c r="Q290" i="3"/>
  <c r="Q260" i="3"/>
  <c r="Q357" i="3"/>
  <c r="Q372" i="3"/>
  <c r="L8" i="3"/>
  <c r="Q468" i="3"/>
  <c r="Q61" i="3"/>
  <c r="Q308" i="3"/>
  <c r="Q490" i="3"/>
  <c r="L273" i="3"/>
  <c r="L227" i="3"/>
  <c r="Q152" i="3"/>
  <c r="Q597" i="3"/>
  <c r="Q226" i="3"/>
  <c r="Q324" i="3"/>
  <c r="Q512" i="3"/>
  <c r="Q553" i="3"/>
  <c r="Q371" i="3"/>
  <c r="Q9" i="3"/>
  <c r="Q338" i="3"/>
  <c r="Q283" i="3"/>
  <c r="Q384" i="3"/>
  <c r="Q122" i="3"/>
  <c r="Q381" i="3"/>
  <c r="Q453" i="3"/>
  <c r="L584" i="3"/>
  <c r="Q413" i="3"/>
  <c r="Q65" i="3"/>
  <c r="Q497" i="3"/>
  <c r="Q127" i="3"/>
  <c r="Q510" i="3"/>
  <c r="Q214" i="3"/>
  <c r="Q462" i="3"/>
  <c r="Q219" i="3"/>
  <c r="Q636" i="3"/>
  <c r="Q305" i="3"/>
  <c r="L309" i="3"/>
  <c r="Q366" i="3"/>
  <c r="L123" i="3"/>
  <c r="Q587" i="3"/>
  <c r="L624" i="3"/>
  <c r="Q554" i="3"/>
  <c r="Q419" i="3"/>
  <c r="Q492" i="3"/>
  <c r="Q263" i="3"/>
  <c r="Q576" i="3"/>
  <c r="Q407" i="3"/>
  <c r="Q364" i="3"/>
  <c r="Q511" i="3"/>
  <c r="Q398" i="3"/>
  <c r="Q143" i="3"/>
  <c r="Q571" i="3"/>
  <c r="Q415" i="3"/>
  <c r="Q169" i="3"/>
  <c r="L509" i="3"/>
  <c r="Q472" i="3"/>
  <c r="Q272" i="3"/>
  <c r="Q574" i="3"/>
  <c r="Q280" i="3"/>
  <c r="Q158" i="3"/>
  <c r="Q333" i="3"/>
  <c r="Q390" i="3"/>
  <c r="Q448" i="3"/>
  <c r="Q367" i="3"/>
  <c r="Q19" i="3"/>
  <c r="Q51" i="3"/>
  <c r="L507" i="3"/>
  <c r="Q2" i="3"/>
  <c r="Q420" i="3"/>
  <c r="Q133" i="3"/>
  <c r="Q58" i="3"/>
  <c r="Q126" i="3"/>
  <c r="Q544" i="3"/>
  <c r="L635" i="3"/>
  <c r="Q292" i="3"/>
  <c r="L134" i="3"/>
  <c r="L234" i="3"/>
  <c r="Q458" i="3"/>
  <c r="Q556" i="3"/>
  <c r="L465" i="3"/>
  <c r="Q481" i="3"/>
  <c r="L124" i="3"/>
  <c r="Q18" i="3"/>
  <c r="Q202" i="3"/>
  <c r="Q376" i="3"/>
  <c r="L62" i="3"/>
  <c r="L275" i="3"/>
  <c r="Q136" i="3"/>
  <c r="L132" i="3"/>
  <c r="Q235" i="3"/>
  <c r="L394" i="3"/>
  <c r="Q303" i="3"/>
  <c r="L555" i="3"/>
  <c r="Q599" i="3"/>
  <c r="Q555" i="3"/>
  <c r="Q503" i="3"/>
  <c r="Q184" i="3"/>
  <c r="L270" i="3"/>
  <c r="Q365" i="3"/>
  <c r="Q368" i="3"/>
  <c r="Q164" i="3"/>
  <c r="Q339" i="3"/>
  <c r="L19" i="3"/>
  <c r="Q634" i="3"/>
  <c r="Q480" i="3"/>
  <c r="Q521" i="3"/>
  <c r="L349" i="3"/>
  <c r="L232" i="3"/>
  <c r="L385" i="3"/>
  <c r="Q96" i="3"/>
  <c r="Q519" i="3"/>
  <c r="L127" i="3"/>
  <c r="L593" i="3"/>
  <c r="Q363" i="3"/>
  <c r="Q591" i="3"/>
  <c r="Q23" i="3"/>
  <c r="Q29" i="3"/>
  <c r="L133" i="3"/>
  <c r="Q359" i="3"/>
  <c r="Q355" i="3"/>
  <c r="L20" i="3"/>
  <c r="Q493" i="3"/>
  <c r="Q342" i="3"/>
  <c r="Q618" i="3"/>
  <c r="Q241" i="3"/>
  <c r="Q3" i="3"/>
  <c r="Q111" i="3"/>
  <c r="Q325" i="3"/>
  <c r="Q153" i="3"/>
  <c r="Q199" i="3"/>
  <c r="Q570" i="3"/>
  <c r="Q523" i="3"/>
  <c r="Q373" i="3"/>
  <c r="Q411" i="3"/>
  <c r="Q170" i="3"/>
  <c r="Q264" i="3"/>
  <c r="L428" i="3"/>
  <c r="Q28" i="3"/>
  <c r="L347" i="3"/>
  <c r="L266" i="3"/>
  <c r="Q274" i="3"/>
  <c r="L591" i="3"/>
  <c r="Q172" i="3"/>
  <c r="Q289" i="3"/>
  <c r="Q530" i="3"/>
  <c r="Q218" i="3"/>
  <c r="Q592" i="3"/>
  <c r="Q94" i="3"/>
  <c r="Q165" i="3"/>
  <c r="Q141" i="3"/>
  <c r="Q545" i="3"/>
  <c r="L474" i="3"/>
  <c r="L595" i="3"/>
  <c r="Q332" i="3"/>
  <c r="L136" i="3"/>
  <c r="L228" i="3"/>
  <c r="L352" i="3"/>
  <c r="L544" i="3"/>
  <c r="Q399" i="3"/>
  <c r="L632" i="3"/>
  <c r="Q39" i="3"/>
  <c r="Q106" i="3"/>
  <c r="Q626" i="3"/>
  <c r="Q569" i="3"/>
  <c r="Q349" i="3"/>
  <c r="L274" i="3"/>
  <c r="L506" i="3"/>
  <c r="Q230" i="3"/>
  <c r="Q546" i="3"/>
  <c r="Q484" i="3"/>
  <c r="L30" i="3"/>
  <c r="L12" i="3"/>
  <c r="Q379" i="3"/>
  <c r="L554" i="3"/>
  <c r="Q99" i="3"/>
  <c r="L311" i="3"/>
  <c r="Q507" i="3"/>
  <c r="Q302" i="3"/>
  <c r="Q513" i="3"/>
  <c r="Q210" i="3"/>
  <c r="Q346" i="3"/>
  <c r="L429" i="3"/>
  <c r="Q247" i="3"/>
  <c r="Q437" i="3"/>
  <c r="Q335" i="3"/>
  <c r="Q515" i="3"/>
  <c r="L177" i="3"/>
  <c r="Q282" i="3"/>
  <c r="L316" i="3"/>
  <c r="Q441" i="3"/>
  <c r="Q477" i="3"/>
  <c r="Q21" i="3"/>
  <c r="Q559" i="3"/>
  <c r="Q330" i="3"/>
  <c r="Q520" i="3"/>
  <c r="Q314" i="3"/>
  <c r="Q278" i="3"/>
  <c r="Q358" i="3"/>
  <c r="L464" i="3"/>
  <c r="Q433" i="3"/>
  <c r="Q115" i="3"/>
  <c r="L346" i="3"/>
  <c r="Q156" i="3"/>
  <c r="Q33" i="3"/>
  <c r="Q209" i="3"/>
  <c r="Q279" i="3"/>
  <c r="Q470" i="3"/>
  <c r="Q277" i="3"/>
  <c r="Q304" i="3"/>
  <c r="L510" i="3"/>
  <c r="Q425" i="3"/>
  <c r="Q533" i="3"/>
  <c r="Q361" i="3"/>
  <c r="L68" i="3"/>
  <c r="Q301" i="3"/>
  <c r="Q450" i="3"/>
  <c r="Q150" i="3"/>
  <c r="Q457" i="3"/>
  <c r="Q443" i="3"/>
  <c r="Q504" i="3"/>
  <c r="Q22" i="3"/>
  <c r="Q427" i="3"/>
  <c r="Q110" i="3"/>
  <c r="L179" i="3"/>
  <c r="Q400" i="3"/>
  <c r="Q129" i="3"/>
  <c r="Q175" i="3"/>
  <c r="Q445" i="3"/>
  <c r="L424" i="3"/>
  <c r="L196" i="3"/>
  <c r="Q67" i="3"/>
  <c r="Q451" i="3"/>
  <c r="Q189" i="3"/>
  <c r="Q428" i="3"/>
  <c r="Q423" i="3"/>
  <c r="Q615" i="3"/>
  <c r="Q52" i="3"/>
  <c r="Q404" i="3"/>
  <c r="L384" i="3"/>
  <c r="Q467" i="3"/>
  <c r="Q248" i="3"/>
  <c r="Q495" i="3"/>
  <c r="Q526" i="3"/>
  <c r="Q174" i="3"/>
  <c r="L471" i="3"/>
  <c r="L548" i="3"/>
  <c r="Q435" i="3"/>
  <c r="L631" i="3"/>
  <c r="Q155" i="3"/>
  <c r="L16" i="3"/>
  <c r="Q421" i="3"/>
  <c r="Q550" i="3"/>
  <c r="L551" i="3"/>
  <c r="L63" i="3"/>
  <c r="Q30" i="3"/>
  <c r="L4" i="3"/>
  <c r="Q254" i="3"/>
  <c r="Q178" i="3"/>
  <c r="L431" i="3"/>
  <c r="Q386" i="3"/>
  <c r="L466" i="3"/>
  <c r="Q207" i="3"/>
  <c r="Q216" i="3"/>
  <c r="Q594" i="3"/>
  <c r="Q535" i="3"/>
  <c r="Q478" i="3"/>
  <c r="Q208" i="3"/>
  <c r="Q440" i="3"/>
  <c r="Q336" i="3"/>
  <c r="Q204" i="3"/>
  <c r="L181" i="3"/>
  <c r="L11" i="3"/>
  <c r="Q206" i="3"/>
  <c r="Q312" i="3"/>
  <c r="Q463" i="3"/>
  <c r="L137" i="3"/>
  <c r="L27" i="3"/>
  <c r="Q267" i="3"/>
  <c r="Q240" i="3"/>
  <c r="Q250" i="3"/>
  <c r="L468" i="3"/>
  <c r="L305" i="3"/>
  <c r="Q43" i="3"/>
  <c r="L391" i="3"/>
  <c r="Q506" i="3"/>
  <c r="L426" i="3"/>
  <c r="L515" i="3"/>
  <c r="Q195" i="3"/>
  <c r="Q298" i="3"/>
  <c r="Q252" i="3"/>
  <c r="Q603" i="3"/>
  <c r="Q632" i="3"/>
  <c r="L427" i="3"/>
  <c r="Q416" i="3"/>
  <c r="L588" i="3"/>
  <c r="Q518" i="3"/>
  <c r="Q403" i="3"/>
  <c r="Q430" i="3"/>
  <c r="Q281" i="3"/>
  <c r="Q455" i="3"/>
  <c r="Q120" i="3"/>
  <c r="Q560" i="3"/>
  <c r="Q7" i="3"/>
  <c r="L171" i="3"/>
  <c r="Q121" i="3"/>
  <c r="Q402" i="3"/>
  <c r="L505" i="3"/>
  <c r="Q551" i="3"/>
  <c r="Q509" i="3"/>
  <c r="L469" i="3"/>
  <c r="Q534" i="3"/>
  <c r="Q395" i="3"/>
  <c r="Q452" i="3"/>
  <c r="L345" i="3"/>
  <c r="Q15" i="3"/>
  <c r="Q375" i="3"/>
  <c r="L22" i="3"/>
  <c r="Q309" i="3"/>
  <c r="Q567" i="3"/>
  <c r="Q45" i="3"/>
  <c r="Q317" i="3"/>
  <c r="Q117" i="3"/>
  <c r="Q432" i="3"/>
  <c r="Q261" i="3"/>
  <c r="Q203" i="3"/>
  <c r="Q151" i="3"/>
  <c r="L194" i="3"/>
  <c r="Q584" i="3"/>
  <c r="L10" i="3"/>
  <c r="Q311" i="3"/>
  <c r="Q549" i="3"/>
  <c r="L25" i="3"/>
  <c r="L224" i="3"/>
  <c r="Q249" i="3"/>
  <c r="L265" i="3"/>
  <c r="L314" i="3"/>
  <c r="Q276" i="3"/>
  <c r="L65" i="3"/>
  <c r="Q131" i="3"/>
  <c r="Q418" i="3"/>
  <c r="Q352" i="3"/>
  <c r="L182" i="3"/>
  <c r="Q417" i="3"/>
  <c r="Q257" i="3"/>
  <c r="L267" i="3"/>
  <c r="Q296" i="3"/>
  <c r="Q8" i="3"/>
  <c r="Q294" i="3"/>
  <c r="Q246" i="3"/>
  <c r="Q4" i="3"/>
  <c r="Q38" i="3"/>
  <c r="Q239" i="3"/>
  <c r="Q321" i="3"/>
  <c r="L236" i="3"/>
  <c r="Q231" i="3"/>
  <c r="Q98" i="3"/>
  <c r="Q171" i="3"/>
  <c r="Q577" i="3"/>
  <c r="Q610" i="3"/>
  <c r="L392" i="3"/>
  <c r="L389" i="3"/>
  <c r="Q173" i="3"/>
  <c r="Q295" i="3"/>
  <c r="Q625" i="3"/>
  <c r="Q543" i="3"/>
  <c r="Q287" i="3"/>
  <c r="Q139" i="3"/>
  <c r="Q285" i="3"/>
  <c r="Q436" i="3"/>
  <c r="Q101" i="3"/>
  <c r="Q227" i="3"/>
  <c r="L475" i="3"/>
  <c r="Q234" i="3"/>
  <c r="Q454" i="3"/>
  <c r="Q166" i="3"/>
  <c r="Q293" i="3"/>
  <c r="L195" i="3"/>
  <c r="L3" i="3"/>
  <c r="Q434" i="3"/>
  <c r="Q145" i="3"/>
  <c r="Q251" i="3"/>
  <c r="Q374" i="3"/>
  <c r="Q68" i="3"/>
  <c r="Q537" i="3"/>
  <c r="L2" i="3"/>
  <c r="L388" i="3"/>
  <c r="Q337" i="3"/>
  <c r="Q11" i="3"/>
  <c r="Q100" i="3"/>
  <c r="Q611" i="3"/>
  <c r="Q125" i="3"/>
  <c r="L393" i="3"/>
  <c r="Q185" i="3"/>
  <c r="Q406" i="3"/>
  <c r="Q548" i="3"/>
  <c r="Q422" i="3"/>
  <c r="Q107" i="3"/>
  <c r="L473" i="3"/>
  <c r="L34" i="3"/>
  <c r="L434" i="3"/>
  <c r="Q31" i="3"/>
  <c r="Q465" i="3"/>
  <c r="L628" i="3"/>
  <c r="Q200" i="3"/>
  <c r="L387" i="3"/>
  <c r="L138" i="3"/>
  <c r="Q97" i="3"/>
  <c r="Q410" i="3"/>
  <c r="L230" i="3"/>
  <c r="Q24" i="3"/>
  <c r="Q564" i="3"/>
  <c r="Q17" i="3"/>
  <c r="L472" i="3"/>
  <c r="Q498" i="3"/>
  <c r="Q177" i="3"/>
  <c r="Q380" i="3"/>
  <c r="Q318" i="3"/>
  <c r="Q387" i="3"/>
  <c r="L354" i="3"/>
  <c r="Q501" i="3"/>
  <c r="Q265" i="3"/>
  <c r="Q244" i="3"/>
  <c r="Q488" i="3"/>
  <c r="Q353" i="3"/>
  <c r="Q105" i="3"/>
  <c r="Q315" i="3"/>
  <c r="L547" i="3"/>
  <c r="L553" i="3"/>
  <c r="Q160" i="3"/>
  <c r="L190" i="3"/>
  <c r="Q360" i="3"/>
  <c r="Q475" i="3"/>
  <c r="Q299" i="3"/>
  <c r="Q41" i="3"/>
  <c r="Q44" i="3"/>
  <c r="L173" i="3"/>
  <c r="Q461" i="3"/>
  <c r="Q242" i="3"/>
  <c r="Q270" i="3"/>
  <c r="Q179" i="3"/>
  <c r="Q628" i="3"/>
  <c r="Q482" i="3"/>
  <c r="L66" i="3"/>
  <c r="Q112" i="3"/>
  <c r="Q215" i="3"/>
  <c r="Q255" i="3"/>
  <c r="Q93" i="3"/>
  <c r="Q606" i="3"/>
  <c r="Q631" i="3"/>
  <c r="Q444" i="3"/>
  <c r="Q36" i="3"/>
  <c r="Q578" i="3"/>
  <c r="Q205" i="3"/>
  <c r="L350" i="3"/>
  <c r="Q229" i="3"/>
  <c r="Q464" i="3"/>
  <c r="Q408" i="3"/>
  <c r="Q328" i="3"/>
  <c r="Q182" i="3"/>
  <c r="Q211" i="3"/>
  <c r="Q431" i="3"/>
  <c r="L64" i="3"/>
  <c r="L395" i="3"/>
  <c r="Q124" i="3"/>
  <c r="Q176" i="3"/>
  <c r="Q476" i="3"/>
  <c r="Q148" i="3"/>
  <c r="Q233" i="3"/>
  <c r="L586" i="3"/>
  <c r="L226" i="3"/>
  <c r="Q323" i="3"/>
  <c r="Q622" i="3"/>
  <c r="Q307" i="3"/>
  <c r="Q319" i="3"/>
  <c r="Q617" i="3"/>
  <c r="L508" i="3"/>
  <c r="Q409" i="3"/>
  <c r="Q213" i="3"/>
  <c r="Q536" i="3"/>
  <c r="Q119" i="3"/>
  <c r="L172" i="3"/>
  <c r="L625" i="3"/>
  <c r="L476" i="3"/>
  <c r="Q27" i="3"/>
  <c r="Q291" i="3"/>
  <c r="Q522" i="3"/>
  <c r="Q327" i="3"/>
  <c r="Q16" i="3"/>
  <c r="Q334" i="3"/>
  <c r="Q258" i="3"/>
  <c r="L185" i="3"/>
  <c r="Q391" i="3"/>
  <c r="L180" i="3"/>
  <c r="Q459" i="3"/>
  <c r="Q221" i="3"/>
  <c r="L125" i="3"/>
  <c r="Q6" i="3"/>
  <c r="Q132" i="3"/>
  <c r="Q5" i="3"/>
  <c r="Q49" i="3"/>
  <c r="Q146" i="3"/>
  <c r="L120" i="3"/>
  <c r="Q616" i="3"/>
  <c r="L307" i="3"/>
  <c r="L436" i="3"/>
  <c r="L626" i="3"/>
  <c r="Q193" i="3"/>
  <c r="Q605" i="3"/>
  <c r="Q223" i="3"/>
  <c r="Q157" i="3"/>
  <c r="Q489" i="3"/>
  <c r="Q412" i="3"/>
  <c r="Q20" i="3"/>
  <c r="Q500" i="3"/>
  <c r="L592" i="3"/>
  <c r="Q396" i="3"/>
  <c r="Q297" i="3"/>
  <c r="L351" i="3"/>
  <c r="Q449" i="3"/>
  <c r="Q635" i="3"/>
  <c r="L344" i="3"/>
  <c r="Q220" i="3"/>
  <c r="Q245" i="3"/>
  <c r="Q286" i="3"/>
  <c r="L430" i="3"/>
  <c r="Q138" i="3"/>
  <c r="Q351" i="3"/>
  <c r="Q103" i="3"/>
  <c r="L633" i="3"/>
  <c r="Q525" i="3"/>
  <c r="L556" i="3"/>
  <c r="Q370" i="3"/>
  <c r="L312" i="3"/>
  <c r="Q474" i="3"/>
  <c r="Q40" i="3"/>
  <c r="Q62" i="3"/>
  <c r="Q34" i="3"/>
  <c r="L386" i="3"/>
  <c r="Q589" i="3"/>
  <c r="Q102" i="3"/>
  <c r="L166" i="3"/>
  <c r="Q350" i="3"/>
  <c r="L168" i="3"/>
  <c r="L587" i="3"/>
  <c r="Q161" i="3"/>
  <c r="L235" i="3"/>
  <c r="Q42" i="3"/>
  <c r="L552" i="3"/>
  <c r="L189" i="3"/>
  <c r="Q446" i="3"/>
  <c r="Q228" i="3"/>
  <c r="Q142" i="3"/>
  <c r="Q356" i="3"/>
  <c r="Q531" i="3"/>
  <c r="Q575" i="3"/>
  <c r="L353" i="3"/>
  <c r="Q168" i="3"/>
  <c r="Q66" i="3"/>
  <c r="Q192" i="3"/>
  <c r="Q340" i="3"/>
  <c r="L269" i="3"/>
  <c r="Q561" i="3"/>
  <c r="Q300" i="3"/>
  <c r="L192" i="3"/>
  <c r="L306" i="3"/>
  <c r="Q167" i="3"/>
  <c r="Q201" i="3"/>
  <c r="Q393" i="3"/>
  <c r="Q508" i="3"/>
  <c r="Q343" i="3"/>
  <c r="Q494" i="3"/>
  <c r="L504" i="3"/>
  <c r="L589" i="3"/>
  <c r="Q14" i="3"/>
  <c r="L225" i="3"/>
  <c r="Q194" i="3"/>
  <c r="Q527" i="3"/>
  <c r="L390" i="3"/>
  <c r="Q539" i="3"/>
  <c r="L186" i="3"/>
  <c r="Q190" i="3"/>
  <c r="L229" i="3"/>
  <c r="Q266" i="3"/>
  <c r="L313" i="3"/>
  <c r="Q69" i="3"/>
  <c r="Q382" i="3"/>
  <c r="L26" i="3"/>
  <c r="L5" i="3"/>
  <c r="L396" i="3"/>
  <c r="Q608" i="3"/>
  <c r="L178" i="3"/>
  <c r="Q154" i="3"/>
  <c r="L188" i="3"/>
  <c r="Q424" i="3"/>
  <c r="L170" i="3"/>
  <c r="Q345" i="3"/>
  <c r="Q538" i="3"/>
  <c r="Q623" i="3"/>
  <c r="L627" i="3"/>
  <c r="Q627" i="3"/>
  <c r="Q385" i="3"/>
  <c r="Q284" i="3"/>
  <c r="L23" i="3"/>
  <c r="Q116" i="3"/>
  <c r="L550" i="3"/>
  <c r="Q347" i="3"/>
  <c r="Q306" i="3"/>
  <c r="L176" i="3"/>
  <c r="Q217" i="3"/>
  <c r="Q596" i="3"/>
  <c r="Q491" i="3"/>
  <c r="L304" i="3"/>
  <c r="Q529" i="3"/>
  <c r="Q542" i="3"/>
  <c r="Q113" i="3"/>
  <c r="Q13" i="3"/>
  <c r="Q532" i="3"/>
  <c r="Q149" i="3"/>
  <c r="Q585" i="3"/>
  <c r="Q159" i="3"/>
  <c r="L231" i="3"/>
  <c r="Q50" i="3"/>
  <c r="Q614" i="3"/>
  <c r="Q271" i="3"/>
  <c r="L130" i="3"/>
  <c r="L356" i="3"/>
  <c r="L512" i="3"/>
  <c r="Q607" i="3"/>
  <c r="Q460" i="3"/>
  <c r="Q541" i="3"/>
  <c r="Q310" i="3"/>
  <c r="L129" i="3"/>
  <c r="Q619" i="3"/>
  <c r="Q322" i="3"/>
  <c r="Q104" i="3"/>
  <c r="L122" i="3"/>
  <c r="L233" i="3"/>
  <c r="Q604" i="3"/>
  <c r="Q602" i="3"/>
  <c r="Q590" i="3"/>
  <c r="Q262" i="3"/>
  <c r="Q197" i="3"/>
  <c r="Q12" i="3"/>
  <c r="L121" i="3"/>
  <c r="Q60" i="3"/>
  <c r="L433" i="3"/>
  <c r="Q48" i="3"/>
  <c r="Q496" i="3"/>
  <c r="Q471" i="3"/>
  <c r="Q629" i="3"/>
  <c r="Q118" i="3"/>
  <c r="Q128" i="3"/>
  <c r="Q514" i="3"/>
  <c r="Q288" i="3"/>
  <c r="Q580" i="3"/>
  <c r="Q137" i="3"/>
  <c r="Q55" i="3"/>
  <c r="L191" i="3"/>
  <c r="Q198" i="3"/>
  <c r="Q123" i="3"/>
  <c r="Q326" i="3"/>
  <c r="Q237" i="3"/>
  <c r="Q439" i="3"/>
  <c r="Q348" i="3"/>
  <c r="L167" i="3"/>
  <c r="Q269" i="3"/>
  <c r="Q593" i="3"/>
  <c r="L594" i="3"/>
  <c r="L585" i="3"/>
  <c r="L596" i="3"/>
  <c r="Q447" i="3"/>
  <c r="Q130" i="3"/>
  <c r="Q186" i="3"/>
  <c r="Q331" i="3"/>
  <c r="Q95" i="3"/>
  <c r="Q466" i="3"/>
  <c r="Q581" i="3"/>
  <c r="L135" i="3"/>
  <c r="Q565" i="3"/>
  <c r="Q25" i="3"/>
  <c r="Q394" i="3"/>
  <c r="Q573" i="3"/>
  <c r="Q188" i="3"/>
  <c r="L470" i="3"/>
  <c r="L15" i="3"/>
  <c r="Q613" i="3"/>
  <c r="Q568" i="3"/>
  <c r="Q37" i="3"/>
  <c r="Q383" i="3"/>
  <c r="Q485" i="3"/>
  <c r="Q601" i="3"/>
  <c r="Q595" i="3"/>
  <c r="L9" i="3"/>
  <c r="Q144" i="3"/>
  <c r="Q259" i="3"/>
  <c r="Q59" i="3"/>
  <c r="L435" i="3"/>
  <c r="Q63" i="3"/>
  <c r="L193" i="3"/>
  <c r="Q483" i="3"/>
  <c r="L276" i="3"/>
  <c r="Q134" i="3"/>
  <c r="Q313" i="3"/>
  <c r="L590" i="3"/>
  <c r="L549" i="3"/>
  <c r="Q378" i="3"/>
  <c r="L264" i="3"/>
  <c r="Q392" i="3"/>
  <c r="Q572" i="3"/>
  <c r="Q268" i="3"/>
  <c r="Q414" i="3"/>
  <c r="Q600" i="3"/>
  <c r="Q362" i="3"/>
  <c r="Q369" i="3"/>
  <c r="Q502" i="3"/>
  <c r="Q10" i="3"/>
  <c r="L31" i="3"/>
  <c r="Q405" i="3"/>
  <c r="Q552" i="3"/>
  <c r="Q586" i="3"/>
  <c r="Q473" i="3"/>
  <c r="Q486" i="3"/>
  <c r="L432" i="3"/>
  <c r="Q562" i="3"/>
  <c r="L630" i="3"/>
  <c r="Q377" i="3"/>
  <c r="Q236" i="3"/>
  <c r="Q64" i="3"/>
  <c r="L315" i="3"/>
  <c r="Q479" i="3"/>
  <c r="Q243" i="3"/>
  <c r="Q56" i="3"/>
  <c r="Q108" i="3"/>
  <c r="Q547" i="3"/>
  <c r="L514" i="3"/>
  <c r="L183" i="3"/>
  <c r="L126" i="3"/>
  <c r="L174" i="3"/>
  <c r="Q275" i="3"/>
  <c r="Q135" i="3"/>
  <c r="Q505" i="3"/>
  <c r="Q630" i="3"/>
  <c r="Q397" i="3"/>
  <c r="Q320" i="3"/>
  <c r="L67" i="3"/>
  <c r="Q341" i="3"/>
  <c r="L69" i="3"/>
  <c r="L32" i="3"/>
  <c r="L33" i="3"/>
  <c r="Q524" i="3"/>
  <c r="Q598" i="3"/>
  <c r="Q196" i="3"/>
  <c r="L184" i="3"/>
  <c r="Q469" i="3"/>
  <c r="Q53" i="3"/>
  <c r="L516" i="3"/>
  <c r="Q26" i="3"/>
  <c r="Q147" i="3"/>
  <c r="Q54" i="3"/>
  <c r="Q558" i="3"/>
  <c r="L268" i="3"/>
  <c r="Q429" i="3"/>
  <c r="L355" i="3"/>
  <c r="Q253" i="3"/>
  <c r="L169" i="3"/>
  <c r="Q180" i="3"/>
  <c r="L467" i="3"/>
  <c r="L187" i="3"/>
  <c r="Q612" i="3"/>
  <c r="Q487" i="3"/>
  <c r="Q557" i="3"/>
  <c r="L13" i="3"/>
  <c r="Q354" i="3"/>
  <c r="L7" i="3"/>
  <c r="Q588" i="3"/>
  <c r="L131" i="3"/>
  <c r="Q109" i="3"/>
  <c r="Q344" i="3"/>
  <c r="Q583" i="3"/>
  <c r="Q582" i="3"/>
  <c r="Q140" i="3"/>
  <c r="Q273" i="3"/>
  <c r="Q329" i="3"/>
  <c r="Q35" i="3"/>
  <c r="Q566" i="3"/>
  <c r="L636" i="3"/>
  <c r="Q212" i="3"/>
  <c r="L18" i="3"/>
  <c r="Q516" i="3"/>
  <c r="Q609" i="3"/>
  <c r="J283" i="3" l="1"/>
  <c r="J99" i="3"/>
  <c r="J564" i="3"/>
  <c r="J145" i="3"/>
  <c r="J203" i="3"/>
  <c r="K523" i="3"/>
  <c r="J443" i="3"/>
  <c r="J9" i="3"/>
  <c r="J523" i="3"/>
  <c r="K145" i="3"/>
  <c r="J324" i="3"/>
  <c r="J42" i="3"/>
  <c r="K443" i="3"/>
  <c r="K283" i="3"/>
  <c r="K403" i="3"/>
  <c r="K99" i="3"/>
  <c r="K203" i="3"/>
  <c r="K604" i="3"/>
  <c r="K365" i="3"/>
  <c r="I43" i="3"/>
  <c r="K43" i="3" s="1"/>
  <c r="I284" i="3"/>
  <c r="K284" i="3" s="1"/>
  <c r="I605" i="3"/>
  <c r="K605" i="3" s="1"/>
  <c r="I366" i="3"/>
  <c r="J366" i="3" s="1"/>
  <c r="I325" i="3"/>
  <c r="K325" i="3" s="1"/>
  <c r="I100" i="3"/>
  <c r="K100" i="3" s="1"/>
  <c r="I404" i="3"/>
  <c r="K404" i="3" s="1"/>
  <c r="I444" i="3"/>
  <c r="J444" i="3" s="1"/>
  <c r="I565" i="3"/>
  <c r="K565" i="3" s="1"/>
  <c r="I524" i="3"/>
  <c r="K524" i="3" s="1"/>
  <c r="I146" i="3"/>
  <c r="J146" i="3" s="1"/>
  <c r="I204" i="3"/>
  <c r="J204" i="3" s="1"/>
  <c r="I10" i="3"/>
  <c r="K10" i="3" s="1"/>
  <c r="G145" i="3"/>
  <c r="G99" i="3"/>
  <c r="G283" i="3"/>
  <c r="G443" i="3"/>
  <c r="G203" i="3"/>
  <c r="G523" i="3"/>
  <c r="G403" i="3"/>
  <c r="G324" i="3"/>
  <c r="G42" i="3"/>
  <c r="G365" i="3"/>
  <c r="G9" i="3"/>
  <c r="G604" i="3"/>
  <c r="G564" i="3"/>
  <c r="C606" i="3"/>
  <c r="H145" i="3"/>
  <c r="H403" i="3"/>
  <c r="H443" i="3"/>
  <c r="H203" i="3"/>
  <c r="H99" i="3"/>
  <c r="H283" i="3"/>
  <c r="H523" i="3"/>
  <c r="F605" i="3"/>
  <c r="H605" i="3" s="1"/>
  <c r="F100" i="3"/>
  <c r="H100" i="3" s="1"/>
  <c r="F565" i="3"/>
  <c r="H565" i="3" s="1"/>
  <c r="F284" i="3"/>
  <c r="H284" i="3" s="1"/>
  <c r="F146" i="3"/>
  <c r="H146" i="3" s="1"/>
  <c r="F444" i="3"/>
  <c r="H444" i="3" s="1"/>
  <c r="F366" i="3"/>
  <c r="H366" i="3" s="1"/>
  <c r="F204" i="3"/>
  <c r="H204" i="3" s="1"/>
  <c r="F43" i="3"/>
  <c r="H43" i="3" s="1"/>
  <c r="F404" i="3"/>
  <c r="H404" i="3" s="1"/>
  <c r="F524" i="3"/>
  <c r="H524" i="3" s="1"/>
  <c r="F325" i="3"/>
  <c r="H325" i="3" s="1"/>
  <c r="F10" i="3"/>
  <c r="H10" i="3" s="1"/>
  <c r="E325" i="3"/>
  <c r="E366" i="3"/>
  <c r="E606" i="3"/>
  <c r="E204" i="3"/>
  <c r="E565" i="3"/>
  <c r="E100" i="3"/>
  <c r="E444" i="3"/>
  <c r="E146" i="3"/>
  <c r="X108" i="3"/>
  <c r="X124" i="3"/>
  <c r="X429" i="3"/>
  <c r="X247" i="3"/>
  <c r="U181" i="3"/>
  <c r="X437" i="3"/>
  <c r="X37" i="3"/>
  <c r="U3" i="3"/>
  <c r="U187" i="3"/>
  <c r="X286" i="3"/>
  <c r="X495" i="3"/>
  <c r="X16" i="3"/>
  <c r="U591" i="3"/>
  <c r="X138" i="3"/>
  <c r="U353" i="3"/>
  <c r="U425" i="3"/>
  <c r="X310" i="3"/>
  <c r="U61" i="3"/>
  <c r="X302" i="3"/>
  <c r="U330" i="3"/>
  <c r="U55" i="3"/>
  <c r="X27" i="3"/>
  <c r="U590" i="3"/>
  <c r="X236" i="3"/>
  <c r="U358" i="3"/>
  <c r="U617" i="3"/>
  <c r="U546" i="3"/>
  <c r="U610" i="3"/>
  <c r="U555" i="3"/>
  <c r="X378" i="3"/>
  <c r="U130" i="3"/>
  <c r="X398" i="3"/>
  <c r="X184" i="3"/>
  <c r="X435" i="3"/>
  <c r="X314" i="3"/>
  <c r="U603" i="3"/>
  <c r="U575" i="3"/>
  <c r="X56" i="3"/>
  <c r="X243" i="3"/>
  <c r="U44" i="3"/>
  <c r="U488" i="3"/>
  <c r="U423" i="3"/>
  <c r="X307" i="3"/>
  <c r="U439" i="3"/>
  <c r="X248" i="3"/>
  <c r="U131" i="3"/>
  <c r="X279" i="3"/>
  <c r="U602" i="3"/>
  <c r="U274" i="3"/>
  <c r="U20" i="3"/>
  <c r="X139" i="3"/>
  <c r="X598" i="3"/>
  <c r="X273" i="3"/>
  <c r="U609" i="3"/>
  <c r="X98" i="3"/>
  <c r="U107" i="3"/>
  <c r="X553" i="3"/>
  <c r="X547" i="3"/>
  <c r="X122" i="3"/>
  <c r="X349" i="3"/>
  <c r="X115" i="3"/>
  <c r="X17" i="3"/>
  <c r="X205" i="3"/>
  <c r="U133" i="3"/>
  <c r="U306" i="3"/>
  <c r="U172" i="3"/>
  <c r="X183" i="3"/>
  <c r="X457" i="3"/>
  <c r="U483" i="3"/>
  <c r="U51" i="3"/>
  <c r="U279" i="3"/>
  <c r="U468" i="3"/>
  <c r="X563" i="3"/>
  <c r="U611" i="3"/>
  <c r="U636" i="3"/>
  <c r="X227" i="3"/>
  <c r="U466" i="3"/>
  <c r="X313" i="3"/>
  <c r="X371" i="3"/>
  <c r="U288" i="3"/>
  <c r="X225" i="3"/>
  <c r="U126" i="3"/>
  <c r="U284" i="3"/>
  <c r="U607" i="3"/>
  <c r="X231" i="3"/>
  <c r="U212" i="3"/>
  <c r="X274" i="3"/>
  <c r="X239" i="3"/>
  <c r="X325" i="3"/>
  <c r="X145" i="3"/>
  <c r="U527" i="3"/>
  <c r="U332" i="3"/>
  <c r="X24" i="3"/>
  <c r="X6" i="3"/>
  <c r="U257" i="3"/>
  <c r="U442" i="3"/>
  <c r="X620" i="3"/>
  <c r="X304" i="3"/>
  <c r="X524" i="3"/>
  <c r="X142" i="3"/>
  <c r="U482" i="3"/>
  <c r="X477" i="3"/>
  <c r="U10" i="3"/>
  <c r="U67" i="3"/>
  <c r="U530" i="3"/>
  <c r="X147" i="3"/>
  <c r="X420" i="3"/>
  <c r="X134" i="3"/>
  <c r="X541" i="3"/>
  <c r="X148" i="3"/>
  <c r="X198" i="3"/>
  <c r="X342" i="3"/>
  <c r="X403" i="3"/>
  <c r="X126" i="3"/>
  <c r="X355" i="3"/>
  <c r="X633" i="3"/>
  <c r="X278" i="3"/>
  <c r="X538" i="3"/>
  <c r="X20" i="3"/>
  <c r="U560" i="3"/>
  <c r="U239" i="3"/>
  <c r="U285" i="3"/>
  <c r="X161" i="3"/>
  <c r="U34" i="3"/>
  <c r="X582" i="3"/>
  <c r="X196" i="3"/>
  <c r="X52" i="3"/>
  <c r="U537" i="3"/>
  <c r="U396" i="3"/>
  <c r="X400" i="3"/>
  <c r="X26" i="3"/>
  <c r="U576" i="3"/>
  <c r="X329" i="3"/>
  <c r="U355" i="3"/>
  <c r="X597" i="3"/>
  <c r="U451" i="3"/>
  <c r="U614" i="3"/>
  <c r="X491" i="3"/>
  <c r="U380" i="3"/>
  <c r="X521" i="3"/>
  <c r="X577" i="3"/>
  <c r="X241" i="3"/>
  <c r="X140" i="3"/>
  <c r="X600" i="3"/>
  <c r="X266" i="3"/>
  <c r="X224" i="3"/>
  <c r="X483" i="3"/>
  <c r="U280" i="3"/>
  <c r="X263" i="3"/>
  <c r="X158" i="3"/>
  <c r="U31" i="3"/>
  <c r="X362" i="3"/>
  <c r="X110" i="3"/>
  <c r="U309" i="3"/>
  <c r="U164" i="3"/>
  <c r="X514" i="3"/>
  <c r="U200" i="3"/>
  <c r="X456" i="3"/>
  <c r="X93" i="3"/>
  <c r="U209" i="3"/>
  <c r="X177" i="3"/>
  <c r="U595" i="3"/>
  <c r="X167" i="3"/>
  <c r="U43" i="3"/>
  <c r="X234" i="3"/>
  <c r="U408" i="3"/>
  <c r="X189" i="3"/>
  <c r="X34" i="3"/>
  <c r="U262" i="3"/>
  <c r="X338" i="3"/>
  <c r="X599" i="3"/>
  <c r="X464" i="3"/>
  <c r="X367" i="3"/>
  <c r="X256" i="3"/>
  <c r="X358" i="3"/>
  <c r="U405" i="3"/>
  <c r="U467" i="3"/>
  <c r="U503" i="3"/>
  <c r="U60" i="3"/>
  <c r="U193" i="3"/>
  <c r="X259" i="3"/>
  <c r="U38" i="3"/>
  <c r="X619" i="3"/>
  <c r="X621" i="3"/>
  <c r="X292" i="3"/>
  <c r="X192" i="3"/>
  <c r="U388" i="3"/>
  <c r="U308" i="3"/>
  <c r="X440" i="3"/>
  <c r="U316" i="3"/>
  <c r="X190" i="3"/>
  <c r="U291" i="3"/>
  <c r="X527" i="3"/>
  <c r="U481" i="3"/>
  <c r="X22" i="3"/>
  <c r="U198" i="3"/>
  <c r="U320" i="3"/>
  <c r="U529" i="3"/>
  <c r="U213" i="3"/>
  <c r="X179" i="3"/>
  <c r="X119" i="3"/>
  <c r="X473" i="3"/>
  <c r="U272" i="3"/>
  <c r="U112" i="3"/>
  <c r="X532" i="3"/>
  <c r="U379" i="3"/>
  <c r="U485" i="3"/>
  <c r="U363" i="3"/>
  <c r="U301" i="3"/>
  <c r="U627" i="3"/>
  <c r="U169" i="3"/>
  <c r="U579" i="3"/>
  <c r="U600" i="3"/>
  <c r="X450" i="3"/>
  <c r="U96" i="3"/>
  <c r="U158" i="3"/>
  <c r="X60" i="3"/>
  <c r="X160" i="3"/>
  <c r="U578" i="3"/>
  <c r="U586" i="3"/>
  <c r="X397" i="3"/>
  <c r="X171" i="3"/>
  <c r="U390" i="3"/>
  <c r="U597" i="3"/>
  <c r="X392" i="3"/>
  <c r="X180" i="3"/>
  <c r="X571" i="3"/>
  <c r="U216" i="3"/>
  <c r="U565" i="3"/>
  <c r="U589" i="3"/>
  <c r="U41" i="3"/>
  <c r="U404" i="3"/>
  <c r="U276" i="3"/>
  <c r="X293" i="3"/>
  <c r="U479" i="3"/>
  <c r="U62" i="3"/>
  <c r="X32" i="3"/>
  <c r="X300" i="3"/>
  <c r="U99" i="3"/>
  <c r="U517" i="3"/>
  <c r="X361" i="3"/>
  <c r="X425" i="3"/>
  <c r="X251" i="3"/>
  <c r="X634" i="3"/>
  <c r="U192" i="3"/>
  <c r="U117" i="3"/>
  <c r="U587" i="3"/>
  <c r="X381" i="3"/>
  <c r="X364" i="3"/>
  <c r="X459" i="3"/>
  <c r="X558" i="3"/>
  <c r="U312" i="3"/>
  <c r="U505" i="3"/>
  <c r="U300" i="3"/>
  <c r="U447" i="3"/>
  <c r="U326" i="3"/>
  <c r="U188" i="3"/>
  <c r="U29" i="3"/>
  <c r="X380" i="3"/>
  <c r="X5" i="3"/>
  <c r="X246" i="3"/>
  <c r="U311" i="3"/>
  <c r="X290" i="3"/>
  <c r="U341" i="3"/>
  <c r="X492" i="3"/>
  <c r="X523" i="3"/>
  <c r="X405" i="3"/>
  <c r="X474" i="3"/>
  <c r="U370" i="3"/>
  <c r="U322" i="3"/>
  <c r="U421" i="3"/>
  <c r="X552" i="3"/>
  <c r="U435" i="3"/>
  <c r="X606" i="3"/>
  <c r="X581" i="3"/>
  <c r="U315" i="3"/>
  <c r="X128" i="3"/>
  <c r="U95" i="3"/>
  <c r="U428" i="3"/>
  <c r="X66" i="3"/>
  <c r="U406" i="3"/>
  <c r="U59" i="3"/>
  <c r="U417" i="3"/>
  <c r="X345" i="3"/>
  <c r="X574" i="3"/>
  <c r="U563" i="3"/>
  <c r="U491" i="3"/>
  <c r="U520" i="3"/>
  <c r="U372" i="3"/>
  <c r="X213" i="3"/>
  <c r="X502" i="3"/>
  <c r="X377" i="3"/>
  <c r="X68" i="3"/>
  <c r="U524" i="3"/>
  <c r="X416" i="3"/>
  <c r="U226" i="3"/>
  <c r="X351" i="3"/>
  <c r="X522" i="3"/>
  <c r="U568" i="3"/>
  <c r="X385" i="3"/>
  <c r="X445" i="3"/>
  <c r="U385" i="3"/>
  <c r="X428" i="3"/>
  <c r="X168" i="3"/>
  <c r="U4" i="3"/>
  <c r="X10" i="3"/>
  <c r="U5" i="3"/>
  <c r="U556" i="3"/>
  <c r="U119" i="3"/>
  <c r="X321" i="3"/>
  <c r="X252" i="3"/>
  <c r="X453" i="3"/>
  <c r="U243" i="3"/>
  <c r="X366" i="3"/>
  <c r="U114" i="3"/>
  <c r="U271" i="3"/>
  <c r="U510" i="3"/>
  <c r="X244" i="3"/>
  <c r="X409" i="3"/>
  <c r="X172" i="3"/>
  <c r="U189" i="3"/>
  <c r="X365" i="3"/>
  <c r="U14" i="3"/>
  <c r="X18" i="3"/>
  <c r="X120" i="3"/>
  <c r="X551" i="3"/>
  <c r="U383" i="3"/>
  <c r="U121" i="3"/>
  <c r="U541" i="3"/>
  <c r="X565" i="3"/>
  <c r="U352" i="3"/>
  <c r="X494" i="3"/>
  <c r="U246" i="3"/>
  <c r="U362" i="3"/>
  <c r="X427" i="3"/>
  <c r="U22" i="3"/>
  <c r="U571" i="3"/>
  <c r="U156" i="3"/>
  <c r="X379" i="3"/>
  <c r="X388" i="3"/>
  <c r="X159" i="3"/>
  <c r="U486" i="3"/>
  <c r="X218" i="3"/>
  <c r="U161" i="3"/>
  <c r="X143" i="3"/>
  <c r="X511" i="3"/>
  <c r="U440" i="3"/>
  <c r="X467" i="3"/>
  <c r="X500" i="3"/>
  <c r="U368" i="3"/>
  <c r="X449" i="3"/>
  <c r="U109" i="3"/>
  <c r="U178" i="3"/>
  <c r="U366" i="3"/>
  <c r="X513" i="3"/>
  <c r="U494" i="3"/>
  <c r="X583" i="3"/>
  <c r="X112" i="3"/>
  <c r="U250" i="3"/>
  <c r="X320" i="3"/>
  <c r="X476" i="3"/>
  <c r="X116" i="3"/>
  <c r="U21" i="3"/>
  <c r="U581" i="3"/>
  <c r="U375" i="3"/>
  <c r="X624" i="3"/>
  <c r="U68" i="3"/>
  <c r="U420" i="3"/>
  <c r="U206" i="3"/>
  <c r="X113" i="3"/>
  <c r="U344" i="3"/>
  <c r="X401" i="3"/>
  <c r="X232" i="3"/>
  <c r="U461" i="3"/>
  <c r="X592" i="3"/>
  <c r="U559" i="3"/>
  <c r="X331" i="3"/>
  <c r="U377" i="3"/>
  <c r="U365" i="3"/>
  <c r="X62" i="3"/>
  <c r="X520" i="3"/>
  <c r="U150" i="3"/>
  <c r="X242" i="3"/>
  <c r="U247" i="3"/>
  <c r="U120" i="3"/>
  <c r="X54" i="3"/>
  <c r="X105" i="3"/>
  <c r="U573" i="3"/>
  <c r="X482" i="3"/>
  <c r="X340" i="3"/>
  <c r="X438" i="3"/>
  <c r="X611" i="3"/>
  <c r="X507" i="3"/>
  <c r="X162" i="3"/>
  <c r="U407" i="3"/>
  <c r="X107" i="3"/>
  <c r="X55" i="3"/>
  <c r="U202" i="3"/>
  <c r="X575" i="3"/>
  <c r="X480" i="3"/>
  <c r="X632" i="3"/>
  <c r="X335" i="3"/>
  <c r="X352" i="3"/>
  <c r="X173" i="3"/>
  <c r="X426" i="3"/>
  <c r="X136" i="3"/>
  <c r="U416" i="3"/>
  <c r="X422" i="3"/>
  <c r="U293" i="3"/>
  <c r="U577" i="3"/>
  <c r="U531" i="3"/>
  <c r="X548" i="3"/>
  <c r="U53" i="3"/>
  <c r="X481" i="3"/>
  <c r="U327" i="3"/>
  <c r="X497" i="3"/>
  <c r="U431" i="3"/>
  <c r="U103" i="3"/>
  <c r="U424" i="3"/>
  <c r="U65" i="3"/>
  <c r="U296" i="3"/>
  <c r="X267" i="3"/>
  <c r="X596" i="3"/>
  <c r="X615" i="3"/>
  <c r="X504" i="3"/>
  <c r="X157" i="3"/>
  <c r="X328" i="3"/>
  <c r="U295" i="3"/>
  <c r="X394" i="3"/>
  <c r="U449" i="3"/>
  <c r="U230" i="3"/>
  <c r="X588" i="3"/>
  <c r="U432" i="3"/>
  <c r="U258" i="3"/>
  <c r="X518" i="3"/>
  <c r="U93" i="3"/>
  <c r="X389" i="3"/>
  <c r="U542" i="3"/>
  <c r="U403" i="3"/>
  <c r="X516" i="3"/>
  <c r="X187" i="3"/>
  <c r="X226" i="3"/>
  <c r="U487" i="3"/>
  <c r="X176" i="3"/>
  <c r="U27" i="3"/>
  <c r="X396" i="3"/>
  <c r="U540" i="3"/>
  <c r="U219" i="3"/>
  <c r="U105" i="3"/>
  <c r="U313" i="3"/>
  <c r="U508" i="3"/>
  <c r="U521" i="3"/>
  <c r="X471" i="3"/>
  <c r="U134" i="3"/>
  <c r="X127" i="3"/>
  <c r="U389" i="3"/>
  <c r="X38" i="3"/>
  <c r="U208" i="3"/>
  <c r="U601" i="3"/>
  <c r="U294" i="3"/>
  <c r="X262" i="3"/>
  <c r="U346" i="3"/>
  <c r="X237" i="3"/>
  <c r="X603" i="3"/>
  <c r="X133" i="3"/>
  <c r="X318" i="3"/>
  <c r="U236" i="3"/>
  <c r="X221" i="3"/>
  <c r="U289" i="3"/>
  <c r="U342" i="3"/>
  <c r="U6" i="3"/>
  <c r="X559" i="3"/>
  <c r="X271" i="3"/>
  <c r="U588" i="3"/>
  <c r="X295" i="3"/>
  <c r="U499" i="3"/>
  <c r="X348" i="3"/>
  <c r="X499" i="3"/>
  <c r="U418" i="3"/>
  <c r="U297" i="3"/>
  <c r="X618" i="3"/>
  <c r="X554" i="3"/>
  <c r="U526" i="3"/>
  <c r="X197" i="3"/>
  <c r="X564" i="3"/>
  <c r="U538" i="3"/>
  <c r="X100" i="3"/>
  <c r="X629" i="3"/>
  <c r="X536" i="3"/>
  <c r="U286" i="3"/>
  <c r="U615" i="3"/>
  <c r="X13" i="3"/>
  <c r="X253" i="3"/>
  <c r="U324" i="3"/>
  <c r="U450" i="3"/>
  <c r="U564" i="3"/>
  <c r="X612" i="3"/>
  <c r="U502" i="3"/>
  <c r="X39" i="3"/>
  <c r="X343" i="3"/>
  <c r="U305" i="3"/>
  <c r="X240" i="3"/>
  <c r="U548" i="3"/>
  <c r="X303" i="3"/>
  <c r="X390" i="3"/>
  <c r="X341" i="3"/>
  <c r="X441" i="3"/>
  <c r="X99" i="3"/>
  <c r="X206" i="3"/>
  <c r="U111" i="3"/>
  <c r="U401" i="3"/>
  <c r="X41" i="3"/>
  <c r="X468" i="3"/>
  <c r="U318" i="3"/>
  <c r="X103" i="3"/>
  <c r="U606" i="3"/>
  <c r="X257" i="3"/>
  <c r="U429" i="3"/>
  <c r="X182" i="3"/>
  <c r="U147" i="3"/>
  <c r="X281" i="3"/>
  <c r="U507" i="3"/>
  <c r="X607" i="3"/>
  <c r="X175" i="3"/>
  <c r="U199" i="3"/>
  <c r="X275" i="3"/>
  <c r="U328" i="3"/>
  <c r="U561" i="3"/>
  <c r="U287" i="3"/>
  <c r="X383" i="3"/>
  <c r="U245" i="3"/>
  <c r="U49" i="3"/>
  <c r="U163" i="3"/>
  <c r="X317" i="3"/>
  <c r="U492" i="3"/>
  <c r="X423" i="3"/>
  <c r="U8" i="3"/>
  <c r="U504" i="3"/>
  <c r="X7" i="3"/>
  <c r="X214" i="3"/>
  <c r="X316" i="3"/>
  <c r="X487" i="3"/>
  <c r="X219" i="3"/>
  <c r="X53" i="3"/>
  <c r="U139" i="3"/>
  <c r="X255" i="3"/>
  <c r="U456" i="3"/>
  <c r="X478" i="3"/>
  <c r="X118" i="3"/>
  <c r="U598" i="3"/>
  <c r="U56" i="3"/>
  <c r="U175" i="3"/>
  <c r="X387" i="3"/>
  <c r="X539" i="3"/>
  <c r="X408" i="3"/>
  <c r="U633" i="3"/>
  <c r="U535" i="3"/>
  <c r="X291" i="3"/>
  <c r="U214" i="3"/>
  <c r="X12" i="3"/>
  <c r="U361" i="3"/>
  <c r="U463" i="3"/>
  <c r="X631" i="3"/>
  <c r="X447" i="3"/>
  <c r="U17" i="3"/>
  <c r="U106" i="3"/>
  <c r="U400" i="3"/>
  <c r="X67" i="3"/>
  <c r="X567" i="3"/>
  <c r="U240" i="3"/>
  <c r="U605" i="3"/>
  <c r="U367" i="3"/>
  <c r="U547" i="3"/>
  <c r="U197" i="3"/>
  <c r="X485" i="3"/>
  <c r="X528" i="3"/>
  <c r="U567" i="3"/>
  <c r="U26" i="3"/>
  <c r="U235" i="3"/>
  <c r="U58" i="3"/>
  <c r="X604" i="3"/>
  <c r="X372" i="3"/>
  <c r="U616" i="3"/>
  <c r="U434" i="3"/>
  <c r="X97" i="3"/>
  <c r="X623" i="3"/>
  <c r="X285" i="3"/>
  <c r="X129" i="3"/>
  <c r="X21" i="3"/>
  <c r="X186" i="3"/>
  <c r="X537" i="3"/>
  <c r="X330" i="3"/>
  <c r="X327" i="3"/>
  <c r="U32" i="3"/>
  <c r="X613" i="3"/>
  <c r="X203" i="3"/>
  <c r="X627" i="3"/>
  <c r="U632" i="3"/>
  <c r="U283" i="3"/>
  <c r="X568" i="3"/>
  <c r="U496" i="3"/>
  <c r="X114" i="3"/>
  <c r="X299" i="3"/>
  <c r="X146" i="3"/>
  <c r="U613" i="3"/>
  <c r="X324" i="3"/>
  <c r="X376" i="3"/>
  <c r="U325" i="3"/>
  <c r="U612" i="3"/>
  <c r="X42" i="3"/>
  <c r="X458" i="3"/>
  <c r="U566" i="3"/>
  <c r="U444" i="3"/>
  <c r="X14" i="3"/>
  <c r="U443" i="3"/>
  <c r="U142" i="3"/>
  <c r="U183" i="3"/>
  <c r="U395" i="3"/>
  <c r="U54" i="3"/>
  <c r="U552" i="3"/>
  <c r="U210" i="3"/>
  <c r="X200" i="3"/>
  <c r="X65" i="3"/>
  <c r="X354" i="3"/>
  <c r="U46" i="3"/>
  <c r="U402" i="3"/>
  <c r="X204" i="3"/>
  <c r="X569" i="3"/>
  <c r="X486" i="3"/>
  <c r="X369" i="3"/>
  <c r="U261" i="3"/>
  <c r="U336" i="3"/>
  <c r="X610" i="3"/>
  <c r="U167" i="3"/>
  <c r="X566" i="3"/>
  <c r="U539" i="3"/>
  <c r="U215" i="3"/>
  <c r="X132" i="3"/>
  <c r="U220" i="3"/>
  <c r="U144" i="3"/>
  <c r="X395" i="3"/>
  <c r="U100" i="3"/>
  <c r="U141" i="3"/>
  <c r="X488" i="3"/>
  <c r="X534" i="3"/>
  <c r="U599" i="3"/>
  <c r="U359" i="3"/>
  <c r="X308" i="3"/>
  <c r="U350" i="3"/>
  <c r="X111" i="3"/>
  <c r="U373" i="3"/>
  <c r="X181" i="3"/>
  <c r="U15" i="3"/>
  <c r="U331" i="3"/>
  <c r="U36" i="3"/>
  <c r="X36" i="3"/>
  <c r="U544" i="3"/>
  <c r="U266" i="3"/>
  <c r="X130" i="3"/>
  <c r="X602" i="3"/>
  <c r="X584" i="3"/>
  <c r="X399" i="3"/>
  <c r="X164" i="3"/>
  <c r="X526" i="3"/>
  <c r="U232" i="3"/>
  <c r="U514" i="3"/>
  <c r="U97" i="3"/>
  <c r="X576" i="3"/>
  <c r="X282" i="3"/>
  <c r="U101" i="3"/>
  <c r="U168" i="3"/>
  <c r="U33" i="3"/>
  <c r="U512" i="3"/>
  <c r="X297" i="3"/>
  <c r="U310" i="3"/>
  <c r="X412" i="3"/>
  <c r="U476" i="3"/>
  <c r="X469" i="3"/>
  <c r="X311" i="3"/>
  <c r="X410" i="3"/>
  <c r="X49" i="3"/>
  <c r="X101" i="3"/>
  <c r="X121" i="3"/>
  <c r="X529" i="3"/>
  <c r="X28" i="3"/>
  <c r="X414" i="3"/>
  <c r="U237" i="3"/>
  <c r="U345" i="3"/>
  <c r="X570" i="3"/>
  <c r="X217" i="3"/>
  <c r="U534" i="3"/>
  <c r="U338" i="3"/>
  <c r="X557" i="3"/>
  <c r="U351" i="3"/>
  <c r="U460" i="3"/>
  <c r="U249" i="3"/>
  <c r="U233" i="3"/>
  <c r="X117" i="3"/>
  <c r="U629" i="3"/>
  <c r="X415" i="3"/>
  <c r="U30" i="3"/>
  <c r="X152" i="3"/>
  <c r="U580" i="3"/>
  <c r="U334" i="3"/>
  <c r="U268" i="3"/>
  <c r="U303" i="3"/>
  <c r="U426" i="3"/>
  <c r="U135" i="3"/>
  <c r="X535" i="3"/>
  <c r="U160" i="3"/>
  <c r="X556" i="3"/>
  <c r="X222" i="3"/>
  <c r="U619" i="3"/>
  <c r="U471" i="3"/>
  <c r="U516" i="3"/>
  <c r="X15" i="3"/>
  <c r="X374" i="3"/>
  <c r="U195" i="3"/>
  <c r="X510" i="3"/>
  <c r="X150" i="3"/>
  <c r="U523" i="3"/>
  <c r="U480" i="3"/>
  <c r="X166" i="3"/>
  <c r="U140" i="3"/>
  <c r="X178" i="3"/>
  <c r="X391" i="3"/>
  <c r="X605" i="3"/>
  <c r="U397" i="3"/>
  <c r="X465" i="3"/>
  <c r="U364" i="3"/>
  <c r="U543" i="3"/>
  <c r="U28" i="3"/>
  <c r="X95" i="3"/>
  <c r="U356" i="3"/>
  <c r="X131" i="3"/>
  <c r="X418" i="3"/>
  <c r="U173" i="3"/>
  <c r="X223" i="3"/>
  <c r="X195" i="3"/>
  <c r="X154" i="3"/>
  <c r="U204" i="3"/>
  <c r="X636" i="3"/>
  <c r="U489" i="3"/>
  <c r="U273" i="3"/>
  <c r="X421" i="3"/>
  <c r="U582" i="3"/>
  <c r="U339" i="3"/>
  <c r="X174" i="3"/>
  <c r="U253" i="3"/>
  <c r="U634" i="3"/>
  <c r="U18" i="3"/>
  <c r="U127" i="3"/>
  <c r="U170" i="3"/>
  <c r="X309" i="3"/>
  <c r="U378" i="3"/>
  <c r="U475" i="3"/>
  <c r="X23" i="3"/>
  <c r="X609" i="3"/>
  <c r="X208" i="3"/>
  <c r="X586" i="3"/>
  <c r="U254" i="3"/>
  <c r="U340" i="3"/>
  <c r="U110" i="3"/>
  <c r="X630" i="3"/>
  <c r="U123" i="3"/>
  <c r="U347" i="3"/>
  <c r="U275" i="3"/>
  <c r="X543" i="3"/>
  <c r="U162" i="3"/>
  <c r="U42" i="3"/>
  <c r="X626" i="3"/>
  <c r="X207" i="3"/>
  <c r="X455" i="3"/>
  <c r="X258" i="3"/>
  <c r="X357" i="3"/>
  <c r="U191" i="3"/>
  <c r="U23" i="3"/>
  <c r="X393" i="3"/>
  <c r="X489" i="3"/>
  <c r="X344" i="3"/>
  <c r="X496" i="3"/>
  <c r="U477" i="3"/>
  <c r="U620" i="3"/>
  <c r="X585" i="3"/>
  <c r="X451" i="3"/>
  <c r="U69" i="3"/>
  <c r="X245" i="3"/>
  <c r="U398" i="3"/>
  <c r="X572" i="3"/>
  <c r="U557" i="3"/>
  <c r="X444" i="3"/>
  <c r="U145" i="3"/>
  <c r="U282" i="3"/>
  <c r="U52" i="3"/>
  <c r="U182" i="3"/>
  <c r="X94" i="3"/>
  <c r="U459" i="3"/>
  <c r="U572" i="3"/>
  <c r="U122" i="3"/>
  <c r="X446" i="3"/>
  <c r="U138" i="3"/>
  <c r="X199" i="3"/>
  <c r="U270" i="3"/>
  <c r="X333" i="3"/>
  <c r="U35" i="3"/>
  <c r="U623" i="3"/>
  <c r="X573" i="3"/>
  <c r="U427" i="3"/>
  <c r="X265" i="3"/>
  <c r="U419" i="3"/>
  <c r="X287" i="3"/>
  <c r="U337" i="3"/>
  <c r="U207" i="3"/>
  <c r="U128" i="3"/>
  <c r="U115" i="3"/>
  <c r="X462" i="3"/>
  <c r="U185" i="3"/>
  <c r="X542" i="3"/>
  <c r="X580" i="3"/>
  <c r="U321" i="3"/>
  <c r="U203" i="3"/>
  <c r="U376" i="3"/>
  <c r="U528" i="3"/>
  <c r="U102" i="3"/>
  <c r="U260" i="3"/>
  <c r="X201" i="3"/>
  <c r="U430" i="3"/>
  <c r="X61" i="3"/>
  <c r="U143" i="3"/>
  <c r="X411" i="3"/>
  <c r="X460" i="3"/>
  <c r="U453" i="3"/>
  <c r="U490" i="3"/>
  <c r="X163" i="3"/>
  <c r="X33" i="3"/>
  <c r="X356" i="3"/>
  <c r="X591" i="3"/>
  <c r="X595" i="3"/>
  <c r="U411" i="3"/>
  <c r="X31" i="3"/>
  <c r="X212" i="3"/>
  <c r="U190" i="3"/>
  <c r="X305" i="3"/>
  <c r="U231" i="3"/>
  <c r="X549" i="3"/>
  <c r="X3" i="3"/>
  <c r="X144" i="3"/>
  <c r="U393" i="3"/>
  <c r="X211" i="3"/>
  <c r="X635" i="3"/>
  <c r="X359" i="3"/>
  <c r="U497" i="3"/>
  <c r="X276" i="3"/>
  <c r="U166" i="3"/>
  <c r="X601" i="3"/>
  <c r="U333" i="3"/>
  <c r="U125" i="3"/>
  <c r="X506" i="3"/>
  <c r="X470" i="3"/>
  <c r="X58" i="3"/>
  <c r="U569" i="3"/>
  <c r="X525" i="3"/>
  <c r="X515" i="3"/>
  <c r="U513" i="3"/>
  <c r="U16" i="3"/>
  <c r="U382" i="3"/>
  <c r="X368" i="3"/>
  <c r="U165" i="3"/>
  <c r="X484" i="3"/>
  <c r="U45" i="3"/>
  <c r="X270" i="3"/>
  <c r="U149" i="3"/>
  <c r="X424" i="3"/>
  <c r="X319" i="3"/>
  <c r="U626" i="3"/>
  <c r="U154" i="3"/>
  <c r="U550" i="3"/>
  <c r="X530" i="3"/>
  <c r="X579" i="3"/>
  <c r="X188" i="3"/>
  <c r="U631" i="3"/>
  <c r="U474" i="3"/>
  <c r="U221" i="3"/>
  <c r="X277" i="3"/>
  <c r="U436" i="3"/>
  <c r="U222" i="3"/>
  <c r="U252" i="3"/>
  <c r="U570" i="3"/>
  <c r="X125" i="3"/>
  <c r="U238" i="3"/>
  <c r="U409" i="3"/>
  <c r="U441" i="3"/>
  <c r="U179" i="3"/>
  <c r="U414" i="3"/>
  <c r="U369" i="3"/>
  <c r="U518" i="3"/>
  <c r="U118" i="3"/>
  <c r="X19" i="3"/>
  <c r="X102" i="3"/>
  <c r="X2" i="3"/>
  <c r="X326" i="3"/>
  <c r="X29" i="3"/>
  <c r="X260" i="3"/>
  <c r="U343" i="3"/>
  <c r="X228" i="3"/>
  <c r="X294" i="3"/>
  <c r="U244" i="3"/>
  <c r="U153" i="3"/>
  <c r="X268" i="3"/>
  <c r="X430" i="3"/>
  <c r="U63" i="3"/>
  <c r="U448" i="3"/>
  <c r="X269" i="3"/>
  <c r="U335" i="3"/>
  <c r="X149" i="3"/>
  <c r="X472" i="3"/>
  <c r="U553" i="3"/>
  <c r="X106" i="3"/>
  <c r="X11" i="3"/>
  <c r="X25" i="3"/>
  <c r="X63" i="3"/>
  <c r="X104" i="3"/>
  <c r="U265" i="3"/>
  <c r="U108" i="3"/>
  <c r="U515" i="3"/>
  <c r="U64" i="3"/>
  <c r="U422" i="3"/>
  <c r="U387" i="3"/>
  <c r="X141" i="3"/>
  <c r="U176" i="3"/>
  <c r="X209" i="3"/>
  <c r="U228" i="3"/>
  <c r="X404" i="3"/>
  <c r="U323" i="3"/>
  <c r="U234" i="3"/>
  <c r="U13" i="3"/>
  <c r="X550" i="3"/>
  <c r="U437" i="3"/>
  <c r="U136" i="3"/>
  <c r="U98" i="3"/>
  <c r="X323" i="3"/>
  <c r="X561" i="3"/>
  <c r="X47" i="3"/>
  <c r="U264" i="3"/>
  <c r="X594" i="3"/>
  <c r="U37" i="3"/>
  <c r="U562" i="3"/>
  <c r="U2" i="3"/>
  <c r="U132" i="3"/>
  <c r="U465" i="3"/>
  <c r="X250" i="3"/>
  <c r="X590" i="3"/>
  <c r="U472" i="3"/>
  <c r="X235" i="3"/>
  <c r="U438" i="3"/>
  <c r="U371" i="3"/>
  <c r="X625" i="3"/>
  <c r="U596" i="3"/>
  <c r="U348" i="3"/>
  <c r="U151" i="3"/>
  <c r="U227" i="3"/>
  <c r="X249" i="3"/>
  <c r="U433" i="3"/>
  <c r="X96" i="3"/>
  <c r="U255" i="3"/>
  <c r="X593" i="3"/>
  <c r="U360" i="3"/>
  <c r="X448" i="3"/>
  <c r="X169" i="3"/>
  <c r="X261" i="3"/>
  <c r="X322" i="3"/>
  <c r="U314" i="3"/>
  <c r="U399" i="3"/>
  <c r="U148" i="3"/>
  <c r="X434" i="3"/>
  <c r="U462" i="3"/>
  <c r="U180" i="3"/>
  <c r="U478" i="3"/>
  <c r="X48" i="3"/>
  <c r="X216" i="3"/>
  <c r="U171" i="3"/>
  <c r="U263" i="3"/>
  <c r="U532" i="3"/>
  <c r="X587" i="3"/>
  <c r="X64" i="3"/>
  <c r="X433" i="3"/>
  <c r="U630" i="3"/>
  <c r="U307" i="3"/>
  <c r="U624" i="3"/>
  <c r="X30" i="3"/>
  <c r="X272" i="3"/>
  <c r="U7" i="3"/>
  <c r="U455" i="3"/>
  <c r="U622" i="3"/>
  <c r="U12" i="3"/>
  <c r="X386" i="3"/>
  <c r="X315" i="3"/>
  <c r="U458" i="3"/>
  <c r="U354" i="3"/>
  <c r="X436" i="3"/>
  <c r="U174" i="3"/>
  <c r="X296" i="3"/>
  <c r="U484" i="3"/>
  <c r="U384" i="3"/>
  <c r="U48" i="3"/>
  <c r="X298" i="3"/>
  <c r="X555" i="3"/>
  <c r="U177" i="3"/>
  <c r="X151" i="3"/>
  <c r="U319" i="3"/>
  <c r="X466" i="3"/>
  <c r="X406" i="3"/>
  <c r="X533" i="3"/>
  <c r="X8" i="3"/>
  <c r="X336" i="3"/>
  <c r="U506" i="3"/>
  <c r="X306" i="3"/>
  <c r="U292" i="3"/>
  <c r="X220" i="3"/>
  <c r="X375" i="3"/>
  <c r="X155" i="3"/>
  <c r="U152" i="3"/>
  <c r="U446" i="3"/>
  <c r="U277" i="3"/>
  <c r="X350" i="3"/>
  <c r="X46" i="3"/>
  <c r="X461" i="3"/>
  <c r="U457" i="3"/>
  <c r="U470" i="3"/>
  <c r="X40" i="3"/>
  <c r="U464" i="3"/>
  <c r="X417" i="3"/>
  <c r="U525" i="3"/>
  <c r="U394" i="3"/>
  <c r="U47" i="3"/>
  <c r="U386" i="3"/>
  <c r="U545" i="3"/>
  <c r="X439" i="3"/>
  <c r="X283" i="3"/>
  <c r="X238" i="3"/>
  <c r="X452" i="3"/>
  <c r="X264" i="3"/>
  <c r="X431" i="3"/>
  <c r="U24" i="3"/>
  <c r="U248" i="3"/>
  <c r="U241" i="3"/>
  <c r="X463" i="3"/>
  <c r="U381" i="3"/>
  <c r="U129" i="3"/>
  <c r="X45" i="3"/>
  <c r="X614" i="3"/>
  <c r="X479" i="3"/>
  <c r="U205" i="3"/>
  <c r="U473" i="3"/>
  <c r="U558" i="3"/>
  <c r="X540" i="3"/>
  <c r="X617" i="3"/>
  <c r="X560" i="3"/>
  <c r="X544" i="3"/>
  <c r="X254" i="3"/>
  <c r="X608" i="3"/>
  <c r="X135" i="3"/>
  <c r="X229" i="3"/>
  <c r="X156" i="3"/>
  <c r="U519" i="3"/>
  <c r="X616" i="3"/>
  <c r="U218" i="3"/>
  <c r="U329" i="3"/>
  <c r="X194" i="3"/>
  <c r="U511" i="3"/>
  <c r="U196" i="3"/>
  <c r="U533" i="3"/>
  <c r="X193" i="3"/>
  <c r="U493" i="3"/>
  <c r="X59" i="3"/>
  <c r="X443" i="3"/>
  <c r="X454" i="3"/>
  <c r="U594" i="3"/>
  <c r="X519" i="3"/>
  <c r="U225" i="3"/>
  <c r="U304" i="3"/>
  <c r="X339" i="3"/>
  <c r="U608" i="3"/>
  <c r="X123" i="3"/>
  <c r="U278" i="3"/>
  <c r="X407" i="3"/>
  <c r="X384" i="3"/>
  <c r="U19" i="3"/>
  <c r="X517" i="3"/>
  <c r="U298" i="3"/>
  <c r="U593" i="3"/>
  <c r="X503" i="3"/>
  <c r="U495" i="3"/>
  <c r="U155" i="3"/>
  <c r="U223" i="3"/>
  <c r="X413" i="3"/>
  <c r="U137" i="3"/>
  <c r="U592" i="3"/>
  <c r="X346" i="3"/>
  <c r="X353" i="3"/>
  <c r="X578" i="3"/>
  <c r="U412" i="3"/>
  <c r="U522" i="3"/>
  <c r="U229" i="3"/>
  <c r="X51" i="3"/>
  <c r="X373" i="3"/>
  <c r="U39" i="3"/>
  <c r="X137" i="3"/>
  <c r="X50" i="3"/>
  <c r="U500" i="3"/>
  <c r="U211" i="3"/>
  <c r="X284" i="3"/>
  <c r="U259" i="3"/>
  <c r="U536" i="3"/>
  <c r="X531" i="3"/>
  <c r="U201" i="3"/>
  <c r="U113" i="3"/>
  <c r="U415" i="3"/>
  <c r="U217" i="3"/>
  <c r="U11" i="3"/>
  <c r="U184" i="3"/>
  <c r="X622" i="3"/>
  <c r="U251" i="3"/>
  <c r="U242" i="3"/>
  <c r="X191" i="3"/>
  <c r="U157" i="3"/>
  <c r="X202" i="3"/>
  <c r="U269" i="3"/>
  <c r="U256" i="3"/>
  <c r="U50" i="3"/>
  <c r="X233" i="3"/>
  <c r="U57" i="3"/>
  <c r="U94" i="3"/>
  <c r="U584" i="3"/>
  <c r="U40" i="3"/>
  <c r="X589" i="3"/>
  <c r="U186" i="3"/>
  <c r="X508" i="3"/>
  <c r="X442" i="3"/>
  <c r="X153" i="3"/>
  <c r="U392" i="3"/>
  <c r="X301" i="3"/>
  <c r="X498" i="3"/>
  <c r="U267" i="3"/>
  <c r="X501" i="3"/>
  <c r="X288" i="3"/>
  <c r="U349" i="3"/>
  <c r="X185" i="3"/>
  <c r="U317" i="3"/>
  <c r="X419" i="3"/>
  <c r="U194" i="3"/>
  <c r="U551" i="3"/>
  <c r="U146" i="3"/>
  <c r="U25" i="3"/>
  <c r="X35" i="3"/>
  <c r="U585" i="3"/>
  <c r="U224" i="3"/>
  <c r="U498" i="3"/>
  <c r="U509" i="3"/>
  <c r="X512" i="3"/>
  <c r="X334" i="3"/>
  <c r="X170" i="3"/>
  <c r="U302" i="3"/>
  <c r="X289" i="3"/>
  <c r="X312" i="3"/>
  <c r="X628" i="3"/>
  <c r="U445" i="3"/>
  <c r="X165" i="3"/>
  <c r="U618" i="3"/>
  <c r="X280" i="3"/>
  <c r="X493" i="3"/>
  <c r="U290" i="3"/>
  <c r="X402" i="3"/>
  <c r="U625" i="3"/>
  <c r="U635" i="3"/>
  <c r="U9" i="3"/>
  <c r="U104" i="3"/>
  <c r="U391" i="3"/>
  <c r="U357" i="3"/>
  <c r="X57" i="3"/>
  <c r="X43" i="3"/>
  <c r="U549" i="3"/>
  <c r="U124" i="3"/>
  <c r="U410" i="3"/>
  <c r="U374" i="3"/>
  <c r="U628" i="3"/>
  <c r="U574" i="3"/>
  <c r="X545" i="3"/>
  <c r="X69" i="3"/>
  <c r="U413" i="3"/>
  <c r="X505" i="3"/>
  <c r="U66" i="3"/>
  <c r="X475" i="3"/>
  <c r="U501" i="3"/>
  <c r="U159" i="3"/>
  <c r="X347" i="3"/>
  <c r="X363" i="3"/>
  <c r="U116" i="3"/>
  <c r="X546" i="3"/>
  <c r="X432" i="3"/>
  <c r="X109" i="3"/>
  <c r="X44" i="3"/>
  <c r="U583" i="3"/>
  <c r="U604" i="3"/>
  <c r="X9" i="3"/>
  <c r="U299" i="3"/>
  <c r="X230" i="3"/>
  <c r="U554" i="3"/>
  <c r="U452" i="3"/>
  <c r="X215" i="3"/>
  <c r="U621" i="3"/>
  <c r="U281" i="3"/>
  <c r="X337" i="3"/>
  <c r="X332" i="3"/>
  <c r="X210" i="3"/>
  <c r="X490" i="3"/>
  <c r="X360" i="3"/>
  <c r="U454" i="3"/>
  <c r="U469" i="3"/>
  <c r="X382" i="3"/>
  <c r="X4" i="3"/>
  <c r="X509" i="3"/>
  <c r="X370" i="3"/>
  <c r="X562" i="3"/>
  <c r="E524" i="3"/>
  <c r="E404" i="3"/>
  <c r="E284" i="3"/>
  <c r="P523" i="3"/>
  <c r="W523" i="3"/>
  <c r="W203" i="3"/>
  <c r="P203" i="3"/>
  <c r="P283" i="3"/>
  <c r="W283" i="3"/>
  <c r="P403" i="3"/>
  <c r="W403" i="3"/>
  <c r="W99" i="3"/>
  <c r="P99" i="3"/>
  <c r="P443" i="3"/>
  <c r="W443" i="3"/>
  <c r="W145" i="3"/>
  <c r="P145" i="3"/>
  <c r="C44" i="3"/>
  <c r="E43" i="3"/>
  <c r="C11" i="3"/>
  <c r="E10" i="3"/>
  <c r="C326" i="3"/>
  <c r="C285" i="3"/>
  <c r="C147" i="3"/>
  <c r="C367" i="3"/>
  <c r="C445" i="3"/>
  <c r="C205" i="3"/>
  <c r="C101" i="3"/>
  <c r="C405" i="3"/>
  <c r="C566" i="3"/>
  <c r="C525" i="3"/>
  <c r="C607" i="3"/>
  <c r="J43" i="3" l="1"/>
  <c r="J565" i="3"/>
  <c r="J10" i="3"/>
  <c r="J100" i="3"/>
  <c r="J404" i="3"/>
  <c r="J284" i="3"/>
  <c r="J325" i="3"/>
  <c r="J524" i="3"/>
  <c r="J605" i="3"/>
  <c r="K204" i="3"/>
  <c r="K146" i="3"/>
  <c r="K366" i="3"/>
  <c r="K444" i="3"/>
  <c r="I607" i="3"/>
  <c r="I606" i="3"/>
  <c r="K606" i="3" s="1"/>
  <c r="I566" i="3"/>
  <c r="K566" i="3" s="1"/>
  <c r="I44" i="3"/>
  <c r="K44" i="3" s="1"/>
  <c r="I101" i="3"/>
  <c r="K101" i="3" s="1"/>
  <c r="I445" i="3"/>
  <c r="J445" i="3" s="1"/>
  <c r="I405" i="3"/>
  <c r="J405" i="3" s="1"/>
  <c r="I367" i="3"/>
  <c r="I205" i="3"/>
  <c r="K205" i="3" s="1"/>
  <c r="I147" i="3"/>
  <c r="J147" i="3" s="1"/>
  <c r="I525" i="3"/>
  <c r="J525" i="3" s="1"/>
  <c r="I285" i="3"/>
  <c r="K285" i="3" s="1"/>
  <c r="I326" i="3"/>
  <c r="J326" i="3" s="1"/>
  <c r="I11" i="3"/>
  <c r="K11" i="3" s="1"/>
  <c r="G444" i="3"/>
  <c r="G325" i="3"/>
  <c r="G100" i="3"/>
  <c r="F606" i="3"/>
  <c r="H606" i="3" s="1"/>
  <c r="G565" i="3"/>
  <c r="G605" i="3"/>
  <c r="G10" i="3"/>
  <c r="G284" i="3"/>
  <c r="G404" i="3"/>
  <c r="G366" i="3"/>
  <c r="G524" i="3"/>
  <c r="G43" i="3"/>
  <c r="G146" i="3"/>
  <c r="G204" i="3"/>
  <c r="F607" i="3"/>
  <c r="F445" i="3"/>
  <c r="H445" i="3" s="1"/>
  <c r="F11" i="3"/>
  <c r="H11" i="3" s="1"/>
  <c r="F367" i="3"/>
  <c r="F205" i="3"/>
  <c r="H205" i="3" s="1"/>
  <c r="F566" i="3"/>
  <c r="H566" i="3" s="1"/>
  <c r="F147" i="3"/>
  <c r="H147" i="3" s="1"/>
  <c r="F44" i="3"/>
  <c r="H44" i="3" s="1"/>
  <c r="F405" i="3"/>
  <c r="H405" i="3" s="1"/>
  <c r="F285" i="3"/>
  <c r="H285" i="3" s="1"/>
  <c r="F525" i="3"/>
  <c r="H525" i="3" s="1"/>
  <c r="F101" i="3"/>
  <c r="H101" i="3" s="1"/>
  <c r="F326" i="3"/>
  <c r="H326" i="3" s="1"/>
  <c r="E101" i="3"/>
  <c r="E147" i="3"/>
  <c r="E326" i="3"/>
  <c r="E205" i="3"/>
  <c r="E566" i="3"/>
  <c r="E445" i="3"/>
  <c r="E525" i="3"/>
  <c r="E405" i="3"/>
  <c r="E285" i="3"/>
  <c r="E607" i="3"/>
  <c r="Z607" i="3"/>
  <c r="E367" i="3"/>
  <c r="Z367" i="3"/>
  <c r="C12" i="3"/>
  <c r="E11" i="3"/>
  <c r="C45" i="3"/>
  <c r="E44" i="3"/>
  <c r="C567" i="3"/>
  <c r="C206" i="3"/>
  <c r="C148" i="3"/>
  <c r="C608" i="3"/>
  <c r="C406" i="3"/>
  <c r="C446" i="3"/>
  <c r="C286" i="3"/>
  <c r="C526" i="3"/>
  <c r="C102" i="3"/>
  <c r="C368" i="3"/>
  <c r="C327" i="3"/>
  <c r="K367" i="3" l="1"/>
  <c r="J607" i="3"/>
  <c r="J606" i="3"/>
  <c r="J11" i="3"/>
  <c r="J367" i="3"/>
  <c r="J285" i="3"/>
  <c r="J44" i="3"/>
  <c r="J566" i="3"/>
  <c r="K607" i="3"/>
  <c r="J101" i="3"/>
  <c r="J205" i="3"/>
  <c r="K326" i="3"/>
  <c r="K445" i="3"/>
  <c r="K525" i="3"/>
  <c r="K147" i="3"/>
  <c r="K405" i="3"/>
  <c r="I368" i="3"/>
  <c r="K368" i="3" s="1"/>
  <c r="I45" i="3"/>
  <c r="I446" i="3"/>
  <c r="K446" i="3" s="1"/>
  <c r="I526" i="3"/>
  <c r="K526" i="3" s="1"/>
  <c r="I406" i="3"/>
  <c r="K406" i="3" s="1"/>
  <c r="I327" i="3"/>
  <c r="J327" i="3" s="1"/>
  <c r="I102" i="3"/>
  <c r="K102" i="3" s="1"/>
  <c r="I286" i="3"/>
  <c r="K286" i="3" s="1"/>
  <c r="I608" i="3"/>
  <c r="K608" i="3" s="1"/>
  <c r="I206" i="3"/>
  <c r="K206" i="3" s="1"/>
  <c r="I148" i="3"/>
  <c r="J148" i="3" s="1"/>
  <c r="I567" i="3"/>
  <c r="I12" i="3"/>
  <c r="G607" i="3"/>
  <c r="G367" i="3"/>
  <c r="G566" i="3"/>
  <c r="G205" i="3"/>
  <c r="G101" i="3"/>
  <c r="G525" i="3"/>
  <c r="G11" i="3"/>
  <c r="G445" i="3"/>
  <c r="G606" i="3"/>
  <c r="G147" i="3"/>
  <c r="G405" i="3"/>
  <c r="G326" i="3"/>
  <c r="G44" i="3"/>
  <c r="G285" i="3"/>
  <c r="H607" i="3"/>
  <c r="H367" i="3"/>
  <c r="F327" i="3"/>
  <c r="F406" i="3"/>
  <c r="H406" i="3" s="1"/>
  <c r="F45" i="3"/>
  <c r="F102" i="3"/>
  <c r="H102" i="3" s="1"/>
  <c r="F148" i="3"/>
  <c r="H148" i="3" s="1"/>
  <c r="F12" i="3"/>
  <c r="F206" i="3"/>
  <c r="H206" i="3" s="1"/>
  <c r="F368" i="3"/>
  <c r="H368" i="3" s="1"/>
  <c r="F608" i="3"/>
  <c r="H608" i="3" s="1"/>
  <c r="F526" i="3"/>
  <c r="H526" i="3" s="1"/>
  <c r="F286" i="3"/>
  <c r="H286" i="3" s="1"/>
  <c r="F567" i="3"/>
  <c r="F446" i="3"/>
  <c r="H446" i="3" s="1"/>
  <c r="Z45" i="3"/>
  <c r="E102" i="3"/>
  <c r="E148" i="3"/>
  <c r="Z12" i="3"/>
  <c r="E206" i="3"/>
  <c r="E446" i="3"/>
  <c r="E526" i="3"/>
  <c r="E286" i="3"/>
  <c r="E406" i="3"/>
  <c r="E608" i="3"/>
  <c r="E368" i="3"/>
  <c r="W12" i="3"/>
  <c r="P12" i="3"/>
  <c r="P367" i="3"/>
  <c r="W367" i="3"/>
  <c r="E567" i="3"/>
  <c r="Z567" i="3"/>
  <c r="P607" i="3"/>
  <c r="W607" i="3"/>
  <c r="E327" i="3"/>
  <c r="Z327" i="3"/>
  <c r="W45" i="3"/>
  <c r="P45" i="3"/>
  <c r="C46" i="3"/>
  <c r="E45" i="3"/>
  <c r="C13" i="3"/>
  <c r="E12" i="3"/>
  <c r="C447" i="3"/>
  <c r="C149" i="3"/>
  <c r="C103" i="3"/>
  <c r="C328" i="3"/>
  <c r="C527" i="3"/>
  <c r="C407" i="3"/>
  <c r="C207" i="3"/>
  <c r="C369" i="3"/>
  <c r="C287" i="3"/>
  <c r="C609" i="3"/>
  <c r="C568" i="3"/>
  <c r="J12" i="3" l="1"/>
  <c r="J286" i="3"/>
  <c r="J368" i="3"/>
  <c r="J567" i="3"/>
  <c r="J102" i="3"/>
  <c r="J446" i="3"/>
  <c r="J526" i="3"/>
  <c r="J206" i="3"/>
  <c r="K45" i="3"/>
  <c r="J608" i="3"/>
  <c r="K567" i="3"/>
  <c r="J45" i="3"/>
  <c r="J406" i="3"/>
  <c r="K327" i="3"/>
  <c r="K12" i="3"/>
  <c r="K148" i="3"/>
  <c r="I447" i="3"/>
  <c r="I568" i="3"/>
  <c r="K568" i="3" s="1"/>
  <c r="I609" i="3"/>
  <c r="K609" i="3" s="1"/>
  <c r="I287" i="3"/>
  <c r="I46" i="3"/>
  <c r="K46" i="3" s="1"/>
  <c r="I328" i="3"/>
  <c r="K328" i="3" s="1"/>
  <c r="I103" i="3"/>
  <c r="I369" i="3"/>
  <c r="J369" i="3" s="1"/>
  <c r="I149" i="3"/>
  <c r="I407" i="3"/>
  <c r="I207" i="3"/>
  <c r="I527" i="3"/>
  <c r="I13" i="3"/>
  <c r="K13" i="3" s="1"/>
  <c r="G12" i="3"/>
  <c r="G567" i="3"/>
  <c r="G45" i="3"/>
  <c r="G327" i="3"/>
  <c r="G286" i="3"/>
  <c r="G102" i="3"/>
  <c r="G148" i="3"/>
  <c r="G608" i="3"/>
  <c r="G368" i="3"/>
  <c r="G406" i="3"/>
  <c r="G526" i="3"/>
  <c r="G206" i="3"/>
  <c r="G446" i="3"/>
  <c r="H12" i="3"/>
  <c r="H45" i="3"/>
  <c r="H327" i="3"/>
  <c r="H567" i="3"/>
  <c r="F207" i="3"/>
  <c r="F447" i="3"/>
  <c r="F568" i="3"/>
  <c r="H568" i="3" s="1"/>
  <c r="F527" i="3"/>
  <c r="F13" i="3"/>
  <c r="H13" i="3" s="1"/>
  <c r="F407" i="3"/>
  <c r="F609" i="3"/>
  <c r="H609" i="3" s="1"/>
  <c r="F369" i="3"/>
  <c r="H369" i="3" s="1"/>
  <c r="F328" i="3"/>
  <c r="H328" i="3" s="1"/>
  <c r="F287" i="3"/>
  <c r="F103" i="3"/>
  <c r="F46" i="3"/>
  <c r="H46" i="3" s="1"/>
  <c r="F149" i="3"/>
  <c r="E369" i="3"/>
  <c r="E609" i="3"/>
  <c r="E568" i="3"/>
  <c r="E328" i="3"/>
  <c r="E447" i="3"/>
  <c r="Z447" i="3"/>
  <c r="W567" i="3"/>
  <c r="P567" i="3"/>
  <c r="E207" i="3"/>
  <c r="Z207" i="3"/>
  <c r="E407" i="3"/>
  <c r="Z407" i="3"/>
  <c r="W327" i="3"/>
  <c r="P327" i="3"/>
  <c r="E149" i="3"/>
  <c r="Z149" i="3"/>
  <c r="E527" i="3"/>
  <c r="Z527" i="3"/>
  <c r="E287" i="3"/>
  <c r="Z287" i="3"/>
  <c r="E103" i="3"/>
  <c r="Z103" i="3"/>
  <c r="C14" i="3"/>
  <c r="E13" i="3"/>
  <c r="C47" i="3"/>
  <c r="E46" i="3"/>
  <c r="C104" i="3"/>
  <c r="C288" i="3"/>
  <c r="C569" i="3"/>
  <c r="C370" i="3"/>
  <c r="C528" i="3"/>
  <c r="C150" i="3"/>
  <c r="C408" i="3"/>
  <c r="C610" i="3"/>
  <c r="C208" i="3"/>
  <c r="C329" i="3"/>
  <c r="C448" i="3"/>
  <c r="J287" i="3" l="1"/>
  <c r="J103" i="3"/>
  <c r="J447" i="3"/>
  <c r="J527" i="3"/>
  <c r="J207" i="3"/>
  <c r="K407" i="3"/>
  <c r="J149" i="3"/>
  <c r="J609" i="3"/>
  <c r="J328" i="3"/>
  <c r="K287" i="3"/>
  <c r="J46" i="3"/>
  <c r="J13" i="3"/>
  <c r="J407" i="3"/>
  <c r="J568" i="3"/>
  <c r="K149" i="3"/>
  <c r="K447" i="3"/>
  <c r="K103" i="3"/>
  <c r="K527" i="3"/>
  <c r="K207" i="3"/>
  <c r="K369" i="3"/>
  <c r="I104" i="3"/>
  <c r="K104" i="3" s="1"/>
  <c r="I370" i="3"/>
  <c r="J370" i="3" s="1"/>
  <c r="I288" i="3"/>
  <c r="K288" i="3" s="1"/>
  <c r="I448" i="3"/>
  <c r="K448" i="3" s="1"/>
  <c r="I329" i="3"/>
  <c r="J329" i="3" s="1"/>
  <c r="I47" i="3"/>
  <c r="J47" i="3" s="1"/>
  <c r="I208" i="3"/>
  <c r="J208" i="3" s="1"/>
  <c r="I14" i="3"/>
  <c r="K14" i="3" s="1"/>
  <c r="I408" i="3"/>
  <c r="K408" i="3" s="1"/>
  <c r="I569" i="3"/>
  <c r="J569" i="3" s="1"/>
  <c r="I610" i="3"/>
  <c r="I150" i="3"/>
  <c r="K150" i="3" s="1"/>
  <c r="I528" i="3"/>
  <c r="K528" i="3" s="1"/>
  <c r="G407" i="3"/>
  <c r="G149" i="3"/>
  <c r="G447" i="3"/>
  <c r="G527" i="3"/>
  <c r="G207" i="3"/>
  <c r="G103" i="3"/>
  <c r="G287" i="3"/>
  <c r="G369" i="3"/>
  <c r="G46" i="3"/>
  <c r="G328" i="3"/>
  <c r="G609" i="3"/>
  <c r="G13" i="3"/>
  <c r="G568" i="3"/>
  <c r="H407" i="3"/>
  <c r="H149" i="3"/>
  <c r="H527" i="3"/>
  <c r="H447" i="3"/>
  <c r="H207" i="3"/>
  <c r="H103" i="3"/>
  <c r="H287" i="3"/>
  <c r="F14" i="3"/>
  <c r="H14" i="3" s="1"/>
  <c r="F610" i="3"/>
  <c r="F288" i="3"/>
  <c r="H288" i="3" s="1"/>
  <c r="F208" i="3"/>
  <c r="H208" i="3" s="1"/>
  <c r="F150" i="3"/>
  <c r="H150" i="3" s="1"/>
  <c r="F104" i="3"/>
  <c r="H104" i="3" s="1"/>
  <c r="F448" i="3"/>
  <c r="H448" i="3" s="1"/>
  <c r="F408" i="3"/>
  <c r="H408" i="3" s="1"/>
  <c r="F528" i="3"/>
  <c r="H528" i="3" s="1"/>
  <c r="F47" i="3"/>
  <c r="H47" i="3" s="1"/>
  <c r="F329" i="3"/>
  <c r="H329" i="3" s="1"/>
  <c r="F370" i="3"/>
  <c r="F569" i="3"/>
  <c r="H569" i="3" s="1"/>
  <c r="E104" i="3"/>
  <c r="E448" i="3"/>
  <c r="E528" i="3"/>
  <c r="E329" i="3"/>
  <c r="E569" i="3"/>
  <c r="E408" i="3"/>
  <c r="E208" i="3"/>
  <c r="E150" i="3"/>
  <c r="E288" i="3"/>
  <c r="W287" i="3"/>
  <c r="P287" i="3"/>
  <c r="E610" i="3"/>
  <c r="Z610" i="3"/>
  <c r="W103" i="3"/>
  <c r="P103" i="3"/>
  <c r="W149" i="3"/>
  <c r="P149" i="3"/>
  <c r="E370" i="3"/>
  <c r="Z370" i="3"/>
  <c r="P527" i="3"/>
  <c r="W527" i="3"/>
  <c r="P407" i="3"/>
  <c r="W407" i="3"/>
  <c r="W447" i="3"/>
  <c r="P447" i="3"/>
  <c r="W207" i="3"/>
  <c r="P207" i="3"/>
  <c r="C48" i="3"/>
  <c r="E47" i="3"/>
  <c r="C15" i="3"/>
  <c r="E14" i="3"/>
  <c r="C570" i="3"/>
  <c r="C209" i="3"/>
  <c r="C151" i="3"/>
  <c r="C289" i="3"/>
  <c r="C449" i="3"/>
  <c r="C611" i="3"/>
  <c r="C529" i="3"/>
  <c r="C330" i="3"/>
  <c r="C409" i="3"/>
  <c r="C371" i="3"/>
  <c r="C105" i="3"/>
  <c r="J288" i="3" l="1"/>
  <c r="J610" i="3"/>
  <c r="J408" i="3"/>
  <c r="J14" i="3"/>
  <c r="J104" i="3"/>
  <c r="J528" i="3"/>
  <c r="J150" i="3"/>
  <c r="K610" i="3"/>
  <c r="J448" i="3"/>
  <c r="K329" i="3"/>
  <c r="K370" i="3"/>
  <c r="K47" i="3"/>
  <c r="K208" i="3"/>
  <c r="K569" i="3"/>
  <c r="I449" i="3"/>
  <c r="J449" i="3" s="1"/>
  <c r="I289" i="3"/>
  <c r="K289" i="3" s="1"/>
  <c r="I570" i="3"/>
  <c r="I105" i="3"/>
  <c r="K105" i="3" s="1"/>
  <c r="I15" i="3"/>
  <c r="I529" i="3"/>
  <c r="K529" i="3" s="1"/>
  <c r="I611" i="3"/>
  <c r="J611" i="3" s="1"/>
  <c r="I151" i="3"/>
  <c r="K151" i="3" s="1"/>
  <c r="I330" i="3"/>
  <c r="I209" i="3"/>
  <c r="J209" i="3" s="1"/>
  <c r="I371" i="3"/>
  <c r="J371" i="3" s="1"/>
  <c r="I409" i="3"/>
  <c r="J409" i="3" s="1"/>
  <c r="I48" i="3"/>
  <c r="G610" i="3"/>
  <c r="G370" i="3"/>
  <c r="G104" i="3"/>
  <c r="G448" i="3"/>
  <c r="G288" i="3"/>
  <c r="G329" i="3"/>
  <c r="G528" i="3"/>
  <c r="G569" i="3"/>
  <c r="G150" i="3"/>
  <c r="G408" i="3"/>
  <c r="G47" i="3"/>
  <c r="G14" i="3"/>
  <c r="G208" i="3"/>
  <c r="H610" i="3"/>
  <c r="H370" i="3"/>
  <c r="F409" i="3"/>
  <c r="H409" i="3" s="1"/>
  <c r="F151" i="3"/>
  <c r="H151" i="3" s="1"/>
  <c r="F48" i="3"/>
  <c r="F371" i="3"/>
  <c r="H371" i="3" s="1"/>
  <c r="F209" i="3"/>
  <c r="H209" i="3" s="1"/>
  <c r="F529" i="3"/>
  <c r="H529" i="3" s="1"/>
  <c r="F570" i="3"/>
  <c r="F330" i="3"/>
  <c r="F611" i="3"/>
  <c r="H611" i="3" s="1"/>
  <c r="F289" i="3"/>
  <c r="H289" i="3" s="1"/>
  <c r="F105" i="3"/>
  <c r="H105" i="3" s="1"/>
  <c r="F449" i="3"/>
  <c r="H449" i="3" s="1"/>
  <c r="F15" i="3"/>
  <c r="Z48" i="3"/>
  <c r="Z15" i="3"/>
  <c r="E105" i="3"/>
  <c r="E209" i="3"/>
  <c r="E529" i="3"/>
  <c r="E449" i="3"/>
  <c r="E409" i="3"/>
  <c r="E151" i="3"/>
  <c r="E289" i="3"/>
  <c r="E371" i="3"/>
  <c r="E611" i="3"/>
  <c r="E570" i="3"/>
  <c r="Z570" i="3"/>
  <c r="W370" i="3"/>
  <c r="P370" i="3"/>
  <c r="W610" i="3"/>
  <c r="P610" i="3"/>
  <c r="W15" i="3"/>
  <c r="P15" i="3"/>
  <c r="E330" i="3"/>
  <c r="Z330" i="3"/>
  <c r="W48" i="3"/>
  <c r="P48" i="3"/>
  <c r="C16" i="3"/>
  <c r="E15" i="3"/>
  <c r="C49" i="3"/>
  <c r="E48" i="3"/>
  <c r="C410" i="3"/>
  <c r="C612" i="3"/>
  <c r="C152" i="3"/>
  <c r="C530" i="3"/>
  <c r="C106" i="3"/>
  <c r="C331" i="3"/>
  <c r="C450" i="3"/>
  <c r="C210" i="3"/>
  <c r="C372" i="3"/>
  <c r="C290" i="3"/>
  <c r="C571" i="3"/>
  <c r="J330" i="3" l="1"/>
  <c r="J15" i="3"/>
  <c r="J570" i="3"/>
  <c r="J48" i="3"/>
  <c r="J105" i="3"/>
  <c r="J529" i="3"/>
  <c r="J151" i="3"/>
  <c r="J289" i="3"/>
  <c r="K48" i="3"/>
  <c r="K409" i="3"/>
  <c r="K449" i="3"/>
  <c r="K330" i="3"/>
  <c r="K570" i="3"/>
  <c r="K209" i="3"/>
  <c r="K15" i="3"/>
  <c r="K611" i="3"/>
  <c r="K371" i="3"/>
  <c r="I372" i="3"/>
  <c r="J372" i="3" s="1"/>
  <c r="I16" i="3"/>
  <c r="K16" i="3" s="1"/>
  <c r="I210" i="3"/>
  <c r="I106" i="3"/>
  <c r="I152" i="3"/>
  <c r="J152" i="3" s="1"/>
  <c r="I331" i="3"/>
  <c r="K331" i="3" s="1"/>
  <c r="I530" i="3"/>
  <c r="K530" i="3" s="1"/>
  <c r="I410" i="3"/>
  <c r="I450" i="3"/>
  <c r="I612" i="3"/>
  <c r="K612" i="3" s="1"/>
  <c r="I571" i="3"/>
  <c r="K571" i="3" s="1"/>
  <c r="I49" i="3"/>
  <c r="K49" i="3" s="1"/>
  <c r="I290" i="3"/>
  <c r="G570" i="3"/>
  <c r="G15" i="3"/>
  <c r="G330" i="3"/>
  <c r="G48" i="3"/>
  <c r="G151" i="3"/>
  <c r="G209" i="3"/>
  <c r="G289" i="3"/>
  <c r="G529" i="3"/>
  <c r="G449" i="3"/>
  <c r="G105" i="3"/>
  <c r="G371" i="3"/>
  <c r="G611" i="3"/>
  <c r="G409" i="3"/>
  <c r="H330" i="3"/>
  <c r="H570" i="3"/>
  <c r="H15" i="3"/>
  <c r="H48" i="3"/>
  <c r="F450" i="3"/>
  <c r="F410" i="3"/>
  <c r="F612" i="3"/>
  <c r="H612" i="3" s="1"/>
  <c r="F571" i="3"/>
  <c r="H571" i="3" s="1"/>
  <c r="F106" i="3"/>
  <c r="F49" i="3"/>
  <c r="H49" i="3" s="1"/>
  <c r="F290" i="3"/>
  <c r="F530" i="3"/>
  <c r="F331" i="3"/>
  <c r="H331" i="3" s="1"/>
  <c r="F372" i="3"/>
  <c r="H372" i="3" s="1"/>
  <c r="F152" i="3"/>
  <c r="F16" i="3"/>
  <c r="H16" i="3" s="1"/>
  <c r="F210" i="3"/>
  <c r="E372" i="3"/>
  <c r="E571" i="3"/>
  <c r="E612" i="3"/>
  <c r="E331" i="3"/>
  <c r="E210" i="3"/>
  <c r="Z210" i="3"/>
  <c r="E450" i="3"/>
  <c r="Z450" i="3"/>
  <c r="E410" i="3"/>
  <c r="Z410" i="3"/>
  <c r="W330" i="3"/>
  <c r="P330" i="3"/>
  <c r="E106" i="3"/>
  <c r="Z106" i="3"/>
  <c r="W570" i="3"/>
  <c r="P570" i="3"/>
  <c r="E290" i="3"/>
  <c r="Z290" i="3"/>
  <c r="E530" i="3"/>
  <c r="Z530" i="3"/>
  <c r="E152" i="3"/>
  <c r="Z152" i="3"/>
  <c r="C50" i="3"/>
  <c r="E49" i="3"/>
  <c r="C17" i="3"/>
  <c r="E16" i="3"/>
  <c r="C531" i="3"/>
  <c r="C373" i="3"/>
  <c r="C153" i="3"/>
  <c r="C451" i="3"/>
  <c r="C332" i="3"/>
  <c r="C291" i="3"/>
  <c r="C572" i="3"/>
  <c r="C211" i="3"/>
  <c r="C107" i="3"/>
  <c r="C613" i="3"/>
  <c r="C411" i="3"/>
  <c r="J210" i="3" l="1"/>
  <c r="J331" i="3"/>
  <c r="J290" i="3"/>
  <c r="J450" i="3"/>
  <c r="K410" i="3"/>
  <c r="J16" i="3"/>
  <c r="J612" i="3"/>
  <c r="K106" i="3"/>
  <c r="J530" i="3"/>
  <c r="J106" i="3"/>
  <c r="J410" i="3"/>
  <c r="J49" i="3"/>
  <c r="J571" i="3"/>
  <c r="K152" i="3"/>
  <c r="K290" i="3"/>
  <c r="K210" i="3"/>
  <c r="K450" i="3"/>
  <c r="K372" i="3"/>
  <c r="I50" i="3"/>
  <c r="J50" i="3" s="1"/>
  <c r="I291" i="3"/>
  <c r="J291" i="3" s="1"/>
  <c r="I332" i="3"/>
  <c r="K332" i="3" s="1"/>
  <c r="I107" i="3"/>
  <c r="K107" i="3" s="1"/>
  <c r="I373" i="3"/>
  <c r="J373" i="3" s="1"/>
  <c r="I211" i="3"/>
  <c r="J211" i="3" s="1"/>
  <c r="I531" i="3"/>
  <c r="J531" i="3" s="1"/>
  <c r="I572" i="3"/>
  <c r="K572" i="3" s="1"/>
  <c r="I451" i="3"/>
  <c r="K451" i="3" s="1"/>
  <c r="I153" i="3"/>
  <c r="K153" i="3" s="1"/>
  <c r="I411" i="3"/>
  <c r="J411" i="3" s="1"/>
  <c r="I17" i="3"/>
  <c r="J17" i="3" s="1"/>
  <c r="I613" i="3"/>
  <c r="K613" i="3" s="1"/>
  <c r="G106" i="3"/>
  <c r="G210" i="3"/>
  <c r="G530" i="3"/>
  <c r="G290" i="3"/>
  <c r="G612" i="3"/>
  <c r="G410" i="3"/>
  <c r="G450" i="3"/>
  <c r="G152" i="3"/>
  <c r="G372" i="3"/>
  <c r="G16" i="3"/>
  <c r="G49" i="3"/>
  <c r="G571" i="3"/>
  <c r="G331" i="3"/>
  <c r="H152" i="3"/>
  <c r="H530" i="3"/>
  <c r="H290" i="3"/>
  <c r="H106" i="3"/>
  <c r="H410" i="3"/>
  <c r="H210" i="3"/>
  <c r="H450" i="3"/>
  <c r="F373" i="3"/>
  <c r="H373" i="3" s="1"/>
  <c r="F153" i="3"/>
  <c r="H153" i="3" s="1"/>
  <c r="F291" i="3"/>
  <c r="H291" i="3" s="1"/>
  <c r="F107" i="3"/>
  <c r="H107" i="3" s="1"/>
  <c r="F572" i="3"/>
  <c r="H572" i="3" s="1"/>
  <c r="F50" i="3"/>
  <c r="H50" i="3" s="1"/>
  <c r="F211" i="3"/>
  <c r="H211" i="3" s="1"/>
  <c r="F531" i="3"/>
  <c r="H531" i="3" s="1"/>
  <c r="F411" i="3"/>
  <c r="H411" i="3" s="1"/>
  <c r="F332" i="3"/>
  <c r="H332" i="3" s="1"/>
  <c r="F17" i="3"/>
  <c r="H17" i="3" s="1"/>
  <c r="F613" i="3"/>
  <c r="H613" i="3" s="1"/>
  <c r="F451" i="3"/>
  <c r="H451" i="3" s="1"/>
  <c r="E572" i="3"/>
  <c r="E373" i="3"/>
  <c r="E332" i="3"/>
  <c r="E211" i="3"/>
  <c r="E291" i="3"/>
  <c r="E613" i="3"/>
  <c r="E411" i="3"/>
  <c r="E107" i="3"/>
  <c r="E531" i="3"/>
  <c r="E451" i="3"/>
  <c r="E153" i="3"/>
  <c r="P152" i="3"/>
  <c r="W152" i="3"/>
  <c r="P410" i="3"/>
  <c r="W410" i="3"/>
  <c r="P530" i="3"/>
  <c r="W530" i="3"/>
  <c r="W106" i="3"/>
  <c r="P106" i="3"/>
  <c r="W450" i="3"/>
  <c r="P450" i="3"/>
  <c r="P290" i="3"/>
  <c r="W290" i="3"/>
  <c r="W210" i="3"/>
  <c r="P210" i="3"/>
  <c r="C18" i="3"/>
  <c r="E17" i="3"/>
  <c r="C51" i="3"/>
  <c r="E50" i="3"/>
  <c r="C573" i="3"/>
  <c r="C452" i="3"/>
  <c r="C532" i="3"/>
  <c r="C154" i="3"/>
  <c r="C614" i="3"/>
  <c r="C108" i="3"/>
  <c r="C292" i="3"/>
  <c r="C412" i="3"/>
  <c r="C212" i="3"/>
  <c r="C333" i="3"/>
  <c r="C374" i="3"/>
  <c r="J572" i="3" l="1"/>
  <c r="J153" i="3"/>
  <c r="J451" i="3"/>
  <c r="J613" i="3"/>
  <c r="J332" i="3"/>
  <c r="J107" i="3"/>
  <c r="K373" i="3"/>
  <c r="K211" i="3"/>
  <c r="K531" i="3"/>
  <c r="K50" i="3"/>
  <c r="K411" i="3"/>
  <c r="K291" i="3"/>
  <c r="K17" i="3"/>
  <c r="I412" i="3"/>
  <c r="K412" i="3" s="1"/>
  <c r="I292" i="3"/>
  <c r="K292" i="3" s="1"/>
  <c r="I18" i="3"/>
  <c r="K18" i="3" s="1"/>
  <c r="I333" i="3"/>
  <c r="K333" i="3" s="1"/>
  <c r="I212" i="3"/>
  <c r="J212" i="3" s="1"/>
  <c r="I374" i="3"/>
  <c r="I108" i="3"/>
  <c r="J108" i="3" s="1"/>
  <c r="I614" i="3"/>
  <c r="I154" i="3"/>
  <c r="K154" i="3" s="1"/>
  <c r="I51" i="3"/>
  <c r="J51" i="3" s="1"/>
  <c r="I452" i="3"/>
  <c r="J452" i="3" s="1"/>
  <c r="I532" i="3"/>
  <c r="K532" i="3" s="1"/>
  <c r="I573" i="3"/>
  <c r="K573" i="3" s="1"/>
  <c r="G531" i="3"/>
  <c r="G17" i="3"/>
  <c r="G411" i="3"/>
  <c r="G291" i="3"/>
  <c r="G373" i="3"/>
  <c r="G153" i="3"/>
  <c r="G50" i="3"/>
  <c r="G107" i="3"/>
  <c r="G451" i="3"/>
  <c r="G211" i="3"/>
  <c r="G613" i="3"/>
  <c r="G332" i="3"/>
  <c r="G572" i="3"/>
  <c r="F374" i="3"/>
  <c r="F614" i="3"/>
  <c r="F51" i="3"/>
  <c r="H51" i="3" s="1"/>
  <c r="F212" i="3"/>
  <c r="H212" i="3" s="1"/>
  <c r="F532" i="3"/>
  <c r="H532" i="3" s="1"/>
  <c r="F18" i="3"/>
  <c r="H18" i="3" s="1"/>
  <c r="F333" i="3"/>
  <c r="H333" i="3" s="1"/>
  <c r="F452" i="3"/>
  <c r="H452" i="3" s="1"/>
  <c r="F108" i="3"/>
  <c r="H108" i="3" s="1"/>
  <c r="F154" i="3"/>
  <c r="H154" i="3" s="1"/>
  <c r="F412" i="3"/>
  <c r="H412" i="3" s="1"/>
  <c r="F292" i="3"/>
  <c r="H292" i="3" s="1"/>
  <c r="F573" i="3"/>
  <c r="H573" i="3" s="1"/>
  <c r="E412" i="3"/>
  <c r="E333" i="3"/>
  <c r="E292" i="3"/>
  <c r="E573" i="3"/>
  <c r="E212" i="3"/>
  <c r="E108" i="3"/>
  <c r="E452" i="3"/>
  <c r="E532" i="3"/>
  <c r="E154" i="3"/>
  <c r="E374" i="3"/>
  <c r="Z374" i="3"/>
  <c r="E614" i="3"/>
  <c r="Z614" i="3"/>
  <c r="C52" i="3"/>
  <c r="E51" i="3"/>
  <c r="C19" i="3"/>
  <c r="E18" i="3"/>
  <c r="C334" i="3"/>
  <c r="C213" i="3"/>
  <c r="C109" i="3"/>
  <c r="C533" i="3"/>
  <c r="C574" i="3"/>
  <c r="C155" i="3"/>
  <c r="C413" i="3"/>
  <c r="C615" i="3"/>
  <c r="C453" i="3"/>
  <c r="C293" i="3"/>
  <c r="C375" i="3"/>
  <c r="J374" i="3" l="1"/>
  <c r="K614" i="3"/>
  <c r="K374" i="3"/>
  <c r="J292" i="3"/>
  <c r="J573" i="3"/>
  <c r="J154" i="3"/>
  <c r="J412" i="3"/>
  <c r="J18" i="3"/>
  <c r="J532" i="3"/>
  <c r="J333" i="3"/>
  <c r="J614" i="3"/>
  <c r="K51" i="3"/>
  <c r="K108" i="3"/>
  <c r="K452" i="3"/>
  <c r="K212" i="3"/>
  <c r="I574" i="3"/>
  <c r="I52" i="3"/>
  <c r="I615" i="3"/>
  <c r="K615" i="3" s="1"/>
  <c r="I533" i="3"/>
  <c r="J533" i="3" s="1"/>
  <c r="I109" i="3"/>
  <c r="K109" i="3" s="1"/>
  <c r="I413" i="3"/>
  <c r="J413" i="3" s="1"/>
  <c r="I155" i="3"/>
  <c r="J155" i="3" s="1"/>
  <c r="I213" i="3"/>
  <c r="K213" i="3" s="1"/>
  <c r="I334" i="3"/>
  <c r="I375" i="3"/>
  <c r="K375" i="3" s="1"/>
  <c r="I19" i="3"/>
  <c r="I453" i="3"/>
  <c r="J453" i="3" s="1"/>
  <c r="I293" i="3"/>
  <c r="J293" i="3" s="1"/>
  <c r="G374" i="3"/>
  <c r="G614" i="3"/>
  <c r="G51" i="3"/>
  <c r="G292" i="3"/>
  <c r="G573" i="3"/>
  <c r="G412" i="3"/>
  <c r="G532" i="3"/>
  <c r="G452" i="3"/>
  <c r="G108" i="3"/>
  <c r="G18" i="3"/>
  <c r="G212" i="3"/>
  <c r="G154" i="3"/>
  <c r="G333" i="3"/>
  <c r="H614" i="3"/>
  <c r="H374" i="3"/>
  <c r="F375" i="3"/>
  <c r="H375" i="3" s="1"/>
  <c r="F574" i="3"/>
  <c r="F19" i="3"/>
  <c r="F334" i="3"/>
  <c r="F533" i="3"/>
  <c r="H533" i="3" s="1"/>
  <c r="F155" i="3"/>
  <c r="H155" i="3" s="1"/>
  <c r="F293" i="3"/>
  <c r="H293" i="3" s="1"/>
  <c r="F453" i="3"/>
  <c r="H453" i="3" s="1"/>
  <c r="F109" i="3"/>
  <c r="H109" i="3" s="1"/>
  <c r="F52" i="3"/>
  <c r="F615" i="3"/>
  <c r="H615" i="3" s="1"/>
  <c r="F213" i="3"/>
  <c r="H213" i="3" s="1"/>
  <c r="F413" i="3"/>
  <c r="H413" i="3" s="1"/>
  <c r="Z52" i="3"/>
  <c r="Z19" i="3"/>
  <c r="E413" i="3"/>
  <c r="E375" i="3"/>
  <c r="E293" i="3"/>
  <c r="E533" i="3"/>
  <c r="E213" i="3"/>
  <c r="E453" i="3"/>
  <c r="E109" i="3"/>
  <c r="E155" i="3"/>
  <c r="E615" i="3"/>
  <c r="W52" i="3"/>
  <c r="P52" i="3"/>
  <c r="E334" i="3"/>
  <c r="Z334" i="3"/>
  <c r="P614" i="3"/>
  <c r="W614" i="3"/>
  <c r="P374" i="3"/>
  <c r="W374" i="3"/>
  <c r="E574" i="3"/>
  <c r="Z574" i="3"/>
  <c r="P19" i="3"/>
  <c r="W19" i="3"/>
  <c r="C20" i="3"/>
  <c r="E19" i="3"/>
  <c r="C53" i="3"/>
  <c r="E52" i="3"/>
  <c r="C294" i="3"/>
  <c r="C110" i="3"/>
  <c r="C414" i="3"/>
  <c r="C156" i="3"/>
  <c r="C376" i="3"/>
  <c r="C616" i="3"/>
  <c r="C575" i="3"/>
  <c r="C214" i="3"/>
  <c r="C454" i="3"/>
  <c r="C534" i="3"/>
  <c r="C335" i="3"/>
  <c r="J52" i="3" l="1"/>
  <c r="J574" i="3"/>
  <c r="J19" i="3"/>
  <c r="K334" i="3"/>
  <c r="J213" i="3"/>
  <c r="K574" i="3"/>
  <c r="J615" i="3"/>
  <c r="J375" i="3"/>
  <c r="J334" i="3"/>
  <c r="J109" i="3"/>
  <c r="K413" i="3"/>
  <c r="K52" i="3"/>
  <c r="K19" i="3"/>
  <c r="K533" i="3"/>
  <c r="K293" i="3"/>
  <c r="K155" i="3"/>
  <c r="K453" i="3"/>
  <c r="I335" i="3"/>
  <c r="K335" i="3" s="1"/>
  <c r="I294" i="3"/>
  <c r="I534" i="3"/>
  <c r="I414" i="3"/>
  <c r="I20" i="3"/>
  <c r="J20" i="3" s="1"/>
  <c r="I110" i="3"/>
  <c r="I53" i="3"/>
  <c r="K53" i="3" s="1"/>
  <c r="I454" i="3"/>
  <c r="I214" i="3"/>
  <c r="I575" i="3"/>
  <c r="K575" i="3" s="1"/>
  <c r="I616" i="3"/>
  <c r="K616" i="3" s="1"/>
  <c r="I376" i="3"/>
  <c r="K376" i="3" s="1"/>
  <c r="I156" i="3"/>
  <c r="G334" i="3"/>
  <c r="G19" i="3"/>
  <c r="G109" i="3"/>
  <c r="G574" i="3"/>
  <c r="G52" i="3"/>
  <c r="G155" i="3"/>
  <c r="G413" i="3"/>
  <c r="G375" i="3"/>
  <c r="G615" i="3"/>
  <c r="G453" i="3"/>
  <c r="G213" i="3"/>
  <c r="G533" i="3"/>
  <c r="G293" i="3"/>
  <c r="H19" i="3"/>
  <c r="H334" i="3"/>
  <c r="H574" i="3"/>
  <c r="H52" i="3"/>
  <c r="F214" i="3"/>
  <c r="F575" i="3"/>
  <c r="H575" i="3" s="1"/>
  <c r="F294" i="3"/>
  <c r="F110" i="3"/>
  <c r="F616" i="3"/>
  <c r="H616" i="3" s="1"/>
  <c r="F335" i="3"/>
  <c r="H335" i="3" s="1"/>
  <c r="F376" i="3"/>
  <c r="H376" i="3" s="1"/>
  <c r="F53" i="3"/>
  <c r="H53" i="3" s="1"/>
  <c r="F534" i="3"/>
  <c r="F156" i="3"/>
  <c r="F454" i="3"/>
  <c r="F414" i="3"/>
  <c r="F20" i="3"/>
  <c r="H20" i="3" s="1"/>
  <c r="E376" i="3"/>
  <c r="E616" i="3"/>
  <c r="E335" i="3"/>
  <c r="E575" i="3"/>
  <c r="E294" i="3"/>
  <c r="Z294" i="3"/>
  <c r="E214" i="3"/>
  <c r="Z214" i="3"/>
  <c r="W574" i="3"/>
  <c r="P574" i="3"/>
  <c r="W334" i="3"/>
  <c r="P334" i="3"/>
  <c r="E110" i="3"/>
  <c r="Z110" i="3"/>
  <c r="E534" i="3"/>
  <c r="Z534" i="3"/>
  <c r="E156" i="3"/>
  <c r="Z156" i="3"/>
  <c r="E454" i="3"/>
  <c r="Z454" i="3"/>
  <c r="E414" i="3"/>
  <c r="Z414" i="3"/>
  <c r="C54" i="3"/>
  <c r="E53" i="3"/>
  <c r="C21" i="3"/>
  <c r="E20" i="3"/>
  <c r="C617" i="3"/>
  <c r="C415" i="3"/>
  <c r="C455" i="3"/>
  <c r="C215" i="3"/>
  <c r="C377" i="3"/>
  <c r="C111" i="3"/>
  <c r="C336" i="3"/>
  <c r="C535" i="3"/>
  <c r="C576" i="3"/>
  <c r="C157" i="3"/>
  <c r="C295" i="3"/>
  <c r="J414" i="3" l="1"/>
  <c r="J534" i="3"/>
  <c r="J156" i="3"/>
  <c r="J616" i="3"/>
  <c r="J575" i="3"/>
  <c r="J214" i="3"/>
  <c r="J454" i="3"/>
  <c r="J110" i="3"/>
  <c r="K294" i="3"/>
  <c r="J335" i="3"/>
  <c r="J53" i="3"/>
  <c r="J376" i="3"/>
  <c r="J294" i="3"/>
  <c r="K214" i="3"/>
  <c r="K454" i="3"/>
  <c r="K110" i="3"/>
  <c r="K414" i="3"/>
  <c r="K156" i="3"/>
  <c r="K534" i="3"/>
  <c r="K20" i="3"/>
  <c r="I415" i="3"/>
  <c r="K415" i="3" s="1"/>
  <c r="I576" i="3"/>
  <c r="K576" i="3" s="1"/>
  <c r="I54" i="3"/>
  <c r="K54" i="3" s="1"/>
  <c r="I21" i="3"/>
  <c r="J21" i="3" s="1"/>
  <c r="I157" i="3"/>
  <c r="K157" i="3" s="1"/>
  <c r="I535" i="3"/>
  <c r="K535" i="3" s="1"/>
  <c r="I111" i="3"/>
  <c r="J111" i="3" s="1"/>
  <c r="I617" i="3"/>
  <c r="I295" i="3"/>
  <c r="K295" i="3" s="1"/>
  <c r="I377" i="3"/>
  <c r="I336" i="3"/>
  <c r="K336" i="3" s="1"/>
  <c r="I215" i="3"/>
  <c r="J215" i="3" s="1"/>
  <c r="I455" i="3"/>
  <c r="K455" i="3" s="1"/>
  <c r="G110" i="3"/>
  <c r="G414" i="3"/>
  <c r="G294" i="3"/>
  <c r="G214" i="3"/>
  <c r="G454" i="3"/>
  <c r="G156" i="3"/>
  <c r="G534" i="3"/>
  <c r="G53" i="3"/>
  <c r="G335" i="3"/>
  <c r="G575" i="3"/>
  <c r="G20" i="3"/>
  <c r="G616" i="3"/>
  <c r="G376" i="3"/>
  <c r="H294" i="3"/>
  <c r="H110" i="3"/>
  <c r="H214" i="3"/>
  <c r="H414" i="3"/>
  <c r="H454" i="3"/>
  <c r="H156" i="3"/>
  <c r="H534" i="3"/>
  <c r="F576" i="3"/>
  <c r="H576" i="3" s="1"/>
  <c r="F455" i="3"/>
  <c r="H455" i="3" s="1"/>
  <c r="F617" i="3"/>
  <c r="F111" i="3"/>
  <c r="H111" i="3" s="1"/>
  <c r="F415" i="3"/>
  <c r="H415" i="3" s="1"/>
  <c r="F336" i="3"/>
  <c r="H336" i="3" s="1"/>
  <c r="F21" i="3"/>
  <c r="H21" i="3" s="1"/>
  <c r="F54" i="3"/>
  <c r="H54" i="3" s="1"/>
  <c r="F535" i="3"/>
  <c r="H535" i="3" s="1"/>
  <c r="F295" i="3"/>
  <c r="H295" i="3" s="1"/>
  <c r="F377" i="3"/>
  <c r="F157" i="3"/>
  <c r="H157" i="3" s="1"/>
  <c r="F215" i="3"/>
  <c r="H215" i="3" s="1"/>
  <c r="E336" i="3"/>
  <c r="E576" i="3"/>
  <c r="E535" i="3"/>
  <c r="E415" i="3"/>
  <c r="E295" i="3"/>
  <c r="E157" i="3"/>
  <c r="E215" i="3"/>
  <c r="E111" i="3"/>
  <c r="E455" i="3"/>
  <c r="W414" i="3"/>
  <c r="P414" i="3"/>
  <c r="W534" i="3"/>
  <c r="P534" i="3"/>
  <c r="E617" i="3"/>
  <c r="Z617" i="3"/>
  <c r="W454" i="3"/>
  <c r="P454" i="3"/>
  <c r="W110" i="3"/>
  <c r="P110" i="3"/>
  <c r="W214" i="3"/>
  <c r="P214" i="3"/>
  <c r="E377" i="3"/>
  <c r="Z377" i="3"/>
  <c r="W156" i="3"/>
  <c r="P156" i="3"/>
  <c r="W294" i="3"/>
  <c r="P294" i="3"/>
  <c r="C22" i="3"/>
  <c r="E21" i="3"/>
  <c r="C55" i="3"/>
  <c r="E54" i="3"/>
  <c r="C337" i="3"/>
  <c r="C456" i="3"/>
  <c r="C158" i="3"/>
  <c r="C216" i="3"/>
  <c r="C577" i="3"/>
  <c r="C296" i="3"/>
  <c r="C536" i="3"/>
  <c r="C378" i="3"/>
  <c r="C416" i="3"/>
  <c r="C618" i="3"/>
  <c r="C112" i="3"/>
  <c r="J377" i="3" l="1"/>
  <c r="J617" i="3"/>
  <c r="J336" i="3"/>
  <c r="J54" i="3"/>
  <c r="J157" i="3"/>
  <c r="J535" i="3"/>
  <c r="J415" i="3"/>
  <c r="J576" i="3"/>
  <c r="J455" i="3"/>
  <c r="J295" i="3"/>
  <c r="K617" i="3"/>
  <c r="K377" i="3"/>
  <c r="K111" i="3"/>
  <c r="K215" i="3"/>
  <c r="K21" i="3"/>
  <c r="I296" i="3"/>
  <c r="K296" i="3" s="1"/>
  <c r="I158" i="3"/>
  <c r="K158" i="3" s="1"/>
  <c r="I456" i="3"/>
  <c r="K456" i="3" s="1"/>
  <c r="I378" i="3"/>
  <c r="J378" i="3" s="1"/>
  <c r="I337" i="3"/>
  <c r="I112" i="3"/>
  <c r="J112" i="3" s="1"/>
  <c r="I536" i="3"/>
  <c r="K536" i="3" s="1"/>
  <c r="I577" i="3"/>
  <c r="I216" i="3"/>
  <c r="K216" i="3" s="1"/>
  <c r="I55" i="3"/>
  <c r="I618" i="3"/>
  <c r="K618" i="3" s="1"/>
  <c r="I416" i="3"/>
  <c r="J416" i="3" s="1"/>
  <c r="I22" i="3"/>
  <c r="G617" i="3"/>
  <c r="G377" i="3"/>
  <c r="G415" i="3"/>
  <c r="G215" i="3"/>
  <c r="G455" i="3"/>
  <c r="G157" i="3"/>
  <c r="G336" i="3"/>
  <c r="G54" i="3"/>
  <c r="G21" i="3"/>
  <c r="G295" i="3"/>
  <c r="G111" i="3"/>
  <c r="G535" i="3"/>
  <c r="G576" i="3"/>
  <c r="H617" i="3"/>
  <c r="H377" i="3"/>
  <c r="F216" i="3"/>
  <c r="H216" i="3" s="1"/>
  <c r="F158" i="3"/>
  <c r="H158" i="3" s="1"/>
  <c r="F618" i="3"/>
  <c r="H618" i="3" s="1"/>
  <c r="F22" i="3"/>
  <c r="F536" i="3"/>
  <c r="H536" i="3" s="1"/>
  <c r="F337" i="3"/>
  <c r="F416" i="3"/>
  <c r="H416" i="3" s="1"/>
  <c r="F378" i="3"/>
  <c r="H378" i="3" s="1"/>
  <c r="F456" i="3"/>
  <c r="H456" i="3" s="1"/>
  <c r="F296" i="3"/>
  <c r="H296" i="3" s="1"/>
  <c r="F112" i="3"/>
  <c r="H112" i="3" s="1"/>
  <c r="F577" i="3"/>
  <c r="F55" i="3"/>
  <c r="Z55" i="3"/>
  <c r="Z22" i="3"/>
  <c r="E416" i="3"/>
  <c r="E296" i="3"/>
  <c r="E536" i="3"/>
  <c r="E112" i="3"/>
  <c r="E618" i="3"/>
  <c r="E216" i="3"/>
  <c r="E158" i="3"/>
  <c r="E456" i="3"/>
  <c r="E378" i="3"/>
  <c r="P617" i="3"/>
  <c r="W617" i="3"/>
  <c r="E337" i="3"/>
  <c r="K337" i="3" s="1"/>
  <c r="Z337" i="3"/>
  <c r="E577" i="3"/>
  <c r="Z577" i="3"/>
  <c r="W55" i="3"/>
  <c r="P55" i="3"/>
  <c r="P377" i="3"/>
  <c r="W377" i="3"/>
  <c r="P22" i="3"/>
  <c r="W22" i="3"/>
  <c r="C56" i="3"/>
  <c r="E55" i="3"/>
  <c r="C23" i="3"/>
  <c r="E22" i="3"/>
  <c r="C338" i="3"/>
  <c r="C619" i="3"/>
  <c r="C217" i="3"/>
  <c r="C297" i="3"/>
  <c r="C457" i="3"/>
  <c r="C537" i="3"/>
  <c r="C417" i="3"/>
  <c r="C159" i="3"/>
  <c r="C113" i="3"/>
  <c r="C379" i="3"/>
  <c r="C578" i="3"/>
  <c r="J577" i="3" l="1"/>
  <c r="J55" i="3"/>
  <c r="J337" i="3"/>
  <c r="J618" i="3"/>
  <c r="J22" i="3"/>
  <c r="J536" i="3"/>
  <c r="J216" i="3"/>
  <c r="J296" i="3"/>
  <c r="J456" i="3"/>
  <c r="J158" i="3"/>
  <c r="K55" i="3"/>
  <c r="K577" i="3"/>
  <c r="K112" i="3"/>
  <c r="K378" i="3"/>
  <c r="K22" i="3"/>
  <c r="K416" i="3"/>
  <c r="I56" i="3"/>
  <c r="J56" i="3" s="1"/>
  <c r="I159" i="3"/>
  <c r="I23" i="3"/>
  <c r="J23" i="3" s="1"/>
  <c r="I417" i="3"/>
  <c r="I113" i="3"/>
  <c r="I537" i="3"/>
  <c r="I297" i="3"/>
  <c r="I457" i="3"/>
  <c r="I217" i="3"/>
  <c r="I619" i="3"/>
  <c r="K619" i="3" s="1"/>
  <c r="I578" i="3"/>
  <c r="J578" i="3" s="1"/>
  <c r="I379" i="3"/>
  <c r="K379" i="3" s="1"/>
  <c r="I338" i="3"/>
  <c r="J338" i="3" s="1"/>
  <c r="G55" i="3"/>
  <c r="G158" i="3"/>
  <c r="G337" i="3"/>
  <c r="G22" i="3"/>
  <c r="G296" i="3"/>
  <c r="G577" i="3"/>
  <c r="G112" i="3"/>
  <c r="G618" i="3"/>
  <c r="G536" i="3"/>
  <c r="G416" i="3"/>
  <c r="G216" i="3"/>
  <c r="G378" i="3"/>
  <c r="G456" i="3"/>
  <c r="H55" i="3"/>
  <c r="H577" i="3"/>
  <c r="H337" i="3"/>
  <c r="H22" i="3"/>
  <c r="F619" i="3"/>
  <c r="H619" i="3" s="1"/>
  <c r="F417" i="3"/>
  <c r="F537" i="3"/>
  <c r="F578" i="3"/>
  <c r="H578" i="3" s="1"/>
  <c r="F457" i="3"/>
  <c r="F23" i="3"/>
  <c r="H23" i="3" s="1"/>
  <c r="F338" i="3"/>
  <c r="H338" i="3" s="1"/>
  <c r="F379" i="3"/>
  <c r="H379" i="3" s="1"/>
  <c r="F297" i="3"/>
  <c r="F159" i="3"/>
  <c r="F113" i="3"/>
  <c r="F217" i="3"/>
  <c r="F56" i="3"/>
  <c r="H56" i="3" s="1"/>
  <c r="E619" i="3"/>
  <c r="E578" i="3"/>
  <c r="E379" i="3"/>
  <c r="E338" i="3"/>
  <c r="P577" i="3"/>
  <c r="W577" i="3"/>
  <c r="E159" i="3"/>
  <c r="Z159" i="3"/>
  <c r="P337" i="3"/>
  <c r="W337" i="3"/>
  <c r="E417" i="3"/>
  <c r="Z417" i="3"/>
  <c r="E537" i="3"/>
  <c r="Z537" i="3"/>
  <c r="E457" i="3"/>
  <c r="Z457" i="3"/>
  <c r="E297" i="3"/>
  <c r="Z297" i="3"/>
  <c r="E113" i="3"/>
  <c r="Z113" i="3"/>
  <c r="E217" i="3"/>
  <c r="Z217" i="3"/>
  <c r="C57" i="3"/>
  <c r="E56" i="3"/>
  <c r="C24" i="3"/>
  <c r="E23" i="3"/>
  <c r="C114" i="3"/>
  <c r="C218" i="3"/>
  <c r="C538" i="3"/>
  <c r="C579" i="3"/>
  <c r="C160" i="3"/>
  <c r="C458" i="3"/>
  <c r="C620" i="3"/>
  <c r="C380" i="3"/>
  <c r="C418" i="3"/>
  <c r="C298" i="3"/>
  <c r="C339" i="3"/>
  <c r="J297" i="3" l="1"/>
  <c r="J537" i="3"/>
  <c r="J113" i="3"/>
  <c r="J417" i="3"/>
  <c r="J159" i="3"/>
  <c r="K217" i="3"/>
  <c r="K457" i="3"/>
  <c r="J217" i="3"/>
  <c r="J619" i="3"/>
  <c r="K159" i="3"/>
  <c r="J457" i="3"/>
  <c r="J379" i="3"/>
  <c r="K297" i="3"/>
  <c r="K537" i="3"/>
  <c r="K56" i="3"/>
  <c r="K113" i="3"/>
  <c r="K417" i="3"/>
  <c r="K338" i="3"/>
  <c r="K578" i="3"/>
  <c r="K23" i="3"/>
  <c r="I620" i="3"/>
  <c r="K620" i="3" s="1"/>
  <c r="I339" i="3"/>
  <c r="J339" i="3" s="1"/>
  <c r="I57" i="3"/>
  <c r="K57" i="3" s="1"/>
  <c r="I24" i="3"/>
  <c r="J24" i="3" s="1"/>
  <c r="I160" i="3"/>
  <c r="K160" i="3" s="1"/>
  <c r="I579" i="3"/>
  <c r="K579" i="3" s="1"/>
  <c r="I418" i="3"/>
  <c r="K418" i="3" s="1"/>
  <c r="I458" i="3"/>
  <c r="J458" i="3" s="1"/>
  <c r="I538" i="3"/>
  <c r="K538" i="3" s="1"/>
  <c r="I218" i="3"/>
  <c r="K218" i="3" s="1"/>
  <c r="I298" i="3"/>
  <c r="K298" i="3" s="1"/>
  <c r="I380" i="3"/>
  <c r="J380" i="3" s="1"/>
  <c r="I114" i="3"/>
  <c r="K114" i="3" s="1"/>
  <c r="G537" i="3"/>
  <c r="G159" i="3"/>
  <c r="G297" i="3"/>
  <c r="G457" i="3"/>
  <c r="G417" i="3"/>
  <c r="G217" i="3"/>
  <c r="G113" i="3"/>
  <c r="G619" i="3"/>
  <c r="G338" i="3"/>
  <c r="G56" i="3"/>
  <c r="G379" i="3"/>
  <c r="G23" i="3"/>
  <c r="G578" i="3"/>
  <c r="H297" i="3"/>
  <c r="H457" i="3"/>
  <c r="H537" i="3"/>
  <c r="H417" i="3"/>
  <c r="H217" i="3"/>
  <c r="H113" i="3"/>
  <c r="H159" i="3"/>
  <c r="F298" i="3"/>
  <c r="H298" i="3" s="1"/>
  <c r="F538" i="3"/>
  <c r="H538" i="3" s="1"/>
  <c r="F380" i="3"/>
  <c r="H380" i="3" s="1"/>
  <c r="F579" i="3"/>
  <c r="H579" i="3" s="1"/>
  <c r="F418" i="3"/>
  <c r="H418" i="3" s="1"/>
  <c r="F57" i="3"/>
  <c r="H57" i="3" s="1"/>
  <c r="F218" i="3"/>
  <c r="H218" i="3" s="1"/>
  <c r="F620" i="3"/>
  <c r="H620" i="3" s="1"/>
  <c r="F114" i="3"/>
  <c r="H114" i="3" s="1"/>
  <c r="F458" i="3"/>
  <c r="H458" i="3" s="1"/>
  <c r="F339" i="3"/>
  <c r="H339" i="3" s="1"/>
  <c r="F160" i="3"/>
  <c r="H160" i="3" s="1"/>
  <c r="F24" i="3"/>
  <c r="H24" i="3" s="1"/>
  <c r="E418" i="3"/>
  <c r="E620" i="3"/>
  <c r="E380" i="3"/>
  <c r="E339" i="3"/>
  <c r="E579" i="3"/>
  <c r="E298" i="3"/>
  <c r="E160" i="3"/>
  <c r="E458" i="3"/>
  <c r="E114" i="3"/>
  <c r="E538" i="3"/>
  <c r="E218" i="3"/>
  <c r="W217" i="3"/>
  <c r="P217" i="3"/>
  <c r="P457" i="3"/>
  <c r="W457" i="3"/>
  <c r="W113" i="3"/>
  <c r="P113" i="3"/>
  <c r="W537" i="3"/>
  <c r="P537" i="3"/>
  <c r="W159" i="3"/>
  <c r="P159" i="3"/>
  <c r="W297" i="3"/>
  <c r="P297" i="3"/>
  <c r="W417" i="3"/>
  <c r="P417" i="3"/>
  <c r="C25" i="3"/>
  <c r="E24" i="3"/>
  <c r="C58" i="3"/>
  <c r="E57" i="3"/>
  <c r="C419" i="3"/>
  <c r="C459" i="3"/>
  <c r="C381" i="3"/>
  <c r="C219" i="3"/>
  <c r="C539" i="3"/>
  <c r="C340" i="3"/>
  <c r="C161" i="3"/>
  <c r="C299" i="3"/>
  <c r="C621" i="3"/>
  <c r="C580" i="3"/>
  <c r="C115" i="3"/>
  <c r="J579" i="3" l="1"/>
  <c r="J538" i="3"/>
  <c r="J57" i="3"/>
  <c r="J418" i="3"/>
  <c r="J298" i="3"/>
  <c r="J160" i="3"/>
  <c r="J114" i="3"/>
  <c r="J620" i="3"/>
  <c r="J218" i="3"/>
  <c r="K458" i="3"/>
  <c r="K339" i="3"/>
  <c r="K380" i="3"/>
  <c r="K24" i="3"/>
  <c r="I299" i="3"/>
  <c r="K299" i="3" s="1"/>
  <c r="I580" i="3"/>
  <c r="K580" i="3" s="1"/>
  <c r="I340" i="3"/>
  <c r="K340" i="3" s="1"/>
  <c r="I539" i="3"/>
  <c r="K539" i="3" s="1"/>
  <c r="I219" i="3"/>
  <c r="J219" i="3" s="1"/>
  <c r="I381" i="3"/>
  <c r="I459" i="3"/>
  <c r="J459" i="3" s="1"/>
  <c r="I419" i="3"/>
  <c r="K419" i="3" s="1"/>
  <c r="I25" i="3"/>
  <c r="J25" i="3" s="1"/>
  <c r="I161" i="3"/>
  <c r="K161" i="3" s="1"/>
  <c r="I621" i="3"/>
  <c r="I115" i="3"/>
  <c r="J115" i="3" s="1"/>
  <c r="I58" i="3"/>
  <c r="K58" i="3" s="1"/>
  <c r="G418" i="3"/>
  <c r="G579" i="3"/>
  <c r="G218" i="3"/>
  <c r="G538" i="3"/>
  <c r="G160" i="3"/>
  <c r="G298" i="3"/>
  <c r="G458" i="3"/>
  <c r="G24" i="3"/>
  <c r="G620" i="3"/>
  <c r="G339" i="3"/>
  <c r="G380" i="3"/>
  <c r="G114" i="3"/>
  <c r="G57" i="3"/>
  <c r="F115" i="3"/>
  <c r="H115" i="3" s="1"/>
  <c r="F539" i="3"/>
  <c r="H539" i="3" s="1"/>
  <c r="F58" i="3"/>
  <c r="H58" i="3" s="1"/>
  <c r="F219" i="3"/>
  <c r="H219" i="3" s="1"/>
  <c r="F621" i="3"/>
  <c r="F381" i="3"/>
  <c r="F25" i="3"/>
  <c r="H25" i="3" s="1"/>
  <c r="F299" i="3"/>
  <c r="H299" i="3" s="1"/>
  <c r="F340" i="3"/>
  <c r="H340" i="3" s="1"/>
  <c r="F580" i="3"/>
  <c r="H580" i="3" s="1"/>
  <c r="F459" i="3"/>
  <c r="H459" i="3" s="1"/>
  <c r="F161" i="3"/>
  <c r="H161" i="3" s="1"/>
  <c r="F419" i="3"/>
  <c r="H419" i="3" s="1"/>
  <c r="E419" i="3"/>
  <c r="E340" i="3"/>
  <c r="E115" i="3"/>
  <c r="E580" i="3"/>
  <c r="E299" i="3"/>
  <c r="E161" i="3"/>
  <c r="E539" i="3"/>
  <c r="E459" i="3"/>
  <c r="E219" i="3"/>
  <c r="E621" i="3"/>
  <c r="Z621" i="3"/>
  <c r="E381" i="3"/>
  <c r="Z381" i="3"/>
  <c r="C59" i="3"/>
  <c r="E58" i="3"/>
  <c r="C26" i="3"/>
  <c r="E25" i="3"/>
  <c r="C382" i="3"/>
  <c r="C341" i="3"/>
  <c r="C540" i="3"/>
  <c r="C622" i="3"/>
  <c r="C116" i="3"/>
  <c r="C300" i="3"/>
  <c r="C460" i="3"/>
  <c r="C581" i="3"/>
  <c r="C162" i="3"/>
  <c r="C220" i="3"/>
  <c r="C420" i="3"/>
  <c r="J381" i="3" l="1"/>
  <c r="J539" i="3"/>
  <c r="J621" i="3"/>
  <c r="J58" i="3"/>
  <c r="J340" i="3"/>
  <c r="J161" i="3"/>
  <c r="J299" i="3"/>
  <c r="J419" i="3"/>
  <c r="K621" i="3"/>
  <c r="J580" i="3"/>
  <c r="K381" i="3"/>
  <c r="K219" i="3"/>
  <c r="K459" i="3"/>
  <c r="K115" i="3"/>
  <c r="K25" i="3"/>
  <c r="I420" i="3"/>
  <c r="K420" i="3" s="1"/>
  <c r="I162" i="3"/>
  <c r="K162" i="3" s="1"/>
  <c r="I59" i="3"/>
  <c r="I341" i="3"/>
  <c r="I382" i="3"/>
  <c r="K382" i="3" s="1"/>
  <c r="I220" i="3"/>
  <c r="K220" i="3" s="1"/>
  <c r="I581" i="3"/>
  <c r="J581" i="3" s="1"/>
  <c r="I460" i="3"/>
  <c r="K460" i="3" s="1"/>
  <c r="I116" i="3"/>
  <c r="J116" i="3" s="1"/>
  <c r="I300" i="3"/>
  <c r="J300" i="3" s="1"/>
  <c r="I622" i="3"/>
  <c r="K622" i="3" s="1"/>
  <c r="I26" i="3"/>
  <c r="I540" i="3"/>
  <c r="K540" i="3" s="1"/>
  <c r="G381" i="3"/>
  <c r="G621" i="3"/>
  <c r="G115" i="3"/>
  <c r="G459" i="3"/>
  <c r="G539" i="3"/>
  <c r="G419" i="3"/>
  <c r="G161" i="3"/>
  <c r="G25" i="3"/>
  <c r="G340" i="3"/>
  <c r="G58" i="3"/>
  <c r="G219" i="3"/>
  <c r="G580" i="3"/>
  <c r="G299" i="3"/>
  <c r="H381" i="3"/>
  <c r="H621" i="3"/>
  <c r="F420" i="3"/>
  <c r="H420" i="3" s="1"/>
  <c r="F116" i="3"/>
  <c r="H116" i="3" s="1"/>
  <c r="F26" i="3"/>
  <c r="F300" i="3"/>
  <c r="H300" i="3" s="1"/>
  <c r="F162" i="3"/>
  <c r="H162" i="3" s="1"/>
  <c r="F540" i="3"/>
  <c r="H540" i="3" s="1"/>
  <c r="F59" i="3"/>
  <c r="F622" i="3"/>
  <c r="H622" i="3" s="1"/>
  <c r="F220" i="3"/>
  <c r="H220" i="3" s="1"/>
  <c r="F581" i="3"/>
  <c r="F341" i="3"/>
  <c r="F460" i="3"/>
  <c r="H460" i="3" s="1"/>
  <c r="F382" i="3"/>
  <c r="H382" i="3" s="1"/>
  <c r="Z59" i="3"/>
  <c r="Z26" i="3"/>
  <c r="E420" i="3"/>
  <c r="E300" i="3"/>
  <c r="E382" i="3"/>
  <c r="E220" i="3"/>
  <c r="E116" i="3"/>
  <c r="E540" i="3"/>
  <c r="E162" i="3"/>
  <c r="E460" i="3"/>
  <c r="E622" i="3"/>
  <c r="W59" i="3"/>
  <c r="P59" i="3"/>
  <c r="E341" i="3"/>
  <c r="Z341" i="3"/>
  <c r="W381" i="3"/>
  <c r="P381" i="3"/>
  <c r="E581" i="3"/>
  <c r="Z581" i="3"/>
  <c r="W621" i="3"/>
  <c r="P621" i="3"/>
  <c r="W26" i="3"/>
  <c r="P26" i="3"/>
  <c r="C27" i="3"/>
  <c r="E26" i="3"/>
  <c r="C60" i="3"/>
  <c r="E59" i="3"/>
  <c r="C541" i="3"/>
  <c r="C301" i="3"/>
  <c r="C342" i="3"/>
  <c r="C163" i="3"/>
  <c r="C582" i="3"/>
  <c r="C421" i="3"/>
  <c r="C117" i="3"/>
  <c r="C221" i="3"/>
  <c r="C461" i="3"/>
  <c r="C623" i="3"/>
  <c r="C383" i="3"/>
  <c r="J341" i="3" l="1"/>
  <c r="J460" i="3"/>
  <c r="J59" i="3"/>
  <c r="J26" i="3"/>
  <c r="J162" i="3"/>
  <c r="J540" i="3"/>
  <c r="J220" i="3"/>
  <c r="K59" i="3"/>
  <c r="J622" i="3"/>
  <c r="J420" i="3"/>
  <c r="J382" i="3"/>
  <c r="K581" i="3"/>
  <c r="K26" i="3"/>
  <c r="K341" i="3"/>
  <c r="K116" i="3"/>
  <c r="K300" i="3"/>
  <c r="I383" i="3"/>
  <c r="K383" i="3" s="1"/>
  <c r="I60" i="3"/>
  <c r="J60" i="3" s="1"/>
  <c r="I623" i="3"/>
  <c r="K623" i="3" s="1"/>
  <c r="I221" i="3"/>
  <c r="I117" i="3"/>
  <c r="I421" i="3"/>
  <c r="I461" i="3"/>
  <c r="I27" i="3"/>
  <c r="J27" i="3" s="1"/>
  <c r="I582" i="3"/>
  <c r="K582" i="3" s="1"/>
  <c r="I163" i="3"/>
  <c r="I342" i="3"/>
  <c r="K342" i="3" s="1"/>
  <c r="I541" i="3"/>
  <c r="I301" i="3"/>
  <c r="G59" i="3"/>
  <c r="G26" i="3"/>
  <c r="G581" i="3"/>
  <c r="G341" i="3"/>
  <c r="G420" i="3"/>
  <c r="G460" i="3"/>
  <c r="G382" i="3"/>
  <c r="G162" i="3"/>
  <c r="G300" i="3"/>
  <c r="G622" i="3"/>
  <c r="G220" i="3"/>
  <c r="G540" i="3"/>
  <c r="G116" i="3"/>
  <c r="H59" i="3"/>
  <c r="H581" i="3"/>
  <c r="H341" i="3"/>
  <c r="H26" i="3"/>
  <c r="F221" i="3"/>
  <c r="F117" i="3"/>
  <c r="F541" i="3"/>
  <c r="F383" i="3"/>
  <c r="H383" i="3" s="1"/>
  <c r="F582" i="3"/>
  <c r="H582" i="3" s="1"/>
  <c r="F60" i="3"/>
  <c r="H60" i="3" s="1"/>
  <c r="F421" i="3"/>
  <c r="F623" i="3"/>
  <c r="H623" i="3" s="1"/>
  <c r="F163" i="3"/>
  <c r="F301" i="3"/>
  <c r="F461" i="3"/>
  <c r="F342" i="3"/>
  <c r="H342" i="3" s="1"/>
  <c r="F27" i="3"/>
  <c r="H27" i="3" s="1"/>
  <c r="E383" i="3"/>
  <c r="E582" i="3"/>
  <c r="E623" i="3"/>
  <c r="E342" i="3"/>
  <c r="E301" i="3"/>
  <c r="Z301" i="3"/>
  <c r="E421" i="3"/>
  <c r="Z421" i="3"/>
  <c r="E221" i="3"/>
  <c r="Z221" i="3"/>
  <c r="E117" i="3"/>
  <c r="Z117" i="3"/>
  <c r="E541" i="3"/>
  <c r="Z541" i="3"/>
  <c r="W341" i="3"/>
  <c r="P341" i="3"/>
  <c r="E163" i="3"/>
  <c r="Z163" i="3"/>
  <c r="P581" i="3"/>
  <c r="W581" i="3"/>
  <c r="E461" i="3"/>
  <c r="Z461" i="3"/>
  <c r="C61" i="3"/>
  <c r="E60" i="3"/>
  <c r="C28" i="3"/>
  <c r="E27" i="3"/>
  <c r="C624" i="3"/>
  <c r="C542" i="3"/>
  <c r="C462" i="3"/>
  <c r="C164" i="3"/>
  <c r="C422" i="3"/>
  <c r="C222" i="3"/>
  <c r="C302" i="3"/>
  <c r="C118" i="3"/>
  <c r="C343" i="3"/>
  <c r="C384" i="3"/>
  <c r="C583" i="3"/>
  <c r="J117" i="3" l="1"/>
  <c r="J221" i="3"/>
  <c r="J582" i="3"/>
  <c r="J301" i="3"/>
  <c r="J541" i="3"/>
  <c r="J163" i="3"/>
  <c r="K461" i="3"/>
  <c r="K421" i="3"/>
  <c r="J421" i="3"/>
  <c r="J623" i="3"/>
  <c r="J461" i="3"/>
  <c r="J383" i="3"/>
  <c r="K541" i="3"/>
  <c r="J342" i="3"/>
  <c r="K117" i="3"/>
  <c r="K301" i="3"/>
  <c r="K221" i="3"/>
  <c r="K163" i="3"/>
  <c r="K60" i="3"/>
  <c r="K27" i="3"/>
  <c r="I28" i="3"/>
  <c r="K28" i="3" s="1"/>
  <c r="I343" i="3"/>
  <c r="K343" i="3" s="1"/>
  <c r="I61" i="3"/>
  <c r="K61" i="3" s="1"/>
  <c r="I118" i="3"/>
  <c r="J118" i="3" s="1"/>
  <c r="I624" i="3"/>
  <c r="I302" i="3"/>
  <c r="K302" i="3" s="1"/>
  <c r="I583" i="3"/>
  <c r="K583" i="3" s="1"/>
  <c r="I384" i="3"/>
  <c r="I222" i="3"/>
  <c r="J222" i="3" s="1"/>
  <c r="I422" i="3"/>
  <c r="K422" i="3" s="1"/>
  <c r="I462" i="3"/>
  <c r="K462" i="3" s="1"/>
  <c r="I164" i="3"/>
  <c r="J164" i="3" s="1"/>
  <c r="I542" i="3"/>
  <c r="J542" i="3" s="1"/>
  <c r="G301" i="3"/>
  <c r="G163" i="3"/>
  <c r="G421" i="3"/>
  <c r="G541" i="3"/>
  <c r="G117" i="3"/>
  <c r="G221" i="3"/>
  <c r="G461" i="3"/>
  <c r="G27" i="3"/>
  <c r="G623" i="3"/>
  <c r="G342" i="3"/>
  <c r="G582" i="3"/>
  <c r="G60" i="3"/>
  <c r="G383" i="3"/>
  <c r="H221" i="3"/>
  <c r="H163" i="3"/>
  <c r="H421" i="3"/>
  <c r="H117" i="3"/>
  <c r="H541" i="3"/>
  <c r="H461" i="3"/>
  <c r="H301" i="3"/>
  <c r="F61" i="3"/>
  <c r="H61" i="3" s="1"/>
  <c r="F118" i="3"/>
  <c r="H118" i="3" s="1"/>
  <c r="F542" i="3"/>
  <c r="H542" i="3" s="1"/>
  <c r="F624" i="3"/>
  <c r="H624" i="3" s="1"/>
  <c r="F222" i="3"/>
  <c r="H222" i="3" s="1"/>
  <c r="F583" i="3"/>
  <c r="H583" i="3" s="1"/>
  <c r="F422" i="3"/>
  <c r="H422" i="3" s="1"/>
  <c r="F28" i="3"/>
  <c r="H28" i="3" s="1"/>
  <c r="F462" i="3"/>
  <c r="H462" i="3" s="1"/>
  <c r="F302" i="3"/>
  <c r="H302" i="3" s="1"/>
  <c r="F384" i="3"/>
  <c r="H384" i="3" s="1"/>
  <c r="F164" i="3"/>
  <c r="H164" i="3" s="1"/>
  <c r="F343" i="3"/>
  <c r="H343" i="3" s="1"/>
  <c r="E422" i="3"/>
  <c r="E583" i="3"/>
  <c r="E343" i="3"/>
  <c r="E302" i="3"/>
  <c r="E222" i="3"/>
  <c r="E164" i="3"/>
  <c r="E118" i="3"/>
  <c r="E462" i="3"/>
  <c r="E542" i="3"/>
  <c r="P461" i="3"/>
  <c r="W461" i="3"/>
  <c r="W221" i="3"/>
  <c r="P221" i="3"/>
  <c r="E624" i="3"/>
  <c r="Z624" i="3"/>
  <c r="P541" i="3"/>
  <c r="W541" i="3"/>
  <c r="P421" i="3"/>
  <c r="W421" i="3"/>
  <c r="E384" i="3"/>
  <c r="Z384" i="3"/>
  <c r="W163" i="3"/>
  <c r="P163" i="3"/>
  <c r="W117" i="3"/>
  <c r="P117" i="3"/>
  <c r="P301" i="3"/>
  <c r="W301" i="3"/>
  <c r="C29" i="3"/>
  <c r="E28" i="3"/>
  <c r="C62" i="3"/>
  <c r="E61" i="3"/>
  <c r="C463" i="3"/>
  <c r="C344" i="3"/>
  <c r="C119" i="3"/>
  <c r="C543" i="3"/>
  <c r="C223" i="3"/>
  <c r="C423" i="3"/>
  <c r="C584" i="3"/>
  <c r="C385" i="3"/>
  <c r="C303" i="3"/>
  <c r="C165" i="3"/>
  <c r="C625" i="3"/>
  <c r="J624" i="3" l="1"/>
  <c r="J28" i="3"/>
  <c r="K384" i="3"/>
  <c r="J302" i="3"/>
  <c r="J61" i="3"/>
  <c r="J462" i="3"/>
  <c r="J384" i="3"/>
  <c r="J422" i="3"/>
  <c r="J583" i="3"/>
  <c r="J343" i="3"/>
  <c r="K624" i="3"/>
  <c r="K164" i="3"/>
  <c r="K542" i="3"/>
  <c r="K118" i="3"/>
  <c r="K222" i="3"/>
  <c r="I423" i="3"/>
  <c r="K423" i="3" s="1"/>
  <c r="I303" i="3"/>
  <c r="K303" i="3" s="1"/>
  <c r="I543" i="3"/>
  <c r="K543" i="3" s="1"/>
  <c r="I119" i="3"/>
  <c r="J119" i="3" s="1"/>
  <c r="I223" i="3"/>
  <c r="K223" i="3" s="1"/>
  <c r="I463" i="3"/>
  <c r="K463" i="3" s="1"/>
  <c r="I29" i="3"/>
  <c r="J29" i="3" s="1"/>
  <c r="I385" i="3"/>
  <c r="J385" i="3" s="1"/>
  <c r="I584" i="3"/>
  <c r="I625" i="3"/>
  <c r="J625" i="3" s="1"/>
  <c r="I344" i="3"/>
  <c r="I62" i="3"/>
  <c r="I165" i="3"/>
  <c r="K165" i="3" s="1"/>
  <c r="G28" i="3"/>
  <c r="G302" i="3"/>
  <c r="G624" i="3"/>
  <c r="G542" i="3"/>
  <c r="G118" i="3"/>
  <c r="G222" i="3"/>
  <c r="G61" i="3"/>
  <c r="G384" i="3"/>
  <c r="G343" i="3"/>
  <c r="G583" i="3"/>
  <c r="G462" i="3"/>
  <c r="G422" i="3"/>
  <c r="G164" i="3"/>
  <c r="F303" i="3"/>
  <c r="H303" i="3" s="1"/>
  <c r="F119" i="3"/>
  <c r="H119" i="3" s="1"/>
  <c r="F29" i="3"/>
  <c r="H29" i="3" s="1"/>
  <c r="F385" i="3"/>
  <c r="H385" i="3" s="1"/>
  <c r="F584" i="3"/>
  <c r="H584" i="3" s="1"/>
  <c r="F463" i="3"/>
  <c r="H463" i="3" s="1"/>
  <c r="F543" i="3"/>
  <c r="H543" i="3" s="1"/>
  <c r="F423" i="3"/>
  <c r="H423" i="3" s="1"/>
  <c r="F165" i="3"/>
  <c r="H165" i="3" s="1"/>
  <c r="F344" i="3"/>
  <c r="H344" i="3" s="1"/>
  <c r="F625" i="3"/>
  <c r="H625" i="3" s="1"/>
  <c r="F223" i="3"/>
  <c r="H223" i="3" s="1"/>
  <c r="F62" i="3"/>
  <c r="H62" i="3" s="1"/>
  <c r="Z62" i="3"/>
  <c r="Z29" i="3"/>
  <c r="E423" i="3"/>
  <c r="E463" i="3"/>
  <c r="E303" i="3"/>
  <c r="E165" i="3"/>
  <c r="E119" i="3"/>
  <c r="E385" i="3"/>
  <c r="E223" i="3"/>
  <c r="E625" i="3"/>
  <c r="E543" i="3"/>
  <c r="E344" i="3"/>
  <c r="Z344" i="3"/>
  <c r="W384" i="3"/>
  <c r="P384" i="3"/>
  <c r="W624" i="3"/>
  <c r="P624" i="3"/>
  <c r="E584" i="3"/>
  <c r="Z584" i="3"/>
  <c r="W62" i="3"/>
  <c r="P62" i="3"/>
  <c r="W29" i="3"/>
  <c r="P29" i="3"/>
  <c r="C63" i="3"/>
  <c r="E62" i="3"/>
  <c r="C30" i="3"/>
  <c r="E29" i="3"/>
  <c r="C304" i="3"/>
  <c r="C424" i="3"/>
  <c r="C120" i="3"/>
  <c r="C626" i="3"/>
  <c r="C386" i="3"/>
  <c r="C224" i="3"/>
  <c r="C345" i="3"/>
  <c r="C166" i="3"/>
  <c r="C585" i="3"/>
  <c r="C544" i="3"/>
  <c r="C464" i="3"/>
  <c r="J303" i="3" l="1"/>
  <c r="J165" i="3"/>
  <c r="J62" i="3"/>
  <c r="J344" i="3"/>
  <c r="J584" i="3"/>
  <c r="J223" i="3"/>
  <c r="J423" i="3"/>
  <c r="J463" i="3"/>
  <c r="J543" i="3"/>
  <c r="K344" i="3"/>
  <c r="K62" i="3"/>
  <c r="K625" i="3"/>
  <c r="K584" i="3"/>
  <c r="K385" i="3"/>
  <c r="K119" i="3"/>
  <c r="K29" i="3"/>
  <c r="I304" i="3"/>
  <c r="I30" i="3"/>
  <c r="K30" i="3" s="1"/>
  <c r="I120" i="3"/>
  <c r="I464" i="3"/>
  <c r="I544" i="3"/>
  <c r="I585" i="3"/>
  <c r="K585" i="3" s="1"/>
  <c r="I63" i="3"/>
  <c r="K63" i="3" s="1"/>
  <c r="I626" i="3"/>
  <c r="K626" i="3" s="1"/>
  <c r="I345" i="3"/>
  <c r="J345" i="3" s="1"/>
  <c r="I166" i="3"/>
  <c r="I224" i="3"/>
  <c r="I424" i="3"/>
  <c r="I386" i="3"/>
  <c r="K386" i="3" s="1"/>
  <c r="G303" i="3"/>
  <c r="G223" i="3"/>
  <c r="G385" i="3"/>
  <c r="G543" i="3"/>
  <c r="G165" i="3"/>
  <c r="G625" i="3"/>
  <c r="G29" i="3"/>
  <c r="G423" i="3"/>
  <c r="G463" i="3"/>
  <c r="G62" i="3"/>
  <c r="G119" i="3"/>
  <c r="G584" i="3"/>
  <c r="G344" i="3"/>
  <c r="F166" i="3"/>
  <c r="H166" i="3" s="1"/>
  <c r="F345" i="3"/>
  <c r="H345" i="3" s="1"/>
  <c r="F304" i="3"/>
  <c r="H304" i="3" s="1"/>
  <c r="F424" i="3"/>
  <c r="H424" i="3" s="1"/>
  <c r="F464" i="3"/>
  <c r="H464" i="3" s="1"/>
  <c r="F386" i="3"/>
  <c r="H386" i="3" s="1"/>
  <c r="F30" i="3"/>
  <c r="H30" i="3" s="1"/>
  <c r="F224" i="3"/>
  <c r="H224" i="3" s="1"/>
  <c r="F544" i="3"/>
  <c r="H544" i="3" s="1"/>
  <c r="F626" i="3"/>
  <c r="H626" i="3" s="1"/>
  <c r="F585" i="3"/>
  <c r="H585" i="3" s="1"/>
  <c r="F120" i="3"/>
  <c r="H120" i="3" s="1"/>
  <c r="F63" i="3"/>
  <c r="H63" i="3" s="1"/>
  <c r="E386" i="3"/>
  <c r="E626" i="3"/>
  <c r="E585" i="3"/>
  <c r="E345" i="3"/>
  <c r="E304" i="3"/>
  <c r="Z304" i="3"/>
  <c r="E224" i="3"/>
  <c r="Z224" i="3"/>
  <c r="E166" i="3"/>
  <c r="Z166" i="3"/>
  <c r="E424" i="3"/>
  <c r="Z424" i="3"/>
  <c r="P584" i="3"/>
  <c r="W584" i="3"/>
  <c r="P344" i="3"/>
  <c r="W344" i="3"/>
  <c r="E464" i="3"/>
  <c r="Z464" i="3"/>
  <c r="E544" i="3"/>
  <c r="Z544" i="3"/>
  <c r="E120" i="3"/>
  <c r="Z120" i="3"/>
  <c r="C64" i="3"/>
  <c r="E63" i="3"/>
  <c r="C31" i="3"/>
  <c r="E30" i="3"/>
  <c r="C586" i="3"/>
  <c r="C225" i="3"/>
  <c r="C121" i="3"/>
  <c r="C465" i="3"/>
  <c r="C167" i="3"/>
  <c r="C387" i="3"/>
  <c r="C425" i="3"/>
  <c r="C545" i="3"/>
  <c r="C346" i="3"/>
  <c r="C627" i="3"/>
  <c r="C305" i="3"/>
  <c r="J544" i="3" l="1"/>
  <c r="J464" i="3"/>
  <c r="J120" i="3"/>
  <c r="J585" i="3"/>
  <c r="J304" i="3"/>
  <c r="K424" i="3"/>
  <c r="J224" i="3"/>
  <c r="J166" i="3"/>
  <c r="J63" i="3"/>
  <c r="J626" i="3"/>
  <c r="J386" i="3"/>
  <c r="J30" i="3"/>
  <c r="J424" i="3"/>
  <c r="K544" i="3"/>
  <c r="K345" i="3"/>
  <c r="K464" i="3"/>
  <c r="K120" i="3"/>
  <c r="K224" i="3"/>
  <c r="K166" i="3"/>
  <c r="K304" i="3"/>
  <c r="I64" i="3"/>
  <c r="K64" i="3" s="1"/>
  <c r="I346" i="3"/>
  <c r="K346" i="3" s="1"/>
  <c r="I545" i="3"/>
  <c r="J545" i="3" s="1"/>
  <c r="I167" i="3"/>
  <c r="J167" i="3" s="1"/>
  <c r="I465" i="3"/>
  <c r="J465" i="3" s="1"/>
  <c r="I121" i="3"/>
  <c r="J121" i="3" s="1"/>
  <c r="I387" i="3"/>
  <c r="I225" i="3"/>
  <c r="K225" i="3" s="1"/>
  <c r="I586" i="3"/>
  <c r="K586" i="3" s="1"/>
  <c r="I305" i="3"/>
  <c r="K305" i="3" s="1"/>
  <c r="I31" i="3"/>
  <c r="J31" i="3" s="1"/>
  <c r="I425" i="3"/>
  <c r="J425" i="3" s="1"/>
  <c r="I627" i="3"/>
  <c r="K627" i="3" s="1"/>
  <c r="G464" i="3"/>
  <c r="G120" i="3"/>
  <c r="G166" i="3"/>
  <c r="G304" i="3"/>
  <c r="G63" i="3"/>
  <c r="G424" i="3"/>
  <c r="G585" i="3"/>
  <c r="G386" i="3"/>
  <c r="G544" i="3"/>
  <c r="G224" i="3"/>
  <c r="G626" i="3"/>
  <c r="G345" i="3"/>
  <c r="G30" i="3"/>
  <c r="F545" i="3"/>
  <c r="H545" i="3" s="1"/>
  <c r="F225" i="3"/>
  <c r="H225" i="3" s="1"/>
  <c r="F121" i="3"/>
  <c r="H121" i="3" s="1"/>
  <c r="F586" i="3"/>
  <c r="H586" i="3" s="1"/>
  <c r="F387" i="3"/>
  <c r="F346" i="3"/>
  <c r="H346" i="3" s="1"/>
  <c r="F425" i="3"/>
  <c r="H425" i="3" s="1"/>
  <c r="F167" i="3"/>
  <c r="H167" i="3" s="1"/>
  <c r="F31" i="3"/>
  <c r="H31" i="3" s="1"/>
  <c r="F64" i="3"/>
  <c r="H64" i="3" s="1"/>
  <c r="F305" i="3"/>
  <c r="H305" i="3" s="1"/>
  <c r="F627" i="3"/>
  <c r="F465" i="3"/>
  <c r="H465" i="3" s="1"/>
  <c r="E305" i="3"/>
  <c r="E346" i="3"/>
  <c r="E586" i="3"/>
  <c r="E465" i="3"/>
  <c r="E425" i="3"/>
  <c r="E167" i="3"/>
  <c r="E545" i="3"/>
  <c r="E225" i="3"/>
  <c r="E387" i="3"/>
  <c r="Z387" i="3"/>
  <c r="W544" i="3"/>
  <c r="P544" i="3"/>
  <c r="P224" i="3"/>
  <c r="W224" i="3"/>
  <c r="W120" i="3"/>
  <c r="P120" i="3"/>
  <c r="E627" i="3"/>
  <c r="Z627" i="3"/>
  <c r="P464" i="3"/>
  <c r="W464" i="3"/>
  <c r="W424" i="3"/>
  <c r="P424" i="3"/>
  <c r="W304" i="3"/>
  <c r="P304" i="3"/>
  <c r="W166" i="3"/>
  <c r="P166" i="3"/>
  <c r="E121" i="3"/>
  <c r="C32" i="3"/>
  <c r="E31" i="3"/>
  <c r="C65" i="3"/>
  <c r="E64" i="3"/>
  <c r="C628" i="3"/>
  <c r="C587" i="3"/>
  <c r="C426" i="3"/>
  <c r="C347" i="3"/>
  <c r="C122" i="3"/>
  <c r="C466" i="3"/>
  <c r="C388" i="3"/>
  <c r="C546" i="3"/>
  <c r="C168" i="3"/>
  <c r="C226" i="3"/>
  <c r="C306" i="3"/>
  <c r="K387" i="3" l="1"/>
  <c r="J586" i="3"/>
  <c r="J225" i="3"/>
  <c r="J64" i="3"/>
  <c r="J346" i="3"/>
  <c r="J627" i="3"/>
  <c r="J305" i="3"/>
  <c r="J387" i="3"/>
  <c r="K425" i="3"/>
  <c r="K465" i="3"/>
  <c r="K121" i="3"/>
  <c r="K545" i="3"/>
  <c r="K167" i="3"/>
  <c r="K31" i="3"/>
  <c r="I546" i="3"/>
  <c r="K546" i="3" s="1"/>
  <c r="I65" i="3"/>
  <c r="I226" i="3"/>
  <c r="J226" i="3" s="1"/>
  <c r="I388" i="3"/>
  <c r="K388" i="3" s="1"/>
  <c r="I122" i="3"/>
  <c r="K122" i="3" s="1"/>
  <c r="I32" i="3"/>
  <c r="I466" i="3"/>
  <c r="K466" i="3" s="1"/>
  <c r="I347" i="3"/>
  <c r="I168" i="3"/>
  <c r="K168" i="3" s="1"/>
  <c r="I426" i="3"/>
  <c r="K426" i="3" s="1"/>
  <c r="I587" i="3"/>
  <c r="I306" i="3"/>
  <c r="J306" i="3" s="1"/>
  <c r="I628" i="3"/>
  <c r="K628" i="3" s="1"/>
  <c r="G627" i="3"/>
  <c r="G387" i="3"/>
  <c r="G31" i="3"/>
  <c r="G121" i="3"/>
  <c r="G425" i="3"/>
  <c r="G305" i="3"/>
  <c r="G586" i="3"/>
  <c r="G167" i="3"/>
  <c r="G225" i="3"/>
  <c r="G545" i="3"/>
  <c r="G465" i="3"/>
  <c r="G346" i="3"/>
  <c r="G64" i="3"/>
  <c r="H387" i="3"/>
  <c r="H627" i="3"/>
  <c r="F168" i="3"/>
  <c r="H168" i="3" s="1"/>
  <c r="F426" i="3"/>
  <c r="H426" i="3" s="1"/>
  <c r="F32" i="3"/>
  <c r="F226" i="3"/>
  <c r="H226" i="3" s="1"/>
  <c r="F388" i="3"/>
  <c r="H388" i="3" s="1"/>
  <c r="F628" i="3"/>
  <c r="H628" i="3" s="1"/>
  <c r="F347" i="3"/>
  <c r="F587" i="3"/>
  <c r="F466" i="3"/>
  <c r="H466" i="3" s="1"/>
  <c r="F546" i="3"/>
  <c r="H546" i="3" s="1"/>
  <c r="F306" i="3"/>
  <c r="H306" i="3" s="1"/>
  <c r="F122" i="3"/>
  <c r="H122" i="3" s="1"/>
  <c r="F65" i="3"/>
  <c r="Z65" i="3"/>
  <c r="Z32" i="3"/>
  <c r="E306" i="3"/>
  <c r="E546" i="3"/>
  <c r="E168" i="3"/>
  <c r="E426" i="3"/>
  <c r="E466" i="3"/>
  <c r="E226" i="3"/>
  <c r="E388" i="3"/>
  <c r="E122" i="3"/>
  <c r="E628" i="3"/>
  <c r="W65" i="3"/>
  <c r="P65" i="3"/>
  <c r="W627" i="3"/>
  <c r="P627" i="3"/>
  <c r="E347" i="3"/>
  <c r="Z347" i="3"/>
  <c r="W32" i="3"/>
  <c r="P32" i="3"/>
  <c r="W387" i="3"/>
  <c r="P387" i="3"/>
  <c r="E587" i="3"/>
  <c r="Z587" i="3"/>
  <c r="C33" i="3"/>
  <c r="E32" i="3"/>
  <c r="C66" i="3"/>
  <c r="E65" i="3"/>
  <c r="C389" i="3"/>
  <c r="C348" i="3"/>
  <c r="C629" i="3"/>
  <c r="C227" i="3"/>
  <c r="C169" i="3"/>
  <c r="C427" i="3"/>
  <c r="C467" i="3"/>
  <c r="C307" i="3"/>
  <c r="C547" i="3"/>
  <c r="C123" i="3"/>
  <c r="C588" i="3"/>
  <c r="J32" i="3" l="1"/>
  <c r="J546" i="3"/>
  <c r="J587" i="3"/>
  <c r="K347" i="3"/>
  <c r="J388" i="3"/>
  <c r="J168" i="3"/>
  <c r="J466" i="3"/>
  <c r="J628" i="3"/>
  <c r="K65" i="3"/>
  <c r="J426" i="3"/>
  <c r="K587" i="3"/>
  <c r="J347" i="3"/>
  <c r="J122" i="3"/>
  <c r="J65" i="3"/>
  <c r="K226" i="3"/>
  <c r="K32" i="3"/>
  <c r="K306" i="3"/>
  <c r="I123" i="3"/>
  <c r="I547" i="3"/>
  <c r="I33" i="3"/>
  <c r="K33" i="3" s="1"/>
  <c r="I66" i="3"/>
  <c r="K66" i="3" s="1"/>
  <c r="I307" i="3"/>
  <c r="I588" i="3"/>
  <c r="K588" i="3" s="1"/>
  <c r="I467" i="3"/>
  <c r="I389" i="3"/>
  <c r="I427" i="3"/>
  <c r="I169" i="3"/>
  <c r="I227" i="3"/>
  <c r="I629" i="3"/>
  <c r="I348" i="3"/>
  <c r="J348" i="3" s="1"/>
  <c r="G65" i="3"/>
  <c r="G587" i="3"/>
  <c r="G347" i="3"/>
  <c r="G32" i="3"/>
  <c r="G388" i="3"/>
  <c r="G226" i="3"/>
  <c r="G122" i="3"/>
  <c r="G546" i="3"/>
  <c r="G168" i="3"/>
  <c r="G628" i="3"/>
  <c r="G306" i="3"/>
  <c r="G466" i="3"/>
  <c r="G426" i="3"/>
  <c r="H587" i="3"/>
  <c r="H347" i="3"/>
  <c r="H32" i="3"/>
  <c r="H65" i="3"/>
  <c r="F348" i="3"/>
  <c r="H348" i="3" s="1"/>
  <c r="F467" i="3"/>
  <c r="F389" i="3"/>
  <c r="F427" i="3"/>
  <c r="F588" i="3"/>
  <c r="H588" i="3" s="1"/>
  <c r="F169" i="3"/>
  <c r="F66" i="3"/>
  <c r="H66" i="3" s="1"/>
  <c r="F227" i="3"/>
  <c r="F307" i="3"/>
  <c r="F123" i="3"/>
  <c r="F547" i="3"/>
  <c r="F629" i="3"/>
  <c r="F33" i="3"/>
  <c r="H33" i="3" s="1"/>
  <c r="E348" i="3"/>
  <c r="E307" i="3"/>
  <c r="K307" i="3" s="1"/>
  <c r="Z307" i="3"/>
  <c r="W347" i="3"/>
  <c r="P347" i="3"/>
  <c r="E588" i="3"/>
  <c r="E169" i="3"/>
  <c r="Z169" i="3"/>
  <c r="P587" i="3"/>
  <c r="W587" i="3"/>
  <c r="E467" i="3"/>
  <c r="Z467" i="3"/>
  <c r="E389" i="3"/>
  <c r="Z389" i="3"/>
  <c r="E123" i="3"/>
  <c r="Z123" i="3"/>
  <c r="E427" i="3"/>
  <c r="Z427" i="3"/>
  <c r="E227" i="3"/>
  <c r="Z227" i="3"/>
  <c r="E547" i="3"/>
  <c r="Z547" i="3"/>
  <c r="E629" i="3"/>
  <c r="Z629" i="3"/>
  <c r="C67" i="3"/>
  <c r="E66" i="3"/>
  <c r="C34" i="3"/>
  <c r="E33" i="3"/>
  <c r="C124" i="3"/>
  <c r="C468" i="3"/>
  <c r="C228" i="3"/>
  <c r="C390" i="3"/>
  <c r="C548" i="3"/>
  <c r="C428" i="3"/>
  <c r="C630" i="3"/>
  <c r="C589" i="3"/>
  <c r="C308" i="3"/>
  <c r="C170" i="3"/>
  <c r="C349" i="3"/>
  <c r="J547" i="3" l="1"/>
  <c r="J629" i="3"/>
  <c r="J227" i="3"/>
  <c r="J169" i="3"/>
  <c r="J427" i="3"/>
  <c r="J389" i="3"/>
  <c r="J467" i="3"/>
  <c r="J307" i="3"/>
  <c r="J33" i="3"/>
  <c r="K123" i="3"/>
  <c r="K629" i="3"/>
  <c r="J66" i="3"/>
  <c r="J123" i="3"/>
  <c r="K227" i="3"/>
  <c r="J588" i="3"/>
  <c r="K169" i="3"/>
  <c r="K547" i="3"/>
  <c r="K427" i="3"/>
  <c r="K389" i="3"/>
  <c r="K467" i="3"/>
  <c r="K348" i="3"/>
  <c r="I548" i="3"/>
  <c r="K548" i="3" s="1"/>
  <c r="I630" i="3"/>
  <c r="K630" i="3" s="1"/>
  <c r="I390" i="3"/>
  <c r="K390" i="3" s="1"/>
  <c r="I468" i="3"/>
  <c r="K468" i="3" s="1"/>
  <c r="I124" i="3"/>
  <c r="J124" i="3" s="1"/>
  <c r="I308" i="3"/>
  <c r="K308" i="3" s="1"/>
  <c r="I228" i="3"/>
  <c r="J228" i="3" s="1"/>
  <c r="I428" i="3"/>
  <c r="K428" i="3" s="1"/>
  <c r="I349" i="3"/>
  <c r="I34" i="3"/>
  <c r="I67" i="3"/>
  <c r="I589" i="3"/>
  <c r="I170" i="3"/>
  <c r="K170" i="3" s="1"/>
  <c r="G227" i="3"/>
  <c r="G629" i="3"/>
  <c r="G169" i="3"/>
  <c r="G427" i="3"/>
  <c r="G389" i="3"/>
  <c r="G467" i="3"/>
  <c r="G547" i="3"/>
  <c r="G123" i="3"/>
  <c r="G307" i="3"/>
  <c r="G66" i="3"/>
  <c r="G588" i="3"/>
  <c r="G348" i="3"/>
  <c r="G33" i="3"/>
  <c r="H227" i="3"/>
  <c r="H169" i="3"/>
  <c r="H389" i="3"/>
  <c r="H123" i="3"/>
  <c r="H427" i="3"/>
  <c r="H467" i="3"/>
  <c r="H629" i="3"/>
  <c r="H547" i="3"/>
  <c r="H307" i="3"/>
  <c r="F124" i="3"/>
  <c r="H124" i="3" s="1"/>
  <c r="F349" i="3"/>
  <c r="F34" i="3"/>
  <c r="F170" i="3"/>
  <c r="H170" i="3" s="1"/>
  <c r="F390" i="3"/>
  <c r="H390" i="3" s="1"/>
  <c r="F428" i="3"/>
  <c r="H428" i="3" s="1"/>
  <c r="F548" i="3"/>
  <c r="H548" i="3" s="1"/>
  <c r="F308" i="3"/>
  <c r="H308" i="3" s="1"/>
  <c r="F67" i="3"/>
  <c r="F630" i="3"/>
  <c r="H630" i="3" s="1"/>
  <c r="F228" i="3"/>
  <c r="H228" i="3" s="1"/>
  <c r="F589" i="3"/>
  <c r="F468" i="3"/>
  <c r="H468" i="3" s="1"/>
  <c r="Z67" i="3"/>
  <c r="E228" i="3"/>
  <c r="E548" i="3"/>
  <c r="E124" i="3"/>
  <c r="E308" i="3"/>
  <c r="E630" i="3"/>
  <c r="E468" i="3"/>
  <c r="E428" i="3"/>
  <c r="E589" i="3"/>
  <c r="Z589" i="3"/>
  <c r="P629" i="3"/>
  <c r="W629" i="3"/>
  <c r="P427" i="3"/>
  <c r="W427" i="3"/>
  <c r="P467" i="3"/>
  <c r="W467" i="3"/>
  <c r="W67" i="3"/>
  <c r="P67" i="3"/>
  <c r="P547" i="3"/>
  <c r="W547" i="3"/>
  <c r="E349" i="3"/>
  <c r="Z349" i="3"/>
  <c r="E34" i="3"/>
  <c r="Z34" i="3"/>
  <c r="P307" i="3"/>
  <c r="W307" i="3"/>
  <c r="W123" i="3"/>
  <c r="P123" i="3"/>
  <c r="E170" i="3"/>
  <c r="E390" i="3"/>
  <c r="W227" i="3"/>
  <c r="P227" i="3"/>
  <c r="P389" i="3"/>
  <c r="W389" i="3"/>
  <c r="W169" i="3"/>
  <c r="P169" i="3"/>
  <c r="C68" i="3"/>
  <c r="E67" i="3"/>
  <c r="C309" i="3"/>
  <c r="C429" i="3"/>
  <c r="C229" i="3"/>
  <c r="C350" i="3"/>
  <c r="C590" i="3"/>
  <c r="C549" i="3"/>
  <c r="C469" i="3"/>
  <c r="C171" i="3"/>
  <c r="C631" i="3"/>
  <c r="C391" i="3"/>
  <c r="C125" i="3"/>
  <c r="J468" i="3" l="1"/>
  <c r="J34" i="3"/>
  <c r="J349" i="3"/>
  <c r="J170" i="3"/>
  <c r="J548" i="3"/>
  <c r="J630" i="3"/>
  <c r="J390" i="3"/>
  <c r="J428" i="3"/>
  <c r="K589" i="3"/>
  <c r="J589" i="3"/>
  <c r="K67" i="3"/>
  <c r="J67" i="3"/>
  <c r="J308" i="3"/>
  <c r="K349" i="3"/>
  <c r="K34" i="3"/>
  <c r="K228" i="3"/>
  <c r="K124" i="3"/>
  <c r="I631" i="3"/>
  <c r="J631" i="3" s="1"/>
  <c r="I125" i="3"/>
  <c r="I429" i="3"/>
  <c r="I309" i="3"/>
  <c r="I171" i="3"/>
  <c r="J171" i="3" s="1"/>
  <c r="I229" i="3"/>
  <c r="I68" i="3"/>
  <c r="K68" i="3" s="1"/>
  <c r="I391" i="3"/>
  <c r="K391" i="3" s="1"/>
  <c r="I549" i="3"/>
  <c r="I469" i="3"/>
  <c r="I590" i="3"/>
  <c r="J590" i="3" s="1"/>
  <c r="I350" i="3"/>
  <c r="J350" i="3" s="1"/>
  <c r="G34" i="3"/>
  <c r="G170" i="3"/>
  <c r="G349" i="3"/>
  <c r="G589" i="3"/>
  <c r="G67" i="3"/>
  <c r="G390" i="3"/>
  <c r="G124" i="3"/>
  <c r="G468" i="3"/>
  <c r="G630" i="3"/>
  <c r="G428" i="3"/>
  <c r="G228" i="3"/>
  <c r="G308" i="3"/>
  <c r="G548" i="3"/>
  <c r="H34" i="3"/>
  <c r="H349" i="3"/>
  <c r="H589" i="3"/>
  <c r="H67" i="3"/>
  <c r="F631" i="3"/>
  <c r="H631" i="3" s="1"/>
  <c r="F229" i="3"/>
  <c r="F171" i="3"/>
  <c r="F429" i="3"/>
  <c r="F309" i="3"/>
  <c r="F469" i="3"/>
  <c r="F549" i="3"/>
  <c r="F125" i="3"/>
  <c r="F590" i="3"/>
  <c r="H590" i="3" s="1"/>
  <c r="F68" i="3"/>
  <c r="H68" i="3" s="1"/>
  <c r="F391" i="3"/>
  <c r="H391" i="3" s="1"/>
  <c r="F350" i="3"/>
  <c r="H350" i="3" s="1"/>
  <c r="E631" i="3"/>
  <c r="E590" i="3"/>
  <c r="E391" i="3"/>
  <c r="E350" i="3"/>
  <c r="E229" i="3"/>
  <c r="Z229" i="3"/>
  <c r="W34" i="3"/>
  <c r="P34" i="3"/>
  <c r="E171" i="3"/>
  <c r="Z171" i="3"/>
  <c r="E469" i="3"/>
  <c r="Z469" i="3"/>
  <c r="E309" i="3"/>
  <c r="Z309" i="3"/>
  <c r="P349" i="3"/>
  <c r="W349" i="3"/>
  <c r="P589" i="3"/>
  <c r="W589" i="3"/>
  <c r="E125" i="3"/>
  <c r="Z125" i="3"/>
  <c r="E429" i="3"/>
  <c r="Z429" i="3"/>
  <c r="E549" i="3"/>
  <c r="Z549" i="3"/>
  <c r="C69" i="3"/>
  <c r="E68" i="3"/>
  <c r="C470" i="3"/>
  <c r="C351" i="3"/>
  <c r="C310" i="3"/>
  <c r="C632" i="3"/>
  <c r="C550" i="3"/>
  <c r="C126" i="3"/>
  <c r="C172" i="3"/>
  <c r="C591" i="3"/>
  <c r="C392" i="3"/>
  <c r="C230" i="3"/>
  <c r="C430" i="3"/>
  <c r="J309" i="3" l="1"/>
  <c r="J429" i="3"/>
  <c r="J125" i="3"/>
  <c r="K469" i="3"/>
  <c r="J549" i="3"/>
  <c r="J229" i="3"/>
  <c r="J391" i="3"/>
  <c r="J68" i="3"/>
  <c r="J469" i="3"/>
  <c r="G549" i="3"/>
  <c r="K229" i="3"/>
  <c r="K171" i="3"/>
  <c r="K309" i="3"/>
  <c r="K429" i="3"/>
  <c r="K125" i="3"/>
  <c r="K549" i="3"/>
  <c r="K631" i="3"/>
  <c r="K350" i="3"/>
  <c r="K590" i="3"/>
  <c r="I550" i="3"/>
  <c r="K550" i="3" s="1"/>
  <c r="I310" i="3"/>
  <c r="K310" i="3" s="1"/>
  <c r="I470" i="3"/>
  <c r="K470" i="3" s="1"/>
  <c r="C70" i="3"/>
  <c r="I69" i="3"/>
  <c r="J69" i="3" s="1"/>
  <c r="I351" i="3"/>
  <c r="K351" i="3" s="1"/>
  <c r="I430" i="3"/>
  <c r="K430" i="3" s="1"/>
  <c r="I230" i="3"/>
  <c r="K230" i="3" s="1"/>
  <c r="I392" i="3"/>
  <c r="I591" i="3"/>
  <c r="K591" i="3" s="1"/>
  <c r="I172" i="3"/>
  <c r="J172" i="3" s="1"/>
  <c r="I126" i="3"/>
  <c r="J126" i="3" s="1"/>
  <c r="I632" i="3"/>
  <c r="J632" i="3" s="1"/>
  <c r="G469" i="3"/>
  <c r="G229" i="3"/>
  <c r="G125" i="3"/>
  <c r="G309" i="3"/>
  <c r="G429" i="3"/>
  <c r="G171" i="3"/>
  <c r="G590" i="3"/>
  <c r="G350" i="3"/>
  <c r="G631" i="3"/>
  <c r="G391" i="3"/>
  <c r="G68" i="3"/>
  <c r="H125" i="3"/>
  <c r="H549" i="3"/>
  <c r="H469" i="3"/>
  <c r="H309" i="3"/>
  <c r="H171" i="3"/>
  <c r="H429" i="3"/>
  <c r="H229" i="3"/>
  <c r="F430" i="3"/>
  <c r="H430" i="3" s="1"/>
  <c r="F230" i="3"/>
  <c r="H230" i="3" s="1"/>
  <c r="F310" i="3"/>
  <c r="H310" i="3" s="1"/>
  <c r="F126" i="3"/>
  <c r="H126" i="3" s="1"/>
  <c r="F69" i="3"/>
  <c r="H69" i="3" s="1"/>
  <c r="F632" i="3"/>
  <c r="F392" i="3"/>
  <c r="F591" i="3"/>
  <c r="H591" i="3" s="1"/>
  <c r="F351" i="3"/>
  <c r="H351" i="3" s="1"/>
  <c r="F172" i="3"/>
  <c r="H172" i="3" s="1"/>
  <c r="F470" i="3"/>
  <c r="H470" i="3" s="1"/>
  <c r="F550" i="3"/>
  <c r="H550" i="3" s="1"/>
  <c r="E172" i="3"/>
  <c r="E591" i="3"/>
  <c r="E351" i="3"/>
  <c r="E550" i="3"/>
  <c r="E230" i="3"/>
  <c r="E310" i="3"/>
  <c r="E126" i="3"/>
  <c r="E470" i="3"/>
  <c r="W125" i="3"/>
  <c r="P125" i="3"/>
  <c r="W309" i="3"/>
  <c r="P309" i="3"/>
  <c r="W429" i="3"/>
  <c r="P429" i="3"/>
  <c r="E632" i="3"/>
  <c r="Z632" i="3"/>
  <c r="W549" i="3"/>
  <c r="P549" i="3"/>
  <c r="P469" i="3"/>
  <c r="W469" i="3"/>
  <c r="W229" i="3"/>
  <c r="P229" i="3"/>
  <c r="W171" i="3"/>
  <c r="P171" i="3"/>
  <c r="E430" i="3"/>
  <c r="E392" i="3"/>
  <c r="Z392" i="3"/>
  <c r="E69" i="3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C231" i="3"/>
  <c r="C471" i="3"/>
  <c r="C633" i="3"/>
  <c r="C393" i="3"/>
  <c r="C311" i="3"/>
  <c r="C173" i="3"/>
  <c r="C127" i="3"/>
  <c r="C431" i="3"/>
  <c r="C592" i="3"/>
  <c r="C551" i="3"/>
  <c r="C352" i="3"/>
  <c r="K392" i="3" l="1"/>
  <c r="J230" i="3"/>
  <c r="J591" i="3"/>
  <c r="J392" i="3"/>
  <c r="J430" i="3"/>
  <c r="J550" i="3"/>
  <c r="J310" i="3"/>
  <c r="K632" i="3"/>
  <c r="J470" i="3"/>
  <c r="J351" i="3"/>
  <c r="F70" i="3"/>
  <c r="H70" i="3" s="1"/>
  <c r="K126" i="3"/>
  <c r="K172" i="3"/>
  <c r="K69" i="3"/>
  <c r="C71" i="3"/>
  <c r="I311" i="3"/>
  <c r="J311" i="3" s="1"/>
  <c r="I633" i="3"/>
  <c r="J633" i="3" s="1"/>
  <c r="I471" i="3"/>
  <c r="K471" i="3" s="1"/>
  <c r="I352" i="3"/>
  <c r="I70" i="3"/>
  <c r="K70" i="3" s="1"/>
  <c r="I231" i="3"/>
  <c r="J231" i="3" s="1"/>
  <c r="I551" i="3"/>
  <c r="K551" i="3" s="1"/>
  <c r="I393" i="3"/>
  <c r="J393" i="3" s="1"/>
  <c r="I173" i="3"/>
  <c r="K173" i="3" s="1"/>
  <c r="I592" i="3"/>
  <c r="I431" i="3"/>
  <c r="K431" i="3" s="1"/>
  <c r="I127" i="3"/>
  <c r="J127" i="3" s="1"/>
  <c r="C72" i="3"/>
  <c r="G392" i="3"/>
  <c r="G632" i="3"/>
  <c r="G172" i="3"/>
  <c r="G351" i="3"/>
  <c r="G310" i="3"/>
  <c r="G550" i="3"/>
  <c r="G69" i="3"/>
  <c r="G591" i="3"/>
  <c r="G430" i="3"/>
  <c r="G126" i="3"/>
  <c r="G470" i="3"/>
  <c r="G230" i="3"/>
  <c r="H632" i="3"/>
  <c r="H392" i="3"/>
  <c r="F592" i="3"/>
  <c r="F431" i="3"/>
  <c r="H431" i="3" s="1"/>
  <c r="F127" i="3"/>
  <c r="H127" i="3" s="1"/>
  <c r="F173" i="3"/>
  <c r="H173" i="3" s="1"/>
  <c r="F633" i="3"/>
  <c r="H633" i="3" s="1"/>
  <c r="F471" i="3"/>
  <c r="H471" i="3" s="1"/>
  <c r="F231" i="3"/>
  <c r="H231" i="3" s="1"/>
  <c r="F352" i="3"/>
  <c r="F311" i="3"/>
  <c r="H311" i="3" s="1"/>
  <c r="F551" i="3"/>
  <c r="H551" i="3" s="1"/>
  <c r="F393" i="3"/>
  <c r="H393" i="3" s="1"/>
  <c r="E173" i="3"/>
  <c r="E393" i="3"/>
  <c r="E231" i="3"/>
  <c r="E551" i="3"/>
  <c r="E311" i="3"/>
  <c r="E431" i="3"/>
  <c r="E127" i="3"/>
  <c r="E633" i="3"/>
  <c r="E471" i="3"/>
  <c r="E592" i="3"/>
  <c r="Z592" i="3"/>
  <c r="P632" i="3"/>
  <c r="W632" i="3"/>
  <c r="E352" i="3"/>
  <c r="Z352" i="3"/>
  <c r="P392" i="3"/>
  <c r="W392" i="3"/>
  <c r="C472" i="3"/>
  <c r="C394" i="3"/>
  <c r="C432" i="3"/>
  <c r="C128" i="3"/>
  <c r="C232" i="3"/>
  <c r="C174" i="3"/>
  <c r="C634" i="3"/>
  <c r="C353" i="3"/>
  <c r="C312" i="3"/>
  <c r="C552" i="3"/>
  <c r="C593" i="3"/>
  <c r="J352" i="3" l="1"/>
  <c r="J70" i="3"/>
  <c r="J173" i="3"/>
  <c r="J592" i="3"/>
  <c r="J431" i="3"/>
  <c r="J471" i="3"/>
  <c r="F71" i="3"/>
  <c r="H71" i="3" s="1"/>
  <c r="J551" i="3"/>
  <c r="K592" i="3"/>
  <c r="K352" i="3"/>
  <c r="G70" i="3"/>
  <c r="I71" i="3"/>
  <c r="K71" i="3" s="1"/>
  <c r="K633" i="3"/>
  <c r="K311" i="3"/>
  <c r="K231" i="3"/>
  <c r="K127" i="3"/>
  <c r="K393" i="3"/>
  <c r="I128" i="3"/>
  <c r="I634" i="3"/>
  <c r="K634" i="3" s="1"/>
  <c r="I432" i="3"/>
  <c r="I394" i="3"/>
  <c r="K394" i="3" s="1"/>
  <c r="I353" i="3"/>
  <c r="J353" i="3" s="1"/>
  <c r="I72" i="3"/>
  <c r="I472" i="3"/>
  <c r="J472" i="3" s="1"/>
  <c r="I174" i="3"/>
  <c r="I232" i="3"/>
  <c r="I593" i="3"/>
  <c r="K593" i="3" s="1"/>
  <c r="I552" i="3"/>
  <c r="I312" i="3"/>
  <c r="F72" i="3"/>
  <c r="C73" i="3"/>
  <c r="G352" i="3"/>
  <c r="G592" i="3"/>
  <c r="G127" i="3"/>
  <c r="G231" i="3"/>
  <c r="G431" i="3"/>
  <c r="G471" i="3"/>
  <c r="G393" i="3"/>
  <c r="G633" i="3"/>
  <c r="G551" i="3"/>
  <c r="G173" i="3"/>
  <c r="G311" i="3"/>
  <c r="H352" i="3"/>
  <c r="H592" i="3"/>
  <c r="F312" i="3"/>
  <c r="F432" i="3"/>
  <c r="F552" i="3"/>
  <c r="F353" i="3"/>
  <c r="H353" i="3" s="1"/>
  <c r="F394" i="3"/>
  <c r="H394" i="3" s="1"/>
  <c r="F128" i="3"/>
  <c r="F634" i="3"/>
  <c r="H634" i="3" s="1"/>
  <c r="F472" i="3"/>
  <c r="F593" i="3"/>
  <c r="H593" i="3" s="1"/>
  <c r="F232" i="3"/>
  <c r="F174" i="3"/>
  <c r="E394" i="3"/>
  <c r="E593" i="3"/>
  <c r="E353" i="3"/>
  <c r="E634" i="3"/>
  <c r="W352" i="3"/>
  <c r="P352" i="3"/>
  <c r="E312" i="3"/>
  <c r="Z312" i="3"/>
  <c r="E432" i="3"/>
  <c r="Z432" i="3"/>
  <c r="E128" i="3"/>
  <c r="Z128" i="3"/>
  <c r="E472" i="3"/>
  <c r="Z472" i="3"/>
  <c r="E174" i="3"/>
  <c r="Z174" i="3"/>
  <c r="W592" i="3"/>
  <c r="P592" i="3"/>
  <c r="E552" i="3"/>
  <c r="Z552" i="3"/>
  <c r="E232" i="3"/>
  <c r="Z232" i="3"/>
  <c r="C594" i="3"/>
  <c r="C354" i="3"/>
  <c r="C233" i="3"/>
  <c r="C395" i="3"/>
  <c r="C553" i="3"/>
  <c r="C635" i="3"/>
  <c r="C129" i="3"/>
  <c r="C473" i="3"/>
  <c r="C313" i="3"/>
  <c r="C175" i="3"/>
  <c r="C433" i="3"/>
  <c r="J72" i="3" l="1"/>
  <c r="J174" i="3"/>
  <c r="J432" i="3"/>
  <c r="J128" i="3"/>
  <c r="J312" i="3"/>
  <c r="J552" i="3"/>
  <c r="J232" i="3"/>
  <c r="J71" i="3"/>
  <c r="K174" i="3"/>
  <c r="J593" i="3"/>
  <c r="J634" i="3"/>
  <c r="J395" i="3"/>
  <c r="G72" i="3"/>
  <c r="G71" i="3"/>
  <c r="K312" i="3"/>
  <c r="K552" i="3"/>
  <c r="J394" i="3"/>
  <c r="K232" i="3"/>
  <c r="K472" i="3"/>
  <c r="K72" i="3"/>
  <c r="K432" i="3"/>
  <c r="K128" i="3"/>
  <c r="K353" i="3"/>
  <c r="G174" i="3"/>
  <c r="I473" i="3"/>
  <c r="J473" i="3" s="1"/>
  <c r="I433" i="3"/>
  <c r="J433" i="3" s="1"/>
  <c r="I553" i="3"/>
  <c r="J553" i="3" s="1"/>
  <c r="I635" i="3"/>
  <c r="I395" i="3"/>
  <c r="I175" i="3"/>
  <c r="J175" i="3" s="1"/>
  <c r="I129" i="3"/>
  <c r="K129" i="3" s="1"/>
  <c r="I233" i="3"/>
  <c r="K233" i="3" s="1"/>
  <c r="I354" i="3"/>
  <c r="K354" i="3" s="1"/>
  <c r="I73" i="3"/>
  <c r="K73" i="3" s="1"/>
  <c r="I313" i="3"/>
  <c r="J313" i="3" s="1"/>
  <c r="I594" i="3"/>
  <c r="K594" i="3" s="1"/>
  <c r="H72" i="3"/>
  <c r="C74" i="3"/>
  <c r="F73" i="3"/>
  <c r="H73" i="3" s="1"/>
  <c r="G232" i="3"/>
  <c r="H472" i="3"/>
  <c r="G552" i="3"/>
  <c r="G128" i="3"/>
  <c r="G432" i="3"/>
  <c r="G312" i="3"/>
  <c r="G634" i="3"/>
  <c r="G593" i="3"/>
  <c r="G394" i="3"/>
  <c r="G472" i="3"/>
  <c r="G353" i="3"/>
  <c r="H174" i="3"/>
  <c r="H232" i="3"/>
  <c r="H552" i="3"/>
  <c r="H128" i="3"/>
  <c r="H432" i="3"/>
  <c r="H312" i="3"/>
  <c r="F175" i="3"/>
  <c r="H175" i="3" s="1"/>
  <c r="F395" i="3"/>
  <c r="F553" i="3"/>
  <c r="H553" i="3" s="1"/>
  <c r="F313" i="3"/>
  <c r="H313" i="3" s="1"/>
  <c r="F473" i="3"/>
  <c r="H473" i="3" s="1"/>
  <c r="F354" i="3"/>
  <c r="H354" i="3" s="1"/>
  <c r="F433" i="3"/>
  <c r="H433" i="3" s="1"/>
  <c r="F233" i="3"/>
  <c r="H233" i="3" s="1"/>
  <c r="F129" i="3"/>
  <c r="H129" i="3" s="1"/>
  <c r="F594" i="3"/>
  <c r="H594" i="3" s="1"/>
  <c r="F635" i="3"/>
  <c r="E433" i="3"/>
  <c r="E594" i="3"/>
  <c r="E354" i="3"/>
  <c r="E175" i="3"/>
  <c r="E313" i="3"/>
  <c r="E129" i="3"/>
  <c r="E553" i="3"/>
  <c r="E473" i="3"/>
  <c r="E395" i="3"/>
  <c r="Z395" i="3"/>
  <c r="W552" i="3"/>
  <c r="P552" i="3"/>
  <c r="W472" i="3"/>
  <c r="P472" i="3"/>
  <c r="W312" i="3"/>
  <c r="P312" i="3"/>
  <c r="E635" i="3"/>
  <c r="Z635" i="3"/>
  <c r="W432" i="3"/>
  <c r="P432" i="3"/>
  <c r="E233" i="3"/>
  <c r="W232" i="3"/>
  <c r="P232" i="3"/>
  <c r="W128" i="3"/>
  <c r="P128" i="3"/>
  <c r="W174" i="3"/>
  <c r="P174" i="3"/>
  <c r="C434" i="3"/>
  <c r="C554" i="3"/>
  <c r="C130" i="3"/>
  <c r="C396" i="3"/>
  <c r="C595" i="3"/>
  <c r="C474" i="3"/>
  <c r="C355" i="3"/>
  <c r="C176" i="3"/>
  <c r="C314" i="3"/>
  <c r="C636" i="3"/>
  <c r="C234" i="3"/>
  <c r="J354" i="3" l="1"/>
  <c r="J635" i="3"/>
  <c r="J594" i="3"/>
  <c r="J233" i="3"/>
  <c r="J129" i="3"/>
  <c r="J73" i="3"/>
  <c r="K395" i="3"/>
  <c r="K635" i="3"/>
  <c r="K433" i="3"/>
  <c r="K553" i="3"/>
  <c r="K473" i="3"/>
  <c r="K175" i="3"/>
  <c r="K313" i="3"/>
  <c r="I474" i="3"/>
  <c r="K474" i="3" s="1"/>
  <c r="I396" i="3"/>
  <c r="K396" i="3" s="1"/>
  <c r="I355" i="3"/>
  <c r="I74" i="3"/>
  <c r="K74" i="3" s="1"/>
  <c r="I130" i="3"/>
  <c r="K130" i="3" s="1"/>
  <c r="I434" i="3"/>
  <c r="K434" i="3" s="1"/>
  <c r="I176" i="3"/>
  <c r="J176" i="3" s="1"/>
  <c r="I554" i="3"/>
  <c r="J554" i="3" s="1"/>
  <c r="I234" i="3"/>
  <c r="K234" i="3" s="1"/>
  <c r="I595" i="3"/>
  <c r="I636" i="3"/>
  <c r="J636" i="3" s="1"/>
  <c r="I314" i="3"/>
  <c r="K314" i="3" s="1"/>
  <c r="G73" i="3"/>
  <c r="C75" i="3"/>
  <c r="F74" i="3"/>
  <c r="H74" i="3" s="1"/>
  <c r="G635" i="3"/>
  <c r="G473" i="3"/>
  <c r="G395" i="3"/>
  <c r="G354" i="3"/>
  <c r="G553" i="3"/>
  <c r="G313" i="3"/>
  <c r="G175" i="3"/>
  <c r="G433" i="3"/>
  <c r="G594" i="3"/>
  <c r="G233" i="3"/>
  <c r="G129" i="3"/>
  <c r="H635" i="3"/>
  <c r="H395" i="3"/>
  <c r="F595" i="3"/>
  <c r="F636" i="3"/>
  <c r="H636" i="3" s="1"/>
  <c r="F314" i="3"/>
  <c r="H314" i="3" s="1"/>
  <c r="F130" i="3"/>
  <c r="H130" i="3" s="1"/>
  <c r="F176" i="3"/>
  <c r="H176" i="3" s="1"/>
  <c r="F554" i="3"/>
  <c r="H554" i="3" s="1"/>
  <c r="F474" i="3"/>
  <c r="H474" i="3" s="1"/>
  <c r="F234" i="3"/>
  <c r="H234" i="3" s="1"/>
  <c r="F396" i="3"/>
  <c r="H396" i="3" s="1"/>
  <c r="F355" i="3"/>
  <c r="F434" i="3"/>
  <c r="H434" i="3" s="1"/>
  <c r="E314" i="3"/>
  <c r="E434" i="3"/>
  <c r="E176" i="3"/>
  <c r="E474" i="3"/>
  <c r="E130" i="3"/>
  <c r="E554" i="3"/>
  <c r="E636" i="3"/>
  <c r="E234" i="3"/>
  <c r="E396" i="3"/>
  <c r="P635" i="3"/>
  <c r="W635" i="3"/>
  <c r="E355" i="3"/>
  <c r="Z355" i="3"/>
  <c r="P395" i="3"/>
  <c r="W395" i="3"/>
  <c r="E595" i="3"/>
  <c r="Z595" i="3"/>
  <c r="C356" i="3"/>
  <c r="C435" i="3"/>
  <c r="C315" i="3"/>
  <c r="C475" i="3"/>
  <c r="C131" i="3"/>
  <c r="C235" i="3"/>
  <c r="C177" i="3"/>
  <c r="C596" i="3"/>
  <c r="C555" i="3"/>
  <c r="J355" i="3" l="1"/>
  <c r="K595" i="3"/>
  <c r="J434" i="3"/>
  <c r="J314" i="3"/>
  <c r="J595" i="3"/>
  <c r="J234" i="3"/>
  <c r="J130" i="3"/>
  <c r="K355" i="3"/>
  <c r="J474" i="3"/>
  <c r="J396" i="3"/>
  <c r="J74" i="3"/>
  <c r="K636" i="3"/>
  <c r="K176" i="3"/>
  <c r="K554" i="3"/>
  <c r="I596" i="3"/>
  <c r="K596" i="3" s="1"/>
  <c r="I75" i="3"/>
  <c r="K75" i="3" s="1"/>
  <c r="I177" i="3"/>
  <c r="J177" i="3" s="1"/>
  <c r="I235" i="3"/>
  <c r="J235" i="3" s="1"/>
  <c r="I131" i="3"/>
  <c r="I475" i="3"/>
  <c r="J475" i="3" s="1"/>
  <c r="I315" i="3"/>
  <c r="I555" i="3"/>
  <c r="I435" i="3"/>
  <c r="I356" i="3"/>
  <c r="K356" i="3" s="1"/>
  <c r="G74" i="3"/>
  <c r="C76" i="3"/>
  <c r="F75" i="3"/>
  <c r="H75" i="3" s="1"/>
  <c r="G355" i="3"/>
  <c r="G595" i="3"/>
  <c r="G130" i="3"/>
  <c r="G396" i="3"/>
  <c r="G474" i="3"/>
  <c r="G434" i="3"/>
  <c r="G554" i="3"/>
  <c r="G176" i="3"/>
  <c r="G636" i="3"/>
  <c r="G314" i="3"/>
  <c r="G234" i="3"/>
  <c r="H355" i="3"/>
  <c r="H595" i="3"/>
  <c r="F235" i="3"/>
  <c r="F315" i="3"/>
  <c r="F475" i="3"/>
  <c r="F555" i="3"/>
  <c r="F596" i="3"/>
  <c r="H596" i="3" s="1"/>
  <c r="F435" i="3"/>
  <c r="F177" i="3"/>
  <c r="F356" i="3"/>
  <c r="H356" i="3" s="1"/>
  <c r="F131" i="3"/>
  <c r="E596" i="3"/>
  <c r="E475" i="3"/>
  <c r="Z475" i="3"/>
  <c r="E315" i="3"/>
  <c r="Z315" i="3"/>
  <c r="P355" i="3"/>
  <c r="W355" i="3"/>
  <c r="E555" i="3"/>
  <c r="Z555" i="3"/>
  <c r="E435" i="3"/>
  <c r="Z435" i="3"/>
  <c r="E177" i="3"/>
  <c r="Z177" i="3"/>
  <c r="E235" i="3"/>
  <c r="Z235" i="3"/>
  <c r="P595" i="3"/>
  <c r="W595" i="3"/>
  <c r="E356" i="3"/>
  <c r="E131" i="3"/>
  <c r="Z131" i="3"/>
  <c r="C476" i="3"/>
  <c r="C316" i="3"/>
  <c r="C436" i="3"/>
  <c r="C178" i="3"/>
  <c r="C556" i="3"/>
  <c r="C236" i="3"/>
  <c r="C132" i="3"/>
  <c r="J435" i="3" l="1"/>
  <c r="J555" i="3"/>
  <c r="J131" i="3"/>
  <c r="J596" i="3"/>
  <c r="K435" i="3"/>
  <c r="K555" i="3"/>
  <c r="J75" i="3"/>
  <c r="K315" i="3"/>
  <c r="J356" i="3"/>
  <c r="J315" i="3"/>
  <c r="K475" i="3"/>
  <c r="K131" i="3"/>
  <c r="K235" i="3"/>
  <c r="K177" i="3"/>
  <c r="I556" i="3"/>
  <c r="J556" i="3" s="1"/>
  <c r="I76" i="3"/>
  <c r="K76" i="3" s="1"/>
  <c r="I178" i="3"/>
  <c r="K178" i="3" s="1"/>
  <c r="I476" i="3"/>
  <c r="K476" i="3" s="1"/>
  <c r="I316" i="3"/>
  <c r="K316" i="3" s="1"/>
  <c r="I132" i="3"/>
  <c r="J132" i="3" s="1"/>
  <c r="I236" i="3"/>
  <c r="K236" i="3" s="1"/>
  <c r="I436" i="3"/>
  <c r="K436" i="3" s="1"/>
  <c r="G75" i="3"/>
  <c r="C77" i="3"/>
  <c r="F76" i="3"/>
  <c r="H76" i="3" s="1"/>
  <c r="H131" i="3"/>
  <c r="G177" i="3"/>
  <c r="G555" i="3"/>
  <c r="G475" i="3"/>
  <c r="G235" i="3"/>
  <c r="G435" i="3"/>
  <c r="G315" i="3"/>
  <c r="G131" i="3"/>
  <c r="G356" i="3"/>
  <c r="G596" i="3"/>
  <c r="H177" i="3"/>
  <c r="H435" i="3"/>
  <c r="H555" i="3"/>
  <c r="H475" i="3"/>
  <c r="H315" i="3"/>
  <c r="H235" i="3"/>
  <c r="F316" i="3"/>
  <c r="H316" i="3" s="1"/>
  <c r="F178" i="3"/>
  <c r="H178" i="3" s="1"/>
  <c r="F436" i="3"/>
  <c r="H436" i="3" s="1"/>
  <c r="F132" i="3"/>
  <c r="H132" i="3" s="1"/>
  <c r="F476" i="3"/>
  <c r="H476" i="3" s="1"/>
  <c r="F556" i="3"/>
  <c r="H556" i="3" s="1"/>
  <c r="F236" i="3"/>
  <c r="H236" i="3" s="1"/>
  <c r="E236" i="3"/>
  <c r="E556" i="3"/>
  <c r="E178" i="3"/>
  <c r="E316" i="3"/>
  <c r="E476" i="3"/>
  <c r="W177" i="3"/>
  <c r="P177" i="3"/>
  <c r="E436" i="3"/>
  <c r="W435" i="3"/>
  <c r="P435" i="3"/>
  <c r="W315" i="3"/>
  <c r="P315" i="3"/>
  <c r="W235" i="3"/>
  <c r="P235" i="3"/>
  <c r="W555" i="3"/>
  <c r="P555" i="3"/>
  <c r="P475" i="3"/>
  <c r="W475" i="3"/>
  <c r="E132" i="3"/>
  <c r="W131" i="3"/>
  <c r="P131" i="3"/>
  <c r="C133" i="3"/>
  <c r="C179" i="3"/>
  <c r="J236" i="3" l="1"/>
  <c r="J316" i="3"/>
  <c r="J178" i="3"/>
  <c r="J476" i="3"/>
  <c r="J76" i="3"/>
  <c r="J436" i="3"/>
  <c r="K556" i="3"/>
  <c r="K132" i="3"/>
  <c r="I77" i="3"/>
  <c r="K77" i="3" s="1"/>
  <c r="I133" i="3"/>
  <c r="J133" i="3" s="1"/>
  <c r="I179" i="3"/>
  <c r="J179" i="3" s="1"/>
  <c r="G76" i="3"/>
  <c r="F77" i="3"/>
  <c r="H77" i="3" s="1"/>
  <c r="C78" i="3"/>
  <c r="G476" i="3"/>
  <c r="G178" i="3"/>
  <c r="G556" i="3"/>
  <c r="G316" i="3"/>
  <c r="G436" i="3"/>
  <c r="G236" i="3"/>
  <c r="G132" i="3"/>
  <c r="F133" i="3"/>
  <c r="H133" i="3" s="1"/>
  <c r="F179" i="3"/>
  <c r="H179" i="3" s="1"/>
  <c r="E179" i="3"/>
  <c r="E133" i="3"/>
  <c r="C134" i="3"/>
  <c r="C237" i="3"/>
  <c r="C180" i="3"/>
  <c r="C477" i="3"/>
  <c r="J77" i="3" l="1"/>
  <c r="K179" i="3"/>
  <c r="K133" i="3"/>
  <c r="I237" i="3"/>
  <c r="I134" i="3"/>
  <c r="K134" i="3" s="1"/>
  <c r="I477" i="3"/>
  <c r="I78" i="3"/>
  <c r="K78" i="3" s="1"/>
  <c r="I180" i="3"/>
  <c r="J180" i="3" s="1"/>
  <c r="G77" i="3"/>
  <c r="F78" i="3"/>
  <c r="H78" i="3" s="1"/>
  <c r="C79" i="3"/>
  <c r="G133" i="3"/>
  <c r="G179" i="3"/>
  <c r="F134" i="3"/>
  <c r="H134" i="3" s="1"/>
  <c r="F477" i="3"/>
  <c r="F180" i="3"/>
  <c r="H180" i="3" s="1"/>
  <c r="F237" i="3"/>
  <c r="E180" i="3"/>
  <c r="E134" i="3"/>
  <c r="E477" i="3"/>
  <c r="H477" i="3" s="1"/>
  <c r="Z477" i="3"/>
  <c r="E237" i="3"/>
  <c r="H237" i="3" s="1"/>
  <c r="Z237" i="3"/>
  <c r="C478" i="3"/>
  <c r="C135" i="3"/>
  <c r="C181" i="3"/>
  <c r="C238" i="3"/>
  <c r="J477" i="3" l="1"/>
  <c r="J78" i="3"/>
  <c r="J134" i="3"/>
  <c r="J237" i="3"/>
  <c r="K180" i="3"/>
  <c r="K237" i="3"/>
  <c r="K477" i="3"/>
  <c r="I478" i="3"/>
  <c r="K478" i="3" s="1"/>
  <c r="I135" i="3"/>
  <c r="K135" i="3" s="1"/>
  <c r="I79" i="3"/>
  <c r="K79" i="3" s="1"/>
  <c r="I181" i="3"/>
  <c r="K181" i="3" s="1"/>
  <c r="I238" i="3"/>
  <c r="J238" i="3" s="1"/>
  <c r="G78" i="3"/>
  <c r="C80" i="3"/>
  <c r="F79" i="3"/>
  <c r="H79" i="3" s="1"/>
  <c r="G477" i="3"/>
  <c r="G134" i="3"/>
  <c r="G237" i="3"/>
  <c r="G180" i="3"/>
  <c r="F135" i="3"/>
  <c r="F238" i="3"/>
  <c r="H238" i="3" s="1"/>
  <c r="F181" i="3"/>
  <c r="F478" i="3"/>
  <c r="H478" i="3" s="1"/>
  <c r="E478" i="3"/>
  <c r="W237" i="3"/>
  <c r="P237" i="3"/>
  <c r="W477" i="3"/>
  <c r="P477" i="3"/>
  <c r="E135" i="3"/>
  <c r="Z135" i="3"/>
  <c r="E238" i="3"/>
  <c r="E181" i="3"/>
  <c r="Z181" i="3"/>
  <c r="C136" i="3"/>
  <c r="C239" i="3"/>
  <c r="C479" i="3"/>
  <c r="C182" i="3"/>
  <c r="J181" i="3" l="1"/>
  <c r="J79" i="3"/>
  <c r="J478" i="3"/>
  <c r="J135" i="3"/>
  <c r="H181" i="3"/>
  <c r="K238" i="3"/>
  <c r="I182" i="3"/>
  <c r="K182" i="3" s="1"/>
  <c r="I136" i="3"/>
  <c r="J136" i="3" s="1"/>
  <c r="H135" i="3"/>
  <c r="I80" i="3"/>
  <c r="J80" i="3" s="1"/>
  <c r="I479" i="3"/>
  <c r="K479" i="3" s="1"/>
  <c r="I239" i="3"/>
  <c r="K239" i="3" s="1"/>
  <c r="G79" i="3"/>
  <c r="C81" i="3"/>
  <c r="F80" i="3"/>
  <c r="H80" i="3" s="1"/>
  <c r="G135" i="3"/>
  <c r="G181" i="3"/>
  <c r="G478" i="3"/>
  <c r="G238" i="3"/>
  <c r="F136" i="3"/>
  <c r="H136" i="3" s="1"/>
  <c r="F182" i="3"/>
  <c r="H182" i="3" s="1"/>
  <c r="F479" i="3"/>
  <c r="H479" i="3" s="1"/>
  <c r="F239" i="3"/>
  <c r="H239" i="3" s="1"/>
  <c r="E479" i="3"/>
  <c r="E239" i="3"/>
  <c r="E136" i="3"/>
  <c r="W181" i="3"/>
  <c r="P181" i="3"/>
  <c r="W135" i="3"/>
  <c r="P135" i="3"/>
  <c r="E182" i="3"/>
  <c r="C480" i="3"/>
  <c r="C240" i="3"/>
  <c r="C183" i="3"/>
  <c r="C137" i="3"/>
  <c r="J239" i="3" l="1"/>
  <c r="J479" i="3"/>
  <c r="J182" i="3"/>
  <c r="K136" i="3"/>
  <c r="K80" i="3"/>
  <c r="I137" i="3"/>
  <c r="K137" i="3" s="1"/>
  <c r="I183" i="3"/>
  <c r="J183" i="3" s="1"/>
  <c r="I480" i="3"/>
  <c r="K480" i="3" s="1"/>
  <c r="I81" i="3"/>
  <c r="K81" i="3" s="1"/>
  <c r="I240" i="3"/>
  <c r="K240" i="3" s="1"/>
  <c r="G80" i="3"/>
  <c r="F81" i="3"/>
  <c r="H81" i="3" s="1"/>
  <c r="C82" i="3"/>
  <c r="G182" i="3"/>
  <c r="G239" i="3"/>
  <c r="G136" i="3"/>
  <c r="G479" i="3"/>
  <c r="F183" i="3"/>
  <c r="H183" i="3" s="1"/>
  <c r="F240" i="3"/>
  <c r="F480" i="3"/>
  <c r="F137" i="3"/>
  <c r="H137" i="3" s="1"/>
  <c r="E137" i="3"/>
  <c r="E480" i="3"/>
  <c r="Z480" i="3"/>
  <c r="E183" i="3"/>
  <c r="E240" i="3"/>
  <c r="Z240" i="3"/>
  <c r="C481" i="3"/>
  <c r="C241" i="3"/>
  <c r="C138" i="3"/>
  <c r="C184" i="3"/>
  <c r="J240" i="3" l="1"/>
  <c r="J137" i="3"/>
  <c r="J81" i="3"/>
  <c r="J480" i="3"/>
  <c r="K183" i="3"/>
  <c r="H480" i="3"/>
  <c r="H240" i="3"/>
  <c r="I82" i="3"/>
  <c r="K82" i="3" s="1"/>
  <c r="I184" i="3"/>
  <c r="J184" i="3" s="1"/>
  <c r="I241" i="3"/>
  <c r="K241" i="3" s="1"/>
  <c r="I481" i="3"/>
  <c r="J481" i="3" s="1"/>
  <c r="I138" i="3"/>
  <c r="K138" i="3" s="1"/>
  <c r="G81" i="3"/>
  <c r="F82" i="3"/>
  <c r="H82" i="3" s="1"/>
  <c r="C83" i="3"/>
  <c r="G183" i="3"/>
  <c r="G480" i="3"/>
  <c r="G240" i="3"/>
  <c r="G137" i="3"/>
  <c r="F184" i="3"/>
  <c r="H184" i="3" s="1"/>
  <c r="F138" i="3"/>
  <c r="F241" i="3"/>
  <c r="H241" i="3" s="1"/>
  <c r="F481" i="3"/>
  <c r="H481" i="3" s="1"/>
  <c r="E481" i="3"/>
  <c r="W240" i="3"/>
  <c r="P240" i="3"/>
  <c r="E184" i="3"/>
  <c r="Z184" i="3"/>
  <c r="E138" i="3"/>
  <c r="Z138" i="3"/>
  <c r="W480" i="3"/>
  <c r="P480" i="3"/>
  <c r="E241" i="3"/>
  <c r="C242" i="3"/>
  <c r="C185" i="3"/>
  <c r="C482" i="3"/>
  <c r="J241" i="3" l="1"/>
  <c r="J82" i="3"/>
  <c r="J138" i="3"/>
  <c r="K184" i="3"/>
  <c r="K481" i="3"/>
  <c r="I83" i="3"/>
  <c r="J83" i="3" s="1"/>
  <c r="I482" i="3"/>
  <c r="K482" i="3" s="1"/>
  <c r="I185" i="3"/>
  <c r="K185" i="3" s="1"/>
  <c r="I242" i="3"/>
  <c r="J242" i="3" s="1"/>
  <c r="H138" i="3"/>
  <c r="G82" i="3"/>
  <c r="C84" i="3"/>
  <c r="F83" i="3"/>
  <c r="H83" i="3" s="1"/>
  <c r="G481" i="3"/>
  <c r="G241" i="3"/>
  <c r="G138" i="3"/>
  <c r="G184" i="3"/>
  <c r="F242" i="3"/>
  <c r="H242" i="3" s="1"/>
  <c r="F482" i="3"/>
  <c r="H482" i="3" s="1"/>
  <c r="F185" i="3"/>
  <c r="H185" i="3" s="1"/>
  <c r="E185" i="3"/>
  <c r="E482" i="3"/>
  <c r="E242" i="3"/>
  <c r="W138" i="3"/>
  <c r="P138" i="3"/>
  <c r="W184" i="3"/>
  <c r="P184" i="3"/>
  <c r="C483" i="3"/>
  <c r="C243" i="3"/>
  <c r="C186" i="3"/>
  <c r="J185" i="3" l="1"/>
  <c r="J482" i="3"/>
  <c r="K242" i="3"/>
  <c r="K83" i="3"/>
  <c r="I84" i="3"/>
  <c r="J84" i="3" s="1"/>
  <c r="I186" i="3"/>
  <c r="K186" i="3" s="1"/>
  <c r="I243" i="3"/>
  <c r="K243" i="3" s="1"/>
  <c r="I483" i="3"/>
  <c r="J483" i="3" s="1"/>
  <c r="G83" i="3"/>
  <c r="C85" i="3"/>
  <c r="F84" i="3"/>
  <c r="H84" i="3" s="1"/>
  <c r="G482" i="3"/>
  <c r="G242" i="3"/>
  <c r="G185" i="3"/>
  <c r="F186" i="3"/>
  <c r="H186" i="3" s="1"/>
  <c r="F243" i="3"/>
  <c r="H243" i="3" s="1"/>
  <c r="F483" i="3"/>
  <c r="H483" i="3" s="1"/>
  <c r="E186" i="3"/>
  <c r="E483" i="3"/>
  <c r="Z483" i="3"/>
  <c r="E243" i="3"/>
  <c r="Z243" i="3"/>
  <c r="C484" i="3"/>
  <c r="C187" i="3"/>
  <c r="C244" i="3"/>
  <c r="J243" i="3" l="1"/>
  <c r="J186" i="3"/>
  <c r="K483" i="3"/>
  <c r="K84" i="3"/>
  <c r="I484" i="3"/>
  <c r="K484" i="3" s="1"/>
  <c r="I85" i="3"/>
  <c r="K85" i="3" s="1"/>
  <c r="I244" i="3"/>
  <c r="J244" i="3" s="1"/>
  <c r="I187" i="3"/>
  <c r="K187" i="3" s="1"/>
  <c r="G84" i="3"/>
  <c r="F85" i="3"/>
  <c r="H85" i="3" s="1"/>
  <c r="C86" i="3"/>
  <c r="G243" i="3"/>
  <c r="G483" i="3"/>
  <c r="G186" i="3"/>
  <c r="F187" i="3"/>
  <c r="F484" i="3"/>
  <c r="H484" i="3" s="1"/>
  <c r="F244" i="3"/>
  <c r="H244" i="3" s="1"/>
  <c r="E484" i="3"/>
  <c r="E244" i="3"/>
  <c r="E187" i="3"/>
  <c r="Z187" i="3"/>
  <c r="W243" i="3"/>
  <c r="P243" i="3"/>
  <c r="W483" i="3"/>
  <c r="P483" i="3"/>
  <c r="C188" i="3"/>
  <c r="C485" i="3"/>
  <c r="C245" i="3"/>
  <c r="J484" i="3" l="1"/>
  <c r="J85" i="3"/>
  <c r="J187" i="3"/>
  <c r="K244" i="3"/>
  <c r="I86" i="3"/>
  <c r="K86" i="3" s="1"/>
  <c r="I245" i="3"/>
  <c r="K245" i="3" s="1"/>
  <c r="I485" i="3"/>
  <c r="K485" i="3" s="1"/>
  <c r="I188" i="3"/>
  <c r="J188" i="3" s="1"/>
  <c r="G85" i="3"/>
  <c r="C87" i="3"/>
  <c r="F86" i="3"/>
  <c r="H86" i="3" s="1"/>
  <c r="H187" i="3"/>
  <c r="G244" i="3"/>
  <c r="G484" i="3"/>
  <c r="G187" i="3"/>
  <c r="F245" i="3"/>
  <c r="H245" i="3" s="1"/>
  <c r="F485" i="3"/>
  <c r="H485" i="3" s="1"/>
  <c r="F188" i="3"/>
  <c r="H188" i="3" s="1"/>
  <c r="E245" i="3"/>
  <c r="E485" i="3"/>
  <c r="E188" i="3"/>
  <c r="W187" i="3"/>
  <c r="P187" i="3"/>
  <c r="C246" i="3"/>
  <c r="C486" i="3"/>
  <c r="C189" i="3"/>
  <c r="J86" i="3" l="1"/>
  <c r="J245" i="3"/>
  <c r="J485" i="3"/>
  <c r="K188" i="3"/>
  <c r="I189" i="3"/>
  <c r="K189" i="3" s="1"/>
  <c r="I486" i="3"/>
  <c r="K486" i="3" s="1"/>
  <c r="I87" i="3"/>
  <c r="J87" i="3" s="1"/>
  <c r="I246" i="3"/>
  <c r="J246" i="3" s="1"/>
  <c r="G86" i="3"/>
  <c r="C88" i="3"/>
  <c r="F87" i="3"/>
  <c r="H87" i="3" s="1"/>
  <c r="G188" i="3"/>
  <c r="G485" i="3"/>
  <c r="G245" i="3"/>
  <c r="F486" i="3"/>
  <c r="H486" i="3" s="1"/>
  <c r="F246" i="3"/>
  <c r="H246" i="3" s="1"/>
  <c r="F189" i="3"/>
  <c r="H189" i="3" s="1"/>
  <c r="E189" i="3"/>
  <c r="E486" i="3"/>
  <c r="E246" i="3"/>
  <c r="C190" i="3"/>
  <c r="C487" i="3"/>
  <c r="C247" i="3"/>
  <c r="J189" i="3" l="1"/>
  <c r="J486" i="3"/>
  <c r="K87" i="3"/>
  <c r="K246" i="3"/>
  <c r="I247" i="3"/>
  <c r="K247" i="3" s="1"/>
  <c r="I88" i="3"/>
  <c r="J88" i="3" s="1"/>
  <c r="I190" i="3"/>
  <c r="K190" i="3" s="1"/>
  <c r="I487" i="3"/>
  <c r="K487" i="3" s="1"/>
  <c r="G87" i="3"/>
  <c r="C89" i="3"/>
  <c r="F88" i="3"/>
  <c r="H88" i="3" s="1"/>
  <c r="G486" i="3"/>
  <c r="G246" i="3"/>
  <c r="G189" i="3"/>
  <c r="F247" i="3"/>
  <c r="G247" i="3" s="1"/>
  <c r="F487" i="3"/>
  <c r="F190" i="3"/>
  <c r="H190" i="3" s="1"/>
  <c r="E247" i="3"/>
  <c r="Z247" i="3"/>
  <c r="E487" i="3"/>
  <c r="Z487" i="3"/>
  <c r="E190" i="3"/>
  <c r="Z190" i="3"/>
  <c r="C488" i="3"/>
  <c r="C248" i="3"/>
  <c r="C191" i="3"/>
  <c r="J190" i="3" l="1"/>
  <c r="H487" i="3"/>
  <c r="J247" i="3"/>
  <c r="J487" i="3"/>
  <c r="K88" i="3"/>
  <c r="I248" i="3"/>
  <c r="J248" i="3" s="1"/>
  <c r="I89" i="3"/>
  <c r="K89" i="3" s="1"/>
  <c r="I191" i="3"/>
  <c r="J191" i="3" s="1"/>
  <c r="I488" i="3"/>
  <c r="K488" i="3" s="1"/>
  <c r="G88" i="3"/>
  <c r="C90" i="3"/>
  <c r="F89" i="3"/>
  <c r="H89" i="3" s="1"/>
  <c r="G190" i="3"/>
  <c r="G487" i="3"/>
  <c r="H247" i="3"/>
  <c r="F488" i="3"/>
  <c r="H488" i="3" s="1"/>
  <c r="F191" i="3"/>
  <c r="H191" i="3" s="1"/>
  <c r="F248" i="3"/>
  <c r="H248" i="3" s="1"/>
  <c r="E248" i="3"/>
  <c r="P487" i="3"/>
  <c r="W487" i="3"/>
  <c r="W190" i="3"/>
  <c r="P190" i="3"/>
  <c r="W247" i="3"/>
  <c r="P247" i="3"/>
  <c r="E191" i="3"/>
  <c r="E488" i="3"/>
  <c r="C249" i="3"/>
  <c r="C192" i="3"/>
  <c r="C489" i="3"/>
  <c r="J89" i="3" l="1"/>
  <c r="J488" i="3"/>
  <c r="K248" i="3"/>
  <c r="K191" i="3"/>
  <c r="I90" i="3"/>
  <c r="K90" i="3" s="1"/>
  <c r="I192" i="3"/>
  <c r="J192" i="3" s="1"/>
  <c r="I489" i="3"/>
  <c r="J489" i="3" s="1"/>
  <c r="I249" i="3"/>
  <c r="J249" i="3" s="1"/>
  <c r="G89" i="3"/>
  <c r="C91" i="3"/>
  <c r="F90" i="3"/>
  <c r="H90" i="3" s="1"/>
  <c r="G488" i="3"/>
  <c r="G248" i="3"/>
  <c r="G191" i="3"/>
  <c r="F249" i="3"/>
  <c r="H249" i="3" s="1"/>
  <c r="F489" i="3"/>
  <c r="H489" i="3" s="1"/>
  <c r="F192" i="3"/>
  <c r="H192" i="3" s="1"/>
  <c r="E489" i="3"/>
  <c r="E249" i="3"/>
  <c r="E192" i="3"/>
  <c r="C193" i="3"/>
  <c r="C490" i="3"/>
  <c r="C250" i="3"/>
  <c r="J90" i="3" l="1"/>
  <c r="K249" i="3"/>
  <c r="K489" i="3"/>
  <c r="K192" i="3"/>
  <c r="I250" i="3"/>
  <c r="K250" i="3" s="1"/>
  <c r="I193" i="3"/>
  <c r="K193" i="3" s="1"/>
  <c r="I490" i="3"/>
  <c r="K490" i="3" s="1"/>
  <c r="I91" i="3"/>
  <c r="J91" i="3" s="1"/>
  <c r="G90" i="3"/>
  <c r="C92" i="3"/>
  <c r="F91" i="3"/>
  <c r="H91" i="3" s="1"/>
  <c r="G249" i="3"/>
  <c r="G192" i="3"/>
  <c r="G489" i="3"/>
  <c r="F250" i="3"/>
  <c r="F490" i="3"/>
  <c r="F193" i="3"/>
  <c r="H193" i="3" s="1"/>
  <c r="E490" i="3"/>
  <c r="Z490" i="3"/>
  <c r="E250" i="3"/>
  <c r="Z250" i="3"/>
  <c r="E193" i="3"/>
  <c r="Z193" i="3"/>
  <c r="C491" i="3"/>
  <c r="C251" i="3"/>
  <c r="C194" i="3"/>
  <c r="J193" i="3" l="1"/>
  <c r="J250" i="3"/>
  <c r="J490" i="3"/>
  <c r="H490" i="3"/>
  <c r="K91" i="3"/>
  <c r="H250" i="3"/>
  <c r="I92" i="3"/>
  <c r="J92" i="3" s="1"/>
  <c r="I491" i="3"/>
  <c r="K491" i="3" s="1"/>
  <c r="I194" i="3"/>
  <c r="K194" i="3" s="1"/>
  <c r="I251" i="3"/>
  <c r="J251" i="3" s="1"/>
  <c r="G91" i="3"/>
  <c r="F92" i="3"/>
  <c r="H92" i="3" s="1"/>
  <c r="G193" i="3"/>
  <c r="G490" i="3"/>
  <c r="G250" i="3"/>
  <c r="F491" i="3"/>
  <c r="H491" i="3" s="1"/>
  <c r="F194" i="3"/>
  <c r="H194" i="3" s="1"/>
  <c r="F251" i="3"/>
  <c r="H251" i="3" s="1"/>
  <c r="E491" i="3"/>
  <c r="E251" i="3"/>
  <c r="W250" i="3"/>
  <c r="P250" i="3"/>
  <c r="W193" i="3"/>
  <c r="P193" i="3"/>
  <c r="W490" i="3"/>
  <c r="P490" i="3"/>
  <c r="E194" i="3"/>
  <c r="C195" i="3"/>
  <c r="C252" i="3"/>
  <c r="C492" i="3"/>
  <c r="J194" i="3" l="1"/>
  <c r="J491" i="3"/>
  <c r="K92" i="3"/>
  <c r="K251" i="3"/>
  <c r="I195" i="3"/>
  <c r="J195" i="3" s="1"/>
  <c r="I492" i="3"/>
  <c r="K492" i="3" s="1"/>
  <c r="I252" i="3"/>
  <c r="J252" i="3" s="1"/>
  <c r="G92" i="3"/>
  <c r="G251" i="3"/>
  <c r="G491" i="3"/>
  <c r="G194" i="3"/>
  <c r="F492" i="3"/>
  <c r="H492" i="3" s="1"/>
  <c r="F195" i="3"/>
  <c r="H195" i="3" s="1"/>
  <c r="F252" i="3"/>
  <c r="H252" i="3" s="1"/>
  <c r="E492" i="3"/>
  <c r="E252" i="3"/>
  <c r="E195" i="3"/>
  <c r="C253" i="3"/>
  <c r="C493" i="3"/>
  <c r="C196" i="3"/>
  <c r="J492" i="3" l="1"/>
  <c r="K252" i="3"/>
  <c r="K195" i="3"/>
  <c r="I196" i="3"/>
  <c r="J196" i="3" s="1"/>
  <c r="I253" i="3"/>
  <c r="K253" i="3" s="1"/>
  <c r="I493" i="3"/>
  <c r="J493" i="3" s="1"/>
  <c r="G252" i="3"/>
  <c r="G195" i="3"/>
  <c r="G492" i="3"/>
  <c r="F253" i="3"/>
  <c r="H253" i="3" s="1"/>
  <c r="F196" i="3"/>
  <c r="H196" i="3" s="1"/>
  <c r="F493" i="3"/>
  <c r="H493" i="3" s="1"/>
  <c r="E493" i="3"/>
  <c r="E253" i="3"/>
  <c r="E196" i="3"/>
  <c r="Z196" i="3"/>
  <c r="C494" i="3"/>
  <c r="C254" i="3"/>
  <c r="J253" i="3" l="1"/>
  <c r="K493" i="3"/>
  <c r="K196" i="3"/>
  <c r="I254" i="3"/>
  <c r="K254" i="3" s="1"/>
  <c r="I494" i="3"/>
  <c r="K494" i="3" s="1"/>
  <c r="G253" i="3"/>
  <c r="G493" i="3"/>
  <c r="G196" i="3"/>
  <c r="F494" i="3"/>
  <c r="H494" i="3" s="1"/>
  <c r="F254" i="3"/>
  <c r="H254" i="3" s="1"/>
  <c r="E494" i="3"/>
  <c r="Z494" i="3"/>
  <c r="E254" i="3"/>
  <c r="Z254" i="3"/>
  <c r="W196" i="3"/>
  <c r="P196" i="3"/>
  <c r="C255" i="3"/>
  <c r="C495" i="3"/>
  <c r="J254" i="3" l="1"/>
  <c r="J494" i="3"/>
  <c r="I495" i="3"/>
  <c r="K495" i="3" s="1"/>
  <c r="I255" i="3"/>
  <c r="J255" i="3" s="1"/>
  <c r="G494" i="3"/>
  <c r="G254" i="3"/>
  <c r="F255" i="3"/>
  <c r="H255" i="3" s="1"/>
  <c r="F495" i="3"/>
  <c r="H495" i="3" s="1"/>
  <c r="E495" i="3"/>
  <c r="E255" i="3"/>
  <c r="P254" i="3"/>
  <c r="W254" i="3"/>
  <c r="P494" i="3"/>
  <c r="W494" i="3"/>
  <c r="C496" i="3"/>
  <c r="C256" i="3"/>
  <c r="J495" i="3" l="1"/>
  <c r="K255" i="3"/>
  <c r="I256" i="3"/>
  <c r="J256" i="3" s="1"/>
  <c r="I496" i="3"/>
  <c r="K496" i="3" s="1"/>
  <c r="G495" i="3"/>
  <c r="G255" i="3"/>
  <c r="F496" i="3"/>
  <c r="H496" i="3" s="1"/>
  <c r="F256" i="3"/>
  <c r="H256" i="3" s="1"/>
  <c r="E496" i="3"/>
  <c r="E256" i="3"/>
  <c r="C497" i="3"/>
  <c r="C257" i="3"/>
  <c r="J496" i="3" l="1"/>
  <c r="K256" i="3"/>
  <c r="I257" i="3"/>
  <c r="K257" i="3" s="1"/>
  <c r="I497" i="3"/>
  <c r="J497" i="3" s="1"/>
  <c r="G496" i="3"/>
  <c r="G256" i="3"/>
  <c r="F497" i="3"/>
  <c r="H497" i="3" s="1"/>
  <c r="F257" i="3"/>
  <c r="H257" i="3" s="1"/>
  <c r="E257" i="3"/>
  <c r="Z257" i="3"/>
  <c r="E497" i="3"/>
  <c r="Z497" i="3"/>
  <c r="C498" i="3"/>
  <c r="C258" i="3"/>
  <c r="J257" i="3" l="1"/>
  <c r="K497" i="3"/>
  <c r="I498" i="3"/>
  <c r="K498" i="3" s="1"/>
  <c r="I258" i="3"/>
  <c r="K258" i="3" s="1"/>
  <c r="G257" i="3"/>
  <c r="G497" i="3"/>
  <c r="F258" i="3"/>
  <c r="H258" i="3" s="1"/>
  <c r="F498" i="3"/>
  <c r="H498" i="3" s="1"/>
  <c r="E258" i="3"/>
  <c r="E498" i="3"/>
  <c r="P497" i="3"/>
  <c r="W497" i="3"/>
  <c r="W257" i="3"/>
  <c r="P257" i="3"/>
  <c r="C259" i="3"/>
  <c r="C499" i="3"/>
  <c r="J258" i="3" l="1"/>
  <c r="J498" i="3"/>
  <c r="I499" i="3"/>
  <c r="K499" i="3" s="1"/>
  <c r="I259" i="3"/>
  <c r="J259" i="3" s="1"/>
  <c r="G258" i="3"/>
  <c r="G498" i="3"/>
  <c r="F499" i="3"/>
  <c r="H499" i="3" s="1"/>
  <c r="F259" i="3"/>
  <c r="H259" i="3" s="1"/>
  <c r="E259" i="3"/>
  <c r="E499" i="3"/>
  <c r="C500" i="3"/>
  <c r="C260" i="3"/>
  <c r="J499" i="3" l="1"/>
  <c r="K259" i="3"/>
  <c r="I500" i="3"/>
  <c r="K500" i="3" s="1"/>
  <c r="I260" i="3"/>
  <c r="J260" i="3" s="1"/>
  <c r="G259" i="3"/>
  <c r="G499" i="3"/>
  <c r="F500" i="3"/>
  <c r="H500" i="3" s="1"/>
  <c r="F260" i="3"/>
  <c r="H260" i="3" s="1"/>
  <c r="E260" i="3"/>
  <c r="E500" i="3"/>
  <c r="C501" i="3"/>
  <c r="C261" i="3"/>
  <c r="J500" i="3" l="1"/>
  <c r="K260" i="3"/>
  <c r="I501" i="3"/>
  <c r="J501" i="3" s="1"/>
  <c r="I261" i="3"/>
  <c r="K261" i="3" s="1"/>
  <c r="G260" i="3"/>
  <c r="G500" i="3"/>
  <c r="F501" i="3"/>
  <c r="H501" i="3" s="1"/>
  <c r="F261" i="3"/>
  <c r="H261" i="3" s="1"/>
  <c r="E261" i="3"/>
  <c r="Z261" i="3"/>
  <c r="E501" i="3"/>
  <c r="Z501" i="3"/>
  <c r="C262" i="3"/>
  <c r="C502" i="3"/>
  <c r="J261" i="3" l="1"/>
  <c r="K501" i="3"/>
  <c r="I262" i="3"/>
  <c r="K262" i="3" s="1"/>
  <c r="I502" i="3"/>
  <c r="K502" i="3" s="1"/>
  <c r="G501" i="3"/>
  <c r="G261" i="3"/>
  <c r="F502" i="3"/>
  <c r="H502" i="3" s="1"/>
  <c r="F262" i="3"/>
  <c r="H262" i="3" s="1"/>
  <c r="E262" i="3"/>
  <c r="E502" i="3"/>
  <c r="W501" i="3"/>
  <c r="P501" i="3"/>
  <c r="W261" i="3"/>
  <c r="P261" i="3"/>
  <c r="C263" i="3"/>
  <c r="C503" i="3"/>
  <c r="J502" i="3" l="1"/>
  <c r="J262" i="3"/>
  <c r="I503" i="3"/>
  <c r="K503" i="3" s="1"/>
  <c r="I263" i="3"/>
  <c r="J263" i="3" s="1"/>
  <c r="G262" i="3"/>
  <c r="G502" i="3"/>
  <c r="F263" i="3"/>
  <c r="H263" i="3" s="1"/>
  <c r="F503" i="3"/>
  <c r="H503" i="3" s="1"/>
  <c r="E263" i="3"/>
  <c r="E503" i="3"/>
  <c r="C504" i="3"/>
  <c r="C264" i="3"/>
  <c r="J503" i="3" l="1"/>
  <c r="K263" i="3"/>
  <c r="I504" i="3"/>
  <c r="K504" i="3" s="1"/>
  <c r="I264" i="3"/>
  <c r="J264" i="3" s="1"/>
  <c r="G263" i="3"/>
  <c r="G503" i="3"/>
  <c r="F504" i="3"/>
  <c r="H504" i="3" s="1"/>
  <c r="F264" i="3"/>
  <c r="H264" i="3" s="1"/>
  <c r="E264" i="3"/>
  <c r="Z264" i="3"/>
  <c r="E504" i="3"/>
  <c r="Z504" i="3"/>
  <c r="C265" i="3"/>
  <c r="C505" i="3"/>
  <c r="J504" i="3" l="1"/>
  <c r="K264" i="3"/>
  <c r="I265" i="3"/>
  <c r="K265" i="3" s="1"/>
  <c r="I505" i="3"/>
  <c r="J505" i="3" s="1"/>
  <c r="G264" i="3"/>
  <c r="G504" i="3"/>
  <c r="F505" i="3"/>
  <c r="H505" i="3" s="1"/>
  <c r="F265" i="3"/>
  <c r="H265" i="3" s="1"/>
  <c r="E505" i="3"/>
  <c r="W504" i="3"/>
  <c r="P504" i="3"/>
  <c r="E265" i="3"/>
  <c r="W264" i="3"/>
  <c r="P264" i="3"/>
  <c r="C506" i="3"/>
  <c r="C266" i="3"/>
  <c r="J265" i="3" l="1"/>
  <c r="K505" i="3"/>
  <c r="I506" i="3"/>
  <c r="K506" i="3" s="1"/>
  <c r="I266" i="3"/>
  <c r="K266" i="3" s="1"/>
  <c r="G505" i="3"/>
  <c r="G265" i="3"/>
  <c r="F506" i="3"/>
  <c r="H506" i="3" s="1"/>
  <c r="F266" i="3"/>
  <c r="H266" i="3" s="1"/>
  <c r="E506" i="3"/>
  <c r="E266" i="3"/>
  <c r="C267" i="3"/>
  <c r="C507" i="3"/>
  <c r="J266" i="3" l="1"/>
  <c r="J506" i="3"/>
  <c r="I267" i="3"/>
  <c r="J267" i="3" s="1"/>
  <c r="I507" i="3"/>
  <c r="K507" i="3" s="1"/>
  <c r="G506" i="3"/>
  <c r="G266" i="3"/>
  <c r="F267" i="3"/>
  <c r="H267" i="3" s="1"/>
  <c r="F507" i="3"/>
  <c r="H507" i="3" s="1"/>
  <c r="E507" i="3"/>
  <c r="Z507" i="3"/>
  <c r="E267" i="3"/>
  <c r="Z267" i="3"/>
  <c r="C508" i="3"/>
  <c r="C268" i="3"/>
  <c r="J507" i="3" l="1"/>
  <c r="K267" i="3"/>
  <c r="I268" i="3"/>
  <c r="K268" i="3" s="1"/>
  <c r="I508" i="3"/>
  <c r="K508" i="3" s="1"/>
  <c r="G267" i="3"/>
  <c r="G507" i="3"/>
  <c r="F268" i="3"/>
  <c r="H268" i="3" s="1"/>
  <c r="F508" i="3"/>
  <c r="H508" i="3" s="1"/>
  <c r="E508" i="3"/>
  <c r="E268" i="3"/>
  <c r="W267" i="3"/>
  <c r="P267" i="3"/>
  <c r="W507" i="3"/>
  <c r="P507" i="3"/>
  <c r="C269" i="3"/>
  <c r="C509" i="3"/>
  <c r="J268" i="3" l="1"/>
  <c r="J508" i="3"/>
  <c r="I269" i="3"/>
  <c r="K269" i="3" s="1"/>
  <c r="I509" i="3"/>
  <c r="J509" i="3" s="1"/>
  <c r="G508" i="3"/>
  <c r="G268" i="3"/>
  <c r="F509" i="3"/>
  <c r="H509" i="3" s="1"/>
  <c r="F269" i="3"/>
  <c r="H269" i="3" s="1"/>
  <c r="E509" i="3"/>
  <c r="Z509" i="3"/>
  <c r="E269" i="3"/>
  <c r="Z269" i="3"/>
  <c r="C510" i="3"/>
  <c r="C270" i="3"/>
  <c r="J269" i="3" l="1"/>
  <c r="K509" i="3"/>
  <c r="I270" i="3"/>
  <c r="K270" i="3" s="1"/>
  <c r="I510" i="3"/>
  <c r="J510" i="3" s="1"/>
  <c r="G269" i="3"/>
  <c r="G509" i="3"/>
  <c r="F270" i="3"/>
  <c r="H270" i="3" s="1"/>
  <c r="F510" i="3"/>
  <c r="H510" i="3" s="1"/>
  <c r="E510" i="3"/>
  <c r="E270" i="3"/>
  <c r="W269" i="3"/>
  <c r="P269" i="3"/>
  <c r="P509" i="3"/>
  <c r="W509" i="3"/>
  <c r="C511" i="3"/>
  <c r="C271" i="3"/>
  <c r="J270" i="3" l="1"/>
  <c r="K510" i="3"/>
  <c r="I271" i="3"/>
  <c r="J271" i="3" s="1"/>
  <c r="I511" i="3"/>
  <c r="K511" i="3" s="1"/>
  <c r="G510" i="3"/>
  <c r="G270" i="3"/>
  <c r="F271" i="3"/>
  <c r="H271" i="3" s="1"/>
  <c r="F511" i="3"/>
  <c r="H511" i="3" s="1"/>
  <c r="E511" i="3"/>
  <c r="E271" i="3"/>
  <c r="C272" i="3"/>
  <c r="C512" i="3"/>
  <c r="J511" i="3" l="1"/>
  <c r="K271" i="3"/>
  <c r="I512" i="3"/>
  <c r="K512" i="3" s="1"/>
  <c r="I272" i="3"/>
  <c r="K272" i="3" s="1"/>
  <c r="G511" i="3"/>
  <c r="G271" i="3"/>
  <c r="F272" i="3"/>
  <c r="H272" i="3" s="1"/>
  <c r="F512" i="3"/>
  <c r="H512" i="3" s="1"/>
  <c r="E512" i="3"/>
  <c r="Z512" i="3"/>
  <c r="E272" i="3"/>
  <c r="Z272" i="3"/>
  <c r="C513" i="3"/>
  <c r="C273" i="3"/>
  <c r="J272" i="3" l="1"/>
  <c r="J512" i="3"/>
  <c r="I273" i="3"/>
  <c r="K273" i="3" s="1"/>
  <c r="I513" i="3"/>
  <c r="J513" i="3" s="1"/>
  <c r="G512" i="3"/>
  <c r="G272" i="3"/>
  <c r="F273" i="3"/>
  <c r="H273" i="3" s="1"/>
  <c r="F513" i="3"/>
  <c r="H513" i="3" s="1"/>
  <c r="E513" i="3"/>
  <c r="E273" i="3"/>
  <c r="P272" i="3"/>
  <c r="W272" i="3"/>
  <c r="P512" i="3"/>
  <c r="W512" i="3"/>
  <c r="C274" i="3"/>
  <c r="C514" i="3"/>
  <c r="J273" i="3" l="1"/>
  <c r="K513" i="3"/>
  <c r="I274" i="3"/>
  <c r="K274" i="3" s="1"/>
  <c r="I514" i="3"/>
  <c r="K514" i="3" s="1"/>
  <c r="G513" i="3"/>
  <c r="G273" i="3"/>
  <c r="F514" i="3"/>
  <c r="H514" i="3" s="1"/>
  <c r="F274" i="3"/>
  <c r="H274" i="3" s="1"/>
  <c r="E274" i="3"/>
  <c r="E514" i="3"/>
  <c r="C275" i="3"/>
  <c r="C515" i="3"/>
  <c r="J274" i="3" l="1"/>
  <c r="J514" i="3"/>
  <c r="I275" i="3"/>
  <c r="J275" i="3" s="1"/>
  <c r="I515" i="3"/>
  <c r="K515" i="3" s="1"/>
  <c r="G274" i="3"/>
  <c r="G514" i="3"/>
  <c r="F275" i="3"/>
  <c r="H275" i="3" s="1"/>
  <c r="F515" i="3"/>
  <c r="H515" i="3" s="1"/>
  <c r="E515" i="3"/>
  <c r="Z515" i="3"/>
  <c r="E275" i="3"/>
  <c r="Z275" i="3"/>
  <c r="C516" i="3"/>
  <c r="C276" i="3"/>
  <c r="J515" i="3" l="1"/>
  <c r="K275" i="3"/>
  <c r="I516" i="3"/>
  <c r="K516" i="3" s="1"/>
  <c r="I276" i="3"/>
  <c r="K276" i="3" s="1"/>
  <c r="G275" i="3"/>
  <c r="G515" i="3"/>
  <c r="F276" i="3"/>
  <c r="H276" i="3" s="1"/>
  <c r="F516" i="3"/>
  <c r="H516" i="3" s="1"/>
  <c r="E516" i="3"/>
  <c r="E276" i="3"/>
  <c r="P515" i="3"/>
  <c r="W515" i="3"/>
  <c r="W275" i="3"/>
  <c r="P275" i="3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J276" i="3" l="1"/>
  <c r="J516" i="3"/>
  <c r="G516" i="3"/>
  <c r="G276" i="3"/>
  <c r="E26" i="1"/>
  <c r="E25" i="1"/>
  <c r="E24" i="1"/>
  <c r="E23" i="1"/>
  <c r="E22" i="1"/>
  <c r="E21" i="1"/>
  <c r="E20" i="1"/>
  <c r="E19" i="1"/>
  <c r="E18" i="1"/>
  <c r="E13" i="1"/>
  <c r="E12" i="1"/>
  <c r="E11" i="1"/>
  <c r="O11" i="1" s="1"/>
  <c r="E10" i="1"/>
  <c r="O10" i="1" s="1"/>
  <c r="E9" i="1"/>
  <c r="O9" i="1" s="1"/>
  <c r="E8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31C67328-779F-4563-B0E0-ED44168034AD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<sst xmlns="http://schemas.openxmlformats.org/spreadsheetml/2006/main" count="3316" uniqueCount="158">
  <si>
    <t>결과 종류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</si>
  <si>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</si>
  <si>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</si>
  <si>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</si>
  <si>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</si>
  <si>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</si>
  <si>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</si>
  <si>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</si>
  <si>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</si>
  <si>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</si>
  <si>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</si>
  <si>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</si>
  <si>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</si>
  <si>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</si>
  <si>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</si>
  <si>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</si>
  <si>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</si>
  <si>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</si>
  <si>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</si>
  <si>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</si>
  <si>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</si>
  <si>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</si>
  <si>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</si>
  <si>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</si>
  <si>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첫시작용</t>
    <phoneticPr fontId="1" type="noConversion"/>
  </si>
  <si>
    <t>재화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</si>
  <si>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</si>
  <si>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</si>
  <si>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</si>
  <si>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</si>
  <si>
    <t>루틴1</t>
    <phoneticPr fontId="1" type="noConversion"/>
  </si>
  <si>
    <t>루틴2</t>
    <phoneticPr fontId="1" type="noConversion"/>
  </si>
  <si>
    <t>루틴3</t>
  </si>
  <si>
    <t>루틴4</t>
  </si>
  <si>
    <t>루틴5</t>
  </si>
  <si>
    <t>루틴6</t>
  </si>
  <si>
    <t>루틴7</t>
  </si>
  <si>
    <t>루틴8</t>
  </si>
  <si>
    <t>루틴9</t>
  </si>
  <si>
    <t>루틴10</t>
  </si>
  <si>
    <t>신규1</t>
    <phoneticPr fontId="1" type="noConversion"/>
  </si>
  <si>
    <t>신규2</t>
  </si>
  <si>
    <t>신규3</t>
  </si>
  <si>
    <t>신규4</t>
  </si>
  <si>
    <t>fr</t>
  </si>
  <si>
    <t>fr</t>
    <phoneticPr fontId="1" type="noConversion"/>
  </si>
  <si>
    <t>rt1</t>
  </si>
  <si>
    <t>rt1</t>
    <phoneticPr fontId="1" type="noConversion"/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</si>
  <si>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</si>
  <si>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</si>
  <si>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</si>
  <si>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</si>
  <si>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</si>
  <si>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</si>
  <si>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</si>
  <si>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</si>
  <si>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</si>
  <si>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nw1</t>
    <phoneticPr fontId="1" type="noConversion"/>
  </si>
  <si>
    <t>nw2</t>
  </si>
  <si>
    <t>nw3</t>
  </si>
  <si>
    <t>nw4</t>
  </si>
  <si>
    <t>시작일</t>
    <phoneticPr fontId="1" type="noConversion"/>
  </si>
  <si>
    <t>종료일</t>
    <phoneticPr fontId="1" type="noConversion"/>
  </si>
  <si>
    <t>limitHour|Int</t>
    <phoneticPr fontId="1" type="noConversion"/>
  </si>
  <si>
    <t>eventWeight|Float</t>
    <phoneticPr fontId="1" type="noConversion"/>
  </si>
  <si>
    <t>oneTime|Bool</t>
    <phoneticPr fontId="1" type="noConversion"/>
  </si>
  <si>
    <t>iconAddress|String</t>
    <phoneticPr fontId="1" type="noConversion"/>
  </si>
  <si>
    <t>참고</t>
    <phoneticPr fontId="1" type="noConversion"/>
  </si>
  <si>
    <t>eventPointId|String</t>
  </si>
  <si>
    <t>eventPointId|String</t>
    <phoneticPr fontId="1" type="noConversion"/>
  </si>
  <si>
    <t>num|Int</t>
    <phoneticPr fontId="1" type="noConversion"/>
  </si>
  <si>
    <t>requiredEventPoint|Int</t>
    <phoneticPr fontId="1" type="noConversion"/>
  </si>
  <si>
    <t>requiredAccumulatedEventPoint|Int</t>
    <phoneticPr fontId="1" type="noConversion"/>
  </si>
  <si>
    <t>rt2</t>
    <phoneticPr fontId="1" type="noConversion"/>
  </si>
  <si>
    <t>tp_Verify</t>
  </si>
  <si>
    <t>value</t>
    <phoneticPr fontId="1" type="noConversion"/>
  </si>
  <si>
    <t>rt3</t>
    <phoneticPr fontId="1" type="noConversion"/>
  </si>
  <si>
    <t>rt4</t>
    <phoneticPr fontId="1" type="noConversion"/>
  </si>
  <si>
    <t>rt5</t>
    <phoneticPr fontId="1" type="noConversion"/>
  </si>
  <si>
    <t>rt6</t>
    <phoneticPr fontId="1" type="noConversion"/>
  </si>
  <si>
    <t>rt7</t>
    <phoneticPr fontId="1" type="noConversion"/>
  </si>
  <si>
    <t>rt8</t>
    <phoneticPr fontId="1" type="noConversion"/>
  </si>
  <si>
    <t>rt9</t>
    <phoneticPr fontId="1" type="noConversion"/>
  </si>
  <si>
    <t>rt10</t>
    <phoneticPr fontId="1" type="noConversion"/>
  </si>
  <si>
    <t>nw2</t>
    <phoneticPr fontId="1" type="noConversion"/>
  </si>
  <si>
    <t>nw3</t>
    <phoneticPr fontId="1" type="noConversion"/>
  </si>
  <si>
    <t>nw4</t>
    <phoneticPr fontId="1" type="noConversion"/>
  </si>
  <si>
    <t>tp</t>
    <phoneticPr fontId="1" type="noConversion"/>
  </si>
  <si>
    <t>재화</t>
  </si>
  <si>
    <t>cu</t>
    <phoneticPr fontId="1" type="noConversion"/>
  </si>
  <si>
    <t>GO</t>
    <phoneticPr fontId="1" type="noConversion"/>
  </si>
  <si>
    <t>보상검증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</si>
  <si>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</si>
  <si>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</si>
  <si>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</si>
  <si>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</si>
  <si>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</si>
  <si>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</si>
  <si>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</si>
  <si>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</si>
  <si>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</si>
  <si>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</si>
  <si>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</si>
  <si>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</si>
  <si>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modelAddress|String</t>
    <phoneticPr fontId="1" type="noConversion"/>
  </si>
  <si>
    <t>아이템</t>
    <phoneticPr fontId="1" type="noConversion"/>
  </si>
  <si>
    <t>it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</si>
  <si>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</si>
  <si>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</si>
  <si>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</si>
  <si>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</si>
  <si>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</si>
  <si>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</si>
  <si>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lastRewardNum|Int</t>
    <phoneticPr fontId="1" type="noConversion"/>
  </si>
  <si>
    <t>EN</t>
    <phoneticPr fontId="1" type="noConversion"/>
  </si>
  <si>
    <t>카드룸</t>
    <phoneticPr fontId="1" type="noConversion"/>
  </si>
  <si>
    <t>부서진 에너지3</t>
    <phoneticPr fontId="1" type="noConversion"/>
  </si>
  <si>
    <t>고물상1</t>
    <phoneticPr fontId="1" type="noConversion"/>
  </si>
  <si>
    <t>고물상2</t>
    <phoneticPr fontId="1" type="noConversion"/>
  </si>
  <si>
    <t>고물상3</t>
    <phoneticPr fontId="1" type="noConversion"/>
  </si>
  <si>
    <t>이벤트 포인트9</t>
    <phoneticPr fontId="1" type="noConversion"/>
  </si>
  <si>
    <t>에너지10</t>
    <phoneticPr fontId="1" type="noConversion"/>
  </si>
  <si>
    <t>Artifact02_1_D</t>
    <phoneticPr fontId="1" type="noConversion"/>
  </si>
  <si>
    <t>Artifact03_1_D</t>
    <phoneticPr fontId="1" type="noConversion"/>
  </si>
  <si>
    <t>Artifact05_3_D</t>
    <phoneticPr fontId="1" type="noConversion"/>
  </si>
  <si>
    <t>Artifact06_3_D</t>
  </si>
  <si>
    <t>Artifact07_1_D</t>
  </si>
  <si>
    <t>Artifact09_1_D</t>
  </si>
  <si>
    <t>Hexa_3_D</t>
  </si>
  <si>
    <t>SpaceCube02_1_D</t>
  </si>
  <si>
    <t>SuperToroid_1_D</t>
  </si>
  <si>
    <t>Weapon01_1_D</t>
  </si>
  <si>
    <t>Artifact02_3_D</t>
  </si>
  <si>
    <t>Weapon02_2_D</t>
  </si>
  <si>
    <t>Weapon03_2_D</t>
  </si>
  <si>
    <t>Weapon04_3_D</t>
  </si>
  <si>
    <t>Weapon05_1_D</t>
  </si>
  <si>
    <t>확률참고_1</t>
    <phoneticPr fontId="1" type="noConversion"/>
  </si>
  <si>
    <t>확률참고_2</t>
  </si>
  <si>
    <t>확률참고_3</t>
  </si>
  <si>
    <t>확률참고_4</t>
  </si>
  <si>
    <t>서버재화</t>
    <phoneticPr fontId="1" type="noConversion"/>
  </si>
  <si>
    <t>서버아이템</t>
    <phoneticPr fontId="1" type="noConversion"/>
  </si>
  <si>
    <t>그외</t>
    <phoneticPr fontId="1" type="noConversion"/>
  </si>
  <si>
    <t>제공 목록 없음</t>
    <phoneticPr fontId="1" type="noConversion"/>
  </si>
  <si>
    <t>Cash_sSpellGacha</t>
  </si>
  <si>
    <t>아이템</t>
  </si>
  <si>
    <t>Cash_sCharacterGacha</t>
  </si>
  <si>
    <t>Cash_sCharacterGacha</t>
    <phoneticPr fontId="1" type="noConversion"/>
  </si>
  <si>
    <t>기대이벤트포인트</t>
    <phoneticPr fontId="1" type="noConversion"/>
  </si>
  <si>
    <t>누적기대이벤트포인트</t>
    <phoneticPr fontId="1" type="noConversion"/>
  </si>
  <si>
    <t>달성기대횟수</t>
    <phoneticPr fontId="1" type="noConversion"/>
  </si>
  <si>
    <t>모자른</t>
    <phoneticPr fontId="1" type="noConversion"/>
  </si>
  <si>
    <t>EN</t>
  </si>
  <si>
    <t>GO</t>
  </si>
  <si>
    <t>누적기대이벤트포인트2</t>
    <phoneticPr fontId="1" type="noConversion"/>
  </si>
  <si>
    <t>모자른2</t>
    <phoneticPr fontId="1" type="noConversion"/>
  </si>
  <si>
    <t>달성기대횟수2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</si>
</sst>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O27"/>
  <sheetViews>
    <sheetView workbookViewId="0">
      <selection activeCell="E11" sqref="E11"/>
    </sheetView>
  </sheetViews>
  <sheetFormatPr defaultRowHeight="16.5" outlineLevelRow="1" outlineLevelCol="1"/>
  <cols>
    <col min="2" max="2" width="34.5" customWidth="1" outlineLevel="1"/>
    <col min="3" max="3" width="19" customWidth="1" outlineLevel="1"/>
    <col min="5" max="5" width="9" customWidth="1" outlineLevel="1"/>
    <col min="10" max="13" width="9" customWidth="1" outlineLevel="1"/>
    <col min="15" max="15" width="9" customWidth="1" outlineLevel="1"/>
  </cols>
  <sheetData>
    <row r="1" spans="1:15" ht="27" customHeight="1">
      <c r="A1" t="s">
        <v>16</v>
      </c>
      <c r="B1" t="s">
        <v>0</v>
      </c>
      <c r="C1" t="s">
        <v>9</v>
      </c>
      <c r="D1" t="s">
        <v>15</v>
      </c>
      <c r="E1" t="s">
        <v>23</v>
      </c>
      <c r="F1" t="s">
        <v>26</v>
      </c>
      <c r="G1" t="s">
        <v>27</v>
      </c>
      <c r="H1" t="s">
        <v>28</v>
      </c>
      <c r="I1" t="s">
        <v>29</v>
      </c>
      <c r="J1" t="s">
        <v>137</v>
      </c>
      <c r="K1" t="s">
        <v>138</v>
      </c>
      <c r="L1" t="s">
        <v>139</v>
      </c>
      <c r="M1" t="s">
        <v>140</v>
      </c>
      <c r="O1" t="s">
        <v>149</v>
      </c>
    </row>
    <row r="2" spans="1:15">
      <c r="A2">
        <v>1</v>
      </c>
      <c r="B2" t="s">
        <v>3</v>
      </c>
      <c r="D2">
        <v>1.5</v>
      </c>
      <c r="E2">
        <f t="shared" ref="E2:E26" si="0">D2/SUM(D:D)</f>
        <v>0.13333333333333333</v>
      </c>
      <c r="F2">
        <v>4</v>
      </c>
      <c r="G2">
        <v>2</v>
      </c>
      <c r="H2">
        <v>1</v>
      </c>
      <c r="I2">
        <v>0</v>
      </c>
      <c r="J2">
        <f>F2/SUM($F2:$I2)</f>
        <v>0.5714285714285714</v>
      </c>
      <c r="K2">
        <f t="shared" ref="K2:M2" si="1">G2/SUM($F2:$I2)</f>
        <v>0.2857142857142857</v>
      </c>
      <c r="L2">
        <f t="shared" si="1"/>
        <v>0.14285714285714285</v>
      </c>
      <c r="M2">
        <f t="shared" si="1"/>
        <v>0</v>
      </c>
      <c r="O2">
        <f>SUM(O9:O11)</f>
        <v>0.84444444444444455</v>
      </c>
    </row>
    <row r="3" spans="1:15">
      <c r="A3">
        <v>2</v>
      </c>
      <c r="B3" t="s">
        <v>4</v>
      </c>
      <c r="D3">
        <v>1.5</v>
      </c>
      <c r="E3">
        <f t="shared" si="0"/>
        <v>0.13333333333333333</v>
      </c>
      <c r="F3">
        <v>3</v>
      </c>
      <c r="G3">
        <v>2</v>
      </c>
      <c r="H3">
        <v>1</v>
      </c>
      <c r="I3">
        <v>0</v>
      </c>
      <c r="J3">
        <f t="shared" ref="J3:J26" si="2">F3/SUM($F3:$I3)</f>
        <v>0.5</v>
      </c>
      <c r="K3">
        <f t="shared" ref="K3:K26" si="3">G3/SUM($F3:$I3)</f>
        <v>0.33333333333333331</v>
      </c>
      <c r="L3">
        <f t="shared" ref="L3:L26" si="4">H3/SUM($F3:$I3)</f>
        <v>0.16666666666666666</v>
      </c>
      <c r="M3">
        <f t="shared" ref="M3:M26" si="5">I3/SUM($F3:$I3)</f>
        <v>0</v>
      </c>
    </row>
    <row r="4" spans="1:15">
      <c r="A4">
        <v>3</v>
      </c>
      <c r="B4" t="s">
        <v>5</v>
      </c>
      <c r="D4">
        <v>1</v>
      </c>
      <c r="E4">
        <f t="shared" si="0"/>
        <v>8.8888888888888892E-2</v>
      </c>
      <c r="F4">
        <v>0</v>
      </c>
      <c r="G4">
        <v>1</v>
      </c>
      <c r="H4">
        <v>1</v>
      </c>
      <c r="I4">
        <v>2</v>
      </c>
      <c r="J4">
        <f t="shared" si="2"/>
        <v>0</v>
      </c>
      <c r="K4">
        <f t="shared" si="3"/>
        <v>0.25</v>
      </c>
      <c r="L4">
        <f t="shared" si="4"/>
        <v>0.25</v>
      </c>
      <c r="M4">
        <f t="shared" si="5"/>
        <v>0.5</v>
      </c>
    </row>
    <row r="5" spans="1:15">
      <c r="A5">
        <v>4</v>
      </c>
      <c r="B5" t="s">
        <v>12</v>
      </c>
      <c r="D5">
        <v>0.75</v>
      </c>
      <c r="E5">
        <f t="shared" si="0"/>
        <v>6.6666666666666666E-2</v>
      </c>
      <c r="F5">
        <v>0</v>
      </c>
      <c r="G5">
        <v>0</v>
      </c>
      <c r="H5">
        <v>1</v>
      </c>
      <c r="I5">
        <v>2</v>
      </c>
      <c r="J5">
        <f t="shared" si="2"/>
        <v>0</v>
      </c>
      <c r="K5">
        <f t="shared" si="3"/>
        <v>0</v>
      </c>
      <c r="L5">
        <f t="shared" si="4"/>
        <v>0.33333333333333331</v>
      </c>
      <c r="M5">
        <f t="shared" si="5"/>
        <v>0.66666666666666663</v>
      </c>
    </row>
    <row r="6" spans="1:15">
      <c r="A6">
        <v>5</v>
      </c>
      <c r="B6" t="s">
        <v>11</v>
      </c>
      <c r="D6">
        <v>0.75</v>
      </c>
      <c r="E6">
        <f t="shared" si="0"/>
        <v>6.6666666666666666E-2</v>
      </c>
      <c r="F6">
        <v>0</v>
      </c>
      <c r="G6">
        <v>0</v>
      </c>
      <c r="H6">
        <v>1</v>
      </c>
      <c r="I6">
        <v>2</v>
      </c>
      <c r="J6">
        <f t="shared" si="2"/>
        <v>0</v>
      </c>
      <c r="K6">
        <f t="shared" si="3"/>
        <v>0</v>
      </c>
      <c r="L6">
        <f t="shared" si="4"/>
        <v>0.33333333333333331</v>
      </c>
      <c r="M6">
        <f t="shared" si="5"/>
        <v>0.66666666666666663</v>
      </c>
    </row>
    <row r="7" spans="1:15">
      <c r="A7">
        <v>6</v>
      </c>
      <c r="B7" t="s">
        <v>115</v>
      </c>
      <c r="D7">
        <v>0</v>
      </c>
      <c r="E7">
        <f t="shared" si="0"/>
        <v>0</v>
      </c>
      <c r="F7">
        <v>1</v>
      </c>
      <c r="G7">
        <v>1</v>
      </c>
      <c r="H7">
        <v>1</v>
      </c>
      <c r="I7">
        <v>1</v>
      </c>
      <c r="J7">
        <f t="shared" si="2"/>
        <v>0.25</v>
      </c>
      <c r="K7">
        <f t="shared" si="3"/>
        <v>0.25</v>
      </c>
      <c r="L7">
        <f t="shared" si="4"/>
        <v>0.25</v>
      </c>
      <c r="M7">
        <f t="shared" si="5"/>
        <v>0.25</v>
      </c>
    </row>
    <row r="8" spans="1:15">
      <c r="A8">
        <v>7</v>
      </c>
      <c r="B8" t="s">
        <v>121</v>
      </c>
      <c r="D8">
        <v>0.25</v>
      </c>
      <c r="E8">
        <f t="shared" si="0"/>
        <v>2.2222222222222223E-2</v>
      </c>
      <c r="F8">
        <v>0</v>
      </c>
      <c r="G8">
        <v>0</v>
      </c>
      <c r="H8">
        <v>0</v>
      </c>
      <c r="I8">
        <v>2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1</v>
      </c>
    </row>
    <row r="9" spans="1:15">
      <c r="A9">
        <v>8</v>
      </c>
      <c r="B9" t="s">
        <v>1</v>
      </c>
      <c r="D9">
        <v>1.5</v>
      </c>
      <c r="E9">
        <f t="shared" si="0"/>
        <v>0.13333333333333333</v>
      </c>
      <c r="F9">
        <v>4</v>
      </c>
      <c r="G9">
        <v>2</v>
      </c>
      <c r="H9">
        <v>1</v>
      </c>
      <c r="I9">
        <v>0</v>
      </c>
      <c r="J9">
        <f t="shared" si="2"/>
        <v>0.5714285714285714</v>
      </c>
      <c r="K9">
        <f t="shared" si="3"/>
        <v>0.2857142857142857</v>
      </c>
      <c r="L9">
        <f t="shared" si="4"/>
        <v>0.14285714285714285</v>
      </c>
      <c r="M9">
        <f t="shared" si="5"/>
        <v>0</v>
      </c>
      <c r="O9">
        <f>E9*1</f>
        <v>0.13333333333333333</v>
      </c>
    </row>
    <row r="10" spans="1:15">
      <c r="A10">
        <v>9</v>
      </c>
      <c r="B10" t="s">
        <v>2</v>
      </c>
      <c r="D10">
        <v>1.5</v>
      </c>
      <c r="E10">
        <f t="shared" si="0"/>
        <v>0.13333333333333333</v>
      </c>
      <c r="F10">
        <v>3</v>
      </c>
      <c r="G10">
        <v>2</v>
      </c>
      <c r="H10">
        <v>1</v>
      </c>
      <c r="I10">
        <v>0</v>
      </c>
      <c r="J10">
        <f t="shared" si="2"/>
        <v>0.5</v>
      </c>
      <c r="K10">
        <f t="shared" si="3"/>
        <v>0.33333333333333331</v>
      </c>
      <c r="L10">
        <f t="shared" si="4"/>
        <v>0.16666666666666666</v>
      </c>
      <c r="M10">
        <f t="shared" si="5"/>
        <v>0</v>
      </c>
      <c r="O10">
        <f>E10*2</f>
        <v>0.26666666666666666</v>
      </c>
    </row>
    <row r="11" spans="1:15">
      <c r="A11">
        <v>10</v>
      </c>
      <c r="B11" t="s">
        <v>120</v>
      </c>
      <c r="D11">
        <v>1</v>
      </c>
      <c r="E11">
        <f t="shared" si="0"/>
        <v>8.8888888888888892E-2</v>
      </c>
      <c r="F11">
        <v>0</v>
      </c>
      <c r="G11">
        <v>0</v>
      </c>
      <c r="H11">
        <v>1</v>
      </c>
      <c r="I11">
        <v>2</v>
      </c>
      <c r="J11">
        <f t="shared" si="2"/>
        <v>0</v>
      </c>
      <c r="K11">
        <f t="shared" si="3"/>
        <v>0</v>
      </c>
      <c r="L11">
        <f t="shared" si="4"/>
        <v>0.33333333333333331</v>
      </c>
      <c r="M11">
        <f t="shared" si="5"/>
        <v>0.66666666666666663</v>
      </c>
      <c r="O11">
        <f>E11*5</f>
        <v>0.44444444444444448</v>
      </c>
    </row>
    <row r="12" spans="1:15">
      <c r="A12">
        <v>11</v>
      </c>
      <c r="B12" t="s">
        <v>13</v>
      </c>
      <c r="C12" t="s">
        <v>10</v>
      </c>
      <c r="D12">
        <v>0.5</v>
      </c>
      <c r="E12">
        <f t="shared" si="0"/>
        <v>4.4444444444444446E-2</v>
      </c>
      <c r="F12">
        <v>2</v>
      </c>
      <c r="G12">
        <v>1</v>
      </c>
      <c r="H12">
        <v>0</v>
      </c>
      <c r="I12">
        <v>0</v>
      </c>
      <c r="J12">
        <f t="shared" si="2"/>
        <v>0.66666666666666663</v>
      </c>
      <c r="K12">
        <f t="shared" si="3"/>
        <v>0.33333333333333331</v>
      </c>
      <c r="L12">
        <f t="shared" si="4"/>
        <v>0</v>
      </c>
      <c r="M12">
        <f t="shared" si="5"/>
        <v>0</v>
      </c>
    </row>
    <row r="13" spans="1:15">
      <c r="A13">
        <v>12</v>
      </c>
      <c r="B13" t="s">
        <v>14</v>
      </c>
      <c r="D13">
        <v>0.5</v>
      </c>
      <c r="E13">
        <f t="shared" si="0"/>
        <v>4.4444444444444446E-2</v>
      </c>
      <c r="F13">
        <v>3</v>
      </c>
      <c r="G13">
        <v>2</v>
      </c>
      <c r="H13">
        <v>1</v>
      </c>
      <c r="I13">
        <v>0</v>
      </c>
      <c r="J13">
        <f t="shared" si="2"/>
        <v>0.5</v>
      </c>
      <c r="K13">
        <f t="shared" si="3"/>
        <v>0.33333333333333331</v>
      </c>
      <c r="L13">
        <f t="shared" si="4"/>
        <v>0.16666666666666666</v>
      </c>
      <c r="M13">
        <f t="shared" si="5"/>
        <v>0</v>
      </c>
    </row>
    <row r="14" spans="1:15">
      <c r="A14">
        <v>13</v>
      </c>
      <c r="B14" t="s">
        <v>116</v>
      </c>
      <c r="D14">
        <v>0.5</v>
      </c>
      <c r="E14">
        <f t="shared" si="0"/>
        <v>4.4444444444444446E-2</v>
      </c>
      <c r="F14">
        <v>1</v>
      </c>
      <c r="G14">
        <v>1</v>
      </c>
      <c r="H14">
        <v>1</v>
      </c>
      <c r="I14">
        <v>1</v>
      </c>
      <c r="J14">
        <f t="shared" ref="J14:M17" si="6">F14/SUM($F14:$I14)</f>
        <v>0.25</v>
      </c>
      <c r="K14">
        <f t="shared" si="6"/>
        <v>0.25</v>
      </c>
      <c r="L14">
        <f t="shared" si="6"/>
        <v>0.25</v>
      </c>
      <c r="M14">
        <f t="shared" si="6"/>
        <v>0.25</v>
      </c>
    </row>
    <row r="15" spans="1:15">
      <c r="A15">
        <v>14</v>
      </c>
      <c r="B15" t="s">
        <v>117</v>
      </c>
      <c r="D15">
        <v>0</v>
      </c>
      <c r="E15">
        <f t="shared" si="0"/>
        <v>0</v>
      </c>
      <c r="F15">
        <v>1</v>
      </c>
      <c r="G15">
        <v>1</v>
      </c>
      <c r="H15">
        <v>1</v>
      </c>
      <c r="I15">
        <v>1</v>
      </c>
      <c r="J15">
        <f t="shared" si="6"/>
        <v>0.25</v>
      </c>
      <c r="K15">
        <f t="shared" si="6"/>
        <v>0.25</v>
      </c>
      <c r="L15">
        <f t="shared" si="6"/>
        <v>0.25</v>
      </c>
      <c r="M15">
        <f t="shared" si="6"/>
        <v>0.25</v>
      </c>
    </row>
    <row r="16" spans="1:15">
      <c r="A16">
        <v>15</v>
      </c>
      <c r="B16" t="s">
        <v>118</v>
      </c>
      <c r="D16">
        <v>0</v>
      </c>
      <c r="E16">
        <f t="shared" si="0"/>
        <v>0</v>
      </c>
      <c r="F16">
        <v>1</v>
      </c>
      <c r="G16">
        <v>1</v>
      </c>
      <c r="H16">
        <v>1</v>
      </c>
      <c r="I16">
        <v>1</v>
      </c>
      <c r="J16">
        <f t="shared" si="6"/>
        <v>0.25</v>
      </c>
      <c r="K16">
        <f t="shared" si="6"/>
        <v>0.25</v>
      </c>
      <c r="L16">
        <f t="shared" si="6"/>
        <v>0.25</v>
      </c>
      <c r="M16">
        <f t="shared" si="6"/>
        <v>0.25</v>
      </c>
    </row>
    <row r="17" spans="1:13">
      <c r="A17">
        <v>16</v>
      </c>
      <c r="B17" t="s">
        <v>119</v>
      </c>
      <c r="D17">
        <v>0</v>
      </c>
      <c r="E17">
        <f t="shared" si="0"/>
        <v>0</v>
      </c>
      <c r="F17">
        <v>1</v>
      </c>
      <c r="G17">
        <v>1</v>
      </c>
      <c r="H17">
        <v>1</v>
      </c>
      <c r="I17">
        <v>1</v>
      </c>
      <c r="J17">
        <f t="shared" si="6"/>
        <v>0.25</v>
      </c>
      <c r="K17">
        <f t="shared" si="6"/>
        <v>0.25</v>
      </c>
      <c r="L17">
        <f t="shared" si="6"/>
        <v>0.25</v>
      </c>
      <c r="M17">
        <f t="shared" si="6"/>
        <v>0.25</v>
      </c>
    </row>
    <row r="18" spans="1:13" hidden="1" outlineLevel="1">
      <c r="B18" t="s">
        <v>6</v>
      </c>
      <c r="D18">
        <v>0</v>
      </c>
      <c r="E18">
        <f t="shared" si="0"/>
        <v>0</v>
      </c>
      <c r="F18">
        <v>1</v>
      </c>
      <c r="G18">
        <v>1</v>
      </c>
      <c r="H18">
        <v>1</v>
      </c>
      <c r="I18">
        <v>1</v>
      </c>
      <c r="J18">
        <f t="shared" si="2"/>
        <v>0.25</v>
      </c>
      <c r="K18">
        <f t="shared" si="3"/>
        <v>0.25</v>
      </c>
      <c r="L18">
        <f t="shared" si="4"/>
        <v>0.25</v>
      </c>
      <c r="M18">
        <f t="shared" si="5"/>
        <v>0.25</v>
      </c>
    </row>
    <row r="19" spans="1:13" hidden="1" outlineLevel="1">
      <c r="B19" t="s">
        <v>7</v>
      </c>
      <c r="D19">
        <v>0</v>
      </c>
      <c r="E19">
        <f t="shared" si="0"/>
        <v>0</v>
      </c>
      <c r="F19">
        <v>1</v>
      </c>
      <c r="G19">
        <v>1</v>
      </c>
      <c r="H19">
        <v>1</v>
      </c>
      <c r="I19">
        <v>1</v>
      </c>
      <c r="J19">
        <f t="shared" si="2"/>
        <v>0.25</v>
      </c>
      <c r="K19">
        <f t="shared" si="3"/>
        <v>0.25</v>
      </c>
      <c r="L19">
        <f t="shared" si="4"/>
        <v>0.25</v>
      </c>
      <c r="M19">
        <f t="shared" si="5"/>
        <v>0.25</v>
      </c>
    </row>
    <row r="20" spans="1:13" hidden="1" outlineLevel="1">
      <c r="B20" t="s">
        <v>8</v>
      </c>
      <c r="D20">
        <v>0</v>
      </c>
      <c r="E20">
        <f t="shared" si="0"/>
        <v>0</v>
      </c>
      <c r="F20">
        <v>1</v>
      </c>
      <c r="G20">
        <v>1</v>
      </c>
      <c r="H20">
        <v>1</v>
      </c>
      <c r="I20">
        <v>1</v>
      </c>
      <c r="J20">
        <f t="shared" si="2"/>
        <v>0.25</v>
      </c>
      <c r="K20">
        <f t="shared" si="3"/>
        <v>0.25</v>
      </c>
      <c r="L20">
        <f t="shared" si="4"/>
        <v>0.25</v>
      </c>
      <c r="M20">
        <f t="shared" si="5"/>
        <v>0.25</v>
      </c>
    </row>
    <row r="21" spans="1:13" hidden="1" outlineLevel="1">
      <c r="B21" t="s">
        <v>17</v>
      </c>
      <c r="D21">
        <v>0</v>
      </c>
      <c r="E21">
        <f t="shared" si="0"/>
        <v>0</v>
      </c>
      <c r="F21">
        <v>1</v>
      </c>
      <c r="G21">
        <v>1</v>
      </c>
      <c r="H21">
        <v>1</v>
      </c>
      <c r="I21">
        <v>1</v>
      </c>
      <c r="J21">
        <f t="shared" si="2"/>
        <v>0.25</v>
      </c>
      <c r="K21">
        <f t="shared" si="3"/>
        <v>0.25</v>
      </c>
      <c r="L21">
        <f t="shared" si="4"/>
        <v>0.25</v>
      </c>
      <c r="M21">
        <f t="shared" si="5"/>
        <v>0.25</v>
      </c>
    </row>
    <row r="22" spans="1:13" hidden="1" outlineLevel="1">
      <c r="B22" t="s">
        <v>18</v>
      </c>
      <c r="D22">
        <v>0</v>
      </c>
      <c r="E22">
        <f t="shared" si="0"/>
        <v>0</v>
      </c>
      <c r="F22">
        <v>1</v>
      </c>
      <c r="G22">
        <v>1</v>
      </c>
      <c r="H22">
        <v>1</v>
      </c>
      <c r="I22">
        <v>1</v>
      </c>
      <c r="J22">
        <f t="shared" si="2"/>
        <v>0.25</v>
      </c>
      <c r="K22">
        <f t="shared" si="3"/>
        <v>0.25</v>
      </c>
      <c r="L22">
        <f t="shared" si="4"/>
        <v>0.25</v>
      </c>
      <c r="M22">
        <f t="shared" si="5"/>
        <v>0.25</v>
      </c>
    </row>
    <row r="23" spans="1:13" hidden="1" outlineLevel="1">
      <c r="B23" t="s">
        <v>19</v>
      </c>
      <c r="D23">
        <v>0</v>
      </c>
      <c r="E23">
        <f t="shared" si="0"/>
        <v>0</v>
      </c>
      <c r="F23">
        <v>1</v>
      </c>
      <c r="G23">
        <v>1</v>
      </c>
      <c r="H23">
        <v>1</v>
      </c>
      <c r="I23">
        <v>1</v>
      </c>
      <c r="J23">
        <f t="shared" si="2"/>
        <v>0.25</v>
      </c>
      <c r="K23">
        <f t="shared" si="3"/>
        <v>0.25</v>
      </c>
      <c r="L23">
        <f t="shared" si="4"/>
        <v>0.25</v>
      </c>
      <c r="M23">
        <f t="shared" si="5"/>
        <v>0.25</v>
      </c>
    </row>
    <row r="24" spans="1:13" hidden="1" outlineLevel="1">
      <c r="B24" t="s">
        <v>20</v>
      </c>
      <c r="D24">
        <v>0</v>
      </c>
      <c r="E24">
        <f t="shared" si="0"/>
        <v>0</v>
      </c>
      <c r="F24">
        <v>1</v>
      </c>
      <c r="G24">
        <v>1</v>
      </c>
      <c r="H24">
        <v>1</v>
      </c>
      <c r="I24">
        <v>1</v>
      </c>
      <c r="J24">
        <f t="shared" si="2"/>
        <v>0.25</v>
      </c>
      <c r="K24">
        <f t="shared" si="3"/>
        <v>0.25</v>
      </c>
      <c r="L24">
        <f t="shared" si="4"/>
        <v>0.25</v>
      </c>
      <c r="M24">
        <f t="shared" si="5"/>
        <v>0.25</v>
      </c>
    </row>
    <row r="25" spans="1:13" hidden="1" outlineLevel="1">
      <c r="B25" t="s">
        <v>21</v>
      </c>
      <c r="D25">
        <v>0</v>
      </c>
      <c r="E25">
        <f t="shared" si="0"/>
        <v>0</v>
      </c>
      <c r="F25">
        <v>1</v>
      </c>
      <c r="G25">
        <v>1</v>
      </c>
      <c r="H25">
        <v>1</v>
      </c>
      <c r="I25">
        <v>1</v>
      </c>
      <c r="J25">
        <f t="shared" si="2"/>
        <v>0.25</v>
      </c>
      <c r="K25">
        <f t="shared" si="3"/>
        <v>0.25</v>
      </c>
      <c r="L25">
        <f t="shared" si="4"/>
        <v>0.25</v>
      </c>
      <c r="M25">
        <f t="shared" si="5"/>
        <v>0.25</v>
      </c>
    </row>
    <row r="26" spans="1:13" hidden="1" outlineLevel="1">
      <c r="B26" t="s">
        <v>22</v>
      </c>
      <c r="D26">
        <v>0</v>
      </c>
      <c r="E26">
        <f t="shared" si="0"/>
        <v>0</v>
      </c>
      <c r="F26">
        <v>1</v>
      </c>
      <c r="G26">
        <v>1</v>
      </c>
      <c r="H26">
        <v>1</v>
      </c>
      <c r="I26">
        <v>1</v>
      </c>
      <c r="J26">
        <f t="shared" si="2"/>
        <v>0.25</v>
      </c>
      <c r="K26">
        <f t="shared" si="3"/>
        <v>0.25</v>
      </c>
      <c r="L26">
        <f t="shared" si="4"/>
        <v>0.25</v>
      </c>
      <c r="M26">
        <f t="shared" si="5"/>
        <v>0.25</v>
      </c>
    </row>
    <row r="27" spans="1:13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P16"/>
  <sheetViews>
    <sheetView zoomScaleNormal="100" workbookViewId="0">
      <selection activeCell="E27" sqref="E27"/>
    </sheetView>
  </sheetViews>
  <sheetFormatPr defaultRowHeight="16.5" outlineLevelCol="1"/>
  <cols>
    <col min="2" max="2" width="19.5" customWidth="1" outlineLevel="1"/>
    <col min="3" max="3" width="9" customWidth="1"/>
    <col min="4" max="4" width="11.75" customWidth="1" outlineLevel="1"/>
    <col min="5" max="5" width="11.125" customWidth="1" outlineLevel="1"/>
    <col min="15" max="15" width="19.5" customWidth="1"/>
    <col min="16" max="16" width="23.25" customWidth="1"/>
  </cols>
  <sheetData>
    <row r="1" spans="1:16" ht="27" customHeight="1">
      <c r="A1" s="3" t="s">
        <v>69</v>
      </c>
      <c r="B1" t="s">
        <v>67</v>
      </c>
      <c r="C1" t="s">
        <v>113</v>
      </c>
      <c r="D1" t="s">
        <v>61</v>
      </c>
      <c r="E1" t="s">
        <v>62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63</v>
      </c>
      <c r="M1" t="s">
        <v>64</v>
      </c>
      <c r="N1" t="s">
        <v>65</v>
      </c>
      <c r="O1" t="s">
        <v>104</v>
      </c>
      <c r="P1" t="s">
        <v>66</v>
      </c>
    </row>
    <row r="2" spans="1:16">
      <c r="A2" t="s">
        <v>45</v>
      </c>
      <c r="B2" t="s">
        <v>24</v>
      </c>
      <c r="C2">
        <f>COUNTIF(EventPointRewardTable!A:A,A2)</f>
        <v>33</v>
      </c>
      <c r="D2" s="1">
        <v>36526</v>
      </c>
      <c r="E2" s="1">
        <v>401768</v>
      </c>
      <c r="F2">
        <f>IF(ISBLANK($D2),"",YEAR($D2))</f>
        <v>2000</v>
      </c>
      <c r="G2">
        <f>IF(ISBLANK($D2),"",MONTH($D2))</f>
        <v>1</v>
      </c>
      <c r="H2">
        <f>IF(ISBLANK($D2),"",DAY($D2))</f>
        <v>1</v>
      </c>
      <c r="I2">
        <f>IF(ISBLANK($E2),"",YEAR($E2+1))</f>
        <v>3000</v>
      </c>
      <c r="J2">
        <f>IF(ISBLANK($E2),"",MONTH($E2+1))</f>
        <v>1</v>
      </c>
      <c r="K2">
        <f>IF(ISBLANK($E2),"",DAY($E2+1))</f>
        <v>1</v>
      </c>
      <c r="L2">
        <v>94</v>
      </c>
      <c r="M2">
        <v>100</v>
      </c>
      <c r="N2" t="b">
        <v>1</v>
      </c>
      <c r="O2" t="s">
        <v>122</v>
      </c>
      <c r="P2" t="str">
        <f>"Shot_"&amp;O2</f>
        <v>Shot_Artifact02_1_D</v>
      </c>
    </row>
    <row r="3" spans="1:16">
      <c r="A3" t="s">
        <v>47</v>
      </c>
      <c r="B3" t="s">
        <v>30</v>
      </c>
      <c r="C3">
        <f>COUNTIF(EventPointRewardTable!A:A,A3)</f>
        <v>58</v>
      </c>
      <c r="D3" s="1">
        <v>36526</v>
      </c>
      <c r="E3" s="1">
        <v>401768</v>
      </c>
      <c r="F3">
        <f t="shared" ref="F3:F16" si="0">IF(ISBLANK($D3),"",YEAR($D3))</f>
        <v>2000</v>
      </c>
      <c r="G3">
        <f t="shared" ref="G3:G16" si="1">IF(ISBLANK($D3),"",MONTH($D3))</f>
        <v>1</v>
      </c>
      <c r="H3">
        <f t="shared" ref="H3:H16" si="2">IF(ISBLANK($D3),"",DAY($D3))</f>
        <v>1</v>
      </c>
      <c r="I3">
        <f t="shared" ref="I3:I16" si="3">IF(ISBLANK($E3),"",YEAR($E3+1))</f>
        <v>3000</v>
      </c>
      <c r="J3">
        <f t="shared" ref="J3:J16" si="4">IF(ISBLANK($E3),"",MONTH($E3+1))</f>
        <v>1</v>
      </c>
      <c r="K3">
        <f t="shared" ref="K3:K16" si="5">IF(ISBLANK($E3),"",DAY($E3+1))</f>
        <v>1</v>
      </c>
      <c r="L3">
        <v>94</v>
      </c>
      <c r="M3">
        <v>10</v>
      </c>
      <c r="N3" t="b">
        <v>0</v>
      </c>
      <c r="O3" t="s">
        <v>123</v>
      </c>
      <c r="P3" t="str">
        <f t="shared" ref="P3:P16" si="6">"Shot_"&amp;O3</f>
        <v>Shot_Artifact03_1_D</v>
      </c>
    </row>
    <row r="4" spans="1:16">
      <c r="A4" t="s">
        <v>48</v>
      </c>
      <c r="B4" t="s">
        <v>31</v>
      </c>
      <c r="C4">
        <f>COUNTIF(EventPointRewardTable!A:A,A4)</f>
        <v>46</v>
      </c>
      <c r="D4" s="1">
        <v>36526</v>
      </c>
      <c r="E4" s="1">
        <v>401768</v>
      </c>
      <c r="F4">
        <f t="shared" si="0"/>
        <v>2000</v>
      </c>
      <c r="G4">
        <f t="shared" si="1"/>
        <v>1</v>
      </c>
      <c r="H4">
        <f t="shared" si="2"/>
        <v>1</v>
      </c>
      <c r="I4">
        <f t="shared" si="3"/>
        <v>3000</v>
      </c>
      <c r="J4">
        <f t="shared" si="4"/>
        <v>1</v>
      </c>
      <c r="K4">
        <f t="shared" si="5"/>
        <v>1</v>
      </c>
      <c r="L4">
        <v>94</v>
      </c>
      <c r="M4">
        <v>9</v>
      </c>
      <c r="N4" t="b">
        <v>0</v>
      </c>
      <c r="O4" t="s">
        <v>124</v>
      </c>
      <c r="P4" t="str">
        <f t="shared" si="6"/>
        <v>Shot_Artifact05_3_D</v>
      </c>
    </row>
    <row r="5" spans="1:16">
      <c r="A5" t="s">
        <v>49</v>
      </c>
      <c r="B5" t="s">
        <v>32</v>
      </c>
      <c r="C5">
        <f>COUNTIF(EventPointRewardTable!A:A,A5)</f>
        <v>58</v>
      </c>
      <c r="D5" s="1">
        <v>36526</v>
      </c>
      <c r="E5" s="1">
        <v>401768</v>
      </c>
      <c r="F5">
        <f t="shared" si="0"/>
        <v>2000</v>
      </c>
      <c r="G5">
        <f t="shared" si="1"/>
        <v>1</v>
      </c>
      <c r="H5">
        <f t="shared" si="2"/>
        <v>1</v>
      </c>
      <c r="I5">
        <f t="shared" si="3"/>
        <v>3000</v>
      </c>
      <c r="J5">
        <f t="shared" si="4"/>
        <v>1</v>
      </c>
      <c r="K5">
        <f t="shared" si="5"/>
        <v>1</v>
      </c>
      <c r="L5">
        <v>94</v>
      </c>
      <c r="M5">
        <v>8</v>
      </c>
      <c r="N5" t="b">
        <v>0</v>
      </c>
      <c r="O5" t="s">
        <v>125</v>
      </c>
      <c r="P5" t="str">
        <f t="shared" si="6"/>
        <v>Shot_Artifact06_3_D</v>
      </c>
    </row>
    <row r="6" spans="1:16">
      <c r="A6" t="s">
        <v>50</v>
      </c>
      <c r="B6" t="s">
        <v>33</v>
      </c>
      <c r="C6">
        <f>COUNTIF(EventPointRewardTable!A:A,A6)</f>
        <v>40</v>
      </c>
      <c r="D6" s="1">
        <v>36526</v>
      </c>
      <c r="E6" s="1">
        <v>401768</v>
      </c>
      <c r="F6">
        <f t="shared" si="0"/>
        <v>2000</v>
      </c>
      <c r="G6">
        <f t="shared" si="1"/>
        <v>1</v>
      </c>
      <c r="H6">
        <f t="shared" si="2"/>
        <v>1</v>
      </c>
      <c r="I6">
        <f t="shared" si="3"/>
        <v>3000</v>
      </c>
      <c r="J6">
        <f t="shared" si="4"/>
        <v>1</v>
      </c>
      <c r="K6">
        <f t="shared" si="5"/>
        <v>1</v>
      </c>
      <c r="L6">
        <v>94</v>
      </c>
      <c r="M6">
        <v>7</v>
      </c>
      <c r="N6" t="b">
        <v>0</v>
      </c>
      <c r="O6" t="s">
        <v>126</v>
      </c>
      <c r="P6" t="str">
        <f t="shared" si="6"/>
        <v>Shot_Artifact07_1_D</v>
      </c>
    </row>
    <row r="7" spans="1:16">
      <c r="A7" t="s">
        <v>51</v>
      </c>
      <c r="B7" t="s">
        <v>34</v>
      </c>
      <c r="C7">
        <f>COUNTIF(EventPointRewardTable!A:A,A7)</f>
        <v>40</v>
      </c>
      <c r="D7" s="1">
        <v>36526</v>
      </c>
      <c r="E7" s="1">
        <v>401768</v>
      </c>
      <c r="F7">
        <f t="shared" si="0"/>
        <v>2000</v>
      </c>
      <c r="G7">
        <f t="shared" si="1"/>
        <v>1</v>
      </c>
      <c r="H7">
        <f t="shared" si="2"/>
        <v>1</v>
      </c>
      <c r="I7">
        <f t="shared" si="3"/>
        <v>3000</v>
      </c>
      <c r="J7">
        <f t="shared" si="4"/>
        <v>1</v>
      </c>
      <c r="K7">
        <f t="shared" si="5"/>
        <v>1</v>
      </c>
      <c r="L7">
        <v>94</v>
      </c>
      <c r="M7">
        <v>6</v>
      </c>
      <c r="N7" t="b">
        <v>0</v>
      </c>
      <c r="O7" t="s">
        <v>127</v>
      </c>
      <c r="P7" t="str">
        <f t="shared" si="6"/>
        <v>Shot_Artifact09_1_D</v>
      </c>
    </row>
    <row r="8" spans="1:16">
      <c r="A8" t="s">
        <v>52</v>
      </c>
      <c r="B8" t="s">
        <v>35</v>
      </c>
      <c r="C8">
        <f>COUNTIF(EventPointRewardTable!A:A,A8)</f>
        <v>40</v>
      </c>
      <c r="D8" s="1">
        <v>36526</v>
      </c>
      <c r="E8" s="1">
        <v>401768</v>
      </c>
      <c r="F8">
        <f t="shared" si="0"/>
        <v>2000</v>
      </c>
      <c r="G8">
        <f t="shared" si="1"/>
        <v>1</v>
      </c>
      <c r="H8">
        <f t="shared" si="2"/>
        <v>1</v>
      </c>
      <c r="I8">
        <f t="shared" si="3"/>
        <v>3000</v>
      </c>
      <c r="J8">
        <f t="shared" si="4"/>
        <v>1</v>
      </c>
      <c r="K8">
        <f t="shared" si="5"/>
        <v>1</v>
      </c>
      <c r="L8">
        <v>94</v>
      </c>
      <c r="M8">
        <v>5</v>
      </c>
      <c r="N8" t="b">
        <v>0</v>
      </c>
      <c r="O8" t="s">
        <v>128</v>
      </c>
      <c r="P8" t="str">
        <f t="shared" si="6"/>
        <v>Shot_Hexa_3_D</v>
      </c>
    </row>
    <row r="9" spans="1:16">
      <c r="A9" t="s">
        <v>53</v>
      </c>
      <c r="B9" t="s">
        <v>36</v>
      </c>
      <c r="C9">
        <f>COUNTIF(EventPointRewardTable!A:A,A9)</f>
        <v>40</v>
      </c>
      <c r="D9" s="1">
        <v>36526</v>
      </c>
      <c r="E9" s="1">
        <v>401768</v>
      </c>
      <c r="F9">
        <f t="shared" si="0"/>
        <v>2000</v>
      </c>
      <c r="G9">
        <f t="shared" si="1"/>
        <v>1</v>
      </c>
      <c r="H9">
        <f t="shared" si="2"/>
        <v>1</v>
      </c>
      <c r="I9">
        <f t="shared" si="3"/>
        <v>3000</v>
      </c>
      <c r="J9">
        <f t="shared" si="4"/>
        <v>1</v>
      </c>
      <c r="K9">
        <f t="shared" si="5"/>
        <v>1</v>
      </c>
      <c r="L9">
        <v>94</v>
      </c>
      <c r="M9">
        <v>4</v>
      </c>
      <c r="N9" t="b">
        <v>0</v>
      </c>
      <c r="O9" t="s">
        <v>129</v>
      </c>
      <c r="P9" t="str">
        <f t="shared" si="6"/>
        <v>Shot_SpaceCube02_1_D</v>
      </c>
    </row>
    <row r="10" spans="1:16">
      <c r="A10" t="s">
        <v>54</v>
      </c>
      <c r="B10" t="s">
        <v>37</v>
      </c>
      <c r="C10">
        <f>COUNTIF(EventPointRewardTable!A:A,A10)</f>
        <v>40</v>
      </c>
      <c r="D10" s="1">
        <v>36526</v>
      </c>
      <c r="E10" s="1">
        <v>401768</v>
      </c>
      <c r="F10">
        <f t="shared" si="0"/>
        <v>2000</v>
      </c>
      <c r="G10">
        <f t="shared" si="1"/>
        <v>1</v>
      </c>
      <c r="H10">
        <f t="shared" si="2"/>
        <v>1</v>
      </c>
      <c r="I10">
        <f t="shared" si="3"/>
        <v>3000</v>
      </c>
      <c r="J10">
        <f t="shared" si="4"/>
        <v>1</v>
      </c>
      <c r="K10">
        <f t="shared" si="5"/>
        <v>1</v>
      </c>
      <c r="L10">
        <v>94</v>
      </c>
      <c r="M10">
        <v>3</v>
      </c>
      <c r="N10" t="b">
        <v>0</v>
      </c>
      <c r="O10" t="s">
        <v>130</v>
      </c>
      <c r="P10" t="str">
        <f t="shared" si="6"/>
        <v>Shot_SuperToroid_1_D</v>
      </c>
    </row>
    <row r="11" spans="1:16">
      <c r="A11" t="s">
        <v>55</v>
      </c>
      <c r="B11" t="s">
        <v>38</v>
      </c>
      <c r="C11">
        <f>COUNTIF(EventPointRewardTable!A:A,A11)</f>
        <v>40</v>
      </c>
      <c r="D11" s="1">
        <v>36526</v>
      </c>
      <c r="E11" s="1">
        <v>401768</v>
      </c>
      <c r="F11">
        <f t="shared" si="0"/>
        <v>2000</v>
      </c>
      <c r="G11">
        <f t="shared" si="1"/>
        <v>1</v>
      </c>
      <c r="H11">
        <f t="shared" si="2"/>
        <v>1</v>
      </c>
      <c r="I11">
        <f t="shared" si="3"/>
        <v>3000</v>
      </c>
      <c r="J11">
        <f t="shared" si="4"/>
        <v>1</v>
      </c>
      <c r="K11">
        <f t="shared" si="5"/>
        <v>1</v>
      </c>
      <c r="L11">
        <v>94</v>
      </c>
      <c r="M11">
        <v>2</v>
      </c>
      <c r="N11" t="b">
        <v>0</v>
      </c>
      <c r="O11" t="s">
        <v>131</v>
      </c>
      <c r="P11" t="str">
        <f t="shared" si="6"/>
        <v>Shot_Weapon01_1_D</v>
      </c>
    </row>
    <row r="12" spans="1:16">
      <c r="A12" t="s">
        <v>56</v>
      </c>
      <c r="B12" t="s">
        <v>39</v>
      </c>
      <c r="C12">
        <f>COUNTIF(EventPointRewardTable!A:A,A12)</f>
        <v>40</v>
      </c>
      <c r="D12" s="1">
        <v>36526</v>
      </c>
      <c r="E12" s="1">
        <v>401768</v>
      </c>
      <c r="F12">
        <f t="shared" si="0"/>
        <v>2000</v>
      </c>
      <c r="G12">
        <f t="shared" si="1"/>
        <v>1</v>
      </c>
      <c r="H12">
        <f t="shared" si="2"/>
        <v>1</v>
      </c>
      <c r="I12">
        <f t="shared" si="3"/>
        <v>3000</v>
      </c>
      <c r="J12">
        <f t="shared" si="4"/>
        <v>1</v>
      </c>
      <c r="K12">
        <f t="shared" si="5"/>
        <v>1</v>
      </c>
      <c r="L12">
        <v>94</v>
      </c>
      <c r="M12">
        <v>1</v>
      </c>
      <c r="N12" t="b">
        <v>0</v>
      </c>
      <c r="O12" t="s">
        <v>132</v>
      </c>
      <c r="P12" t="str">
        <f t="shared" si="6"/>
        <v>Shot_Artifact02_3_D</v>
      </c>
    </row>
    <row r="13" spans="1:16">
      <c r="A13" t="s">
        <v>57</v>
      </c>
      <c r="B13" t="s">
        <v>40</v>
      </c>
      <c r="C13">
        <f>COUNTIF(EventPointRewardTable!A:A,A13)</f>
        <v>40</v>
      </c>
      <c r="D13" s="1">
        <v>44743</v>
      </c>
      <c r="E13" s="1">
        <v>44757</v>
      </c>
      <c r="F13">
        <f t="shared" si="0"/>
        <v>2022</v>
      </c>
      <c r="G13">
        <f t="shared" si="1"/>
        <v>7</v>
      </c>
      <c r="H13">
        <f t="shared" si="2"/>
        <v>1</v>
      </c>
      <c r="I13">
        <f t="shared" si="3"/>
        <v>2022</v>
      </c>
      <c r="J13">
        <f t="shared" si="4"/>
        <v>7</v>
      </c>
      <c r="K13">
        <f t="shared" si="5"/>
        <v>16</v>
      </c>
      <c r="L13">
        <v>94</v>
      </c>
      <c r="M13">
        <v>100</v>
      </c>
      <c r="N13" t="b">
        <v>1</v>
      </c>
      <c r="O13" t="s">
        <v>133</v>
      </c>
      <c r="P13" t="str">
        <f t="shared" si="6"/>
        <v>Shot_Weapon02_2_D</v>
      </c>
    </row>
    <row r="14" spans="1:16">
      <c r="A14" t="s">
        <v>58</v>
      </c>
      <c r="B14" t="s">
        <v>41</v>
      </c>
      <c r="C14">
        <f>COUNTIF(EventPointRewardTable!A:A,A14)</f>
        <v>40</v>
      </c>
      <c r="D14" s="1">
        <v>44758</v>
      </c>
      <c r="E14" s="1">
        <v>44773</v>
      </c>
      <c r="F14">
        <f t="shared" si="0"/>
        <v>2022</v>
      </c>
      <c r="G14">
        <f t="shared" si="1"/>
        <v>7</v>
      </c>
      <c r="H14">
        <f t="shared" si="2"/>
        <v>16</v>
      </c>
      <c r="I14">
        <f t="shared" si="3"/>
        <v>2022</v>
      </c>
      <c r="J14">
        <f t="shared" si="4"/>
        <v>8</v>
      </c>
      <c r="K14">
        <f t="shared" si="5"/>
        <v>1</v>
      </c>
      <c r="L14">
        <v>94</v>
      </c>
      <c r="M14">
        <v>100</v>
      </c>
      <c r="N14" t="b">
        <v>1</v>
      </c>
      <c r="O14" t="s">
        <v>134</v>
      </c>
      <c r="P14" t="str">
        <f t="shared" si="6"/>
        <v>Shot_Weapon03_2_D</v>
      </c>
    </row>
    <row r="15" spans="1:16">
      <c r="A15" t="s">
        <v>59</v>
      </c>
      <c r="B15" t="s">
        <v>42</v>
      </c>
      <c r="C15">
        <f>COUNTIF(EventPointRewardTable!A:A,A15)</f>
        <v>40</v>
      </c>
      <c r="D15" s="1">
        <v>44774</v>
      </c>
      <c r="E15" s="1">
        <v>44788</v>
      </c>
      <c r="F15">
        <f t="shared" si="0"/>
        <v>2022</v>
      </c>
      <c r="G15">
        <f t="shared" si="1"/>
        <v>8</v>
      </c>
      <c r="H15">
        <f t="shared" si="2"/>
        <v>1</v>
      </c>
      <c r="I15">
        <f t="shared" si="3"/>
        <v>2022</v>
      </c>
      <c r="J15">
        <f t="shared" si="4"/>
        <v>8</v>
      </c>
      <c r="K15">
        <f t="shared" si="5"/>
        <v>16</v>
      </c>
      <c r="L15">
        <v>94</v>
      </c>
      <c r="M15">
        <v>100</v>
      </c>
      <c r="N15" t="b">
        <v>1</v>
      </c>
      <c r="O15" t="s">
        <v>135</v>
      </c>
      <c r="P15" t="str">
        <f t="shared" si="6"/>
        <v>Shot_Weapon04_3_D</v>
      </c>
    </row>
    <row r="16" spans="1:16">
      <c r="A16" t="s">
        <v>60</v>
      </c>
      <c r="B16" t="s">
        <v>43</v>
      </c>
      <c r="C16">
        <f>COUNTIF(EventPointRewardTable!A:A,A16)</f>
        <v>40</v>
      </c>
      <c r="D16" s="1">
        <v>44789</v>
      </c>
      <c r="E16" s="1">
        <v>44804</v>
      </c>
      <c r="F16">
        <f t="shared" si="0"/>
        <v>2022</v>
      </c>
      <c r="G16">
        <f t="shared" si="1"/>
        <v>8</v>
      </c>
      <c r="H16">
        <f t="shared" si="2"/>
        <v>16</v>
      </c>
      <c r="I16">
        <f t="shared" si="3"/>
        <v>2022</v>
      </c>
      <c r="J16">
        <f t="shared" si="4"/>
        <v>9</v>
      </c>
      <c r="K16">
        <f t="shared" si="5"/>
        <v>1</v>
      </c>
      <c r="L16">
        <v>94</v>
      </c>
      <c r="M16">
        <v>100</v>
      </c>
      <c r="N16" t="b">
        <v>1</v>
      </c>
      <c r="O16" t="s">
        <v>136</v>
      </c>
      <c r="P16" t="str">
        <f t="shared" si="6"/>
        <v>Shot_Weapon05_1_D</v>
      </c>
    </row>
  </sheetData>
  <phoneticPr fontId="1" type="noConversion"/>
  <conditionalFormatting sqref="D1:E1048576">
    <cfRule type="expression" dxfId="0" priority="2">
      <formula>$E1&lt;TODAY()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AI636"/>
  <sheetViews>
    <sheetView tabSelected="1" workbookViewId="0">
      <pane xSplit="2" ySplit="1" topLeftCell="C128" activePane="bottomRight" state="frozen"/>
      <selection pane="topRight" activeCell="C1" sqref="C1"/>
      <selection pane="bottomLeft" activeCell="A2" sqref="A2"/>
      <selection pane="bottomRight" activeCell="G139" sqref="G139"/>
    </sheetView>
  </sheetViews>
  <sheetFormatPr defaultRowHeight="16.5" outlineLevelCol="1"/>
  <cols>
    <col min="2" max="2" width="19.5" customWidth="1" outlineLevel="1"/>
    <col min="6" max="11" width="9" customWidth="1" outlineLevel="1"/>
    <col min="12" max="12" width="3.5" customWidth="1" outlineLevel="1"/>
    <col min="13" max="13" width="9" customWidth="1" outlineLevel="1"/>
    <col min="14" max="14" width="18.75" customWidth="1" outlineLevel="1"/>
    <col min="15" max="16" width="9" customWidth="1" outlineLevel="1"/>
    <col min="17" max="17" width="3.5" customWidth="1" outlineLevel="1"/>
    <col min="18" max="18" width="9" customWidth="1" outlineLevel="1"/>
    <col min="19" max="19" width="18.75" customWidth="1" outlineLevel="1"/>
    <col min="20" max="20" width="9" customWidth="1" outlineLevel="1"/>
    <col min="28" max="29" width="9" customWidth="1" outlineLevel="1"/>
    <col min="31" max="31" width="9" customWidth="1" outlineLevel="1"/>
    <col min="33" max="33" width="9" customWidth="1" outlineLevel="1"/>
    <col min="35" max="35" width="9" customWidth="1" outlineLevel="1"/>
  </cols>
  <sheetData>
    <row r="1" spans="1:35" ht="27" customHeight="1">
      <c r="A1" s="4" t="s">
        <v>68</v>
      </c>
      <c r="B1" t="s">
        <v>67</v>
      </c>
      <c r="C1" t="s">
        <v>70</v>
      </c>
      <c r="D1" t="s">
        <v>71</v>
      </c>
      <c r="E1" t="s">
        <v>72</v>
      </c>
      <c r="F1" t="s">
        <v>150</v>
      </c>
      <c r="G1" t="s">
        <v>152</v>
      </c>
      <c r="H1" t="s">
        <v>151</v>
      </c>
      <c r="I1" t="s">
        <v>155</v>
      </c>
      <c r="J1" t="s">
        <v>156</v>
      </c>
      <c r="K1" t="s">
        <v>157</v>
      </c>
      <c r="L1" s="2" t="s">
        <v>92</v>
      </c>
      <c r="M1" s="2" t="s">
        <v>87</v>
      </c>
      <c r="N1" s="2" t="s">
        <v>93</v>
      </c>
      <c r="O1" s="2" t="s">
        <v>94</v>
      </c>
      <c r="P1" s="2" t="s">
        <v>91</v>
      </c>
      <c r="Q1" s="2" t="s">
        <v>95</v>
      </c>
      <c r="R1" s="2" t="s">
        <v>87</v>
      </c>
      <c r="S1" s="2" t="s">
        <v>96</v>
      </c>
      <c r="T1" s="2" t="s">
        <v>97</v>
      </c>
      <c r="U1" s="2" t="s">
        <v>98</v>
      </c>
      <c r="V1" s="2" t="s">
        <v>99</v>
      </c>
      <c r="W1" s="2" t="s">
        <v>100</v>
      </c>
      <c r="X1" s="2" t="s">
        <v>101</v>
      </c>
      <c r="Y1" s="2" t="s">
        <v>102</v>
      </c>
      <c r="Z1" s="2" t="s">
        <v>103</v>
      </c>
      <c r="AB1" t="s">
        <v>74</v>
      </c>
      <c r="AC1" t="s">
        <v>75</v>
      </c>
      <c r="AE1" t="s">
        <v>141</v>
      </c>
      <c r="AG1" t="s">
        <v>142</v>
      </c>
      <c r="AI1" t="s">
        <v>143</v>
      </c>
    </row>
    <row r="2" spans="1:35">
      <c r="A2" t="s">
        <v>44</v>
      </c>
      <c r="B2" t="str">
        <f>VLOOKUP(A2,EventPointTypeTable!$A:$B,MATCH(EventPointTypeTable!$B$1,EventPointTypeTable!$A$1:$B$1,0),0)</f>
        <v>첫시작용</v>
      </c>
      <c r="C2">
        <f t="shared" ref="C2:C65" ca="1" si="0">IF(A2&lt;&gt;OFFSET(A2,-1,0),1,OFFSET(C2,-1,0)+1)</f>
        <v>1</v>
      </c>
      <c r="D2">
        <v>9</v>
      </c>
      <c r="E2">
        <f t="shared" ref="E2:E65" ca="1" si="1">IF(A2&lt;&gt;OFFSET(A2,-1,0),D2,OFFSET(E2,-1,0)+D2)</f>
        <v>9</v>
      </c>
      <c r="F2">
        <f ca="1">(60+SUMIF(OFFSET(N2,-$C2+1,0,$C2),"EN",OFFSET(O2,-$C2+1,0,$C2)))*SummonTypeTable!$O$2</f>
        <v>152.00000000000003</v>
      </c>
      <c r="G2">
        <f ca="1">IF(C2=1,60*SummonTypeTable!$O$2-OFFSET(F2,0,-1),
IF(F2&lt;&gt;OFFSET(F2,-1,0),OFFSET(F2,-1,0)-OFFSET(F2,0,-1),""))</f>
        <v>41.666666666666671</v>
      </c>
      <c r="H2">
        <f ca="1">IF(C2=1,60*SummonTypeTable!$O$2/OFFSET(F2,0,-1),
IF(F2&lt;&gt;OFFSET(F2,-1,0),OFFSET(F2,-1,0)/OFFSET(F2,0,-1),""))</f>
        <v>5.6296296296296298</v>
      </c>
      <c r="I2">
        <f ca="1">(60+SUMIF(OFFSET(N2,-$C2+1,0,$C2),"EN",OFFSET(O2,-$C2+1,0,$C2))+SUMIF(OFFSET(S2,-$C2+1,0,$C2),"EN",OFFSET(T2,-$C2+1,0,$C2)))*SummonTypeTable!$O$2</f>
        <v>177.33333333333334</v>
      </c>
      <c r="J2">
        <f ca="1">IF(C2=1,60*SummonTypeTable!$O$2-OFFSET(I2,0,-4),
IF(I2&lt;&gt;OFFSET(I2,-1,0),OFFSET(I2,-1,0)-OFFSET(I2,0,-4),""))</f>
        <v>41.666666666666671</v>
      </c>
      <c r="K2">
        <f ca="1">IF(C2=1,60*SummonTypeTable!$O$2/OFFSET(I2,0,-4),
IF(I2&lt;&gt;OFFSET(I2,-1,0),OFFSET(I2,-1,0)/OFFSET(I2,0,-4),""))</f>
        <v>5.6296296296296298</v>
      </c>
      <c r="L2" t="str">
        <f t="shared" ref="L2:L13" ca="1" si="2">IF(ISBLANK(M2),"",
VLOOKUP(M2,OFFSET(INDIRECT("$A:$B"),0,MATCH(M$1&amp;"_Verify",INDIRECT("$1:$1"),0)-1),2,0)
)</f>
        <v>cu</v>
      </c>
      <c r="M2" t="s">
        <v>88</v>
      </c>
      <c r="N2" t="s">
        <v>114</v>
      </c>
      <c r="O2">
        <v>120</v>
      </c>
      <c r="P2" t="str">
        <f t="shared" ref="P2:P64" si="3">IF(M2="장비1상자",
  IF(OR(N2&gt;3,O2&gt;5),"장비이상",""),
IF(N2="GO",
  IF(O2&lt;100,"골드이상",""),
IF(N2="EN",
  IF(O2&gt;29,"에너지너무많음",
  IF(O2&gt;9,"에너지다소많음","")),"")))</f>
        <v>에너지너무많음</v>
      </c>
      <c r="Q2" t="str">
        <f t="shared" ref="Q2:Q14" ca="1" si="4">IF(ISBLANK(R2),"",
VLOOKUP(R2,OFFSET(INDIRECT("$A:$B"),0,MATCH(R$1&amp;"_Verify",INDIRECT("$1:$1"),0)-1),2,0)
)</f>
        <v>cu</v>
      </c>
      <c r="R2" t="s">
        <v>88</v>
      </c>
      <c r="S2" t="s">
        <v>114</v>
      </c>
      <c r="T2">
        <v>30</v>
      </c>
      <c r="U2" t="str">
        <f t="shared" ref="U2:U64" ca="1" si="5">IF(LEN(L2)=0,"",L2)</f>
        <v>cu</v>
      </c>
      <c r="V2" t="str">
        <f t="shared" ref="V2:V64" si="6">IF(LEN(N2)=0,"",N2)</f>
        <v>EN</v>
      </c>
      <c r="W2">
        <f t="shared" ref="W2:W64" si="7">IF(LEN(O2)=0,"",O2)</f>
        <v>120</v>
      </c>
      <c r="X2" t="str">
        <f t="shared" ref="X2:X64" ca="1" si="8">IF(LEN(Q2)=0,"",Q2)</f>
        <v>cu</v>
      </c>
      <c r="Y2" t="str">
        <f t="shared" ref="Y2:Y64" si="9">IF(LEN(S2)=0,"",S2)</f>
        <v>EN</v>
      </c>
      <c r="Z2">
        <f t="shared" ref="Z2:Z64" si="10">IF(LEN(T2)=0,"",T2)</f>
        <v>30</v>
      </c>
      <c r="AB2" t="s">
        <v>25</v>
      </c>
      <c r="AC2" t="s">
        <v>89</v>
      </c>
      <c r="AE2" t="s">
        <v>114</v>
      </c>
      <c r="AG2" t="s">
        <v>145</v>
      </c>
      <c r="AI2" t="s">
        <v>144</v>
      </c>
    </row>
    <row r="3" spans="1:35">
      <c r="A3" t="s">
        <v>44</v>
      </c>
      <c r="B3" t="str">
        <f>VLOOKUP(A3,EventPointTypeTable!$A:$B,MATCH(EventPointTypeTable!$B$1,EventPointTypeTable!$A$1:$B$1,0),0)</f>
        <v>첫시작용</v>
      </c>
      <c r="C3">
        <f t="shared" ca="1" si="0"/>
        <v>2</v>
      </c>
      <c r="D3">
        <v>8</v>
      </c>
      <c r="E3">
        <f t="shared" ca="1" si="1"/>
        <v>17</v>
      </c>
      <c r="F3">
        <f ca="1">(60+SUMIF(OFFSET(N3,-$C3+1,0,$C3),"EN",OFFSET(O3,-$C3+1,0,$C3)))*SummonTypeTable!$O$2</f>
        <v>152.00000000000003</v>
      </c>
      <c r="G3" t="str">
        <f ca="1">IF(C3=1,60*SummonTypeTable!$O$2-OFFSET(F3,0,-1),
IF(F3&lt;&gt;OFFSET(F3,-1,0),OFFSET(F3,-1,0)-OFFSET(F3,0,-1),""))</f>
        <v/>
      </c>
      <c r="H3" t="str">
        <f ca="1">IF(C3=1,60*SummonTypeTable!$O$2/OFFSET(F3,0,-1),
IF(F3&lt;&gt;OFFSET(F3,-1,0),OFFSET(F3,-1,0)/OFFSET(F3,0,-1),""))</f>
        <v/>
      </c>
      <c r="I3">
        <f ca="1">(60+SUMIF(OFFSET(N3,-$C3+1,0,$C3),"EN",OFFSET(O3,-$C3+1,0,$C3))+SUMIF(OFFSET(S3,-$C3+1,0,$C3),"EN",OFFSET(T3,-$C3+1,0,$C3)))*SummonTypeTable!$O$2</f>
        <v>177.33333333333334</v>
      </c>
      <c r="J3" t="str">
        <f ca="1">IF(C3=1,60*SummonTypeTable!$O$2-OFFSET(I3,0,-4),
IF(I3&lt;&gt;OFFSET(I3,-1,0),OFFSET(I3,-1,0)-OFFSET(I3,0,-4),""))</f>
        <v/>
      </c>
      <c r="K3" t="str">
        <f ca="1">IF(C3=1,60*SummonTypeTable!$O$2/OFFSET(I3,0,-4),
IF(I3&lt;&gt;OFFSET(I3,-1,0),OFFSET(I3,-1,0)/OFFSET(I3,0,-4),""))</f>
        <v/>
      </c>
      <c r="L3" t="str">
        <f t="shared" ca="1" si="2"/>
        <v>cu</v>
      </c>
      <c r="M3" t="s">
        <v>88</v>
      </c>
      <c r="N3" t="s">
        <v>90</v>
      </c>
      <c r="O3">
        <v>1250</v>
      </c>
      <c r="P3" t="str">
        <f t="shared" si="3"/>
        <v/>
      </c>
      <c r="Q3" t="str">
        <f t="shared" ca="1" si="4"/>
        <v>cu</v>
      </c>
      <c r="R3" t="s">
        <v>88</v>
      </c>
      <c r="S3" t="s">
        <v>90</v>
      </c>
      <c r="T3">
        <v>313</v>
      </c>
      <c r="U3" t="str">
        <f t="shared" ca="1" si="5"/>
        <v>cu</v>
      </c>
      <c r="V3" t="str">
        <f t="shared" si="6"/>
        <v>GO</v>
      </c>
      <c r="W3">
        <f t="shared" si="7"/>
        <v>1250</v>
      </c>
      <c r="X3" t="str">
        <f t="shared" ca="1" si="8"/>
        <v>cu</v>
      </c>
      <c r="Y3" t="str">
        <f t="shared" si="9"/>
        <v>GO</v>
      </c>
      <c r="Z3">
        <f t="shared" si="10"/>
        <v>313</v>
      </c>
      <c r="AB3" t="s">
        <v>105</v>
      </c>
      <c r="AC3" t="s">
        <v>106</v>
      </c>
      <c r="AE3" t="s">
        <v>90</v>
      </c>
      <c r="AG3" t="s">
        <v>148</v>
      </c>
    </row>
    <row r="4" spans="1:35">
      <c r="A4" t="s">
        <v>44</v>
      </c>
      <c r="B4" t="str">
        <f>VLOOKUP(A4,EventPointTypeTable!$A:$B,MATCH(EventPointTypeTable!$B$1,EventPointTypeTable!$A$1:$B$1,0),0)</f>
        <v>첫시작용</v>
      </c>
      <c r="C4">
        <f t="shared" ca="1" si="0"/>
        <v>3</v>
      </c>
      <c r="D4">
        <v>15</v>
      </c>
      <c r="E4">
        <f t="shared" ca="1" si="1"/>
        <v>32</v>
      </c>
      <c r="F4">
        <f ca="1">(60+SUMIF(OFFSET(N4,-$C4+1,0,$C4),"EN",OFFSET(O4,-$C4+1,0,$C4)))*SummonTypeTable!$O$2</f>
        <v>152.00000000000003</v>
      </c>
      <c r="G4" t="str">
        <f ca="1">IF(C4=1,60*SummonTypeTable!$O$2-OFFSET(F4,0,-1),
IF(F4&lt;&gt;OFFSET(F4,-1,0),OFFSET(F4,-1,0)-OFFSET(F4,0,-1),""))</f>
        <v/>
      </c>
      <c r="H4" t="str">
        <f ca="1">IF(C4=1,60*SummonTypeTable!$O$2/OFFSET(F4,0,-1),
IF(F4&lt;&gt;OFFSET(F4,-1,0),OFFSET(F4,-1,0)/OFFSET(F4,0,-1),""))</f>
        <v/>
      </c>
      <c r="I4">
        <f ca="1">(60+SUMIF(OFFSET(N4,-$C4+1,0,$C4),"EN",OFFSET(O4,-$C4+1,0,$C4))+SUMIF(OFFSET(S4,-$C4+1,0,$C4),"EN",OFFSET(T4,-$C4+1,0,$C4)))*SummonTypeTable!$O$2</f>
        <v>177.33333333333334</v>
      </c>
      <c r="J4" t="str">
        <f ca="1">IF(C4=1,60*SummonTypeTable!$O$2-OFFSET(I4,0,-4),
IF(I4&lt;&gt;OFFSET(I4,-1,0),OFFSET(I4,-1,0)-OFFSET(I4,0,-4),""))</f>
        <v/>
      </c>
      <c r="K4" t="str">
        <f ca="1">IF(C4=1,60*SummonTypeTable!$O$2/OFFSET(I4,0,-4),
IF(I4&lt;&gt;OFFSET(I4,-1,0),OFFSET(I4,-1,0)/OFFSET(I4,0,-4),""))</f>
        <v/>
      </c>
      <c r="L4" t="str">
        <f t="shared" ca="1" si="2"/>
        <v>it</v>
      </c>
      <c r="M4" t="s">
        <v>146</v>
      </c>
      <c r="N4" t="s">
        <v>145</v>
      </c>
      <c r="O4">
        <v>2</v>
      </c>
      <c r="P4" t="str">
        <f t="shared" si="3"/>
        <v/>
      </c>
      <c r="Q4" t="str">
        <f t="shared" ca="1" si="4"/>
        <v>cu</v>
      </c>
      <c r="R4" t="s">
        <v>88</v>
      </c>
      <c r="S4" t="s">
        <v>90</v>
      </c>
      <c r="T4">
        <v>469</v>
      </c>
      <c r="U4" t="str">
        <f t="shared" ca="1" si="5"/>
        <v>it</v>
      </c>
      <c r="V4" t="str">
        <f t="shared" si="6"/>
        <v>Cash_sSpellGacha</v>
      </c>
      <c r="W4">
        <f t="shared" si="7"/>
        <v>2</v>
      </c>
      <c r="X4" t="str">
        <f t="shared" ca="1" si="8"/>
        <v>cu</v>
      </c>
      <c r="Y4" t="str">
        <f t="shared" si="9"/>
        <v>GO</v>
      </c>
      <c r="Z4">
        <f t="shared" si="10"/>
        <v>469</v>
      </c>
    </row>
    <row r="5" spans="1:35">
      <c r="A5" t="s">
        <v>44</v>
      </c>
      <c r="B5" t="str">
        <f>VLOOKUP(A5,EventPointTypeTable!$A:$B,MATCH(EventPointTypeTable!$B$1,EventPointTypeTable!$A$1:$B$1,0),0)</f>
        <v>첫시작용</v>
      </c>
      <c r="C5">
        <f t="shared" ca="1" si="0"/>
        <v>4</v>
      </c>
      <c r="D5">
        <v>19</v>
      </c>
      <c r="E5">
        <f t="shared" ca="1" si="1"/>
        <v>51</v>
      </c>
      <c r="F5">
        <f ca="1">(60+SUMIF(OFFSET(N5,-$C5+1,0,$C5),"EN",OFFSET(O5,-$C5+1,0,$C5)))*SummonTypeTable!$O$2</f>
        <v>278.66666666666669</v>
      </c>
      <c r="G5">
        <f ca="1">IF(C5=1,60*SummonTypeTable!$O$2-OFFSET(F5,0,-1),
IF(F5&lt;&gt;OFFSET(F5,-1,0),OFFSET(F5,-1,0)-OFFSET(F5,0,-1),""))</f>
        <v>101.00000000000003</v>
      </c>
      <c r="H5">
        <f ca="1">IF(C5=1,60*SummonTypeTable!$O$2/OFFSET(F5,0,-1),
IF(F5&lt;&gt;OFFSET(F5,-1,0),OFFSET(F5,-1,0)/OFFSET(F5,0,-1),""))</f>
        <v>2.9803921568627456</v>
      </c>
      <c r="I5">
        <f ca="1">(60+SUMIF(OFFSET(N5,-$C5+1,0,$C5),"EN",OFFSET(O5,-$C5+1,0,$C5))+SUMIF(OFFSET(S5,-$C5+1,0,$C5),"EN",OFFSET(T5,-$C5+1,0,$C5)))*SummonTypeTable!$O$2</f>
        <v>336.08888888888896</v>
      </c>
      <c r="J5">
        <f ca="1">IF(C5=1,60*SummonTypeTable!$O$2-OFFSET(I5,0,-4),
IF(I5&lt;&gt;OFFSET(I5,-1,0),OFFSET(I5,-1,0)-OFFSET(I5,0,-4),""))</f>
        <v>126.33333333333334</v>
      </c>
      <c r="K5">
        <f ca="1">IF(C5=1,60*SummonTypeTable!$O$2/OFFSET(I5,0,-4),
IF(I5&lt;&gt;OFFSET(I5,-1,0),OFFSET(I5,-1,0)/OFFSET(I5,0,-4),""))</f>
        <v>3.477124183006536</v>
      </c>
      <c r="L5" t="str">
        <f t="shared" ca="1" si="2"/>
        <v>cu</v>
      </c>
      <c r="M5" t="s">
        <v>88</v>
      </c>
      <c r="N5" t="s">
        <v>114</v>
      </c>
      <c r="O5">
        <v>150</v>
      </c>
      <c r="P5" t="str">
        <f t="shared" si="3"/>
        <v>에너지너무많음</v>
      </c>
      <c r="Q5" t="str">
        <f t="shared" ca="1" si="4"/>
        <v>cu</v>
      </c>
      <c r="R5" t="s">
        <v>88</v>
      </c>
      <c r="S5" t="s">
        <v>114</v>
      </c>
      <c r="T5">
        <v>38</v>
      </c>
      <c r="U5" t="str">
        <f t="shared" ca="1" si="5"/>
        <v>cu</v>
      </c>
      <c r="V5" t="str">
        <f t="shared" si="6"/>
        <v>EN</v>
      </c>
      <c r="W5">
        <f t="shared" si="7"/>
        <v>150</v>
      </c>
      <c r="X5" t="str">
        <f t="shared" ca="1" si="8"/>
        <v>cu</v>
      </c>
      <c r="Y5" t="str">
        <f t="shared" si="9"/>
        <v>EN</v>
      </c>
      <c r="Z5">
        <f t="shared" si="10"/>
        <v>38</v>
      </c>
    </row>
    <row r="6" spans="1:35">
      <c r="A6" t="s">
        <v>44</v>
      </c>
      <c r="B6" t="str">
        <f>VLOOKUP(A6,EventPointTypeTable!$A:$B,MATCH(EventPointTypeTable!$B$1,EventPointTypeTable!$A$1:$B$1,0),0)</f>
        <v>첫시작용</v>
      </c>
      <c r="C6">
        <f t="shared" ca="1" si="0"/>
        <v>5</v>
      </c>
      <c r="D6">
        <v>11</v>
      </c>
      <c r="E6">
        <f t="shared" ca="1" si="1"/>
        <v>62</v>
      </c>
      <c r="F6">
        <f ca="1">(60+SUMIF(OFFSET(N6,-$C6+1,0,$C6),"EN",OFFSET(O6,-$C6+1,0,$C6)))*SummonTypeTable!$O$2</f>
        <v>278.66666666666669</v>
      </c>
      <c r="G6" t="str">
        <f ca="1">IF(C6=1,60*SummonTypeTable!$O$2-OFFSET(F6,0,-1),
IF(F6&lt;&gt;OFFSET(F6,-1,0),OFFSET(F6,-1,0)-OFFSET(F6,0,-1),""))</f>
        <v/>
      </c>
      <c r="H6" t="str">
        <f ca="1">IF(C6=1,60*SummonTypeTable!$O$2/OFFSET(F6,0,-1),
IF(F6&lt;&gt;OFFSET(F6,-1,0),OFFSET(F6,-1,0)/OFFSET(F6,0,-1),""))</f>
        <v/>
      </c>
      <c r="I6">
        <f ca="1">(60+SUMIF(OFFSET(N6,-$C6+1,0,$C6),"EN",OFFSET(O6,-$C6+1,0,$C6))+SUMIF(OFFSET(S6,-$C6+1,0,$C6),"EN",OFFSET(T6,-$C6+1,0,$C6)))*SummonTypeTable!$O$2</f>
        <v>336.08888888888896</v>
      </c>
      <c r="J6" t="str">
        <f ca="1">IF(C6=1,60*SummonTypeTable!$O$2-OFFSET(I6,0,-4),
IF(I6&lt;&gt;OFFSET(I6,-1,0),OFFSET(I6,-1,0)-OFFSET(I6,0,-4),""))</f>
        <v/>
      </c>
      <c r="K6" t="str">
        <f ca="1">IF(C6=1,60*SummonTypeTable!$O$2/OFFSET(I6,0,-4),
IF(I6&lt;&gt;OFFSET(I6,-1,0),OFFSET(I6,-1,0)/OFFSET(I6,0,-4),""))</f>
        <v/>
      </c>
      <c r="L6" t="str">
        <f t="shared" ca="1" si="2"/>
        <v>cu</v>
      </c>
      <c r="M6" t="s">
        <v>88</v>
      </c>
      <c r="N6" t="s">
        <v>90</v>
      </c>
      <c r="O6">
        <v>2500</v>
      </c>
      <c r="P6" t="str">
        <f t="shared" si="3"/>
        <v/>
      </c>
      <c r="Q6" t="str">
        <f t="shared" ca="1" si="4"/>
        <v>cu</v>
      </c>
      <c r="R6" t="s">
        <v>88</v>
      </c>
      <c r="S6" t="s">
        <v>90</v>
      </c>
      <c r="T6">
        <v>625</v>
      </c>
      <c r="U6" t="str">
        <f t="shared" ca="1" si="5"/>
        <v>cu</v>
      </c>
      <c r="V6" t="str">
        <f t="shared" si="6"/>
        <v>GO</v>
      </c>
      <c r="W6">
        <f t="shared" si="7"/>
        <v>2500</v>
      </c>
      <c r="X6" t="str">
        <f t="shared" ca="1" si="8"/>
        <v>cu</v>
      </c>
      <c r="Y6" t="str">
        <f t="shared" si="9"/>
        <v>GO</v>
      </c>
      <c r="Z6">
        <f t="shared" si="10"/>
        <v>625</v>
      </c>
    </row>
    <row r="7" spans="1:35">
      <c r="A7" t="s">
        <v>44</v>
      </c>
      <c r="B7" t="str">
        <f>VLOOKUP(A7,EventPointTypeTable!$A:$B,MATCH(EventPointTypeTable!$B$1,EventPointTypeTable!$A$1:$B$1,0),0)</f>
        <v>첫시작용</v>
      </c>
      <c r="C7">
        <f t="shared" ca="1" si="0"/>
        <v>6</v>
      </c>
      <c r="D7">
        <v>30</v>
      </c>
      <c r="E7">
        <f t="shared" ca="1" si="1"/>
        <v>92</v>
      </c>
      <c r="F7">
        <f ca="1">(60+SUMIF(OFFSET(N7,-$C7+1,0,$C7),"EN",OFFSET(O7,-$C7+1,0,$C7)))*SummonTypeTable!$O$2</f>
        <v>278.66666666666669</v>
      </c>
      <c r="G7" t="str">
        <f ca="1">IF(C7=1,60*SummonTypeTable!$O$2-OFFSET(F7,0,-1),
IF(F7&lt;&gt;OFFSET(F7,-1,0),OFFSET(F7,-1,0)-OFFSET(F7,0,-1),""))</f>
        <v/>
      </c>
      <c r="H7" t="str">
        <f ca="1">IF(C7=1,60*SummonTypeTable!$O$2/OFFSET(F7,0,-1),
IF(F7&lt;&gt;OFFSET(F7,-1,0),OFFSET(F7,-1,0)/OFFSET(F7,0,-1),""))</f>
        <v/>
      </c>
      <c r="I7">
        <f ca="1">(60+SUMIF(OFFSET(N7,-$C7+1,0,$C7),"EN",OFFSET(O7,-$C7+1,0,$C7))+SUMIF(OFFSET(S7,-$C7+1,0,$C7),"EN",OFFSET(T7,-$C7+1,0,$C7)))*SummonTypeTable!$O$2</f>
        <v>336.08888888888896</v>
      </c>
      <c r="J7" t="str">
        <f ca="1">IF(C7=1,60*SummonTypeTable!$O$2-OFFSET(I7,0,-4),
IF(I7&lt;&gt;OFFSET(I7,-1,0),OFFSET(I7,-1,0)-OFFSET(I7,0,-4),""))</f>
        <v/>
      </c>
      <c r="K7" t="str">
        <f ca="1">IF(C7=1,60*SummonTypeTable!$O$2/OFFSET(I7,0,-4),
IF(I7&lt;&gt;OFFSET(I7,-1,0),OFFSET(I7,-1,0)/OFFSET(I7,0,-4),""))</f>
        <v/>
      </c>
      <c r="L7" t="str">
        <f t="shared" ca="1" si="2"/>
        <v>cu</v>
      </c>
      <c r="M7" t="s">
        <v>88</v>
      </c>
      <c r="N7" t="s">
        <v>90</v>
      </c>
      <c r="O7">
        <v>3750</v>
      </c>
      <c r="P7" t="str">
        <f t="shared" si="3"/>
        <v/>
      </c>
      <c r="Q7" t="str">
        <f t="shared" ca="1" si="4"/>
        <v>cu</v>
      </c>
      <c r="R7" t="s">
        <v>88</v>
      </c>
      <c r="S7" t="s">
        <v>90</v>
      </c>
      <c r="T7">
        <v>938</v>
      </c>
      <c r="U7" t="str">
        <f t="shared" ca="1" si="5"/>
        <v>cu</v>
      </c>
      <c r="V7" t="str">
        <f t="shared" si="6"/>
        <v>GO</v>
      </c>
      <c r="W7">
        <f t="shared" si="7"/>
        <v>3750</v>
      </c>
      <c r="X7" t="str">
        <f t="shared" ca="1" si="8"/>
        <v>cu</v>
      </c>
      <c r="Y7" t="str">
        <f t="shared" si="9"/>
        <v>GO</v>
      </c>
      <c r="Z7">
        <f t="shared" si="10"/>
        <v>938</v>
      </c>
    </row>
    <row r="8" spans="1:35">
      <c r="A8" t="s">
        <v>44</v>
      </c>
      <c r="B8" t="str">
        <f>VLOOKUP(A8,EventPointTypeTable!$A:$B,MATCH(EventPointTypeTable!$B$1,EventPointTypeTable!$A$1:$B$1,0),0)</f>
        <v>첫시작용</v>
      </c>
      <c r="C8">
        <f t="shared" ca="1" si="0"/>
        <v>7</v>
      </c>
      <c r="D8">
        <v>56</v>
      </c>
      <c r="E8">
        <f t="shared" ca="1" si="1"/>
        <v>148</v>
      </c>
      <c r="F8">
        <f ca="1">(60+SUMIF(OFFSET(N8,-$C8+1,0,$C8),"EN",OFFSET(O8,-$C8+1,0,$C8)))*SummonTypeTable!$O$2</f>
        <v>464.44444444444451</v>
      </c>
      <c r="G8">
        <f ca="1">IF(C8=1,60*SummonTypeTable!$O$2-OFFSET(F8,0,-1),
IF(F8&lt;&gt;OFFSET(F8,-1,0),OFFSET(F8,-1,0)-OFFSET(F8,0,-1),""))</f>
        <v>130.66666666666669</v>
      </c>
      <c r="H8">
        <f ca="1">IF(C8=1,60*SummonTypeTable!$O$2/OFFSET(F8,0,-1),
IF(F8&lt;&gt;OFFSET(F8,-1,0),OFFSET(F8,-1,0)/OFFSET(F8,0,-1),""))</f>
        <v>1.882882882882883</v>
      </c>
      <c r="I8">
        <f ca="1">(60+SUMIF(OFFSET(N8,-$C8+1,0,$C8),"EN",OFFSET(O8,-$C8+1,0,$C8))+SUMIF(OFFSET(S8,-$C8+1,0,$C8),"EN",OFFSET(T8,-$C8+1,0,$C8)))*SummonTypeTable!$O$2</f>
        <v>568.31111111111113</v>
      </c>
      <c r="J8">
        <f ca="1">IF(C8=1,60*SummonTypeTable!$O$2-OFFSET(I8,0,-4),
IF(I8&lt;&gt;OFFSET(I8,-1,0),OFFSET(I8,-1,0)-OFFSET(I8,0,-4),""))</f>
        <v>188.08888888888896</v>
      </c>
      <c r="K8">
        <f ca="1">IF(C8=1,60*SummonTypeTable!$O$2/OFFSET(I8,0,-4),
IF(I8&lt;&gt;OFFSET(I8,-1,0),OFFSET(I8,-1,0)/OFFSET(I8,0,-4),""))</f>
        <v>2.2708708708708714</v>
      </c>
      <c r="L8" t="str">
        <f t="shared" ca="1" si="2"/>
        <v>cu</v>
      </c>
      <c r="M8" t="s">
        <v>88</v>
      </c>
      <c r="N8" t="s">
        <v>114</v>
      </c>
      <c r="O8">
        <v>220</v>
      </c>
      <c r="P8" t="str">
        <f t="shared" si="3"/>
        <v>에너지너무많음</v>
      </c>
      <c r="Q8" t="str">
        <f t="shared" ca="1" si="4"/>
        <v>cu</v>
      </c>
      <c r="R8" t="s">
        <v>88</v>
      </c>
      <c r="S8" t="s">
        <v>114</v>
      </c>
      <c r="T8">
        <v>55</v>
      </c>
      <c r="U8" t="str">
        <f t="shared" ca="1" si="5"/>
        <v>cu</v>
      </c>
      <c r="V8" t="str">
        <f t="shared" si="6"/>
        <v>EN</v>
      </c>
      <c r="W8">
        <f t="shared" si="7"/>
        <v>220</v>
      </c>
      <c r="X8" t="str">
        <f t="shared" ca="1" si="8"/>
        <v>cu</v>
      </c>
      <c r="Y8" t="str">
        <f t="shared" si="9"/>
        <v>EN</v>
      </c>
      <c r="Z8">
        <f t="shared" si="10"/>
        <v>55</v>
      </c>
    </row>
    <row r="9" spans="1:35">
      <c r="A9" t="s">
        <v>44</v>
      </c>
      <c r="B9" t="str">
        <f>VLOOKUP(A9,EventPointTypeTable!$A:$B,MATCH(EventPointTypeTable!$B$1,EventPointTypeTable!$A$1:$B$1,0),0)</f>
        <v>첫시작용</v>
      </c>
      <c r="C9">
        <f t="shared" ca="1" si="0"/>
        <v>8</v>
      </c>
      <c r="D9">
        <v>26</v>
      </c>
      <c r="E9">
        <f t="shared" ca="1" si="1"/>
        <v>174</v>
      </c>
      <c r="F9">
        <f ca="1">(60+SUMIF(OFFSET(N9,-$C9+1,0,$C9),"EN",OFFSET(O9,-$C9+1,0,$C9)))*SummonTypeTable!$O$2</f>
        <v>464.44444444444451</v>
      </c>
      <c r="G9" t="str">
        <f ca="1">IF(C9=1,60*SummonTypeTable!$O$2-OFFSET(F9,0,-1),
IF(F9&lt;&gt;OFFSET(F9,-1,0),OFFSET(F9,-1,0)-OFFSET(F9,0,-1),""))</f>
        <v/>
      </c>
      <c r="H9" t="str">
        <f ca="1">IF(C9=1,60*SummonTypeTable!$O$2/OFFSET(F9,0,-1),
IF(F9&lt;&gt;OFFSET(F9,-1,0),OFFSET(F9,-1,0)/OFFSET(F9,0,-1),""))</f>
        <v/>
      </c>
      <c r="I9">
        <f ca="1">(60+SUMIF(OFFSET(N9,-$C9+1,0,$C9),"EN",OFFSET(O9,-$C9+1,0,$C9))+SUMIF(OFFSET(S9,-$C9+1,0,$C9),"EN",OFFSET(T9,-$C9+1,0,$C9)))*SummonTypeTable!$O$2</f>
        <v>568.31111111111113</v>
      </c>
      <c r="J9" t="str">
        <f ca="1">IF(C9=1,60*SummonTypeTable!$O$2-OFFSET(I9,0,-4),
IF(I9&lt;&gt;OFFSET(I9,-1,0),OFFSET(I9,-1,0)-OFFSET(I9,0,-4),""))</f>
        <v/>
      </c>
      <c r="K9" t="str">
        <f ca="1">IF(C9=1,60*SummonTypeTable!$O$2/OFFSET(I9,0,-4),
IF(I9&lt;&gt;OFFSET(I9,-1,0),OFFSET(I9,-1,0)/OFFSET(I9,0,-4),""))</f>
        <v/>
      </c>
      <c r="L9" t="str">
        <f t="shared" ca="1" si="2"/>
        <v>it</v>
      </c>
      <c r="M9" t="s">
        <v>146</v>
      </c>
      <c r="N9" t="s">
        <v>145</v>
      </c>
      <c r="O9">
        <v>2</v>
      </c>
      <c r="P9" t="str">
        <f t="shared" si="3"/>
        <v/>
      </c>
      <c r="Q9" t="str">
        <f t="shared" ca="1" si="4"/>
        <v>cu</v>
      </c>
      <c r="R9" t="s">
        <v>88</v>
      </c>
      <c r="S9" t="s">
        <v>90</v>
      </c>
      <c r="T9">
        <v>1250</v>
      </c>
      <c r="U9" t="str">
        <f t="shared" ca="1" si="5"/>
        <v>it</v>
      </c>
      <c r="V9" t="str">
        <f t="shared" si="6"/>
        <v>Cash_sSpellGacha</v>
      </c>
      <c r="W9">
        <f t="shared" si="7"/>
        <v>2</v>
      </c>
      <c r="X9" t="str">
        <f t="shared" ca="1" si="8"/>
        <v>cu</v>
      </c>
      <c r="Y9" t="str">
        <f t="shared" si="9"/>
        <v>GO</v>
      </c>
      <c r="Z9">
        <f t="shared" si="10"/>
        <v>1250</v>
      </c>
    </row>
    <row r="10" spans="1:35">
      <c r="A10" t="s">
        <v>44</v>
      </c>
      <c r="B10" t="str">
        <f>VLOOKUP(A10,EventPointTypeTable!$A:$B,MATCH(EventPointTypeTable!$B$1,EventPointTypeTable!$A$1:$B$1,0),0)</f>
        <v>첫시작용</v>
      </c>
      <c r="C10">
        <f t="shared" ca="1" si="0"/>
        <v>9</v>
      </c>
      <c r="D10">
        <v>38</v>
      </c>
      <c r="E10">
        <f t="shared" ca="1" si="1"/>
        <v>212</v>
      </c>
      <c r="F10">
        <f ca="1">(60+SUMIF(OFFSET(N10,-$C10+1,0,$C10),"EN",OFFSET(O10,-$C10+1,0,$C10)))*SummonTypeTable!$O$2</f>
        <v>464.44444444444451</v>
      </c>
      <c r="G10" t="str">
        <f ca="1">IF(C10=1,60*SummonTypeTable!$O$2-OFFSET(F10,0,-1),
IF(F10&lt;&gt;OFFSET(F10,-1,0),OFFSET(F10,-1,0)-OFFSET(F10,0,-1),""))</f>
        <v/>
      </c>
      <c r="H10" t="str">
        <f ca="1">IF(C10=1,60*SummonTypeTable!$O$2/OFFSET(F10,0,-1),
IF(F10&lt;&gt;OFFSET(F10,-1,0),OFFSET(F10,-1,0)/OFFSET(F10,0,-1),""))</f>
        <v/>
      </c>
      <c r="I10">
        <f ca="1">(60+SUMIF(OFFSET(N10,-$C10+1,0,$C10),"EN",OFFSET(O10,-$C10+1,0,$C10))+SUMIF(OFFSET(S10,-$C10+1,0,$C10),"EN",OFFSET(T10,-$C10+1,0,$C10)))*SummonTypeTable!$O$2</f>
        <v>568.31111111111113</v>
      </c>
      <c r="J10" t="str">
        <f ca="1">IF(C10=1,60*SummonTypeTable!$O$2-OFFSET(I10,0,-4),
IF(I10&lt;&gt;OFFSET(I10,-1,0),OFFSET(I10,-1,0)-OFFSET(I10,0,-4),""))</f>
        <v/>
      </c>
      <c r="K10" t="str">
        <f ca="1">IF(C10=1,60*SummonTypeTable!$O$2/OFFSET(I10,0,-4),
IF(I10&lt;&gt;OFFSET(I10,-1,0),OFFSET(I10,-1,0)/OFFSET(I10,0,-4),""))</f>
        <v/>
      </c>
      <c r="L10" t="str">
        <f t="shared" ca="1" si="2"/>
        <v>cu</v>
      </c>
      <c r="M10" t="s">
        <v>88</v>
      </c>
      <c r="N10" t="s">
        <v>90</v>
      </c>
      <c r="O10">
        <v>6250</v>
      </c>
      <c r="P10" t="str">
        <f t="shared" si="3"/>
        <v/>
      </c>
      <c r="Q10" t="str">
        <f t="shared" ca="1" si="4"/>
        <v>cu</v>
      </c>
      <c r="R10" t="s">
        <v>88</v>
      </c>
      <c r="S10" t="s">
        <v>90</v>
      </c>
      <c r="T10">
        <v>1563</v>
      </c>
      <c r="U10" t="str">
        <f t="shared" ca="1" si="5"/>
        <v>cu</v>
      </c>
      <c r="V10" t="str">
        <f t="shared" si="6"/>
        <v>GO</v>
      </c>
      <c r="W10">
        <f t="shared" si="7"/>
        <v>6250</v>
      </c>
      <c r="X10" t="str">
        <f t="shared" ca="1" si="8"/>
        <v>cu</v>
      </c>
      <c r="Y10" t="str">
        <f t="shared" si="9"/>
        <v>GO</v>
      </c>
      <c r="Z10">
        <f t="shared" si="10"/>
        <v>1563</v>
      </c>
    </row>
    <row r="11" spans="1:35">
      <c r="A11" t="s">
        <v>44</v>
      </c>
      <c r="B11" t="str">
        <f>VLOOKUP(A11,EventPointTypeTable!$A:$B,MATCH(EventPointTypeTable!$B$1,EventPointTypeTable!$A$1:$B$1,0),0)</f>
        <v>첫시작용</v>
      </c>
      <c r="C11">
        <f t="shared" ca="1" si="0"/>
        <v>10</v>
      </c>
      <c r="D11">
        <v>60</v>
      </c>
      <c r="E11">
        <f t="shared" ca="1" si="1"/>
        <v>272</v>
      </c>
      <c r="F11">
        <f ca="1">(60+SUMIF(OFFSET(N11,-$C11+1,0,$C11),"EN",OFFSET(O11,-$C11+1,0,$C11)))*SummonTypeTable!$O$2</f>
        <v>464.44444444444451</v>
      </c>
      <c r="G11" t="str">
        <f ca="1">IF(C11=1,60*SummonTypeTable!$O$2-OFFSET(F11,0,-1),
IF(F11&lt;&gt;OFFSET(F11,-1,0),OFFSET(F11,-1,0)-OFFSET(F11,0,-1),""))</f>
        <v/>
      </c>
      <c r="H11" t="str">
        <f ca="1">IF(C11=1,60*SummonTypeTable!$O$2/OFFSET(F11,0,-1),
IF(F11&lt;&gt;OFFSET(F11,-1,0),OFFSET(F11,-1,0)/OFFSET(F11,0,-1),""))</f>
        <v/>
      </c>
      <c r="I11">
        <f ca="1">(60+SUMIF(OFFSET(N11,-$C11+1,0,$C11),"EN",OFFSET(O11,-$C11+1,0,$C11))+SUMIF(OFFSET(S11,-$C11+1,0,$C11),"EN",OFFSET(T11,-$C11+1,0,$C11)))*SummonTypeTable!$O$2</f>
        <v>568.31111111111113</v>
      </c>
      <c r="J11" t="str">
        <f ca="1">IF(C11=1,60*SummonTypeTable!$O$2-OFFSET(I11,0,-4),
IF(I11&lt;&gt;OFFSET(I11,-1,0),OFFSET(I11,-1,0)-OFFSET(I11,0,-4),""))</f>
        <v/>
      </c>
      <c r="K11" t="str">
        <f ca="1">IF(C11=1,60*SummonTypeTable!$O$2/OFFSET(I11,0,-4),
IF(I11&lt;&gt;OFFSET(I11,-1,0),OFFSET(I11,-1,0)/OFFSET(I11,0,-4),""))</f>
        <v/>
      </c>
      <c r="L11" t="str">
        <f t="shared" ca="1" si="2"/>
        <v>it</v>
      </c>
      <c r="M11" t="s">
        <v>146</v>
      </c>
      <c r="N11" t="s">
        <v>145</v>
      </c>
      <c r="O11">
        <v>1</v>
      </c>
      <c r="P11" t="str">
        <f t="shared" si="3"/>
        <v/>
      </c>
      <c r="Q11" t="str">
        <f t="shared" ca="1" si="4"/>
        <v>cu</v>
      </c>
      <c r="R11" t="s">
        <v>88</v>
      </c>
      <c r="S11" t="s">
        <v>90</v>
      </c>
      <c r="T11">
        <v>1406</v>
      </c>
      <c r="U11" t="str">
        <f t="shared" ca="1" si="5"/>
        <v>it</v>
      </c>
      <c r="V11" t="str">
        <f t="shared" si="6"/>
        <v>Cash_sSpellGacha</v>
      </c>
      <c r="W11">
        <f t="shared" si="7"/>
        <v>1</v>
      </c>
      <c r="X11" t="str">
        <f t="shared" ca="1" si="8"/>
        <v>cu</v>
      </c>
      <c r="Y11" t="str">
        <f t="shared" si="9"/>
        <v>GO</v>
      </c>
      <c r="Z11">
        <f t="shared" si="10"/>
        <v>1406</v>
      </c>
    </row>
    <row r="12" spans="1:35">
      <c r="A12" t="s">
        <v>44</v>
      </c>
      <c r="B12" t="str">
        <f>VLOOKUP(A12,EventPointTypeTable!$A:$B,MATCH(EventPointTypeTable!$B$1,EventPointTypeTable!$A$1:$B$1,0),0)</f>
        <v>첫시작용</v>
      </c>
      <c r="C12">
        <f t="shared" ca="1" si="0"/>
        <v>11</v>
      </c>
      <c r="D12">
        <v>75</v>
      </c>
      <c r="E12">
        <f t="shared" ca="1" si="1"/>
        <v>347</v>
      </c>
      <c r="F12">
        <f ca="1">(60+SUMIF(OFFSET(N12,-$C12+1,0,$C12),"EN",OFFSET(O12,-$C12+1,0,$C12)))*SummonTypeTable!$O$2</f>
        <v>717.77777777777783</v>
      </c>
      <c r="G12">
        <f ca="1">IF(C12=1,60*SummonTypeTable!$O$2-OFFSET(F12,0,-1),
IF(F12&lt;&gt;OFFSET(F12,-1,0),OFFSET(F12,-1,0)-OFFSET(F12,0,-1),""))</f>
        <v>117.44444444444451</v>
      </c>
      <c r="H12">
        <f ca="1">IF(C12=1,60*SummonTypeTable!$O$2/OFFSET(F12,0,-1),
IF(F12&lt;&gt;OFFSET(F12,-1,0),OFFSET(F12,-1,0)/OFFSET(F12,0,-1),""))</f>
        <v>1.3384566122318287</v>
      </c>
      <c r="I12">
        <f ca="1">(60+SUMIF(OFFSET(N12,-$C12+1,0,$C12),"EN",OFFSET(O12,-$C12+1,0,$C12))+SUMIF(OFFSET(S12,-$C12+1,0,$C12),"EN",OFFSET(T12,-$C12+1,0,$C12)))*SummonTypeTable!$O$2</f>
        <v>884.97777777777787</v>
      </c>
      <c r="J12">
        <f ca="1">IF(C12=1,60*SummonTypeTable!$O$2-OFFSET(I12,0,-4),
IF(I12&lt;&gt;OFFSET(I12,-1,0),OFFSET(I12,-1,0)-OFFSET(I12,0,-4),""))</f>
        <v>221.31111111111113</v>
      </c>
      <c r="K12">
        <f ca="1">IF(C12=1,60*SummonTypeTable!$O$2/OFFSET(I12,0,-4),
IF(I12&lt;&gt;OFFSET(I12,-1,0),OFFSET(I12,-1,0)/OFFSET(I12,0,-4),""))</f>
        <v>1.637784181876401</v>
      </c>
      <c r="L12" t="str">
        <f t="shared" ca="1" si="2"/>
        <v>cu</v>
      </c>
      <c r="M12" t="s">
        <v>88</v>
      </c>
      <c r="N12" t="s">
        <v>114</v>
      </c>
      <c r="O12">
        <v>300</v>
      </c>
      <c r="P12" t="str">
        <f t="shared" si="3"/>
        <v>에너지너무많음</v>
      </c>
      <c r="Q12" t="str">
        <f t="shared" ca="1" si="4"/>
        <v>cu</v>
      </c>
      <c r="R12" t="s">
        <v>88</v>
      </c>
      <c r="S12" t="s">
        <v>114</v>
      </c>
      <c r="T12">
        <v>75</v>
      </c>
      <c r="U12" t="str">
        <f t="shared" ca="1" si="5"/>
        <v>cu</v>
      </c>
      <c r="V12" t="str">
        <f t="shared" si="6"/>
        <v>EN</v>
      </c>
      <c r="W12">
        <f t="shared" si="7"/>
        <v>300</v>
      </c>
      <c r="X12" t="str">
        <f t="shared" ca="1" si="8"/>
        <v>cu</v>
      </c>
      <c r="Y12" t="str">
        <f t="shared" si="9"/>
        <v>EN</v>
      </c>
      <c r="Z12">
        <f t="shared" si="10"/>
        <v>75</v>
      </c>
    </row>
    <row r="13" spans="1:35">
      <c r="A13" t="s">
        <v>44</v>
      </c>
      <c r="B13" t="str">
        <f>VLOOKUP(A13,EventPointTypeTable!$A:$B,MATCH(EventPointTypeTable!$B$1,EventPointTypeTable!$A$1:$B$1,0),0)</f>
        <v>첫시작용</v>
      </c>
      <c r="C13">
        <f t="shared" ca="1" si="0"/>
        <v>12</v>
      </c>
      <c r="D13">
        <v>90</v>
      </c>
      <c r="E13">
        <f t="shared" ca="1" si="1"/>
        <v>437</v>
      </c>
      <c r="F13">
        <f ca="1">(60+SUMIF(OFFSET(N13,-$C13+1,0,$C13),"EN",OFFSET(O13,-$C13+1,0,$C13)))*SummonTypeTable!$O$2</f>
        <v>717.77777777777783</v>
      </c>
      <c r="G13" t="str">
        <f ca="1">IF(C13=1,60*SummonTypeTable!$O$2-OFFSET(F13,0,-1),
IF(F13&lt;&gt;OFFSET(F13,-1,0),OFFSET(F13,-1,0)-OFFSET(F13,0,-1),""))</f>
        <v/>
      </c>
      <c r="H13" t="str">
        <f ca="1">IF(C13=1,60*SummonTypeTable!$O$2/OFFSET(F13,0,-1),
IF(F13&lt;&gt;OFFSET(F13,-1,0),OFFSET(F13,-1,0)/OFFSET(F13,0,-1),""))</f>
        <v/>
      </c>
      <c r="I13">
        <f ca="1">(60+SUMIF(OFFSET(N13,-$C13+1,0,$C13),"EN",OFFSET(O13,-$C13+1,0,$C13))+SUMIF(OFFSET(S13,-$C13+1,0,$C13),"EN",OFFSET(T13,-$C13+1,0,$C13)))*SummonTypeTable!$O$2</f>
        <v>884.97777777777787</v>
      </c>
      <c r="J13" t="str">
        <f ca="1">IF(C13=1,60*SummonTypeTable!$O$2-OFFSET(I13,0,-4),
IF(I13&lt;&gt;OFFSET(I13,-1,0),OFFSET(I13,-1,0)-OFFSET(I13,0,-4),""))</f>
        <v/>
      </c>
      <c r="K13" t="str">
        <f ca="1">IF(C13=1,60*SummonTypeTable!$O$2/OFFSET(I13,0,-4),
IF(I13&lt;&gt;OFFSET(I13,-1,0),OFFSET(I13,-1,0)/OFFSET(I13,0,-4),""))</f>
        <v/>
      </c>
      <c r="L13" t="str">
        <f t="shared" ca="1" si="2"/>
        <v>cu</v>
      </c>
      <c r="M13" t="s">
        <v>88</v>
      </c>
      <c r="N13" t="s">
        <v>90</v>
      </c>
      <c r="O13">
        <v>12500</v>
      </c>
      <c r="P13" t="str">
        <f t="shared" si="3"/>
        <v/>
      </c>
      <c r="Q13" t="str">
        <f t="shared" ca="1" si="4"/>
        <v>cu</v>
      </c>
      <c r="R13" t="s">
        <v>88</v>
      </c>
      <c r="S13" t="s">
        <v>90</v>
      </c>
      <c r="T13">
        <v>3125</v>
      </c>
      <c r="U13" t="str">
        <f t="shared" ca="1" si="5"/>
        <v>cu</v>
      </c>
      <c r="V13" t="str">
        <f t="shared" si="6"/>
        <v>GO</v>
      </c>
      <c r="W13">
        <f t="shared" si="7"/>
        <v>12500</v>
      </c>
      <c r="X13" t="str">
        <f t="shared" ca="1" si="8"/>
        <v>cu</v>
      </c>
      <c r="Y13" t="str">
        <f t="shared" si="9"/>
        <v>GO</v>
      </c>
      <c r="Z13">
        <f t="shared" si="10"/>
        <v>3125</v>
      </c>
    </row>
    <row r="14" spans="1:35">
      <c r="A14" t="s">
        <v>44</v>
      </c>
      <c r="B14" t="str">
        <f>VLOOKUP(A14,EventPointTypeTable!$A:$B,MATCH(EventPointTypeTable!$B$1,EventPointTypeTable!$A$1:$B$1,0),0)</f>
        <v>첫시작용</v>
      </c>
      <c r="C14">
        <f t="shared" ca="1" si="0"/>
        <v>13</v>
      </c>
      <c r="D14">
        <v>135</v>
      </c>
      <c r="E14">
        <f t="shared" ca="1" si="1"/>
        <v>572</v>
      </c>
      <c r="F14">
        <f ca="1">(60+SUMIF(OFFSET(N14,-$C14+1,0,$C14),"EN",OFFSET(O14,-$C14+1,0,$C14)))*SummonTypeTable!$O$2</f>
        <v>717.77777777777783</v>
      </c>
      <c r="G14" t="str">
        <f ca="1">IF(C14=1,60*SummonTypeTable!$O$2-OFFSET(F14,0,-1),
IF(F14&lt;&gt;OFFSET(F14,-1,0),OFFSET(F14,-1,0)-OFFSET(F14,0,-1),""))</f>
        <v/>
      </c>
      <c r="H14" t="str">
        <f ca="1">IF(C14=1,60*SummonTypeTable!$O$2/OFFSET(F14,0,-1),
IF(F14&lt;&gt;OFFSET(F14,-1,0),OFFSET(F14,-1,0)/OFFSET(F14,0,-1),""))</f>
        <v/>
      </c>
      <c r="I14">
        <f ca="1">(60+SUMIF(OFFSET(N14,-$C14+1,0,$C14),"EN",OFFSET(O14,-$C14+1,0,$C14))+SUMIF(OFFSET(S14,-$C14+1,0,$C14),"EN",OFFSET(T14,-$C14+1,0,$C14)))*SummonTypeTable!$O$2</f>
        <v>884.97777777777787</v>
      </c>
      <c r="J14" t="str">
        <f ca="1">IF(C14=1,60*SummonTypeTable!$O$2-OFFSET(I14,0,-4),
IF(I14&lt;&gt;OFFSET(I14,-1,0),OFFSET(I14,-1,0)-OFFSET(I14,0,-4),""))</f>
        <v/>
      </c>
      <c r="K14" t="str">
        <f ca="1">IF(C14=1,60*SummonTypeTable!$O$2/OFFSET(I14,0,-4),
IF(I14&lt;&gt;OFFSET(I14,-1,0),OFFSET(I14,-1,0)/OFFSET(I14,0,-4),""))</f>
        <v/>
      </c>
      <c r="L14" t="str">
        <f t="shared" ref="L14" ca="1" si="11">IF(ISBLANK(M14),"",
VLOOKUP(M14,OFFSET(INDIRECT("$A:$B"),0,MATCH(M$1&amp;"_Verify",INDIRECT("$1:$1"),0)-1),2,0)
)</f>
        <v>it</v>
      </c>
      <c r="M14" t="s">
        <v>146</v>
      </c>
      <c r="N14" t="s">
        <v>145</v>
      </c>
      <c r="O14">
        <v>10</v>
      </c>
      <c r="P14" t="str">
        <f t="shared" si="3"/>
        <v/>
      </c>
      <c r="Q14" t="str">
        <f t="shared" ca="1" si="4"/>
        <v>cu</v>
      </c>
      <c r="R14" t="s">
        <v>88</v>
      </c>
      <c r="S14" t="s">
        <v>90</v>
      </c>
      <c r="T14">
        <v>4063</v>
      </c>
      <c r="U14" t="str">
        <f t="shared" ca="1" si="5"/>
        <v>it</v>
      </c>
      <c r="V14" t="str">
        <f t="shared" si="6"/>
        <v>Cash_sSpellGacha</v>
      </c>
      <c r="W14">
        <f t="shared" si="7"/>
        <v>10</v>
      </c>
      <c r="X14" t="str">
        <f t="shared" ca="1" si="8"/>
        <v>cu</v>
      </c>
      <c r="Y14" t="str">
        <f t="shared" si="9"/>
        <v>GO</v>
      </c>
      <c r="Z14">
        <f t="shared" si="10"/>
        <v>4063</v>
      </c>
    </row>
    <row r="15" spans="1:35">
      <c r="A15" t="s">
        <v>44</v>
      </c>
      <c r="B15" t="str">
        <f>VLOOKUP(A15,EventPointTypeTable!$A:$B,MATCH(EventPointTypeTable!$B$1,EventPointTypeTable!$A$1:$B$1,0),0)</f>
        <v>첫시작용</v>
      </c>
      <c r="C15">
        <f t="shared" ca="1" si="0"/>
        <v>14</v>
      </c>
      <c r="D15">
        <v>150</v>
      </c>
      <c r="E15">
        <f t="shared" ca="1" si="1"/>
        <v>722</v>
      </c>
      <c r="F15">
        <f ca="1">(60+SUMIF(OFFSET(N15,-$C15+1,0,$C15),"EN",OFFSET(O15,-$C15+1,0,$C15)))*SummonTypeTable!$O$2</f>
        <v>1140.0000000000002</v>
      </c>
      <c r="G15">
        <f ca="1">IF(C15=1,60*SummonTypeTable!$O$2-OFFSET(F15,0,-1),
IF(F15&lt;&gt;OFFSET(F15,-1,0),OFFSET(F15,-1,0)-OFFSET(F15,0,-1),""))</f>
        <v>-4.2222222222221717</v>
      </c>
      <c r="H15">
        <f ca="1">IF(C15=1,60*SummonTypeTable!$O$2/OFFSET(F15,0,-1),
IF(F15&lt;&gt;OFFSET(F15,-1,0),OFFSET(F15,-1,0)/OFFSET(F15,0,-1),""))</f>
        <v>0.99415204678362579</v>
      </c>
      <c r="I15">
        <f ca="1">(60+SUMIF(OFFSET(N15,-$C15+1,0,$C15),"EN",OFFSET(O15,-$C15+1,0,$C15))+SUMIF(OFFSET(S15,-$C15+1,0,$C15),"EN",OFFSET(T15,-$C15+1,0,$C15)))*SummonTypeTable!$O$2</f>
        <v>1412.7555555555557</v>
      </c>
      <c r="J15">
        <f ca="1">IF(C15=1,60*SummonTypeTable!$O$2-OFFSET(I15,0,-4),
IF(I15&lt;&gt;OFFSET(I15,-1,0),OFFSET(I15,-1,0)-OFFSET(I15,0,-4),""))</f>
        <v>162.97777777777787</v>
      </c>
      <c r="K15">
        <f ca="1">IF(C15=1,60*SummonTypeTable!$O$2/OFFSET(I15,0,-4),
IF(I15&lt;&gt;OFFSET(I15,-1,0),OFFSET(I15,-1,0)/OFFSET(I15,0,-4),""))</f>
        <v>1.2257309941520469</v>
      </c>
      <c r="L15" t="str">
        <f t="shared" ref="L15:L101" ca="1" si="12">IF(ISBLANK(M15),"",
VLOOKUP(M15,OFFSET(INDIRECT("$A:$B"),0,MATCH(M$1&amp;"_Verify",INDIRECT("$1:$1"),0)-1),2,0)
)</f>
        <v>cu</v>
      </c>
      <c r="M15" t="s">
        <v>88</v>
      </c>
      <c r="N15" t="s">
        <v>114</v>
      </c>
      <c r="O15">
        <v>500</v>
      </c>
      <c r="P15" t="str">
        <f t="shared" si="3"/>
        <v>에너지너무많음</v>
      </c>
      <c r="Q15" t="str">
        <f t="shared" ref="Q15:Q99" ca="1" si="13">IF(ISBLANK(R15),"",
VLOOKUP(R15,OFFSET(INDIRECT("$A:$B"),0,MATCH(R$1&amp;"_Verify",INDIRECT("$1:$1"),0)-1),2,0)
)</f>
        <v>cu</v>
      </c>
      <c r="R15" t="s">
        <v>88</v>
      </c>
      <c r="S15" t="s">
        <v>114</v>
      </c>
      <c r="T15">
        <v>125</v>
      </c>
      <c r="U15" t="str">
        <f t="shared" ca="1" si="5"/>
        <v>cu</v>
      </c>
      <c r="V15" t="str">
        <f t="shared" si="6"/>
        <v>EN</v>
      </c>
      <c r="W15">
        <f t="shared" si="7"/>
        <v>500</v>
      </c>
      <c r="X15" t="str">
        <f t="shared" ca="1" si="8"/>
        <v>cu</v>
      </c>
      <c r="Y15" t="str">
        <f t="shared" si="9"/>
        <v>EN</v>
      </c>
      <c r="Z15">
        <f t="shared" si="10"/>
        <v>125</v>
      </c>
    </row>
    <row r="16" spans="1:35">
      <c r="A16" t="s">
        <v>44</v>
      </c>
      <c r="B16" t="str">
        <f>VLOOKUP(A16,EventPointTypeTable!$A:$B,MATCH(EventPointTypeTable!$B$1,EventPointTypeTable!$A$1:$B$1,0),0)</f>
        <v>첫시작용</v>
      </c>
      <c r="C16">
        <f t="shared" ca="1" si="0"/>
        <v>15</v>
      </c>
      <c r="D16">
        <v>113</v>
      </c>
      <c r="E16">
        <f t="shared" ca="1" si="1"/>
        <v>835</v>
      </c>
      <c r="F16">
        <f ca="1">(60+SUMIF(OFFSET(N16,-$C16+1,0,$C16),"EN",OFFSET(O16,-$C16+1,0,$C16)))*SummonTypeTable!$O$2</f>
        <v>1140.0000000000002</v>
      </c>
      <c r="G16" t="str">
        <f ca="1">IF(C16=1,60*SummonTypeTable!$O$2-OFFSET(F16,0,-1),
IF(F16&lt;&gt;OFFSET(F16,-1,0),OFFSET(F16,-1,0)-OFFSET(F16,0,-1),""))</f>
        <v/>
      </c>
      <c r="H16" t="str">
        <f ca="1">IF(C16=1,60*SummonTypeTable!$O$2/OFFSET(F16,0,-1),
IF(F16&lt;&gt;OFFSET(F16,-1,0),OFFSET(F16,-1,0)/OFFSET(F16,0,-1),""))</f>
        <v/>
      </c>
      <c r="I16">
        <f ca="1">(60+SUMIF(OFFSET(N16,-$C16+1,0,$C16),"EN",OFFSET(O16,-$C16+1,0,$C16))+SUMIF(OFFSET(S16,-$C16+1,0,$C16),"EN",OFFSET(T16,-$C16+1,0,$C16)))*SummonTypeTable!$O$2</f>
        <v>1412.7555555555557</v>
      </c>
      <c r="J16" t="str">
        <f ca="1">IF(C16=1,60*SummonTypeTable!$O$2-OFFSET(I16,0,-4),
IF(I16&lt;&gt;OFFSET(I16,-1,0),OFFSET(I16,-1,0)-OFFSET(I16,0,-4),""))</f>
        <v/>
      </c>
      <c r="K16" t="str">
        <f ca="1">IF(C16=1,60*SummonTypeTable!$O$2/OFFSET(I16,0,-4),
IF(I16&lt;&gt;OFFSET(I16,-1,0),OFFSET(I16,-1,0)/OFFSET(I16,0,-4),""))</f>
        <v/>
      </c>
      <c r="L16" t="str">
        <f t="shared" ca="1" si="12"/>
        <v>cu</v>
      </c>
      <c r="M16" t="s">
        <v>88</v>
      </c>
      <c r="N16" t="s">
        <v>90</v>
      </c>
      <c r="O16">
        <v>25000</v>
      </c>
      <c r="P16" t="str">
        <f t="shared" si="3"/>
        <v/>
      </c>
      <c r="Q16" t="str">
        <f t="shared" ca="1" si="13"/>
        <v>cu</v>
      </c>
      <c r="R16" t="s">
        <v>88</v>
      </c>
      <c r="S16" t="s">
        <v>90</v>
      </c>
      <c r="T16">
        <v>6250</v>
      </c>
      <c r="U16" t="str">
        <f t="shared" ca="1" si="5"/>
        <v>cu</v>
      </c>
      <c r="V16" t="str">
        <f t="shared" si="6"/>
        <v>GO</v>
      </c>
      <c r="W16">
        <f t="shared" si="7"/>
        <v>25000</v>
      </c>
      <c r="X16" t="str">
        <f t="shared" ca="1" si="8"/>
        <v>cu</v>
      </c>
      <c r="Y16" t="str">
        <f t="shared" si="9"/>
        <v>GO</v>
      </c>
      <c r="Z16">
        <f t="shared" si="10"/>
        <v>6250</v>
      </c>
    </row>
    <row r="17" spans="1:26">
      <c r="A17" t="s">
        <v>44</v>
      </c>
      <c r="B17" t="str">
        <f>VLOOKUP(A17,EventPointTypeTable!$A:$B,MATCH(EventPointTypeTable!$B$1,EventPointTypeTable!$A$1:$B$1,0),0)</f>
        <v>첫시작용</v>
      </c>
      <c r="C17">
        <f t="shared" ca="1" si="0"/>
        <v>16</v>
      </c>
      <c r="D17">
        <v>240</v>
      </c>
      <c r="E17">
        <f t="shared" ca="1" si="1"/>
        <v>1075</v>
      </c>
      <c r="F17">
        <f ca="1">(60+SUMIF(OFFSET(N17,-$C17+1,0,$C17),"EN",OFFSET(O17,-$C17+1,0,$C17)))*SummonTypeTable!$O$2</f>
        <v>1140.0000000000002</v>
      </c>
      <c r="G17" t="str">
        <f ca="1">IF(C17=1,60*SummonTypeTable!$O$2-OFFSET(F17,0,-1),
IF(F17&lt;&gt;OFFSET(F17,-1,0),OFFSET(F17,-1,0)-OFFSET(F17,0,-1),""))</f>
        <v/>
      </c>
      <c r="H17" t="str">
        <f ca="1">IF(C17=1,60*SummonTypeTable!$O$2/OFFSET(F17,0,-1),
IF(F17&lt;&gt;OFFSET(F17,-1,0),OFFSET(F17,-1,0)/OFFSET(F17,0,-1),""))</f>
        <v/>
      </c>
      <c r="I17">
        <f ca="1">(60+SUMIF(OFFSET(N17,-$C17+1,0,$C17),"EN",OFFSET(O17,-$C17+1,0,$C17))+SUMIF(OFFSET(S17,-$C17+1,0,$C17),"EN",OFFSET(T17,-$C17+1,0,$C17)))*SummonTypeTable!$O$2</f>
        <v>1412.7555555555557</v>
      </c>
      <c r="J17" t="str">
        <f ca="1">IF(C17=1,60*SummonTypeTable!$O$2-OFFSET(I17,0,-4),
IF(I17&lt;&gt;OFFSET(I17,-1,0),OFFSET(I17,-1,0)-OFFSET(I17,0,-4),""))</f>
        <v/>
      </c>
      <c r="K17" t="str">
        <f ca="1">IF(C17=1,60*SummonTypeTable!$O$2/OFFSET(I17,0,-4),
IF(I17&lt;&gt;OFFSET(I17,-1,0),OFFSET(I17,-1,0)/OFFSET(I17,0,-4),""))</f>
        <v/>
      </c>
      <c r="L17" t="str">
        <f t="shared" ca="1" si="12"/>
        <v>it</v>
      </c>
      <c r="M17" t="s">
        <v>146</v>
      </c>
      <c r="N17" t="s">
        <v>145</v>
      </c>
      <c r="O17">
        <v>2</v>
      </c>
      <c r="P17" t="str">
        <f t="shared" si="3"/>
        <v/>
      </c>
      <c r="Q17" t="str">
        <f t="shared" ca="1" si="13"/>
        <v>cu</v>
      </c>
      <c r="R17" t="s">
        <v>88</v>
      </c>
      <c r="S17" t="s">
        <v>90</v>
      </c>
      <c r="T17">
        <v>7500</v>
      </c>
      <c r="U17" t="str">
        <f t="shared" ca="1" si="5"/>
        <v>it</v>
      </c>
      <c r="V17" t="str">
        <f t="shared" si="6"/>
        <v>Cash_sSpellGacha</v>
      </c>
      <c r="W17">
        <f t="shared" si="7"/>
        <v>2</v>
      </c>
      <c r="X17" t="str">
        <f t="shared" ca="1" si="8"/>
        <v>cu</v>
      </c>
      <c r="Y17" t="str">
        <f t="shared" si="9"/>
        <v>GO</v>
      </c>
      <c r="Z17">
        <f t="shared" si="10"/>
        <v>7500</v>
      </c>
    </row>
    <row r="18" spans="1:26">
      <c r="A18" t="s">
        <v>44</v>
      </c>
      <c r="B18" t="str">
        <f>VLOOKUP(A18,EventPointTypeTable!$A:$B,MATCH(EventPointTypeTable!$B$1,EventPointTypeTable!$A$1:$B$1,0),0)</f>
        <v>첫시작용</v>
      </c>
      <c r="C18">
        <f t="shared" ca="1" si="0"/>
        <v>17</v>
      </c>
      <c r="D18">
        <v>338</v>
      </c>
      <c r="E18">
        <f t="shared" ca="1" si="1"/>
        <v>1413</v>
      </c>
      <c r="F18">
        <f ca="1">(60+SUMIF(OFFSET(N18,-$C18+1,0,$C18),"EN",OFFSET(O18,-$C18+1,0,$C18)))*SummonTypeTable!$O$2</f>
        <v>1140.0000000000002</v>
      </c>
      <c r="G18" t="str">
        <f ca="1">IF(C18=1,60*SummonTypeTable!$O$2-OFFSET(F18,0,-1),
IF(F18&lt;&gt;OFFSET(F18,-1,0),OFFSET(F18,-1,0)-OFFSET(F18,0,-1),""))</f>
        <v/>
      </c>
      <c r="H18" t="str">
        <f ca="1">IF(C18=1,60*SummonTypeTable!$O$2/OFFSET(F18,0,-1),
IF(F18&lt;&gt;OFFSET(F18,-1,0),OFFSET(F18,-1,0)/OFFSET(F18,0,-1),""))</f>
        <v/>
      </c>
      <c r="I18">
        <f ca="1">(60+SUMIF(OFFSET(N18,-$C18+1,0,$C18),"EN",OFFSET(O18,-$C18+1,0,$C18))+SUMIF(OFFSET(S18,-$C18+1,0,$C18),"EN",OFFSET(T18,-$C18+1,0,$C18)))*SummonTypeTable!$O$2</f>
        <v>1412.7555555555557</v>
      </c>
      <c r="J18" t="str">
        <f ca="1">IF(C18=1,60*SummonTypeTable!$O$2-OFFSET(I18,0,-4),
IF(I18&lt;&gt;OFFSET(I18,-1,0),OFFSET(I18,-1,0)-OFFSET(I18,0,-4),""))</f>
        <v/>
      </c>
      <c r="K18" t="str">
        <f ca="1">IF(C18=1,60*SummonTypeTable!$O$2/OFFSET(I18,0,-4),
IF(I18&lt;&gt;OFFSET(I18,-1,0),OFFSET(I18,-1,0)/OFFSET(I18,0,-4),""))</f>
        <v/>
      </c>
      <c r="L18" t="str">
        <f t="shared" ca="1" si="12"/>
        <v>it</v>
      </c>
      <c r="M18" t="s">
        <v>146</v>
      </c>
      <c r="N18" t="s">
        <v>145</v>
      </c>
      <c r="O18">
        <v>1</v>
      </c>
      <c r="P18" t="str">
        <f t="shared" si="3"/>
        <v/>
      </c>
      <c r="Q18" t="str">
        <f t="shared" ca="1" si="13"/>
        <v>cu</v>
      </c>
      <c r="R18" t="s">
        <v>88</v>
      </c>
      <c r="S18" t="s">
        <v>90</v>
      </c>
      <c r="T18">
        <v>7188</v>
      </c>
      <c r="U18" t="str">
        <f t="shared" ca="1" si="5"/>
        <v>it</v>
      </c>
      <c r="V18" t="str">
        <f t="shared" si="6"/>
        <v>Cash_sSpellGacha</v>
      </c>
      <c r="W18">
        <f t="shared" si="7"/>
        <v>1</v>
      </c>
      <c r="X18" t="str">
        <f t="shared" ca="1" si="8"/>
        <v>cu</v>
      </c>
      <c r="Y18" t="str">
        <f t="shared" si="9"/>
        <v>GO</v>
      </c>
      <c r="Z18">
        <f t="shared" si="10"/>
        <v>7188</v>
      </c>
    </row>
    <row r="19" spans="1:26">
      <c r="A19" t="s">
        <v>44</v>
      </c>
      <c r="B19" t="str">
        <f>VLOOKUP(A19,EventPointTypeTable!$A:$B,MATCH(EventPointTypeTable!$B$1,EventPointTypeTable!$A$1:$B$1,0),0)</f>
        <v>첫시작용</v>
      </c>
      <c r="C19">
        <f t="shared" ca="1" si="0"/>
        <v>18</v>
      </c>
      <c r="D19">
        <v>375</v>
      </c>
      <c r="E19">
        <f t="shared" ca="1" si="1"/>
        <v>1788</v>
      </c>
      <c r="F19">
        <f ca="1">(60+SUMIF(OFFSET(N19,-$C19+1,0,$C19),"EN",OFFSET(O19,-$C19+1,0,$C19)))*SummonTypeTable!$O$2</f>
        <v>1984.4444444444448</v>
      </c>
      <c r="G19">
        <f ca="1">IF(C19=1,60*SummonTypeTable!$O$2-OFFSET(F19,0,-1),
IF(F19&lt;&gt;OFFSET(F19,-1,0),OFFSET(F19,-1,0)-OFFSET(F19,0,-1),""))</f>
        <v>-647.99999999999977</v>
      </c>
      <c r="H19">
        <f ca="1">IF(C19=1,60*SummonTypeTable!$O$2/OFFSET(F19,0,-1),
IF(F19&lt;&gt;OFFSET(F19,-1,0),OFFSET(F19,-1,0)/OFFSET(F19,0,-1),""))</f>
        <v>0.63758389261744974</v>
      </c>
      <c r="I19">
        <f ca="1">(60+SUMIF(OFFSET(N19,-$C19+1,0,$C19),"EN",OFFSET(O19,-$C19+1,0,$C19))+SUMIF(OFFSET(S19,-$C19+1,0,$C19),"EN",OFFSET(T19,-$C19+1,0,$C19)))*SummonTypeTable!$O$2</f>
        <v>2468.3111111111116</v>
      </c>
      <c r="J19">
        <f ca="1">IF(C19=1,60*SummonTypeTable!$O$2-OFFSET(I19,0,-4),
IF(I19&lt;&gt;OFFSET(I19,-1,0),OFFSET(I19,-1,0)-OFFSET(I19,0,-4),""))</f>
        <v>-375.2444444444443</v>
      </c>
      <c r="K19">
        <f ca="1">IF(C19=1,60*SummonTypeTable!$O$2/OFFSET(I19,0,-4),
IF(I19&lt;&gt;OFFSET(I19,-1,0),OFFSET(I19,-1,0)/OFFSET(I19,0,-4),""))</f>
        <v>0.79013174248073581</v>
      </c>
      <c r="L19" t="str">
        <f t="shared" ca="1" si="12"/>
        <v>cu</v>
      </c>
      <c r="M19" t="s">
        <v>88</v>
      </c>
      <c r="N19" t="s">
        <v>114</v>
      </c>
      <c r="O19">
        <v>1000</v>
      </c>
      <c r="P19" t="str">
        <f t="shared" si="3"/>
        <v>에너지너무많음</v>
      </c>
      <c r="Q19" t="str">
        <f t="shared" ca="1" si="13"/>
        <v>cu</v>
      </c>
      <c r="R19" t="s">
        <v>88</v>
      </c>
      <c r="S19" t="s">
        <v>114</v>
      </c>
      <c r="T19">
        <v>250</v>
      </c>
      <c r="U19" t="str">
        <f t="shared" ca="1" si="5"/>
        <v>cu</v>
      </c>
      <c r="V19" t="str">
        <f t="shared" si="6"/>
        <v>EN</v>
      </c>
      <c r="W19">
        <f t="shared" si="7"/>
        <v>1000</v>
      </c>
      <c r="X19" t="str">
        <f t="shared" ca="1" si="8"/>
        <v>cu</v>
      </c>
      <c r="Y19" t="str">
        <f t="shared" si="9"/>
        <v>EN</v>
      </c>
      <c r="Z19">
        <f t="shared" si="10"/>
        <v>250</v>
      </c>
    </row>
    <row r="20" spans="1:26">
      <c r="A20" t="s">
        <v>44</v>
      </c>
      <c r="B20" t="str">
        <f>VLOOKUP(A20,EventPointTypeTable!$A:$B,MATCH(EventPointTypeTable!$B$1,EventPointTypeTable!$A$1:$B$1,0),0)</f>
        <v>첫시작용</v>
      </c>
      <c r="C20">
        <f t="shared" ca="1" si="0"/>
        <v>19</v>
      </c>
      <c r="D20">
        <v>150</v>
      </c>
      <c r="E20">
        <f t="shared" ca="1" si="1"/>
        <v>1938</v>
      </c>
      <c r="F20">
        <f ca="1">(60+SUMIF(OFFSET(N20,-$C20+1,0,$C20),"EN",OFFSET(O20,-$C20+1,0,$C20)))*SummonTypeTable!$O$2</f>
        <v>1984.4444444444448</v>
      </c>
      <c r="G20" t="str">
        <f ca="1">IF(C20=1,60*SummonTypeTable!$O$2-OFFSET(F20,0,-1),
IF(F20&lt;&gt;OFFSET(F20,-1,0),OFFSET(F20,-1,0)-OFFSET(F20,0,-1),""))</f>
        <v/>
      </c>
      <c r="H20" t="str">
        <f ca="1">IF(C20=1,60*SummonTypeTable!$O$2/OFFSET(F20,0,-1),
IF(F20&lt;&gt;OFFSET(F20,-1,0),OFFSET(F20,-1,0)/OFFSET(F20,0,-1),""))</f>
        <v/>
      </c>
      <c r="I20">
        <f ca="1">(60+SUMIF(OFFSET(N20,-$C20+1,0,$C20),"EN",OFFSET(O20,-$C20+1,0,$C20))+SUMIF(OFFSET(S20,-$C20+1,0,$C20),"EN",OFFSET(T20,-$C20+1,0,$C20)))*SummonTypeTable!$O$2</f>
        <v>2468.3111111111116</v>
      </c>
      <c r="J20" t="str">
        <f ca="1">IF(C20=1,60*SummonTypeTable!$O$2-OFFSET(I20,0,-4),
IF(I20&lt;&gt;OFFSET(I20,-1,0),OFFSET(I20,-1,0)-OFFSET(I20,0,-4),""))</f>
        <v/>
      </c>
      <c r="K20" t="str">
        <f ca="1">IF(C20=1,60*SummonTypeTable!$O$2/OFFSET(I20,0,-4),
IF(I20&lt;&gt;OFFSET(I20,-1,0),OFFSET(I20,-1,0)/OFFSET(I20,0,-4),""))</f>
        <v/>
      </c>
      <c r="L20" t="str">
        <f t="shared" ca="1" si="12"/>
        <v>cu</v>
      </c>
      <c r="M20" t="s">
        <v>88</v>
      </c>
      <c r="N20" t="s">
        <v>90</v>
      </c>
      <c r="O20">
        <v>33750</v>
      </c>
      <c r="P20" t="str">
        <f t="shared" si="3"/>
        <v/>
      </c>
      <c r="Q20" t="str">
        <f t="shared" ca="1" si="13"/>
        <v>cu</v>
      </c>
      <c r="R20" t="s">
        <v>88</v>
      </c>
      <c r="S20" t="s">
        <v>90</v>
      </c>
      <c r="T20">
        <v>8438</v>
      </c>
      <c r="U20" t="str">
        <f t="shared" ca="1" si="5"/>
        <v>cu</v>
      </c>
      <c r="V20" t="str">
        <f t="shared" si="6"/>
        <v>GO</v>
      </c>
      <c r="W20">
        <f t="shared" si="7"/>
        <v>33750</v>
      </c>
      <c r="X20" t="str">
        <f t="shared" ca="1" si="8"/>
        <v>cu</v>
      </c>
      <c r="Y20" t="str">
        <f t="shared" si="9"/>
        <v>GO</v>
      </c>
      <c r="Z20">
        <f t="shared" si="10"/>
        <v>8438</v>
      </c>
    </row>
    <row r="21" spans="1:26">
      <c r="A21" t="s">
        <v>44</v>
      </c>
      <c r="B21" t="str">
        <f>VLOOKUP(A21,EventPointTypeTable!$A:$B,MATCH(EventPointTypeTable!$B$1,EventPointTypeTable!$A$1:$B$1,0),0)</f>
        <v>첫시작용</v>
      </c>
      <c r="C21">
        <f t="shared" ca="1" si="0"/>
        <v>20</v>
      </c>
      <c r="D21">
        <v>248</v>
      </c>
      <c r="E21">
        <f t="shared" ca="1" si="1"/>
        <v>2186</v>
      </c>
      <c r="F21">
        <f ca="1">(60+SUMIF(OFFSET(N21,-$C21+1,0,$C21),"EN",OFFSET(O21,-$C21+1,0,$C21)))*SummonTypeTable!$O$2</f>
        <v>1984.4444444444448</v>
      </c>
      <c r="G21" t="str">
        <f ca="1">IF(C21=1,60*SummonTypeTable!$O$2-OFFSET(F21,0,-1),
IF(F21&lt;&gt;OFFSET(F21,-1,0),OFFSET(F21,-1,0)-OFFSET(F21,0,-1),""))</f>
        <v/>
      </c>
      <c r="H21" t="str">
        <f ca="1">IF(C21=1,60*SummonTypeTable!$O$2/OFFSET(F21,0,-1),
IF(F21&lt;&gt;OFFSET(F21,-1,0),OFFSET(F21,-1,0)/OFFSET(F21,0,-1),""))</f>
        <v/>
      </c>
      <c r="I21">
        <f ca="1">(60+SUMIF(OFFSET(N21,-$C21+1,0,$C21),"EN",OFFSET(O21,-$C21+1,0,$C21))+SUMIF(OFFSET(S21,-$C21+1,0,$C21),"EN",OFFSET(T21,-$C21+1,0,$C21)))*SummonTypeTable!$O$2</f>
        <v>2468.3111111111116</v>
      </c>
      <c r="J21" t="str">
        <f ca="1">IF(C21=1,60*SummonTypeTable!$O$2-OFFSET(I21,0,-4),
IF(I21&lt;&gt;OFFSET(I21,-1,0),OFFSET(I21,-1,0)-OFFSET(I21,0,-4),""))</f>
        <v/>
      </c>
      <c r="K21" t="str">
        <f ca="1">IF(C21=1,60*SummonTypeTable!$O$2/OFFSET(I21,0,-4),
IF(I21&lt;&gt;OFFSET(I21,-1,0),OFFSET(I21,-1,0)/OFFSET(I21,0,-4),""))</f>
        <v/>
      </c>
      <c r="L21" t="str">
        <f t="shared" ref="L21" ca="1" si="14">IF(ISBLANK(M21),"",
VLOOKUP(M21,OFFSET(INDIRECT("$A:$B"),0,MATCH(M$1&amp;"_Verify",INDIRECT("$1:$1"),0)-1),2,0)
)</f>
        <v>it</v>
      </c>
      <c r="M21" t="s">
        <v>146</v>
      </c>
      <c r="N21" t="s">
        <v>145</v>
      </c>
      <c r="O21">
        <v>10</v>
      </c>
      <c r="P21" t="str">
        <f t="shared" si="3"/>
        <v/>
      </c>
      <c r="Q21" t="str">
        <f t="shared" ca="1" si="13"/>
        <v>cu</v>
      </c>
      <c r="R21" t="s">
        <v>88</v>
      </c>
      <c r="S21" t="s">
        <v>90</v>
      </c>
      <c r="T21">
        <v>9375</v>
      </c>
      <c r="U21" t="str">
        <f t="shared" ca="1" si="5"/>
        <v>it</v>
      </c>
      <c r="V21" t="str">
        <f t="shared" si="6"/>
        <v>Cash_sSpellGacha</v>
      </c>
      <c r="W21">
        <f t="shared" si="7"/>
        <v>10</v>
      </c>
      <c r="X21" t="str">
        <f t="shared" ca="1" si="8"/>
        <v>cu</v>
      </c>
      <c r="Y21" t="str">
        <f t="shared" si="9"/>
        <v>GO</v>
      </c>
      <c r="Z21">
        <f t="shared" si="10"/>
        <v>9375</v>
      </c>
    </row>
    <row r="22" spans="1:26">
      <c r="A22" t="s">
        <v>44</v>
      </c>
      <c r="B22" t="str">
        <f>VLOOKUP(A22,EventPointTypeTable!$A:$B,MATCH(EventPointTypeTable!$B$1,EventPointTypeTable!$A$1:$B$1,0),0)</f>
        <v>첫시작용</v>
      </c>
      <c r="C22">
        <f t="shared" ca="1" si="0"/>
        <v>21</v>
      </c>
      <c r="D22">
        <v>750</v>
      </c>
      <c r="E22">
        <f t="shared" ca="1" si="1"/>
        <v>2936</v>
      </c>
      <c r="F22">
        <f ca="1">(60+SUMIF(OFFSET(N22,-$C22+1,0,$C22),"EN",OFFSET(O22,-$C22+1,0,$C22)))*SummonTypeTable!$O$2</f>
        <v>3251.1111111111113</v>
      </c>
      <c r="G22">
        <f ca="1">IF(C22=1,60*SummonTypeTable!$O$2-OFFSET(F22,0,-1),
IF(F22&lt;&gt;OFFSET(F22,-1,0),OFFSET(F22,-1,0)-OFFSET(F22,0,-1),""))</f>
        <v>-951.5555555555552</v>
      </c>
      <c r="H22">
        <f ca="1">IF(C22=1,60*SummonTypeTable!$O$2/OFFSET(F22,0,-1),
IF(F22&lt;&gt;OFFSET(F22,-1,0),OFFSET(F22,-1,0)/OFFSET(F22,0,-1),""))</f>
        <v>0.67590069633666372</v>
      </c>
      <c r="I22">
        <f ca="1">(60+SUMIF(OFFSET(N22,-$C22+1,0,$C22),"EN",OFFSET(O22,-$C22+1,0,$C22))+SUMIF(OFFSET(S22,-$C22+1,0,$C22),"EN",OFFSET(T22,-$C22+1,0,$C22)))*SummonTypeTable!$O$2</f>
        <v>4051.6444444444451</v>
      </c>
      <c r="J22">
        <f ca="1">IF(C22=1,60*SummonTypeTable!$O$2-OFFSET(I22,0,-4),
IF(I22&lt;&gt;OFFSET(I22,-1,0),OFFSET(I22,-1,0)-OFFSET(I22,0,-4),""))</f>
        <v>-467.68888888888841</v>
      </c>
      <c r="K22">
        <f ca="1">IF(C22=1,60*SummonTypeTable!$O$2/OFFSET(I22,0,-4),
IF(I22&lt;&gt;OFFSET(I22,-1,0),OFFSET(I22,-1,0)/OFFSET(I22,0,-4),""))</f>
        <v>0.84070541931577369</v>
      </c>
      <c r="L22" t="str">
        <f t="shared" ca="1" si="12"/>
        <v>cu</v>
      </c>
      <c r="M22" t="s">
        <v>88</v>
      </c>
      <c r="N22" t="s">
        <v>114</v>
      </c>
      <c r="O22">
        <v>1500</v>
      </c>
      <c r="P22" t="str">
        <f t="shared" si="3"/>
        <v>에너지너무많음</v>
      </c>
      <c r="Q22" t="str">
        <f t="shared" ca="1" si="13"/>
        <v>cu</v>
      </c>
      <c r="R22" t="s">
        <v>88</v>
      </c>
      <c r="S22" t="s">
        <v>114</v>
      </c>
      <c r="T22">
        <v>375</v>
      </c>
      <c r="U22" t="str">
        <f t="shared" ca="1" si="5"/>
        <v>cu</v>
      </c>
      <c r="V22" t="str">
        <f t="shared" si="6"/>
        <v>EN</v>
      </c>
      <c r="W22">
        <f t="shared" si="7"/>
        <v>1500</v>
      </c>
      <c r="X22" t="str">
        <f t="shared" ca="1" si="8"/>
        <v>cu</v>
      </c>
      <c r="Y22" t="str">
        <f t="shared" si="9"/>
        <v>EN</v>
      </c>
      <c r="Z22">
        <f t="shared" si="10"/>
        <v>375</v>
      </c>
    </row>
    <row r="23" spans="1:26">
      <c r="A23" t="s">
        <v>44</v>
      </c>
      <c r="B23" t="str">
        <f>VLOOKUP(A23,EventPointTypeTable!$A:$B,MATCH(EventPointTypeTable!$B$1,EventPointTypeTable!$A$1:$B$1,0),0)</f>
        <v>첫시작용</v>
      </c>
      <c r="C23">
        <f t="shared" ca="1" si="0"/>
        <v>22</v>
      </c>
      <c r="D23">
        <v>248</v>
      </c>
      <c r="E23">
        <f t="shared" ca="1" si="1"/>
        <v>3184</v>
      </c>
      <c r="F23">
        <f ca="1">(60+SUMIF(OFFSET(N23,-$C23+1,0,$C23),"EN",OFFSET(O23,-$C23+1,0,$C23)))*SummonTypeTable!$O$2</f>
        <v>3251.1111111111113</v>
      </c>
      <c r="G23" t="str">
        <f ca="1">IF(C23=1,60*SummonTypeTable!$O$2-OFFSET(F23,0,-1),
IF(F23&lt;&gt;OFFSET(F23,-1,0),OFFSET(F23,-1,0)-OFFSET(F23,0,-1),""))</f>
        <v/>
      </c>
      <c r="H23" t="str">
        <f ca="1">IF(C23=1,60*SummonTypeTable!$O$2/OFFSET(F23,0,-1),
IF(F23&lt;&gt;OFFSET(F23,-1,0),OFFSET(F23,-1,0)/OFFSET(F23,0,-1),""))</f>
        <v/>
      </c>
      <c r="I23">
        <f ca="1">(60+SUMIF(OFFSET(N23,-$C23+1,0,$C23),"EN",OFFSET(O23,-$C23+1,0,$C23))+SUMIF(OFFSET(S23,-$C23+1,0,$C23),"EN",OFFSET(T23,-$C23+1,0,$C23)))*SummonTypeTable!$O$2</f>
        <v>4051.6444444444451</v>
      </c>
      <c r="J23" t="str">
        <f ca="1">IF(C23=1,60*SummonTypeTable!$O$2-OFFSET(I23,0,-4),
IF(I23&lt;&gt;OFFSET(I23,-1,0),OFFSET(I23,-1,0)-OFFSET(I23,0,-4),""))</f>
        <v/>
      </c>
      <c r="K23" t="str">
        <f ca="1">IF(C23=1,60*SummonTypeTable!$O$2/OFFSET(I23,0,-4),
IF(I23&lt;&gt;OFFSET(I23,-1,0),OFFSET(I23,-1,0)/OFFSET(I23,0,-4),""))</f>
        <v/>
      </c>
      <c r="L23" t="str">
        <f t="shared" ca="1" si="12"/>
        <v>cu</v>
      </c>
      <c r="M23" t="s">
        <v>88</v>
      </c>
      <c r="N23" t="s">
        <v>90</v>
      </c>
      <c r="O23">
        <v>27500</v>
      </c>
      <c r="P23" t="str">
        <f t="shared" si="3"/>
        <v/>
      </c>
      <c r="Q23" t="str">
        <f t="shared" ca="1" si="13"/>
        <v>cu</v>
      </c>
      <c r="R23" t="s">
        <v>88</v>
      </c>
      <c r="S23" t="s">
        <v>90</v>
      </c>
      <c r="T23">
        <v>6875</v>
      </c>
      <c r="U23" t="str">
        <f t="shared" ca="1" si="5"/>
        <v>cu</v>
      </c>
      <c r="V23" t="str">
        <f t="shared" si="6"/>
        <v>GO</v>
      </c>
      <c r="W23">
        <f t="shared" si="7"/>
        <v>27500</v>
      </c>
      <c r="X23" t="str">
        <f t="shared" ca="1" si="8"/>
        <v>cu</v>
      </c>
      <c r="Y23" t="str">
        <f t="shared" si="9"/>
        <v>GO</v>
      </c>
      <c r="Z23">
        <f t="shared" si="10"/>
        <v>6875</v>
      </c>
    </row>
    <row r="24" spans="1:26">
      <c r="A24" t="s">
        <v>44</v>
      </c>
      <c r="B24" t="str">
        <f>VLOOKUP(A24,EventPointTypeTable!$A:$B,MATCH(EventPointTypeTable!$B$1,EventPointTypeTable!$A$1:$B$1,0),0)</f>
        <v>첫시작용</v>
      </c>
      <c r="C24">
        <f t="shared" ca="1" si="0"/>
        <v>23</v>
      </c>
      <c r="D24">
        <v>443</v>
      </c>
      <c r="E24">
        <f t="shared" ca="1" si="1"/>
        <v>3627</v>
      </c>
      <c r="F24">
        <f ca="1">(60+SUMIF(OFFSET(N24,-$C24+1,0,$C24),"EN",OFFSET(O24,-$C24+1,0,$C24)))*SummonTypeTable!$O$2</f>
        <v>3251.1111111111113</v>
      </c>
      <c r="G24" t="str">
        <f ca="1">IF(C24=1,60*SummonTypeTable!$O$2-OFFSET(F24,0,-1),
IF(F24&lt;&gt;OFFSET(F24,-1,0),OFFSET(F24,-1,0)-OFFSET(F24,0,-1),""))</f>
        <v/>
      </c>
      <c r="H24" t="str">
        <f ca="1">IF(C24=1,60*SummonTypeTable!$O$2/OFFSET(F24,0,-1),
IF(F24&lt;&gt;OFFSET(F24,-1,0),OFFSET(F24,-1,0)/OFFSET(F24,0,-1),""))</f>
        <v/>
      </c>
      <c r="I24">
        <f ca="1">(60+SUMIF(OFFSET(N24,-$C24+1,0,$C24),"EN",OFFSET(O24,-$C24+1,0,$C24))+SUMIF(OFFSET(S24,-$C24+1,0,$C24),"EN",OFFSET(T24,-$C24+1,0,$C24)))*SummonTypeTable!$O$2</f>
        <v>4051.6444444444451</v>
      </c>
      <c r="J24" t="str">
        <f ca="1">IF(C24=1,60*SummonTypeTable!$O$2-OFFSET(I24,0,-4),
IF(I24&lt;&gt;OFFSET(I24,-1,0),OFFSET(I24,-1,0)-OFFSET(I24,0,-4),""))</f>
        <v/>
      </c>
      <c r="K24" t="str">
        <f ca="1">IF(C24=1,60*SummonTypeTable!$O$2/OFFSET(I24,0,-4),
IF(I24&lt;&gt;OFFSET(I24,-1,0),OFFSET(I24,-1,0)/OFFSET(I24,0,-4),""))</f>
        <v/>
      </c>
      <c r="L24" t="str">
        <f t="shared" ref="L24" ca="1" si="15">IF(ISBLANK(M24),"",
VLOOKUP(M24,OFFSET(INDIRECT("$A:$B"),0,MATCH(M$1&amp;"_Verify",INDIRECT("$1:$1"),0)-1),2,0)
)</f>
        <v>it</v>
      </c>
      <c r="M24" t="s">
        <v>146</v>
      </c>
      <c r="N24" t="s">
        <v>145</v>
      </c>
      <c r="O24">
        <v>10</v>
      </c>
      <c r="P24" t="str">
        <f t="shared" si="3"/>
        <v/>
      </c>
      <c r="Q24" t="str">
        <f t="shared" ca="1" si="13"/>
        <v>cu</v>
      </c>
      <c r="R24" t="s">
        <v>88</v>
      </c>
      <c r="S24" t="s">
        <v>90</v>
      </c>
      <c r="T24">
        <v>10938</v>
      </c>
      <c r="U24" t="str">
        <f t="shared" ca="1" si="5"/>
        <v>it</v>
      </c>
      <c r="V24" t="str">
        <f t="shared" si="6"/>
        <v>Cash_sSpellGacha</v>
      </c>
      <c r="W24">
        <f t="shared" si="7"/>
        <v>10</v>
      </c>
      <c r="X24" t="str">
        <f t="shared" ca="1" si="8"/>
        <v>cu</v>
      </c>
      <c r="Y24" t="str">
        <f t="shared" si="9"/>
        <v>GO</v>
      </c>
      <c r="Z24">
        <f t="shared" si="10"/>
        <v>10938</v>
      </c>
    </row>
    <row r="25" spans="1:26">
      <c r="A25" t="s">
        <v>44</v>
      </c>
      <c r="B25" t="str">
        <f>VLOOKUP(A25,EventPointTypeTable!$A:$B,MATCH(EventPointTypeTable!$B$1,EventPointTypeTable!$A$1:$B$1,0),0)</f>
        <v>첫시작용</v>
      </c>
      <c r="C25">
        <f t="shared" ca="1" si="0"/>
        <v>24</v>
      </c>
      <c r="D25">
        <v>938</v>
      </c>
      <c r="E25">
        <f t="shared" ca="1" si="1"/>
        <v>4565</v>
      </c>
      <c r="F25">
        <f ca="1">(60+SUMIF(OFFSET(N25,-$C25+1,0,$C25),"EN",OFFSET(O25,-$C25+1,0,$C25)))*SummonTypeTable!$O$2</f>
        <v>3251.1111111111113</v>
      </c>
      <c r="G25" t="str">
        <f ca="1">IF(C25=1,60*SummonTypeTable!$O$2-OFFSET(F25,0,-1),
IF(F25&lt;&gt;OFFSET(F25,-1,0),OFFSET(F25,-1,0)-OFFSET(F25,0,-1),""))</f>
        <v/>
      </c>
      <c r="H25" t="str">
        <f ca="1">IF(C25=1,60*SummonTypeTable!$O$2/OFFSET(F25,0,-1),
IF(F25&lt;&gt;OFFSET(F25,-1,0),OFFSET(F25,-1,0)/OFFSET(F25,0,-1),""))</f>
        <v/>
      </c>
      <c r="I25">
        <f ca="1">(60+SUMIF(OFFSET(N25,-$C25+1,0,$C25),"EN",OFFSET(O25,-$C25+1,0,$C25))+SUMIF(OFFSET(S25,-$C25+1,0,$C25),"EN",OFFSET(T25,-$C25+1,0,$C25)))*SummonTypeTable!$O$2</f>
        <v>4051.6444444444451</v>
      </c>
      <c r="J25" t="str">
        <f ca="1">IF(C25=1,60*SummonTypeTable!$O$2-OFFSET(I25,0,-4),
IF(I25&lt;&gt;OFFSET(I25,-1,0),OFFSET(I25,-1,0)-OFFSET(I25,0,-4),""))</f>
        <v/>
      </c>
      <c r="K25" t="str">
        <f ca="1">IF(C25=1,60*SummonTypeTable!$O$2/OFFSET(I25,0,-4),
IF(I25&lt;&gt;OFFSET(I25,-1,0),OFFSET(I25,-1,0)/OFFSET(I25,0,-4),""))</f>
        <v/>
      </c>
      <c r="L25" t="str">
        <f t="shared" ca="1" si="12"/>
        <v>cu</v>
      </c>
      <c r="M25" t="s">
        <v>88</v>
      </c>
      <c r="N25" t="s">
        <v>90</v>
      </c>
      <c r="O25">
        <v>36250</v>
      </c>
      <c r="P25" t="str">
        <f t="shared" si="3"/>
        <v/>
      </c>
      <c r="Q25" t="str">
        <f t="shared" ca="1" si="13"/>
        <v>cu</v>
      </c>
      <c r="R25" t="s">
        <v>88</v>
      </c>
      <c r="S25" t="s">
        <v>90</v>
      </c>
      <c r="T25">
        <v>9063</v>
      </c>
      <c r="U25" t="str">
        <f t="shared" ca="1" si="5"/>
        <v>cu</v>
      </c>
      <c r="V25" t="str">
        <f t="shared" si="6"/>
        <v>GO</v>
      </c>
      <c r="W25">
        <f t="shared" si="7"/>
        <v>36250</v>
      </c>
      <c r="X25" t="str">
        <f t="shared" ca="1" si="8"/>
        <v>cu</v>
      </c>
      <c r="Y25" t="str">
        <f t="shared" si="9"/>
        <v>GO</v>
      </c>
      <c r="Z25">
        <f t="shared" si="10"/>
        <v>9063</v>
      </c>
    </row>
    <row r="26" spans="1:26">
      <c r="A26" t="s">
        <v>44</v>
      </c>
      <c r="B26" t="str">
        <f>VLOOKUP(A26,EventPointTypeTable!$A:$B,MATCH(EventPointTypeTable!$B$1,EventPointTypeTable!$A$1:$B$1,0),0)</f>
        <v>첫시작용</v>
      </c>
      <c r="C26">
        <f t="shared" ca="1" si="0"/>
        <v>25</v>
      </c>
      <c r="D26">
        <v>1425</v>
      </c>
      <c r="E26">
        <f t="shared" ca="1" si="1"/>
        <v>5990</v>
      </c>
      <c r="F26">
        <f ca="1">(60+SUMIF(OFFSET(N26,-$C26+1,0,$C26),"EN",OFFSET(O26,-$C26+1,0,$C26)))*SummonTypeTable!$O$2</f>
        <v>4940.0000000000009</v>
      </c>
      <c r="G26">
        <f ca="1">IF(C26=1,60*SummonTypeTable!$O$2-OFFSET(F26,0,-1),
IF(F26&lt;&gt;OFFSET(F26,-1,0),OFFSET(F26,-1,0)-OFFSET(F26,0,-1),""))</f>
        <v>-2738.8888888888887</v>
      </c>
      <c r="H26">
        <f ca="1">IF(C26=1,60*SummonTypeTable!$O$2/OFFSET(F26,0,-1),
IF(F26&lt;&gt;OFFSET(F26,-1,0),OFFSET(F26,-1,0)/OFFSET(F26,0,-1),""))</f>
        <v>0.54275644592839922</v>
      </c>
      <c r="I26">
        <f ca="1">(60+SUMIF(OFFSET(N26,-$C26+1,0,$C26),"EN",OFFSET(O26,-$C26+1,0,$C26))+SUMIF(OFFSET(S26,-$C26+1,0,$C26),"EN",OFFSET(T26,-$C26+1,0,$C26)))*SummonTypeTable!$O$2</f>
        <v>6162.7555555555564</v>
      </c>
      <c r="J26">
        <f ca="1">IF(C26=1,60*SummonTypeTable!$O$2-OFFSET(I26,0,-4),
IF(I26&lt;&gt;OFFSET(I26,-1,0),OFFSET(I26,-1,0)-OFFSET(I26,0,-4),""))</f>
        <v>-1938.3555555555549</v>
      </c>
      <c r="K26">
        <f ca="1">IF(C26=1,60*SummonTypeTable!$O$2/OFFSET(I26,0,-4),
IF(I26&lt;&gt;OFFSET(I26,-1,0),OFFSET(I26,-1,0)/OFFSET(I26,0,-4),""))</f>
        <v>0.67640140975700247</v>
      </c>
      <c r="L26" t="str">
        <f t="shared" ca="1" si="12"/>
        <v>cu</v>
      </c>
      <c r="M26" t="s">
        <v>88</v>
      </c>
      <c r="N26" t="s">
        <v>114</v>
      </c>
      <c r="O26">
        <v>2000</v>
      </c>
      <c r="P26" t="str">
        <f t="shared" si="3"/>
        <v>에너지너무많음</v>
      </c>
      <c r="Q26" t="str">
        <f t="shared" ca="1" si="13"/>
        <v>cu</v>
      </c>
      <c r="R26" t="s">
        <v>88</v>
      </c>
      <c r="S26" t="s">
        <v>114</v>
      </c>
      <c r="T26">
        <v>500</v>
      </c>
      <c r="U26" t="str">
        <f t="shared" ca="1" si="5"/>
        <v>cu</v>
      </c>
      <c r="V26" t="str">
        <f t="shared" si="6"/>
        <v>EN</v>
      </c>
      <c r="W26">
        <f t="shared" si="7"/>
        <v>2000</v>
      </c>
      <c r="X26" t="str">
        <f t="shared" ca="1" si="8"/>
        <v>cu</v>
      </c>
      <c r="Y26" t="str">
        <f t="shared" si="9"/>
        <v>EN</v>
      </c>
      <c r="Z26">
        <f t="shared" si="10"/>
        <v>500</v>
      </c>
    </row>
    <row r="27" spans="1:26">
      <c r="A27" t="s">
        <v>44</v>
      </c>
      <c r="B27" t="str">
        <f>VLOOKUP(A27,EventPointTypeTable!$A:$B,MATCH(EventPointTypeTable!$B$1,EventPointTypeTable!$A$1:$B$1,0),0)</f>
        <v>첫시작용</v>
      </c>
      <c r="C27">
        <f t="shared" ca="1" si="0"/>
        <v>26</v>
      </c>
      <c r="D27">
        <v>150</v>
      </c>
      <c r="E27">
        <f t="shared" ca="1" si="1"/>
        <v>6140</v>
      </c>
      <c r="F27">
        <f ca="1">(60+SUMIF(OFFSET(N27,-$C27+1,0,$C27),"EN",OFFSET(O27,-$C27+1,0,$C27)))*SummonTypeTable!$O$2</f>
        <v>4940.0000000000009</v>
      </c>
      <c r="G27" t="str">
        <f ca="1">IF(C27=1,60*SummonTypeTable!$O$2-OFFSET(F27,0,-1),
IF(F27&lt;&gt;OFFSET(F27,-1,0),OFFSET(F27,-1,0)-OFFSET(F27,0,-1),""))</f>
        <v/>
      </c>
      <c r="H27" t="str">
        <f ca="1">IF(C27=1,60*SummonTypeTable!$O$2/OFFSET(F27,0,-1),
IF(F27&lt;&gt;OFFSET(F27,-1,0),OFFSET(F27,-1,0)/OFFSET(F27,0,-1),""))</f>
        <v/>
      </c>
      <c r="I27">
        <f ca="1">(60+SUMIF(OFFSET(N27,-$C27+1,0,$C27),"EN",OFFSET(O27,-$C27+1,0,$C27))+SUMIF(OFFSET(S27,-$C27+1,0,$C27),"EN",OFFSET(T27,-$C27+1,0,$C27)))*SummonTypeTable!$O$2</f>
        <v>6162.7555555555564</v>
      </c>
      <c r="J27" t="str">
        <f ca="1">IF(C27=1,60*SummonTypeTable!$O$2-OFFSET(I27,0,-4),
IF(I27&lt;&gt;OFFSET(I27,-1,0),OFFSET(I27,-1,0)-OFFSET(I27,0,-4),""))</f>
        <v/>
      </c>
      <c r="K27" t="str">
        <f ca="1">IF(C27=1,60*SummonTypeTable!$O$2/OFFSET(I27,0,-4),
IF(I27&lt;&gt;OFFSET(I27,-1,0),OFFSET(I27,-1,0)/OFFSET(I27,0,-4),""))</f>
        <v/>
      </c>
      <c r="L27" t="str">
        <f t="shared" ca="1" si="12"/>
        <v>cu</v>
      </c>
      <c r="M27" t="s">
        <v>88</v>
      </c>
      <c r="N27" t="s">
        <v>90</v>
      </c>
      <c r="O27">
        <v>50000</v>
      </c>
      <c r="P27" t="str">
        <f t="shared" si="3"/>
        <v/>
      </c>
      <c r="Q27" t="str">
        <f t="shared" ca="1" si="13"/>
        <v>cu</v>
      </c>
      <c r="R27" t="s">
        <v>88</v>
      </c>
      <c r="S27" t="s">
        <v>90</v>
      </c>
      <c r="T27">
        <v>12500</v>
      </c>
      <c r="U27" t="str">
        <f t="shared" ca="1" si="5"/>
        <v>cu</v>
      </c>
      <c r="V27" t="str">
        <f t="shared" si="6"/>
        <v>GO</v>
      </c>
      <c r="W27">
        <f t="shared" si="7"/>
        <v>50000</v>
      </c>
      <c r="X27" t="str">
        <f t="shared" ca="1" si="8"/>
        <v>cu</v>
      </c>
      <c r="Y27" t="str">
        <f t="shared" si="9"/>
        <v>GO</v>
      </c>
      <c r="Z27">
        <f t="shared" si="10"/>
        <v>12500</v>
      </c>
    </row>
    <row r="28" spans="1:26">
      <c r="A28" t="s">
        <v>44</v>
      </c>
      <c r="B28" t="str">
        <f>VLOOKUP(A28,EventPointTypeTable!$A:$B,MATCH(EventPointTypeTable!$B$1,EventPointTypeTable!$A$1:$B$1,0),0)</f>
        <v>첫시작용</v>
      </c>
      <c r="C28">
        <f t="shared" ca="1" si="0"/>
        <v>27</v>
      </c>
      <c r="D28">
        <v>300</v>
      </c>
      <c r="E28">
        <f t="shared" ca="1" si="1"/>
        <v>6440</v>
      </c>
      <c r="F28">
        <f ca="1">(60+SUMIF(OFFSET(N28,-$C28+1,0,$C28),"EN",OFFSET(O28,-$C28+1,0,$C28)))*SummonTypeTable!$O$2</f>
        <v>4940.0000000000009</v>
      </c>
      <c r="G28" t="str">
        <f ca="1">IF(C28=1,60*SummonTypeTable!$O$2-OFFSET(F28,0,-1),
IF(F28&lt;&gt;OFFSET(F28,-1,0),OFFSET(F28,-1,0)-OFFSET(F28,0,-1),""))</f>
        <v/>
      </c>
      <c r="H28" t="str">
        <f ca="1">IF(C28=1,60*SummonTypeTable!$O$2/OFFSET(F28,0,-1),
IF(F28&lt;&gt;OFFSET(F28,-1,0),OFFSET(F28,-1,0)/OFFSET(F28,0,-1),""))</f>
        <v/>
      </c>
      <c r="I28">
        <f ca="1">(60+SUMIF(OFFSET(N28,-$C28+1,0,$C28),"EN",OFFSET(O28,-$C28+1,0,$C28))+SUMIF(OFFSET(S28,-$C28+1,0,$C28),"EN",OFFSET(T28,-$C28+1,0,$C28)))*SummonTypeTable!$O$2</f>
        <v>6162.7555555555564</v>
      </c>
      <c r="J28" t="str">
        <f ca="1">IF(C28=1,60*SummonTypeTable!$O$2-OFFSET(I28,0,-4),
IF(I28&lt;&gt;OFFSET(I28,-1,0),OFFSET(I28,-1,0)-OFFSET(I28,0,-4),""))</f>
        <v/>
      </c>
      <c r="K28" t="str">
        <f ca="1">IF(C28=1,60*SummonTypeTable!$O$2/OFFSET(I28,0,-4),
IF(I28&lt;&gt;OFFSET(I28,-1,0),OFFSET(I28,-1,0)/OFFSET(I28,0,-4),""))</f>
        <v/>
      </c>
      <c r="L28" t="str">
        <f t="shared" ca="1" si="12"/>
        <v>it</v>
      </c>
      <c r="M28" t="s">
        <v>146</v>
      </c>
      <c r="N28" t="s">
        <v>145</v>
      </c>
      <c r="O28">
        <v>10</v>
      </c>
      <c r="P28" t="str">
        <f t="shared" si="3"/>
        <v/>
      </c>
      <c r="Q28" t="str">
        <f t="shared" ca="1" si="13"/>
        <v>cu</v>
      </c>
      <c r="R28" t="s">
        <v>88</v>
      </c>
      <c r="S28" t="s">
        <v>90</v>
      </c>
      <c r="T28">
        <v>15625</v>
      </c>
      <c r="U28" t="str">
        <f t="shared" ca="1" si="5"/>
        <v>it</v>
      </c>
      <c r="V28" t="str">
        <f t="shared" si="6"/>
        <v>Cash_sSpellGacha</v>
      </c>
      <c r="W28">
        <f t="shared" si="7"/>
        <v>10</v>
      </c>
      <c r="X28" t="str">
        <f t="shared" ca="1" si="8"/>
        <v>cu</v>
      </c>
      <c r="Y28" t="str">
        <f t="shared" si="9"/>
        <v>GO</v>
      </c>
      <c r="Z28">
        <f t="shared" si="10"/>
        <v>15625</v>
      </c>
    </row>
    <row r="29" spans="1:26">
      <c r="A29" t="s">
        <v>44</v>
      </c>
      <c r="B29" t="str">
        <f>VLOOKUP(A29,EventPointTypeTable!$A:$B,MATCH(EventPointTypeTable!$B$1,EventPointTypeTable!$A$1:$B$1,0),0)</f>
        <v>첫시작용</v>
      </c>
      <c r="C29">
        <f t="shared" ca="1" si="0"/>
        <v>28</v>
      </c>
      <c r="D29">
        <v>1800</v>
      </c>
      <c r="E29">
        <f t="shared" ca="1" si="1"/>
        <v>8240</v>
      </c>
      <c r="F29">
        <f ca="1">(60+SUMIF(OFFSET(N29,-$C29+1,0,$C29),"EN",OFFSET(O29,-$C29+1,0,$C29)))*SummonTypeTable!$O$2</f>
        <v>4940.0000000000009</v>
      </c>
      <c r="G29" t="str">
        <f ca="1">IF(C29=1,60*SummonTypeTable!$O$2-OFFSET(F29,0,-1),
IF(F29&lt;&gt;OFFSET(F29,-1,0),OFFSET(F29,-1,0)-OFFSET(F29,0,-1),""))</f>
        <v/>
      </c>
      <c r="H29" t="str">
        <f ca="1">IF(C29=1,60*SummonTypeTable!$O$2/OFFSET(F29,0,-1),
IF(F29&lt;&gt;OFFSET(F29,-1,0),OFFSET(F29,-1,0)/OFFSET(F29,0,-1),""))</f>
        <v/>
      </c>
      <c r="I29">
        <f ca="1">(60+SUMIF(OFFSET(N29,-$C29+1,0,$C29),"EN",OFFSET(O29,-$C29+1,0,$C29))+SUMIF(OFFSET(S29,-$C29+1,0,$C29),"EN",OFFSET(T29,-$C29+1,0,$C29)))*SummonTypeTable!$O$2</f>
        <v>6796.0888888888894</v>
      </c>
      <c r="J29">
        <f ca="1">IF(C29=1,60*SummonTypeTable!$O$2-OFFSET(I29,0,-4),
IF(I29&lt;&gt;OFFSET(I29,-1,0),OFFSET(I29,-1,0)-OFFSET(I29,0,-4),""))</f>
        <v>-2077.2444444444436</v>
      </c>
      <c r="K29">
        <f ca="1">IF(C29=1,60*SummonTypeTable!$O$2/OFFSET(I29,0,-4),
IF(I29&lt;&gt;OFFSET(I29,-1,0),OFFSET(I29,-1,0)/OFFSET(I29,0,-4),""))</f>
        <v>0.74790722761596562</v>
      </c>
      <c r="L29" t="str">
        <f t="shared" ca="1" si="12"/>
        <v>it</v>
      </c>
      <c r="M29" t="s">
        <v>146</v>
      </c>
      <c r="N29" t="s">
        <v>145</v>
      </c>
      <c r="O29">
        <v>10</v>
      </c>
      <c r="P29" t="str">
        <f t="shared" si="3"/>
        <v/>
      </c>
      <c r="Q29" t="str">
        <f t="shared" ca="1" si="13"/>
        <v>cu</v>
      </c>
      <c r="R29" t="s">
        <v>88</v>
      </c>
      <c r="S29" t="s">
        <v>114</v>
      </c>
      <c r="T29">
        <v>750</v>
      </c>
      <c r="U29" t="str">
        <f t="shared" ca="1" si="5"/>
        <v>it</v>
      </c>
      <c r="V29" t="str">
        <f t="shared" si="6"/>
        <v>Cash_sSpellGacha</v>
      </c>
      <c r="W29">
        <f t="shared" si="7"/>
        <v>10</v>
      </c>
      <c r="X29" t="str">
        <f t="shared" ca="1" si="8"/>
        <v>cu</v>
      </c>
      <c r="Y29" t="str">
        <f t="shared" si="9"/>
        <v>EN</v>
      </c>
      <c r="Z29">
        <f t="shared" si="10"/>
        <v>750</v>
      </c>
    </row>
    <row r="30" spans="1:26">
      <c r="A30" t="s">
        <v>44</v>
      </c>
      <c r="B30" t="str">
        <f>VLOOKUP(A30,EventPointTypeTable!$A:$B,MATCH(EventPointTypeTable!$B$1,EventPointTypeTable!$A$1:$B$1,0),0)</f>
        <v>첫시작용</v>
      </c>
      <c r="C30">
        <f t="shared" ca="1" si="0"/>
        <v>29</v>
      </c>
      <c r="D30">
        <v>1125</v>
      </c>
      <c r="E30">
        <f t="shared" ca="1" si="1"/>
        <v>9365</v>
      </c>
      <c r="F30">
        <f ca="1">(60+SUMIF(OFFSET(N30,-$C30+1,0,$C30),"EN",OFFSET(O30,-$C30+1,0,$C30)))*SummonTypeTable!$O$2</f>
        <v>4940.0000000000009</v>
      </c>
      <c r="G30" t="str">
        <f ca="1">IF(C30=1,60*SummonTypeTable!$O$2-OFFSET(F30,0,-1),
IF(F30&lt;&gt;OFFSET(F30,-1,0),OFFSET(F30,-1,0)-OFFSET(F30,0,-1),""))</f>
        <v/>
      </c>
      <c r="H30" t="str">
        <f ca="1">IF(C30=1,60*SummonTypeTable!$O$2/OFFSET(F30,0,-1),
IF(F30&lt;&gt;OFFSET(F30,-1,0),OFFSET(F30,-1,0)/OFFSET(F30,0,-1),""))</f>
        <v/>
      </c>
      <c r="I30">
        <f ca="1">(60+SUMIF(OFFSET(N30,-$C30+1,0,$C30),"EN",OFFSET(O30,-$C30+1,0,$C30))+SUMIF(OFFSET(S30,-$C30+1,0,$C30),"EN",OFFSET(T30,-$C30+1,0,$C30)))*SummonTypeTable!$O$2</f>
        <v>6796.0888888888894</v>
      </c>
      <c r="J30" t="str">
        <f ca="1">IF(C30=1,60*SummonTypeTable!$O$2-OFFSET(I30,0,-4),
IF(I30&lt;&gt;OFFSET(I30,-1,0),OFFSET(I30,-1,0)-OFFSET(I30,0,-4),""))</f>
        <v/>
      </c>
      <c r="K30" t="str">
        <f ca="1">IF(C30=1,60*SummonTypeTable!$O$2/OFFSET(I30,0,-4),
IF(I30&lt;&gt;OFFSET(I30,-1,0),OFFSET(I30,-1,0)/OFFSET(I30,0,-4),""))</f>
        <v/>
      </c>
      <c r="L30" t="str">
        <f t="shared" ca="1" si="12"/>
        <v>cu</v>
      </c>
      <c r="M30" t="s">
        <v>88</v>
      </c>
      <c r="N30" t="s">
        <v>90</v>
      </c>
      <c r="O30">
        <v>75000</v>
      </c>
      <c r="P30" t="str">
        <f t="shared" si="3"/>
        <v/>
      </c>
      <c r="Q30" t="str">
        <f t="shared" ca="1" si="13"/>
        <v>cu</v>
      </c>
      <c r="R30" t="s">
        <v>88</v>
      </c>
      <c r="S30" t="s">
        <v>90</v>
      </c>
      <c r="T30">
        <v>18750</v>
      </c>
      <c r="U30" t="str">
        <f t="shared" ca="1" si="5"/>
        <v>cu</v>
      </c>
      <c r="V30" t="str">
        <f t="shared" si="6"/>
        <v>GO</v>
      </c>
      <c r="W30">
        <f t="shared" si="7"/>
        <v>75000</v>
      </c>
      <c r="X30" t="str">
        <f t="shared" ca="1" si="8"/>
        <v>cu</v>
      </c>
      <c r="Y30" t="str">
        <f t="shared" si="9"/>
        <v>GO</v>
      </c>
      <c r="Z30">
        <f t="shared" si="10"/>
        <v>18750</v>
      </c>
    </row>
    <row r="31" spans="1:26">
      <c r="A31" t="s">
        <v>44</v>
      </c>
      <c r="B31" t="str">
        <f>VLOOKUP(A31,EventPointTypeTable!$A:$B,MATCH(EventPointTypeTable!$B$1,EventPointTypeTable!$A$1:$B$1,0),0)</f>
        <v>첫시작용</v>
      </c>
      <c r="C31">
        <f t="shared" ca="1" si="0"/>
        <v>30</v>
      </c>
      <c r="D31">
        <v>2100</v>
      </c>
      <c r="E31">
        <f t="shared" ca="1" si="1"/>
        <v>11465</v>
      </c>
      <c r="F31">
        <f ca="1">(60+SUMIF(OFFSET(N31,-$C31+1,0,$C31),"EN",OFFSET(O31,-$C31+1,0,$C31)))*SummonTypeTable!$O$2</f>
        <v>4940.0000000000009</v>
      </c>
      <c r="G31" t="str">
        <f ca="1">IF(C31=1,60*SummonTypeTable!$O$2-OFFSET(F31,0,-1),
IF(F31&lt;&gt;OFFSET(F31,-1,0),OFFSET(F31,-1,0)-OFFSET(F31,0,-1),""))</f>
        <v/>
      </c>
      <c r="H31" t="str">
        <f ca="1">IF(C31=1,60*SummonTypeTable!$O$2/OFFSET(F31,0,-1),
IF(F31&lt;&gt;OFFSET(F31,-1,0),OFFSET(F31,-1,0)/OFFSET(F31,0,-1),""))</f>
        <v/>
      </c>
      <c r="I31">
        <f ca="1">(60+SUMIF(OFFSET(N31,-$C31+1,0,$C31),"EN",OFFSET(O31,-$C31+1,0,$C31))+SUMIF(OFFSET(S31,-$C31+1,0,$C31),"EN",OFFSET(T31,-$C31+1,0,$C31)))*SummonTypeTable!$O$2</f>
        <v>6796.0888888888894</v>
      </c>
      <c r="J31" t="str">
        <f ca="1">IF(C31=1,60*SummonTypeTable!$O$2-OFFSET(I31,0,-4),
IF(I31&lt;&gt;OFFSET(I31,-1,0),OFFSET(I31,-1,0)-OFFSET(I31,0,-4),""))</f>
        <v/>
      </c>
      <c r="K31" t="str">
        <f ca="1">IF(C31=1,60*SummonTypeTable!$O$2/OFFSET(I31,0,-4),
IF(I31&lt;&gt;OFFSET(I31,-1,0),OFFSET(I31,-1,0)/OFFSET(I31,0,-4),""))</f>
        <v/>
      </c>
      <c r="L31" t="str">
        <f t="shared" ca="1" si="12"/>
        <v>cu</v>
      </c>
      <c r="M31" t="s">
        <v>88</v>
      </c>
      <c r="N31" t="s">
        <v>90</v>
      </c>
      <c r="O31">
        <v>81250</v>
      </c>
      <c r="P31" t="str">
        <f t="shared" si="3"/>
        <v/>
      </c>
      <c r="Q31" t="str">
        <f t="shared" ca="1" si="13"/>
        <v>cu</v>
      </c>
      <c r="R31" t="s">
        <v>88</v>
      </c>
      <c r="S31" t="s">
        <v>90</v>
      </c>
      <c r="T31">
        <v>20313</v>
      </c>
      <c r="U31" t="str">
        <f t="shared" ca="1" si="5"/>
        <v>cu</v>
      </c>
      <c r="V31" t="str">
        <f t="shared" si="6"/>
        <v>GO</v>
      </c>
      <c r="W31">
        <f t="shared" si="7"/>
        <v>81250</v>
      </c>
      <c r="X31" t="str">
        <f t="shared" ca="1" si="8"/>
        <v>cu</v>
      </c>
      <c r="Y31" t="str">
        <f t="shared" si="9"/>
        <v>GO</v>
      </c>
      <c r="Z31">
        <f t="shared" si="10"/>
        <v>20313</v>
      </c>
    </row>
    <row r="32" spans="1:26">
      <c r="A32" t="s">
        <v>44</v>
      </c>
      <c r="B32" t="str">
        <f>VLOOKUP(A32,EventPointTypeTable!$A:$B,MATCH(EventPointTypeTable!$B$1,EventPointTypeTable!$A$1:$B$1,0),0)</f>
        <v>첫시작용</v>
      </c>
      <c r="C32">
        <f t="shared" ca="1" si="0"/>
        <v>31</v>
      </c>
      <c r="D32">
        <v>2550</v>
      </c>
      <c r="E32">
        <f t="shared" ca="1" si="1"/>
        <v>14015</v>
      </c>
      <c r="F32">
        <f ca="1">(60+SUMIF(OFFSET(N32,-$C32+1,0,$C32),"EN",OFFSET(O32,-$C32+1,0,$C32)))*SummonTypeTable!$O$2</f>
        <v>8317.7777777777792</v>
      </c>
      <c r="G32">
        <f ca="1">IF(C32=1,60*SummonTypeTable!$O$2-OFFSET(F32,0,-1),
IF(F32&lt;&gt;OFFSET(F32,-1,0),OFFSET(F32,-1,0)-OFFSET(F32,0,-1),""))</f>
        <v>-9075</v>
      </c>
      <c r="H32">
        <f ca="1">IF(C32=1,60*SummonTypeTable!$O$2/OFFSET(F32,0,-1),
IF(F32&lt;&gt;OFFSET(F32,-1,0),OFFSET(F32,-1,0)/OFFSET(F32,0,-1),""))</f>
        <v>0.35247948626471642</v>
      </c>
      <c r="I32">
        <f ca="1">(60+SUMIF(OFFSET(N32,-$C32+1,0,$C32),"EN",OFFSET(O32,-$C32+1,0,$C32))+SUMIF(OFFSET(S32,-$C32+1,0,$C32),"EN",OFFSET(T32,-$C32+1,0,$C32)))*SummonTypeTable!$O$2</f>
        <v>11018.311111111112</v>
      </c>
      <c r="J32">
        <f ca="1">IF(C32=1,60*SummonTypeTable!$O$2-OFFSET(I32,0,-4),
IF(I32&lt;&gt;OFFSET(I32,-1,0),OFFSET(I32,-1,0)-OFFSET(I32,0,-4),""))</f>
        <v>-7218.9111111111106</v>
      </c>
      <c r="K32">
        <f ca="1">IF(C32=1,60*SummonTypeTable!$O$2/OFFSET(I32,0,-4),
IF(I32&lt;&gt;OFFSET(I32,-1,0),OFFSET(I32,-1,0)/OFFSET(I32,0,-4),""))</f>
        <v>0.48491536845443378</v>
      </c>
      <c r="L32" t="str">
        <f t="shared" ca="1" si="12"/>
        <v>cu</v>
      </c>
      <c r="M32" t="s">
        <v>88</v>
      </c>
      <c r="N32" t="s">
        <v>114</v>
      </c>
      <c r="O32">
        <v>4000</v>
      </c>
      <c r="P32" t="str">
        <f t="shared" si="3"/>
        <v>에너지너무많음</v>
      </c>
      <c r="Q32" t="str">
        <f t="shared" ca="1" si="13"/>
        <v>cu</v>
      </c>
      <c r="R32" t="s">
        <v>88</v>
      </c>
      <c r="S32" t="s">
        <v>114</v>
      </c>
      <c r="T32">
        <v>1000</v>
      </c>
      <c r="U32" t="str">
        <f t="shared" ca="1" si="5"/>
        <v>cu</v>
      </c>
      <c r="V32" t="str">
        <f t="shared" si="6"/>
        <v>EN</v>
      </c>
      <c r="W32">
        <f t="shared" si="7"/>
        <v>4000</v>
      </c>
      <c r="X32" t="str">
        <f t="shared" ca="1" si="8"/>
        <v>cu</v>
      </c>
      <c r="Y32" t="str">
        <f t="shared" si="9"/>
        <v>EN</v>
      </c>
      <c r="Z32">
        <f t="shared" si="10"/>
        <v>1000</v>
      </c>
    </row>
    <row r="33" spans="1:26">
      <c r="A33" t="s">
        <v>44</v>
      </c>
      <c r="B33" t="str">
        <f>VLOOKUP(A33,EventPointTypeTable!$A:$B,MATCH(EventPointTypeTable!$B$1,EventPointTypeTable!$A$1:$B$1,0),0)</f>
        <v>첫시작용</v>
      </c>
      <c r="C33">
        <f t="shared" ca="1" si="0"/>
        <v>32</v>
      </c>
      <c r="D33">
        <v>900</v>
      </c>
      <c r="E33">
        <f t="shared" ca="1" si="1"/>
        <v>14915</v>
      </c>
      <c r="F33">
        <f ca="1">(60+SUMIF(OFFSET(N33,-$C33+1,0,$C33),"EN",OFFSET(O33,-$C33+1,0,$C33)))*SummonTypeTable!$O$2</f>
        <v>8317.7777777777792</v>
      </c>
      <c r="G33" t="str">
        <f ca="1">IF(C33=1,60*SummonTypeTable!$O$2-OFFSET(F33,0,-1),
IF(F33&lt;&gt;OFFSET(F33,-1,0),OFFSET(F33,-1,0)-OFFSET(F33,0,-1),""))</f>
        <v/>
      </c>
      <c r="H33" t="str">
        <f ca="1">IF(C33=1,60*SummonTypeTable!$O$2/OFFSET(F33,0,-1),
IF(F33&lt;&gt;OFFSET(F33,-1,0),OFFSET(F33,-1,0)/OFFSET(F33,0,-1),""))</f>
        <v/>
      </c>
      <c r="I33">
        <f ca="1">(60+SUMIF(OFFSET(N33,-$C33+1,0,$C33),"EN",OFFSET(O33,-$C33+1,0,$C33))+SUMIF(OFFSET(S33,-$C33+1,0,$C33),"EN",OFFSET(T33,-$C33+1,0,$C33)))*SummonTypeTable!$O$2</f>
        <v>11018.311111111112</v>
      </c>
      <c r="J33" t="str">
        <f ca="1">IF(C33=1,60*SummonTypeTable!$O$2-OFFSET(I33,0,-4),
IF(I33&lt;&gt;OFFSET(I33,-1,0),OFFSET(I33,-1,0)-OFFSET(I33,0,-4),""))</f>
        <v/>
      </c>
      <c r="K33" t="str">
        <f ca="1">IF(C33=1,60*SummonTypeTable!$O$2/OFFSET(I33,0,-4),
IF(I33&lt;&gt;OFFSET(I33,-1,0),OFFSET(I33,-1,0)/OFFSET(I33,0,-4),""))</f>
        <v/>
      </c>
      <c r="L33" t="str">
        <f t="shared" ca="1" si="12"/>
        <v>cu</v>
      </c>
      <c r="M33" t="s">
        <v>88</v>
      </c>
      <c r="N33" t="s">
        <v>90</v>
      </c>
      <c r="O33">
        <v>93750</v>
      </c>
      <c r="P33" t="str">
        <f t="shared" si="3"/>
        <v/>
      </c>
      <c r="Q33" t="str">
        <f t="shared" ca="1" si="13"/>
        <v>cu</v>
      </c>
      <c r="R33" t="s">
        <v>88</v>
      </c>
      <c r="S33" t="s">
        <v>90</v>
      </c>
      <c r="T33">
        <v>23438</v>
      </c>
      <c r="U33" t="str">
        <f t="shared" ca="1" si="5"/>
        <v>cu</v>
      </c>
      <c r="V33" t="str">
        <f t="shared" si="6"/>
        <v>GO</v>
      </c>
      <c r="W33">
        <f t="shared" si="7"/>
        <v>93750</v>
      </c>
      <c r="X33" t="str">
        <f t="shared" ca="1" si="8"/>
        <v>cu</v>
      </c>
      <c r="Y33" t="str">
        <f t="shared" si="9"/>
        <v>GO</v>
      </c>
      <c r="Z33">
        <f t="shared" si="10"/>
        <v>23438</v>
      </c>
    </row>
    <row r="34" spans="1:26">
      <c r="A34" t="s">
        <v>44</v>
      </c>
      <c r="B34" t="str">
        <f>VLOOKUP(A34,EventPointTypeTable!$A:$B,MATCH(EventPointTypeTable!$B$1,EventPointTypeTable!$A$1:$B$1,0),0)</f>
        <v>첫시작용</v>
      </c>
      <c r="C34">
        <f t="shared" ca="1" si="0"/>
        <v>33</v>
      </c>
      <c r="D34">
        <v>3525</v>
      </c>
      <c r="E34">
        <f t="shared" ca="1" si="1"/>
        <v>18440</v>
      </c>
      <c r="F34">
        <f ca="1">(60+SUMIF(OFFSET(N34,-$C34+1,0,$C34),"EN",OFFSET(O34,-$C34+1,0,$C34)))*SummonTypeTable!$O$2</f>
        <v>12540.000000000002</v>
      </c>
      <c r="G34">
        <f ca="1">IF(C34=1,60*SummonTypeTable!$O$2-OFFSET(F34,0,-1),
IF(F34&lt;&gt;OFFSET(F34,-1,0),OFFSET(F34,-1,0)-OFFSET(F34,0,-1),""))</f>
        <v>-10122.222222222221</v>
      </c>
      <c r="H34">
        <f ca="1">IF(C34=1,60*SummonTypeTable!$O$2/OFFSET(F34,0,-1),
IF(F34&lt;&gt;OFFSET(F34,-1,0),OFFSET(F34,-1,0)/OFFSET(F34,0,-1),""))</f>
        <v>0.45107254760183185</v>
      </c>
      <c r="I34">
        <f ca="1">(60+SUMIF(OFFSET(N34,-$C34+1,0,$C34),"EN",OFFSET(O34,-$C34+1,0,$C34))+SUMIF(OFFSET(S34,-$C34+1,0,$C34),"EN",OFFSET(T34,-$C34+1,0,$C34)))*SummonTypeTable!$O$2</f>
        <v>16296.088888888891</v>
      </c>
      <c r="J34">
        <f ca="1">IF(C34=1,60*SummonTypeTable!$O$2-OFFSET(I34,0,-4),
IF(I34&lt;&gt;OFFSET(I34,-1,0),OFFSET(I34,-1,0)-OFFSET(I34,0,-4),""))</f>
        <v>-7421.688888888888</v>
      </c>
      <c r="K34">
        <f ca="1">IF(C34=1,60*SummonTypeTable!$O$2/OFFSET(I34,0,-4),
IF(I34&lt;&gt;OFFSET(I34,-1,0),OFFSET(I34,-1,0)/OFFSET(I34,0,-4),""))</f>
        <v>0.59752229452880212</v>
      </c>
      <c r="L34" t="str">
        <f t="shared" ca="1" si="12"/>
        <v>cu</v>
      </c>
      <c r="M34" t="s">
        <v>88</v>
      </c>
      <c r="N34" t="s">
        <v>114</v>
      </c>
      <c r="O34">
        <v>5000</v>
      </c>
      <c r="P34" t="str">
        <f t="shared" si="3"/>
        <v>에너지너무많음</v>
      </c>
      <c r="Q34" t="str">
        <f t="shared" ca="1" si="13"/>
        <v>cu</v>
      </c>
      <c r="R34" t="s">
        <v>88</v>
      </c>
      <c r="S34" t="s">
        <v>114</v>
      </c>
      <c r="T34">
        <v>1250</v>
      </c>
      <c r="U34" t="str">
        <f t="shared" ca="1" si="5"/>
        <v>cu</v>
      </c>
      <c r="V34" t="str">
        <f t="shared" si="6"/>
        <v>EN</v>
      </c>
      <c r="W34">
        <f t="shared" si="7"/>
        <v>5000</v>
      </c>
      <c r="X34" t="str">
        <f t="shared" ca="1" si="8"/>
        <v>cu</v>
      </c>
      <c r="Y34" t="str">
        <f t="shared" si="9"/>
        <v>EN</v>
      </c>
      <c r="Z34">
        <f t="shared" si="10"/>
        <v>1250</v>
      </c>
    </row>
    <row r="35" spans="1:26">
      <c r="A35" t="s">
        <v>46</v>
      </c>
      <c r="B35" t="str">
        <f>VLOOKUP(A35,EventPointTypeTable!$A:$B,MATCH(EventPointTypeTable!$B$1,EventPointTypeTable!$A$1:$B$1,0),0)</f>
        <v>루틴1</v>
      </c>
      <c r="C35">
        <f t="shared" ca="1" si="0"/>
        <v>1</v>
      </c>
      <c r="D35">
        <v>12</v>
      </c>
      <c r="E35">
        <f t="shared" ca="1" si="1"/>
        <v>12</v>
      </c>
      <c r="F35">
        <f ca="1">(60+SUMIF(OFFSET(N35,-$C35+1,0,$C35),"EN",OFFSET(O35,-$C35+1,0,$C35)))*SummonTypeTable!$O$2</f>
        <v>84.444444444444457</v>
      </c>
      <c r="G35">
        <f ca="1">IF(C35=1,60*SummonTypeTable!$O$2-OFFSET(F35,0,-1),
IF(F35&lt;&gt;OFFSET(F35,-1,0),OFFSET(F35,-1,0)-OFFSET(F35,0,-1),""))</f>
        <v>38.666666666666671</v>
      </c>
      <c r="H35">
        <f ca="1">IF(C35=1,60*SummonTypeTable!$O$2/OFFSET(F35,0,-1),
IF(F35&lt;&gt;OFFSET(F35,-1,0),OFFSET(F35,-1,0)/OFFSET(F35,0,-1),""))</f>
        <v>4.2222222222222223</v>
      </c>
      <c r="I35">
        <f ca="1">(60+SUMIF(OFFSET(N35,-$C35+1,0,$C35),"EN",OFFSET(O35,-$C35+1,0,$C35))+SUMIF(OFFSET(S35,-$C35+1,0,$C35),"EN",OFFSET(T35,-$C35+1,0,$C35)))*SummonTypeTable!$O$2</f>
        <v>109.77777777777779</v>
      </c>
      <c r="J35">
        <f ca="1">IF(C35=1,60*SummonTypeTable!$O$2-OFFSET(I35,0,-4),
IF(I35&lt;&gt;OFFSET(I35,-1,0),OFFSET(I35,-1,0)-OFFSET(I35,0,-4),""))</f>
        <v>38.666666666666671</v>
      </c>
      <c r="K35">
        <f ca="1">IF(C35=1,60*SummonTypeTable!$O$2/OFFSET(I35,0,-4),
IF(I35&lt;&gt;OFFSET(I35,-1,0),OFFSET(I35,-1,0)/OFFSET(I35,0,-4),""))</f>
        <v>4.2222222222222223</v>
      </c>
      <c r="L35" t="str">
        <f t="shared" ca="1" si="12"/>
        <v>cu</v>
      </c>
      <c r="M35" t="s">
        <v>88</v>
      </c>
      <c r="N35" t="s">
        <v>114</v>
      </c>
      <c r="O35">
        <v>40</v>
      </c>
      <c r="P35" t="str">
        <f t="shared" si="3"/>
        <v>에너지너무많음</v>
      </c>
      <c r="Q35" t="str">
        <f t="shared" ca="1" si="13"/>
        <v>cu</v>
      </c>
      <c r="R35" t="s">
        <v>88</v>
      </c>
      <c r="S35" t="s">
        <v>114</v>
      </c>
      <c r="T35">
        <v>30</v>
      </c>
      <c r="U35" t="str">
        <f t="shared" ca="1" si="5"/>
        <v>cu</v>
      </c>
      <c r="V35" t="str">
        <f t="shared" si="6"/>
        <v>EN</v>
      </c>
      <c r="W35">
        <f t="shared" si="7"/>
        <v>40</v>
      </c>
      <c r="X35" t="str">
        <f t="shared" ca="1" si="8"/>
        <v>cu</v>
      </c>
      <c r="Y35" t="str">
        <f t="shared" si="9"/>
        <v>EN</v>
      </c>
      <c r="Z35">
        <f t="shared" si="10"/>
        <v>30</v>
      </c>
    </row>
    <row r="36" spans="1:26">
      <c r="A36" t="s">
        <v>46</v>
      </c>
      <c r="B36" t="str">
        <f>VLOOKUP(A36,EventPointTypeTable!$A:$B,MATCH(EventPointTypeTable!$B$1,EventPointTypeTable!$A$1:$B$1,0),0)</f>
        <v>루틴1</v>
      </c>
      <c r="C36">
        <f t="shared" ca="1" si="0"/>
        <v>2</v>
      </c>
      <c r="D36">
        <v>8</v>
      </c>
      <c r="E36">
        <f t="shared" ca="1" si="1"/>
        <v>20</v>
      </c>
      <c r="F36">
        <f ca="1">(60+SUMIF(OFFSET(N36,-$C36+1,0,$C36),"EN",OFFSET(O36,-$C36+1,0,$C36)))*SummonTypeTable!$O$2</f>
        <v>84.444444444444457</v>
      </c>
      <c r="G36" t="str">
        <f ca="1">IF(C36=1,60*SummonTypeTable!$O$2-OFFSET(F36,0,-1),
IF(F36&lt;&gt;OFFSET(F36,-1,0),OFFSET(F36,-1,0)-OFFSET(F36,0,-1),""))</f>
        <v/>
      </c>
      <c r="H36" t="str">
        <f ca="1">IF(C36=1,60*SummonTypeTable!$O$2/OFFSET(F36,0,-1),
IF(F36&lt;&gt;OFFSET(F36,-1,0),OFFSET(F36,-1,0)/OFFSET(F36,0,-1),""))</f>
        <v/>
      </c>
      <c r="I36">
        <f ca="1">(60+SUMIF(OFFSET(N36,-$C36+1,0,$C36),"EN",OFFSET(O36,-$C36+1,0,$C36))+SUMIF(OFFSET(S36,-$C36+1,0,$C36),"EN",OFFSET(T36,-$C36+1,0,$C36)))*SummonTypeTable!$O$2</f>
        <v>109.77777777777779</v>
      </c>
      <c r="J36" t="str">
        <f ca="1">IF(C36=1,60*SummonTypeTable!$O$2-OFFSET(I36,0,-4),
IF(I36&lt;&gt;OFFSET(I36,-1,0),OFFSET(I36,-1,0)-OFFSET(I36,0,-4),""))</f>
        <v/>
      </c>
      <c r="K36" t="str">
        <f ca="1">IF(C36=1,60*SummonTypeTable!$O$2/OFFSET(I36,0,-4),
IF(I36&lt;&gt;OFFSET(I36,-1,0),OFFSET(I36,-1,0)/OFFSET(I36,0,-4),""))</f>
        <v/>
      </c>
      <c r="L36" t="str">
        <f t="shared" ca="1" si="12"/>
        <v>cu</v>
      </c>
      <c r="M36" t="s">
        <v>88</v>
      </c>
      <c r="N36" t="s">
        <v>90</v>
      </c>
      <c r="O36">
        <v>1250</v>
      </c>
      <c r="P36" t="str">
        <f t="shared" si="3"/>
        <v/>
      </c>
      <c r="Q36" t="str">
        <f t="shared" ca="1" si="13"/>
        <v>cu</v>
      </c>
      <c r="R36" t="s">
        <v>88</v>
      </c>
      <c r="S36" t="s">
        <v>90</v>
      </c>
      <c r="T36">
        <v>313</v>
      </c>
      <c r="U36" t="str">
        <f t="shared" ca="1" si="5"/>
        <v>cu</v>
      </c>
      <c r="V36" t="str">
        <f t="shared" si="6"/>
        <v>GO</v>
      </c>
      <c r="W36">
        <f t="shared" si="7"/>
        <v>1250</v>
      </c>
      <c r="X36" t="str">
        <f t="shared" ca="1" si="8"/>
        <v>cu</v>
      </c>
      <c r="Y36" t="str">
        <f t="shared" si="9"/>
        <v>GO</v>
      </c>
      <c r="Z36">
        <f t="shared" si="10"/>
        <v>313</v>
      </c>
    </row>
    <row r="37" spans="1:26">
      <c r="A37" t="s">
        <v>46</v>
      </c>
      <c r="B37" t="str">
        <f>VLOOKUP(A37,EventPointTypeTable!$A:$B,MATCH(EventPointTypeTable!$B$1,EventPointTypeTable!$A$1:$B$1,0),0)</f>
        <v>루틴1</v>
      </c>
      <c r="C37">
        <f t="shared" ca="1" si="0"/>
        <v>3</v>
      </c>
      <c r="D37">
        <v>15</v>
      </c>
      <c r="E37">
        <f t="shared" ca="1" si="1"/>
        <v>35</v>
      </c>
      <c r="F37">
        <f ca="1">(60+SUMIF(OFFSET(N37,-$C37+1,0,$C37),"EN",OFFSET(O37,-$C37+1,0,$C37)))*SummonTypeTable!$O$2</f>
        <v>84.444444444444457</v>
      </c>
      <c r="G37" t="str">
        <f ca="1">IF(C37=1,60*SummonTypeTable!$O$2-OFFSET(F37,0,-1),
IF(F37&lt;&gt;OFFSET(F37,-1,0),OFFSET(F37,-1,0)-OFFSET(F37,0,-1),""))</f>
        <v/>
      </c>
      <c r="H37" t="str">
        <f ca="1">IF(C37=1,60*SummonTypeTable!$O$2/OFFSET(F37,0,-1),
IF(F37&lt;&gt;OFFSET(F37,-1,0),OFFSET(F37,-1,0)/OFFSET(F37,0,-1),""))</f>
        <v/>
      </c>
      <c r="I37">
        <f ca="1">(60+SUMIF(OFFSET(N37,-$C37+1,0,$C37),"EN",OFFSET(O37,-$C37+1,0,$C37))+SUMIF(OFFSET(S37,-$C37+1,0,$C37),"EN",OFFSET(T37,-$C37+1,0,$C37)))*SummonTypeTable!$O$2</f>
        <v>109.77777777777779</v>
      </c>
      <c r="J37" t="str">
        <f ca="1">IF(C37=1,60*SummonTypeTable!$O$2-OFFSET(I37,0,-4),
IF(I37&lt;&gt;OFFSET(I37,-1,0),OFFSET(I37,-1,0)-OFFSET(I37,0,-4),""))</f>
        <v/>
      </c>
      <c r="K37" t="str">
        <f ca="1">IF(C37=1,60*SummonTypeTable!$O$2/OFFSET(I37,0,-4),
IF(I37&lt;&gt;OFFSET(I37,-1,0),OFFSET(I37,-1,0)/OFFSET(I37,0,-4),""))</f>
        <v/>
      </c>
      <c r="L37" t="str">
        <f t="shared" ca="1" si="12"/>
        <v>it</v>
      </c>
      <c r="M37" t="s">
        <v>146</v>
      </c>
      <c r="N37" t="s">
        <v>145</v>
      </c>
      <c r="O37">
        <v>2</v>
      </c>
      <c r="P37" t="str">
        <f t="shared" si="3"/>
        <v/>
      </c>
      <c r="Q37" t="str">
        <f t="shared" ca="1" si="13"/>
        <v>cu</v>
      </c>
      <c r="R37" t="s">
        <v>88</v>
      </c>
      <c r="S37" t="s">
        <v>90</v>
      </c>
      <c r="T37">
        <v>469</v>
      </c>
      <c r="U37" t="str">
        <f t="shared" ca="1" si="5"/>
        <v>it</v>
      </c>
      <c r="V37" t="str">
        <f t="shared" si="6"/>
        <v>Cash_sSpellGacha</v>
      </c>
      <c r="W37">
        <f t="shared" si="7"/>
        <v>2</v>
      </c>
      <c r="X37" t="str">
        <f t="shared" ca="1" si="8"/>
        <v>cu</v>
      </c>
      <c r="Y37" t="str">
        <f t="shared" si="9"/>
        <v>GO</v>
      </c>
      <c r="Z37">
        <f t="shared" si="10"/>
        <v>469</v>
      </c>
    </row>
    <row r="38" spans="1:26">
      <c r="A38" t="s">
        <v>46</v>
      </c>
      <c r="B38" t="str">
        <f>VLOOKUP(A38,EventPointTypeTable!$A:$B,MATCH(EventPointTypeTable!$B$1,EventPointTypeTable!$A$1:$B$1,0),0)</f>
        <v>루틴1</v>
      </c>
      <c r="C38">
        <f t="shared" ca="1" si="0"/>
        <v>4</v>
      </c>
      <c r="D38">
        <v>20</v>
      </c>
      <c r="E38">
        <f t="shared" ca="1" si="1"/>
        <v>55</v>
      </c>
      <c r="F38">
        <f ca="1">(60+SUMIF(OFFSET(N38,-$C38+1,0,$C38),"EN",OFFSET(O38,-$C38+1,0,$C38)))*SummonTypeTable!$O$2</f>
        <v>152.00000000000003</v>
      </c>
      <c r="G38">
        <f ca="1">IF(C38=1,60*SummonTypeTable!$O$2-OFFSET(F38,0,-1),
IF(F38&lt;&gt;OFFSET(F38,-1,0),OFFSET(F38,-1,0)-OFFSET(F38,0,-1),""))</f>
        <v>29.444444444444457</v>
      </c>
      <c r="H38">
        <f ca="1">IF(C38=1,60*SummonTypeTable!$O$2/OFFSET(F38,0,-1),
IF(F38&lt;&gt;OFFSET(F38,-1,0),OFFSET(F38,-1,0)/OFFSET(F38,0,-1),""))</f>
        <v>1.5353535353535357</v>
      </c>
      <c r="I38">
        <f ca="1">(60+SUMIF(OFFSET(N38,-$C38+1,0,$C38),"EN",OFFSET(O38,-$C38+1,0,$C38))+SUMIF(OFFSET(S38,-$C38+1,0,$C38),"EN",OFFSET(T38,-$C38+1,0,$C38)))*SummonTypeTable!$O$2</f>
        <v>209.42222222222225</v>
      </c>
      <c r="J38">
        <f ca="1">IF(C38=1,60*SummonTypeTable!$O$2-OFFSET(I38,0,-4),
IF(I38&lt;&gt;OFFSET(I38,-1,0),OFFSET(I38,-1,0)-OFFSET(I38,0,-4),""))</f>
        <v>54.777777777777786</v>
      </c>
      <c r="K38">
        <f ca="1">IF(C38=1,60*SummonTypeTable!$O$2/OFFSET(I38,0,-4),
IF(I38&lt;&gt;OFFSET(I38,-1,0),OFFSET(I38,-1,0)/OFFSET(I38,0,-4),""))</f>
        <v>1.9959595959595962</v>
      </c>
      <c r="L38" t="str">
        <f t="shared" ca="1" si="12"/>
        <v>cu</v>
      </c>
      <c r="M38" t="s">
        <v>88</v>
      </c>
      <c r="N38" t="s">
        <v>114</v>
      </c>
      <c r="O38">
        <v>80</v>
      </c>
      <c r="P38" t="str">
        <f t="shared" si="3"/>
        <v>에너지너무많음</v>
      </c>
      <c r="Q38" t="str">
        <f t="shared" ca="1" si="13"/>
        <v>cu</v>
      </c>
      <c r="R38" t="s">
        <v>88</v>
      </c>
      <c r="S38" t="s">
        <v>114</v>
      </c>
      <c r="T38">
        <v>38</v>
      </c>
      <c r="U38" t="str">
        <f t="shared" ca="1" si="5"/>
        <v>cu</v>
      </c>
      <c r="V38" t="str">
        <f t="shared" si="6"/>
        <v>EN</v>
      </c>
      <c r="W38">
        <f t="shared" si="7"/>
        <v>80</v>
      </c>
      <c r="X38" t="str">
        <f t="shared" ca="1" si="8"/>
        <v>cu</v>
      </c>
      <c r="Y38" t="str">
        <f t="shared" si="9"/>
        <v>EN</v>
      </c>
      <c r="Z38">
        <f t="shared" si="10"/>
        <v>38</v>
      </c>
    </row>
    <row r="39" spans="1:26">
      <c r="A39" t="s">
        <v>46</v>
      </c>
      <c r="B39" t="str">
        <f>VLOOKUP(A39,EventPointTypeTable!$A:$B,MATCH(EventPointTypeTable!$B$1,EventPointTypeTable!$A$1:$B$1,0),0)</f>
        <v>루틴1</v>
      </c>
      <c r="C39">
        <f t="shared" ca="1" si="0"/>
        <v>5</v>
      </c>
      <c r="D39">
        <v>10</v>
      </c>
      <c r="E39">
        <f t="shared" ca="1" si="1"/>
        <v>65</v>
      </c>
      <c r="F39">
        <f ca="1">(60+SUMIF(OFFSET(N39,-$C39+1,0,$C39),"EN",OFFSET(O39,-$C39+1,0,$C39)))*SummonTypeTable!$O$2</f>
        <v>152.00000000000003</v>
      </c>
      <c r="G39" t="str">
        <f ca="1">IF(C39=1,60*SummonTypeTable!$O$2-OFFSET(F39,0,-1),
IF(F39&lt;&gt;OFFSET(F39,-1,0),OFFSET(F39,-1,0)-OFFSET(F39,0,-1),""))</f>
        <v/>
      </c>
      <c r="H39" t="str">
        <f ca="1">IF(C39=1,60*SummonTypeTable!$O$2/OFFSET(F39,0,-1),
IF(F39&lt;&gt;OFFSET(F39,-1,0),OFFSET(F39,-1,0)/OFFSET(F39,0,-1),""))</f>
        <v/>
      </c>
      <c r="I39">
        <f ca="1">(60+SUMIF(OFFSET(N39,-$C39+1,0,$C39),"EN",OFFSET(O39,-$C39+1,0,$C39))+SUMIF(OFFSET(S39,-$C39+1,0,$C39),"EN",OFFSET(T39,-$C39+1,0,$C39)))*SummonTypeTable!$O$2</f>
        <v>209.42222222222225</v>
      </c>
      <c r="J39" t="str">
        <f ca="1">IF(C39=1,60*SummonTypeTable!$O$2-OFFSET(I39,0,-4),
IF(I39&lt;&gt;OFFSET(I39,-1,0),OFFSET(I39,-1,0)-OFFSET(I39,0,-4),""))</f>
        <v/>
      </c>
      <c r="K39" t="str">
        <f ca="1">IF(C39=1,60*SummonTypeTable!$O$2/OFFSET(I39,0,-4),
IF(I39&lt;&gt;OFFSET(I39,-1,0),OFFSET(I39,-1,0)/OFFSET(I39,0,-4),""))</f>
        <v/>
      </c>
      <c r="L39" t="str">
        <f t="shared" ca="1" si="12"/>
        <v>cu</v>
      </c>
      <c r="M39" t="s">
        <v>88</v>
      </c>
      <c r="N39" t="s">
        <v>90</v>
      </c>
      <c r="O39">
        <v>1750</v>
      </c>
      <c r="P39" t="str">
        <f t="shared" si="3"/>
        <v/>
      </c>
      <c r="Q39" t="str">
        <f t="shared" ca="1" si="13"/>
        <v>cu</v>
      </c>
      <c r="R39" t="s">
        <v>88</v>
      </c>
      <c r="S39" t="s">
        <v>90</v>
      </c>
      <c r="T39">
        <v>625</v>
      </c>
      <c r="U39" t="str">
        <f t="shared" ca="1" si="5"/>
        <v>cu</v>
      </c>
      <c r="V39" t="str">
        <f t="shared" si="6"/>
        <v>GO</v>
      </c>
      <c r="W39">
        <f t="shared" si="7"/>
        <v>1750</v>
      </c>
      <c r="X39" t="str">
        <f t="shared" ca="1" si="8"/>
        <v>cu</v>
      </c>
      <c r="Y39" t="str">
        <f t="shared" si="9"/>
        <v>GO</v>
      </c>
      <c r="Z39">
        <f t="shared" si="10"/>
        <v>625</v>
      </c>
    </row>
    <row r="40" spans="1:26">
      <c r="A40" t="s">
        <v>46</v>
      </c>
      <c r="B40" t="str">
        <f>VLOOKUP(A40,EventPointTypeTable!$A:$B,MATCH(EventPointTypeTable!$B$1,EventPointTypeTable!$A$1:$B$1,0),0)</f>
        <v>루틴1</v>
      </c>
      <c r="C40">
        <f t="shared" ca="1" si="0"/>
        <v>6</v>
      </c>
      <c r="D40">
        <v>30</v>
      </c>
      <c r="E40">
        <f t="shared" ca="1" si="1"/>
        <v>95</v>
      </c>
      <c r="F40">
        <f ca="1">(60+SUMIF(OFFSET(N40,-$C40+1,0,$C40),"EN",OFFSET(O40,-$C40+1,0,$C40)))*SummonTypeTable!$O$2</f>
        <v>152.00000000000003</v>
      </c>
      <c r="G40" t="str">
        <f ca="1">IF(C40=1,60*SummonTypeTable!$O$2-OFFSET(F40,0,-1),
IF(F40&lt;&gt;OFFSET(F40,-1,0),OFFSET(F40,-1,0)-OFFSET(F40,0,-1),""))</f>
        <v/>
      </c>
      <c r="H40" t="str">
        <f ca="1">IF(C40=1,60*SummonTypeTable!$O$2/OFFSET(F40,0,-1),
IF(F40&lt;&gt;OFFSET(F40,-1,0),OFFSET(F40,-1,0)/OFFSET(F40,0,-1),""))</f>
        <v/>
      </c>
      <c r="I40">
        <f ca="1">(60+SUMIF(OFFSET(N40,-$C40+1,0,$C40),"EN",OFFSET(O40,-$C40+1,0,$C40))+SUMIF(OFFSET(S40,-$C40+1,0,$C40),"EN",OFFSET(T40,-$C40+1,0,$C40)))*SummonTypeTable!$O$2</f>
        <v>209.42222222222225</v>
      </c>
      <c r="J40" t="str">
        <f ca="1">IF(C40=1,60*SummonTypeTable!$O$2-OFFSET(I40,0,-4),
IF(I40&lt;&gt;OFFSET(I40,-1,0),OFFSET(I40,-1,0)-OFFSET(I40,0,-4),""))</f>
        <v/>
      </c>
      <c r="K40" t="str">
        <f ca="1">IF(C40=1,60*SummonTypeTable!$O$2/OFFSET(I40,0,-4),
IF(I40&lt;&gt;OFFSET(I40,-1,0),OFFSET(I40,-1,0)/OFFSET(I40,0,-4),""))</f>
        <v/>
      </c>
      <c r="L40" t="str">
        <f t="shared" ca="1" si="12"/>
        <v>cu</v>
      </c>
      <c r="M40" t="s">
        <v>88</v>
      </c>
      <c r="N40" t="s">
        <v>90</v>
      </c>
      <c r="O40">
        <v>2500</v>
      </c>
      <c r="P40" t="str">
        <f t="shared" si="3"/>
        <v/>
      </c>
      <c r="Q40" t="str">
        <f t="shared" ca="1" si="13"/>
        <v>cu</v>
      </c>
      <c r="R40" t="s">
        <v>88</v>
      </c>
      <c r="S40" t="s">
        <v>90</v>
      </c>
      <c r="T40">
        <v>938</v>
      </c>
      <c r="U40" t="str">
        <f t="shared" ca="1" si="5"/>
        <v>cu</v>
      </c>
      <c r="V40" t="str">
        <f t="shared" si="6"/>
        <v>GO</v>
      </c>
      <c r="W40">
        <f t="shared" si="7"/>
        <v>2500</v>
      </c>
      <c r="X40" t="str">
        <f t="shared" ca="1" si="8"/>
        <v>cu</v>
      </c>
      <c r="Y40" t="str">
        <f t="shared" si="9"/>
        <v>GO</v>
      </c>
      <c r="Z40">
        <f t="shared" si="10"/>
        <v>938</v>
      </c>
    </row>
    <row r="41" spans="1:26">
      <c r="A41" t="s">
        <v>46</v>
      </c>
      <c r="B41" t="str">
        <f>VLOOKUP(A41,EventPointTypeTable!$A:$B,MATCH(EventPointTypeTable!$B$1,EventPointTypeTable!$A$1:$B$1,0),0)</f>
        <v>루틴1</v>
      </c>
      <c r="C41">
        <f t="shared" ca="1" si="0"/>
        <v>7</v>
      </c>
      <c r="D41">
        <v>50</v>
      </c>
      <c r="E41">
        <f t="shared" ca="1" si="1"/>
        <v>145</v>
      </c>
      <c r="F41">
        <f ca="1">(60+SUMIF(OFFSET(N41,-$C41+1,0,$C41),"EN",OFFSET(O41,-$C41+1,0,$C41)))*SummonTypeTable!$O$2</f>
        <v>278.66666666666669</v>
      </c>
      <c r="G41">
        <f ca="1">IF(C41=1,60*SummonTypeTable!$O$2-OFFSET(F41,0,-1),
IF(F41&lt;&gt;OFFSET(F41,-1,0),OFFSET(F41,-1,0)-OFFSET(F41,0,-1),""))</f>
        <v>7.0000000000000284</v>
      </c>
      <c r="H41">
        <f ca="1">IF(C41=1,60*SummonTypeTable!$O$2/OFFSET(F41,0,-1),
IF(F41&lt;&gt;OFFSET(F41,-1,0),OFFSET(F41,-1,0)/OFFSET(F41,0,-1),""))</f>
        <v>1.0482758620689656</v>
      </c>
      <c r="I41">
        <f ca="1">(60+SUMIF(OFFSET(N41,-$C41+1,0,$C41),"EN",OFFSET(O41,-$C41+1,0,$C41))+SUMIF(OFFSET(S41,-$C41+1,0,$C41),"EN",OFFSET(T41,-$C41+1,0,$C41)))*SummonTypeTable!$O$2</f>
        <v>382.53333333333336</v>
      </c>
      <c r="J41">
        <f ca="1">IF(C41=1,60*SummonTypeTable!$O$2-OFFSET(I41,0,-4),
IF(I41&lt;&gt;OFFSET(I41,-1,0),OFFSET(I41,-1,0)-OFFSET(I41,0,-4),""))</f>
        <v>64.422222222222246</v>
      </c>
      <c r="K41">
        <f ca="1">IF(C41=1,60*SummonTypeTable!$O$2/OFFSET(I41,0,-4),
IF(I41&lt;&gt;OFFSET(I41,-1,0),OFFSET(I41,-1,0)/OFFSET(I41,0,-4),""))</f>
        <v>1.4442911877394637</v>
      </c>
      <c r="L41" t="str">
        <f t="shared" ca="1" si="12"/>
        <v>cu</v>
      </c>
      <c r="M41" t="s">
        <v>88</v>
      </c>
      <c r="N41" t="s">
        <v>114</v>
      </c>
      <c r="O41">
        <v>150</v>
      </c>
      <c r="P41" t="str">
        <f t="shared" si="3"/>
        <v>에너지너무많음</v>
      </c>
      <c r="Q41" t="str">
        <f t="shared" ca="1" si="13"/>
        <v>cu</v>
      </c>
      <c r="R41" t="s">
        <v>88</v>
      </c>
      <c r="S41" t="s">
        <v>114</v>
      </c>
      <c r="T41">
        <v>55</v>
      </c>
      <c r="U41" t="str">
        <f t="shared" ca="1" si="5"/>
        <v>cu</v>
      </c>
      <c r="V41" t="str">
        <f t="shared" si="6"/>
        <v>EN</v>
      </c>
      <c r="W41">
        <f t="shared" si="7"/>
        <v>150</v>
      </c>
      <c r="X41" t="str">
        <f t="shared" ca="1" si="8"/>
        <v>cu</v>
      </c>
      <c r="Y41" t="str">
        <f t="shared" si="9"/>
        <v>EN</v>
      </c>
      <c r="Z41">
        <f t="shared" si="10"/>
        <v>55</v>
      </c>
    </row>
    <row r="42" spans="1:26">
      <c r="A42" t="s">
        <v>46</v>
      </c>
      <c r="B42" t="str">
        <f>VLOOKUP(A42,EventPointTypeTable!$A:$B,MATCH(EventPointTypeTable!$B$1,EventPointTypeTable!$A$1:$B$1,0),0)</f>
        <v>루틴1</v>
      </c>
      <c r="C42">
        <f t="shared" ca="1" si="0"/>
        <v>8</v>
      </c>
      <c r="D42">
        <v>25</v>
      </c>
      <c r="E42">
        <f t="shared" ca="1" si="1"/>
        <v>170</v>
      </c>
      <c r="F42">
        <f ca="1">(60+SUMIF(OFFSET(N42,-$C42+1,0,$C42),"EN",OFFSET(O42,-$C42+1,0,$C42)))*SummonTypeTable!$O$2</f>
        <v>278.66666666666669</v>
      </c>
      <c r="G42" t="str">
        <f ca="1">IF(C42=1,60*SummonTypeTable!$O$2-OFFSET(F42,0,-1),
IF(F42&lt;&gt;OFFSET(F42,-1,0),OFFSET(F42,-1,0)-OFFSET(F42,0,-1),""))</f>
        <v/>
      </c>
      <c r="H42" t="str">
        <f ca="1">IF(C42=1,60*SummonTypeTable!$O$2/OFFSET(F42,0,-1),
IF(F42&lt;&gt;OFFSET(F42,-1,0),OFFSET(F42,-1,0)/OFFSET(F42,0,-1),""))</f>
        <v/>
      </c>
      <c r="I42">
        <f ca="1">(60+SUMIF(OFFSET(N42,-$C42+1,0,$C42),"EN",OFFSET(O42,-$C42+1,0,$C42))+SUMIF(OFFSET(S42,-$C42+1,0,$C42),"EN",OFFSET(T42,-$C42+1,0,$C42)))*SummonTypeTable!$O$2</f>
        <v>382.53333333333336</v>
      </c>
      <c r="J42" t="str">
        <f ca="1">IF(C42=1,60*SummonTypeTable!$O$2-OFFSET(I42,0,-4),
IF(I42&lt;&gt;OFFSET(I42,-1,0),OFFSET(I42,-1,0)-OFFSET(I42,0,-4),""))</f>
        <v/>
      </c>
      <c r="K42" t="str">
        <f ca="1">IF(C42=1,60*SummonTypeTable!$O$2/OFFSET(I42,0,-4),
IF(I42&lt;&gt;OFFSET(I42,-1,0),OFFSET(I42,-1,0)/OFFSET(I42,0,-4),""))</f>
        <v/>
      </c>
      <c r="L42" t="str">
        <f t="shared" ca="1" si="12"/>
        <v>it</v>
      </c>
      <c r="M42" t="s">
        <v>146</v>
      </c>
      <c r="N42" t="s">
        <v>145</v>
      </c>
      <c r="O42">
        <v>2</v>
      </c>
      <c r="P42" t="str">
        <f t="shared" si="3"/>
        <v/>
      </c>
      <c r="Q42" t="str">
        <f t="shared" ca="1" si="13"/>
        <v>cu</v>
      </c>
      <c r="R42" t="s">
        <v>88</v>
      </c>
      <c r="S42" t="s">
        <v>90</v>
      </c>
      <c r="T42">
        <v>1250</v>
      </c>
      <c r="U42" t="str">
        <f t="shared" ca="1" si="5"/>
        <v>it</v>
      </c>
      <c r="V42" t="str">
        <f t="shared" si="6"/>
        <v>Cash_sSpellGacha</v>
      </c>
      <c r="W42">
        <f t="shared" si="7"/>
        <v>2</v>
      </c>
      <c r="X42" t="str">
        <f t="shared" ca="1" si="8"/>
        <v>cu</v>
      </c>
      <c r="Y42" t="str">
        <f t="shared" si="9"/>
        <v>GO</v>
      </c>
      <c r="Z42">
        <f t="shared" si="10"/>
        <v>1250</v>
      </c>
    </row>
    <row r="43" spans="1:26">
      <c r="A43" t="s">
        <v>46</v>
      </c>
      <c r="B43" t="str">
        <f>VLOOKUP(A43,EventPointTypeTable!$A:$B,MATCH(EventPointTypeTable!$B$1,EventPointTypeTable!$A$1:$B$1,0),0)</f>
        <v>루틴1</v>
      </c>
      <c r="C43">
        <f t="shared" ca="1" si="0"/>
        <v>9</v>
      </c>
      <c r="D43">
        <v>17</v>
      </c>
      <c r="E43">
        <f t="shared" ca="1" si="1"/>
        <v>187</v>
      </c>
      <c r="F43">
        <f ca="1">(60+SUMIF(OFFSET(N43,-$C43+1,0,$C43),"EN",OFFSET(O43,-$C43+1,0,$C43)))*SummonTypeTable!$O$2</f>
        <v>278.66666666666669</v>
      </c>
      <c r="G43" t="str">
        <f ca="1">IF(C43=1,60*SummonTypeTable!$O$2-OFFSET(F43,0,-1),
IF(F43&lt;&gt;OFFSET(F43,-1,0),OFFSET(F43,-1,0)-OFFSET(F43,0,-1),""))</f>
        <v/>
      </c>
      <c r="H43" t="str">
        <f ca="1">IF(C43=1,60*SummonTypeTable!$O$2/OFFSET(F43,0,-1),
IF(F43&lt;&gt;OFFSET(F43,-1,0),OFFSET(F43,-1,0)/OFFSET(F43,0,-1),""))</f>
        <v/>
      </c>
      <c r="I43">
        <f ca="1">(60+SUMIF(OFFSET(N43,-$C43+1,0,$C43),"EN",OFFSET(O43,-$C43+1,0,$C43))+SUMIF(OFFSET(S43,-$C43+1,0,$C43),"EN",OFFSET(T43,-$C43+1,0,$C43)))*SummonTypeTable!$O$2</f>
        <v>382.53333333333336</v>
      </c>
      <c r="J43" t="str">
        <f ca="1">IF(C43=1,60*SummonTypeTable!$O$2-OFFSET(I43,0,-4),
IF(I43&lt;&gt;OFFSET(I43,-1,0),OFFSET(I43,-1,0)-OFFSET(I43,0,-4),""))</f>
        <v/>
      </c>
      <c r="K43" t="str">
        <f ca="1">IF(C43=1,60*SummonTypeTable!$O$2/OFFSET(I43,0,-4),
IF(I43&lt;&gt;OFFSET(I43,-1,0),OFFSET(I43,-1,0)/OFFSET(I43,0,-4),""))</f>
        <v/>
      </c>
      <c r="L43" t="str">
        <f t="shared" ca="1" si="12"/>
        <v>cu</v>
      </c>
      <c r="M43" t="s">
        <v>88</v>
      </c>
      <c r="N43" t="s">
        <v>90</v>
      </c>
      <c r="O43">
        <v>6250</v>
      </c>
      <c r="P43" t="str">
        <f t="shared" si="3"/>
        <v/>
      </c>
      <c r="Q43" t="str">
        <f t="shared" ca="1" si="13"/>
        <v>cu</v>
      </c>
      <c r="R43" t="s">
        <v>88</v>
      </c>
      <c r="S43" t="s">
        <v>90</v>
      </c>
      <c r="T43">
        <v>1563</v>
      </c>
      <c r="U43" t="str">
        <f t="shared" ca="1" si="5"/>
        <v>cu</v>
      </c>
      <c r="V43" t="str">
        <f t="shared" si="6"/>
        <v>GO</v>
      </c>
      <c r="W43">
        <f t="shared" si="7"/>
        <v>6250</v>
      </c>
      <c r="X43" t="str">
        <f t="shared" ca="1" si="8"/>
        <v>cu</v>
      </c>
      <c r="Y43" t="str">
        <f t="shared" si="9"/>
        <v>GO</v>
      </c>
      <c r="Z43">
        <f t="shared" si="10"/>
        <v>1563</v>
      </c>
    </row>
    <row r="44" spans="1:26">
      <c r="A44" t="s">
        <v>46</v>
      </c>
      <c r="B44" t="str">
        <f>VLOOKUP(A44,EventPointTypeTable!$A:$B,MATCH(EventPointTypeTable!$B$1,EventPointTypeTable!$A$1:$B$1,0),0)</f>
        <v>루틴1</v>
      </c>
      <c r="C44">
        <f t="shared" ca="1" si="0"/>
        <v>10</v>
      </c>
      <c r="D44">
        <v>45</v>
      </c>
      <c r="E44">
        <f t="shared" ca="1" si="1"/>
        <v>232</v>
      </c>
      <c r="F44">
        <f ca="1">(60+SUMIF(OFFSET(N44,-$C44+1,0,$C44),"EN",OFFSET(O44,-$C44+1,0,$C44)))*SummonTypeTable!$O$2</f>
        <v>278.66666666666669</v>
      </c>
      <c r="G44" t="str">
        <f ca="1">IF(C44=1,60*SummonTypeTable!$O$2-OFFSET(F44,0,-1),
IF(F44&lt;&gt;OFFSET(F44,-1,0),OFFSET(F44,-1,0)-OFFSET(F44,0,-1),""))</f>
        <v/>
      </c>
      <c r="H44" t="str">
        <f ca="1">IF(C44=1,60*SummonTypeTable!$O$2/OFFSET(F44,0,-1),
IF(F44&lt;&gt;OFFSET(F44,-1,0),OFFSET(F44,-1,0)/OFFSET(F44,0,-1),""))</f>
        <v/>
      </c>
      <c r="I44">
        <f ca="1">(60+SUMIF(OFFSET(N44,-$C44+1,0,$C44),"EN",OFFSET(O44,-$C44+1,0,$C44))+SUMIF(OFFSET(S44,-$C44+1,0,$C44),"EN",OFFSET(T44,-$C44+1,0,$C44)))*SummonTypeTable!$O$2</f>
        <v>382.53333333333336</v>
      </c>
      <c r="J44" t="str">
        <f ca="1">IF(C44=1,60*SummonTypeTable!$O$2-OFFSET(I44,0,-4),
IF(I44&lt;&gt;OFFSET(I44,-1,0),OFFSET(I44,-1,0)-OFFSET(I44,0,-4),""))</f>
        <v/>
      </c>
      <c r="K44" t="str">
        <f ca="1">IF(C44=1,60*SummonTypeTable!$O$2/OFFSET(I44,0,-4),
IF(I44&lt;&gt;OFFSET(I44,-1,0),OFFSET(I44,-1,0)/OFFSET(I44,0,-4),""))</f>
        <v/>
      </c>
      <c r="L44" t="str">
        <f t="shared" ca="1" si="12"/>
        <v>it</v>
      </c>
      <c r="M44" t="s">
        <v>146</v>
      </c>
      <c r="N44" t="s">
        <v>147</v>
      </c>
      <c r="O44">
        <v>1</v>
      </c>
      <c r="P44" t="str">
        <f t="shared" si="3"/>
        <v/>
      </c>
      <c r="Q44" t="str">
        <f t="shared" ca="1" si="13"/>
        <v>cu</v>
      </c>
      <c r="R44" t="s">
        <v>88</v>
      </c>
      <c r="S44" t="s">
        <v>90</v>
      </c>
      <c r="T44">
        <v>1406</v>
      </c>
      <c r="U44" t="str">
        <f t="shared" ca="1" si="5"/>
        <v>it</v>
      </c>
      <c r="V44" t="str">
        <f t="shared" si="6"/>
        <v>Cash_sCharacterGacha</v>
      </c>
      <c r="W44">
        <f t="shared" si="7"/>
        <v>1</v>
      </c>
      <c r="X44" t="str">
        <f t="shared" ca="1" si="8"/>
        <v>cu</v>
      </c>
      <c r="Y44" t="str">
        <f t="shared" si="9"/>
        <v>GO</v>
      </c>
      <c r="Z44">
        <f t="shared" si="10"/>
        <v>1406</v>
      </c>
    </row>
    <row r="45" spans="1:26">
      <c r="A45" t="s">
        <v>46</v>
      </c>
      <c r="B45" t="str">
        <f>VLOOKUP(A45,EventPointTypeTable!$A:$B,MATCH(EventPointTypeTable!$B$1,EventPointTypeTable!$A$1:$B$1,0),0)</f>
        <v>루틴1</v>
      </c>
      <c r="C45">
        <f t="shared" ca="1" si="0"/>
        <v>11</v>
      </c>
      <c r="D45">
        <v>75</v>
      </c>
      <c r="E45">
        <f t="shared" ca="1" si="1"/>
        <v>307</v>
      </c>
      <c r="F45">
        <f ca="1">(60+SUMIF(OFFSET(N45,-$C45+1,0,$C45),"EN",OFFSET(O45,-$C45+1,0,$C45)))*SummonTypeTable!$O$2</f>
        <v>426.44444444444451</v>
      </c>
      <c r="G45">
        <f ca="1">IF(C45=1,60*SummonTypeTable!$O$2-OFFSET(F45,0,-1),
IF(F45&lt;&gt;OFFSET(F45,-1,0),OFFSET(F45,-1,0)-OFFSET(F45,0,-1),""))</f>
        <v>-28.333333333333314</v>
      </c>
      <c r="H45">
        <f ca="1">IF(C45=1,60*SummonTypeTable!$O$2/OFFSET(F45,0,-1),
IF(F45&lt;&gt;OFFSET(F45,-1,0),OFFSET(F45,-1,0)/OFFSET(F45,0,-1),""))</f>
        <v>0.9077090119435397</v>
      </c>
      <c r="I45">
        <f ca="1">(60+SUMIF(OFFSET(N45,-$C45+1,0,$C45),"EN",OFFSET(O45,-$C45+1,0,$C45))+SUMIF(OFFSET(S45,-$C45+1,0,$C45),"EN",OFFSET(T45,-$C45+1,0,$C45)))*SummonTypeTable!$O$2</f>
        <v>593.6444444444445</v>
      </c>
      <c r="J45">
        <f ca="1">IF(C45=1,60*SummonTypeTable!$O$2-OFFSET(I45,0,-4),
IF(I45&lt;&gt;OFFSET(I45,-1,0),OFFSET(I45,-1,0)-OFFSET(I45,0,-4),""))</f>
        <v>75.53333333333336</v>
      </c>
      <c r="K45">
        <f ca="1">IF(C45=1,60*SummonTypeTable!$O$2/OFFSET(I45,0,-4),
IF(I45&lt;&gt;OFFSET(I45,-1,0),OFFSET(I45,-1,0)/OFFSET(I45,0,-4),""))</f>
        <v>1.2460369163952227</v>
      </c>
      <c r="L45" t="str">
        <f t="shared" ca="1" si="12"/>
        <v>cu</v>
      </c>
      <c r="M45" t="s">
        <v>88</v>
      </c>
      <c r="N45" t="s">
        <v>114</v>
      </c>
      <c r="O45">
        <v>175</v>
      </c>
      <c r="P45" t="str">
        <f t="shared" si="3"/>
        <v>에너지너무많음</v>
      </c>
      <c r="Q45" t="str">
        <f t="shared" ca="1" si="13"/>
        <v>cu</v>
      </c>
      <c r="R45" t="s">
        <v>88</v>
      </c>
      <c r="S45" t="s">
        <v>114</v>
      </c>
      <c r="T45">
        <v>75</v>
      </c>
      <c r="U45" t="str">
        <f t="shared" ca="1" si="5"/>
        <v>cu</v>
      </c>
      <c r="V45" t="str">
        <f t="shared" si="6"/>
        <v>EN</v>
      </c>
      <c r="W45">
        <f t="shared" si="7"/>
        <v>175</v>
      </c>
      <c r="X45" t="str">
        <f t="shared" ca="1" si="8"/>
        <v>cu</v>
      </c>
      <c r="Y45" t="str">
        <f t="shared" si="9"/>
        <v>EN</v>
      </c>
      <c r="Z45">
        <f t="shared" si="10"/>
        <v>75</v>
      </c>
    </row>
    <row r="46" spans="1:26">
      <c r="A46" t="s">
        <v>46</v>
      </c>
      <c r="B46" t="str">
        <f>VLOOKUP(A46,EventPointTypeTable!$A:$B,MATCH(EventPointTypeTable!$B$1,EventPointTypeTable!$A$1:$B$1,0),0)</f>
        <v>루틴1</v>
      </c>
      <c r="C46">
        <f t="shared" ca="1" si="0"/>
        <v>12</v>
      </c>
      <c r="D46">
        <v>14</v>
      </c>
      <c r="E46">
        <f t="shared" ca="1" si="1"/>
        <v>321</v>
      </c>
      <c r="F46">
        <f ca="1">(60+SUMIF(OFFSET(N46,-$C46+1,0,$C46),"EN",OFFSET(O46,-$C46+1,0,$C46)))*SummonTypeTable!$O$2</f>
        <v>426.44444444444451</v>
      </c>
      <c r="G46" t="str">
        <f ca="1">IF(C46=1,60*SummonTypeTable!$O$2-OFFSET(F46,0,-1),
IF(F46&lt;&gt;OFFSET(F46,-1,0),OFFSET(F46,-1,0)-OFFSET(F46,0,-1),""))</f>
        <v/>
      </c>
      <c r="H46" t="str">
        <f ca="1">IF(C46=1,60*SummonTypeTable!$O$2/OFFSET(F46,0,-1),
IF(F46&lt;&gt;OFFSET(F46,-1,0),OFFSET(F46,-1,0)/OFFSET(F46,0,-1),""))</f>
        <v/>
      </c>
      <c r="I46">
        <f ca="1">(60+SUMIF(OFFSET(N46,-$C46+1,0,$C46),"EN",OFFSET(O46,-$C46+1,0,$C46))+SUMIF(OFFSET(S46,-$C46+1,0,$C46),"EN",OFFSET(T46,-$C46+1,0,$C46)))*SummonTypeTable!$O$2</f>
        <v>593.6444444444445</v>
      </c>
      <c r="J46" t="str">
        <f ca="1">IF(C46=1,60*SummonTypeTable!$O$2-OFFSET(I46,0,-4),
IF(I46&lt;&gt;OFFSET(I46,-1,0),OFFSET(I46,-1,0)-OFFSET(I46,0,-4),""))</f>
        <v/>
      </c>
      <c r="K46" t="str">
        <f ca="1">IF(C46=1,60*SummonTypeTable!$O$2/OFFSET(I46,0,-4),
IF(I46&lt;&gt;OFFSET(I46,-1,0),OFFSET(I46,-1,0)/OFFSET(I46,0,-4),""))</f>
        <v/>
      </c>
      <c r="L46" t="str">
        <f t="shared" ca="1" si="12"/>
        <v>cu</v>
      </c>
      <c r="M46" t="s">
        <v>88</v>
      </c>
      <c r="N46" t="s">
        <v>90</v>
      </c>
      <c r="O46">
        <v>12500</v>
      </c>
      <c r="P46" t="str">
        <f t="shared" si="3"/>
        <v/>
      </c>
      <c r="Q46" t="str">
        <f t="shared" ca="1" si="13"/>
        <v>cu</v>
      </c>
      <c r="R46" t="s">
        <v>88</v>
      </c>
      <c r="S46" t="s">
        <v>90</v>
      </c>
      <c r="T46">
        <v>3125</v>
      </c>
      <c r="U46" t="str">
        <f t="shared" ca="1" si="5"/>
        <v>cu</v>
      </c>
      <c r="V46" t="str">
        <f t="shared" si="6"/>
        <v>GO</v>
      </c>
      <c r="W46">
        <f t="shared" si="7"/>
        <v>12500</v>
      </c>
      <c r="X46" t="str">
        <f t="shared" ca="1" si="8"/>
        <v>cu</v>
      </c>
      <c r="Y46" t="str">
        <f t="shared" si="9"/>
        <v>GO</v>
      </c>
      <c r="Z46">
        <f t="shared" si="10"/>
        <v>3125</v>
      </c>
    </row>
    <row r="47" spans="1:26">
      <c r="A47" t="s">
        <v>46</v>
      </c>
      <c r="B47" t="str">
        <f>VLOOKUP(A47,EventPointTypeTable!$A:$B,MATCH(EventPointTypeTable!$B$1,EventPointTypeTable!$A$1:$B$1,0),0)</f>
        <v>루틴1</v>
      </c>
      <c r="C47">
        <f t="shared" ca="1" si="0"/>
        <v>13</v>
      </c>
      <c r="D47">
        <v>20</v>
      </c>
      <c r="E47">
        <f t="shared" ca="1" si="1"/>
        <v>341</v>
      </c>
      <c r="F47">
        <f ca="1">(60+SUMIF(OFFSET(N47,-$C47+1,0,$C47),"EN",OFFSET(O47,-$C47+1,0,$C47)))*SummonTypeTable!$O$2</f>
        <v>426.44444444444451</v>
      </c>
      <c r="G47" t="str">
        <f ca="1">IF(C47=1,60*SummonTypeTable!$O$2-OFFSET(F47,0,-1),
IF(F47&lt;&gt;OFFSET(F47,-1,0),OFFSET(F47,-1,0)-OFFSET(F47,0,-1),""))</f>
        <v/>
      </c>
      <c r="H47" t="str">
        <f ca="1">IF(C47=1,60*SummonTypeTable!$O$2/OFFSET(F47,0,-1),
IF(F47&lt;&gt;OFFSET(F47,-1,0),OFFSET(F47,-1,0)/OFFSET(F47,0,-1),""))</f>
        <v/>
      </c>
      <c r="I47">
        <f ca="1">(60+SUMIF(OFFSET(N47,-$C47+1,0,$C47),"EN",OFFSET(O47,-$C47+1,0,$C47))+SUMIF(OFFSET(S47,-$C47+1,0,$C47),"EN",OFFSET(T47,-$C47+1,0,$C47)))*SummonTypeTable!$O$2</f>
        <v>593.6444444444445</v>
      </c>
      <c r="J47" t="str">
        <f ca="1">IF(C47=1,60*SummonTypeTable!$O$2-OFFSET(I47,0,-4),
IF(I47&lt;&gt;OFFSET(I47,-1,0),OFFSET(I47,-1,0)-OFFSET(I47,0,-4),""))</f>
        <v/>
      </c>
      <c r="K47" t="str">
        <f ca="1">IF(C47=1,60*SummonTypeTable!$O$2/OFFSET(I47,0,-4),
IF(I47&lt;&gt;OFFSET(I47,-1,0),OFFSET(I47,-1,0)/OFFSET(I47,0,-4),""))</f>
        <v/>
      </c>
      <c r="L47" t="str">
        <f t="shared" ca="1" si="12"/>
        <v>it</v>
      </c>
      <c r="M47" t="s">
        <v>146</v>
      </c>
      <c r="N47" t="s">
        <v>145</v>
      </c>
      <c r="O47">
        <v>10</v>
      </c>
      <c r="P47" t="str">
        <f t="shared" si="3"/>
        <v/>
      </c>
      <c r="Q47" t="str">
        <f t="shared" ca="1" si="13"/>
        <v>cu</v>
      </c>
      <c r="R47" t="s">
        <v>88</v>
      </c>
      <c r="S47" t="s">
        <v>90</v>
      </c>
      <c r="T47">
        <v>4063</v>
      </c>
      <c r="U47" t="str">
        <f t="shared" ca="1" si="5"/>
        <v>it</v>
      </c>
      <c r="V47" t="str">
        <f t="shared" si="6"/>
        <v>Cash_sSpellGacha</v>
      </c>
      <c r="W47">
        <f t="shared" si="7"/>
        <v>10</v>
      </c>
      <c r="X47" t="str">
        <f t="shared" ca="1" si="8"/>
        <v>cu</v>
      </c>
      <c r="Y47" t="str">
        <f t="shared" si="9"/>
        <v>GO</v>
      </c>
      <c r="Z47">
        <f t="shared" si="10"/>
        <v>4063</v>
      </c>
    </row>
    <row r="48" spans="1:26">
      <c r="A48" t="s">
        <v>46</v>
      </c>
      <c r="B48" t="str">
        <f>VLOOKUP(A48,EventPointTypeTable!$A:$B,MATCH(EventPointTypeTable!$B$1,EventPointTypeTable!$A$1:$B$1,0),0)</f>
        <v>루틴1</v>
      </c>
      <c r="C48">
        <f t="shared" ca="1" si="0"/>
        <v>14</v>
      </c>
      <c r="D48">
        <v>85</v>
      </c>
      <c r="E48">
        <f t="shared" ca="1" si="1"/>
        <v>426</v>
      </c>
      <c r="F48">
        <f ca="1">(60+SUMIF(OFFSET(N48,-$C48+1,0,$C48),"EN",OFFSET(O48,-$C48+1,0,$C48)))*SummonTypeTable!$O$2</f>
        <v>586.88888888888891</v>
      </c>
      <c r="G48">
        <f ca="1">IF(C48=1,60*SummonTypeTable!$O$2-OFFSET(F48,0,-1),
IF(F48&lt;&gt;OFFSET(F48,-1,0),OFFSET(F48,-1,0)-OFFSET(F48,0,-1),""))</f>
        <v>0.44444444444451392</v>
      </c>
      <c r="H48">
        <f ca="1">IF(C48=1,60*SummonTypeTable!$O$2/OFFSET(F48,0,-1),
IF(F48&lt;&gt;OFFSET(F48,-1,0),OFFSET(F48,-1,0)/OFFSET(F48,0,-1),""))</f>
        <v>1.0010432968179448</v>
      </c>
      <c r="I48">
        <f ca="1">(60+SUMIF(OFFSET(N48,-$C48+1,0,$C48),"EN",OFFSET(O48,-$C48+1,0,$C48))+SUMIF(OFFSET(S48,-$C48+1,0,$C48),"EN",OFFSET(T48,-$C48+1,0,$C48)))*SummonTypeTable!$O$2</f>
        <v>859.6444444444445</v>
      </c>
      <c r="J48">
        <f ca="1">IF(C48=1,60*SummonTypeTable!$O$2-OFFSET(I48,0,-4),
IF(I48&lt;&gt;OFFSET(I48,-1,0),OFFSET(I48,-1,0)-OFFSET(I48,0,-4),""))</f>
        <v>167.6444444444445</v>
      </c>
      <c r="K48">
        <f ca="1">IF(C48=1,60*SummonTypeTable!$O$2/OFFSET(I48,0,-4),
IF(I48&lt;&gt;OFFSET(I48,-1,0),OFFSET(I48,-1,0)/OFFSET(I48,0,-4),""))</f>
        <v>1.393531559728743</v>
      </c>
      <c r="L48" t="str">
        <f t="shared" ref="L48:L61" ca="1" si="16">IF(ISBLANK(M48),"",
VLOOKUP(M48,OFFSET(INDIRECT("$A:$B"),0,MATCH(M$1&amp;"_Verify",INDIRECT("$1:$1"),0)-1),2,0)
)</f>
        <v>cu</v>
      </c>
      <c r="M48" t="s">
        <v>88</v>
      </c>
      <c r="N48" t="s">
        <v>114</v>
      </c>
      <c r="O48">
        <v>190</v>
      </c>
      <c r="P48" t="str">
        <f t="shared" si="3"/>
        <v>에너지너무많음</v>
      </c>
      <c r="Q48" t="str">
        <f t="shared" ca="1" si="13"/>
        <v>cu</v>
      </c>
      <c r="R48" t="s">
        <v>88</v>
      </c>
      <c r="S48" t="s">
        <v>114</v>
      </c>
      <c r="T48">
        <v>125</v>
      </c>
      <c r="U48" t="str">
        <f t="shared" ca="1" si="5"/>
        <v>cu</v>
      </c>
      <c r="V48" t="str">
        <f t="shared" si="6"/>
        <v>EN</v>
      </c>
      <c r="W48">
        <f t="shared" si="7"/>
        <v>190</v>
      </c>
      <c r="X48" t="str">
        <f t="shared" ca="1" si="8"/>
        <v>cu</v>
      </c>
      <c r="Y48" t="str">
        <f t="shared" si="9"/>
        <v>EN</v>
      </c>
      <c r="Z48">
        <f t="shared" si="10"/>
        <v>125</v>
      </c>
    </row>
    <row r="49" spans="1:26">
      <c r="A49" t="s">
        <v>46</v>
      </c>
      <c r="B49" t="str">
        <f>VLOOKUP(A49,EventPointTypeTable!$A:$B,MATCH(EventPointTypeTable!$B$1,EventPointTypeTable!$A$1:$B$1,0),0)</f>
        <v>루틴1</v>
      </c>
      <c r="C49">
        <f t="shared" ca="1" si="0"/>
        <v>15</v>
      </c>
      <c r="D49">
        <v>16</v>
      </c>
      <c r="E49">
        <f t="shared" ca="1" si="1"/>
        <v>442</v>
      </c>
      <c r="F49">
        <f ca="1">(60+SUMIF(OFFSET(N49,-$C49+1,0,$C49),"EN",OFFSET(O49,-$C49+1,0,$C49)))*SummonTypeTable!$O$2</f>
        <v>586.88888888888891</v>
      </c>
      <c r="G49" t="str">
        <f ca="1">IF(C49=1,60*SummonTypeTable!$O$2-OFFSET(F49,0,-1),
IF(F49&lt;&gt;OFFSET(F49,-1,0),OFFSET(F49,-1,0)-OFFSET(F49,0,-1),""))</f>
        <v/>
      </c>
      <c r="H49" t="str">
        <f ca="1">IF(C49=1,60*SummonTypeTable!$O$2/OFFSET(F49,0,-1),
IF(F49&lt;&gt;OFFSET(F49,-1,0),OFFSET(F49,-1,0)/OFFSET(F49,0,-1),""))</f>
        <v/>
      </c>
      <c r="I49">
        <f ca="1">(60+SUMIF(OFFSET(N49,-$C49+1,0,$C49),"EN",OFFSET(O49,-$C49+1,0,$C49))+SUMIF(OFFSET(S49,-$C49+1,0,$C49),"EN",OFFSET(T49,-$C49+1,0,$C49)))*SummonTypeTable!$O$2</f>
        <v>859.6444444444445</v>
      </c>
      <c r="J49" t="str">
        <f ca="1">IF(C49=1,60*SummonTypeTable!$O$2-OFFSET(I49,0,-4),
IF(I49&lt;&gt;OFFSET(I49,-1,0),OFFSET(I49,-1,0)-OFFSET(I49,0,-4),""))</f>
        <v/>
      </c>
      <c r="K49" t="str">
        <f ca="1">IF(C49=1,60*SummonTypeTable!$O$2/OFFSET(I49,0,-4),
IF(I49&lt;&gt;OFFSET(I49,-1,0),OFFSET(I49,-1,0)/OFFSET(I49,0,-4),""))</f>
        <v/>
      </c>
      <c r="L49" t="str">
        <f t="shared" ca="1" si="16"/>
        <v>cu</v>
      </c>
      <c r="M49" t="s">
        <v>88</v>
      </c>
      <c r="N49" t="s">
        <v>90</v>
      </c>
      <c r="O49">
        <v>25000</v>
      </c>
      <c r="P49" t="str">
        <f t="shared" si="3"/>
        <v/>
      </c>
      <c r="Q49" t="str">
        <f t="shared" ca="1" si="13"/>
        <v>cu</v>
      </c>
      <c r="R49" t="s">
        <v>88</v>
      </c>
      <c r="S49" t="s">
        <v>90</v>
      </c>
      <c r="T49">
        <v>6250</v>
      </c>
      <c r="U49" t="str">
        <f t="shared" ca="1" si="5"/>
        <v>cu</v>
      </c>
      <c r="V49" t="str">
        <f t="shared" si="6"/>
        <v>GO</v>
      </c>
      <c r="W49">
        <f t="shared" si="7"/>
        <v>25000</v>
      </c>
      <c r="X49" t="str">
        <f t="shared" ca="1" si="8"/>
        <v>cu</v>
      </c>
      <c r="Y49" t="str">
        <f t="shared" si="9"/>
        <v>GO</v>
      </c>
      <c r="Z49">
        <f t="shared" si="10"/>
        <v>6250</v>
      </c>
    </row>
    <row r="50" spans="1:26">
      <c r="A50" t="s">
        <v>46</v>
      </c>
      <c r="B50" t="str">
        <f>VLOOKUP(A50,EventPointTypeTable!$A:$B,MATCH(EventPointTypeTable!$B$1,EventPointTypeTable!$A$1:$B$1,0),0)</f>
        <v>루틴1</v>
      </c>
      <c r="C50">
        <f t="shared" ca="1" si="0"/>
        <v>16</v>
      </c>
      <c r="D50">
        <v>35</v>
      </c>
      <c r="E50">
        <f t="shared" ca="1" si="1"/>
        <v>477</v>
      </c>
      <c r="F50">
        <f ca="1">(60+SUMIF(OFFSET(N50,-$C50+1,0,$C50),"EN",OFFSET(O50,-$C50+1,0,$C50)))*SummonTypeTable!$O$2</f>
        <v>586.88888888888891</v>
      </c>
      <c r="G50" t="str">
        <f ca="1">IF(C50=1,60*SummonTypeTable!$O$2-OFFSET(F50,0,-1),
IF(F50&lt;&gt;OFFSET(F50,-1,0),OFFSET(F50,-1,0)-OFFSET(F50,0,-1),""))</f>
        <v/>
      </c>
      <c r="H50" t="str">
        <f ca="1">IF(C50=1,60*SummonTypeTable!$O$2/OFFSET(F50,0,-1),
IF(F50&lt;&gt;OFFSET(F50,-1,0),OFFSET(F50,-1,0)/OFFSET(F50,0,-1),""))</f>
        <v/>
      </c>
      <c r="I50">
        <f ca="1">(60+SUMIF(OFFSET(N50,-$C50+1,0,$C50),"EN",OFFSET(O50,-$C50+1,0,$C50))+SUMIF(OFFSET(S50,-$C50+1,0,$C50),"EN",OFFSET(T50,-$C50+1,0,$C50)))*SummonTypeTable!$O$2</f>
        <v>859.6444444444445</v>
      </c>
      <c r="J50" t="str">
        <f ca="1">IF(C50=1,60*SummonTypeTable!$O$2-OFFSET(I50,0,-4),
IF(I50&lt;&gt;OFFSET(I50,-1,0),OFFSET(I50,-1,0)-OFFSET(I50,0,-4),""))</f>
        <v/>
      </c>
      <c r="K50" t="str">
        <f ca="1">IF(C50=1,60*SummonTypeTable!$O$2/OFFSET(I50,0,-4),
IF(I50&lt;&gt;OFFSET(I50,-1,0),OFFSET(I50,-1,0)/OFFSET(I50,0,-4),""))</f>
        <v/>
      </c>
      <c r="L50" t="str">
        <f t="shared" ca="1" si="16"/>
        <v>it</v>
      </c>
      <c r="M50" t="s">
        <v>146</v>
      </c>
      <c r="N50" t="s">
        <v>145</v>
      </c>
      <c r="O50">
        <v>2</v>
      </c>
      <c r="P50" t="str">
        <f t="shared" si="3"/>
        <v/>
      </c>
      <c r="Q50" t="str">
        <f t="shared" ca="1" si="13"/>
        <v>cu</v>
      </c>
      <c r="R50" t="s">
        <v>88</v>
      </c>
      <c r="S50" t="s">
        <v>90</v>
      </c>
      <c r="T50">
        <v>7500</v>
      </c>
      <c r="U50" t="str">
        <f t="shared" ca="1" si="5"/>
        <v>it</v>
      </c>
      <c r="V50" t="str">
        <f t="shared" si="6"/>
        <v>Cash_sSpellGacha</v>
      </c>
      <c r="W50">
        <f t="shared" si="7"/>
        <v>2</v>
      </c>
      <c r="X50" t="str">
        <f t="shared" ca="1" si="8"/>
        <v>cu</v>
      </c>
      <c r="Y50" t="str">
        <f t="shared" si="9"/>
        <v>GO</v>
      </c>
      <c r="Z50">
        <f t="shared" si="10"/>
        <v>7500</v>
      </c>
    </row>
    <row r="51" spans="1:26">
      <c r="A51" t="s">
        <v>46</v>
      </c>
      <c r="B51" t="str">
        <f>VLOOKUP(A51,EventPointTypeTable!$A:$B,MATCH(EventPointTypeTable!$B$1,EventPointTypeTable!$A$1:$B$1,0),0)</f>
        <v>루틴1</v>
      </c>
      <c r="C51">
        <f t="shared" ca="1" si="0"/>
        <v>17</v>
      </c>
      <c r="D51">
        <v>65</v>
      </c>
      <c r="E51">
        <f t="shared" ca="1" si="1"/>
        <v>542</v>
      </c>
      <c r="F51">
        <f ca="1">(60+SUMIF(OFFSET(N51,-$C51+1,0,$C51),"EN",OFFSET(O51,-$C51+1,0,$C51)))*SummonTypeTable!$O$2</f>
        <v>586.88888888888891</v>
      </c>
      <c r="G51" t="str">
        <f ca="1">IF(C51=1,60*SummonTypeTable!$O$2-OFFSET(F51,0,-1),
IF(F51&lt;&gt;OFFSET(F51,-1,0),OFFSET(F51,-1,0)-OFFSET(F51,0,-1),""))</f>
        <v/>
      </c>
      <c r="H51" t="str">
        <f ca="1">IF(C51=1,60*SummonTypeTable!$O$2/OFFSET(F51,0,-1),
IF(F51&lt;&gt;OFFSET(F51,-1,0),OFFSET(F51,-1,0)/OFFSET(F51,0,-1),""))</f>
        <v/>
      </c>
      <c r="I51">
        <f ca="1">(60+SUMIF(OFFSET(N51,-$C51+1,0,$C51),"EN",OFFSET(O51,-$C51+1,0,$C51))+SUMIF(OFFSET(S51,-$C51+1,0,$C51),"EN",OFFSET(T51,-$C51+1,0,$C51)))*SummonTypeTable!$O$2</f>
        <v>859.6444444444445</v>
      </c>
      <c r="J51" t="str">
        <f ca="1">IF(C51=1,60*SummonTypeTable!$O$2-OFFSET(I51,0,-4),
IF(I51&lt;&gt;OFFSET(I51,-1,0),OFFSET(I51,-1,0)-OFFSET(I51,0,-4),""))</f>
        <v/>
      </c>
      <c r="K51" t="str">
        <f ca="1">IF(C51=1,60*SummonTypeTable!$O$2/OFFSET(I51,0,-4),
IF(I51&lt;&gt;OFFSET(I51,-1,0),OFFSET(I51,-1,0)/OFFSET(I51,0,-4),""))</f>
        <v/>
      </c>
      <c r="L51" t="str">
        <f t="shared" ca="1" si="16"/>
        <v>it</v>
      </c>
      <c r="M51" t="s">
        <v>146</v>
      </c>
      <c r="N51" t="s">
        <v>147</v>
      </c>
      <c r="O51">
        <v>1</v>
      </c>
      <c r="P51" t="str">
        <f t="shared" si="3"/>
        <v/>
      </c>
      <c r="Q51" t="str">
        <f t="shared" ca="1" si="13"/>
        <v>cu</v>
      </c>
      <c r="R51" t="s">
        <v>88</v>
      </c>
      <c r="S51" t="s">
        <v>90</v>
      </c>
      <c r="T51">
        <v>7188</v>
      </c>
      <c r="U51" t="str">
        <f t="shared" ca="1" si="5"/>
        <v>it</v>
      </c>
      <c r="V51" t="str">
        <f t="shared" si="6"/>
        <v>Cash_sCharacterGacha</v>
      </c>
      <c r="W51">
        <f t="shared" si="7"/>
        <v>1</v>
      </c>
      <c r="X51" t="str">
        <f t="shared" ca="1" si="8"/>
        <v>cu</v>
      </c>
      <c r="Y51" t="str">
        <f t="shared" si="9"/>
        <v>GO</v>
      </c>
      <c r="Z51">
        <f t="shared" si="10"/>
        <v>7188</v>
      </c>
    </row>
    <row r="52" spans="1:26">
      <c r="A52" t="s">
        <v>46</v>
      </c>
      <c r="B52" t="str">
        <f>VLOOKUP(A52,EventPointTypeTable!$A:$B,MATCH(EventPointTypeTable!$B$1,EventPointTypeTable!$A$1:$B$1,0),0)</f>
        <v>루틴1</v>
      </c>
      <c r="C52">
        <f t="shared" ca="1" si="0"/>
        <v>18</v>
      </c>
      <c r="D52">
        <v>105</v>
      </c>
      <c r="E52">
        <f t="shared" ca="1" si="1"/>
        <v>647</v>
      </c>
      <c r="F52">
        <f ca="1">(60+SUMIF(OFFSET(N52,-$C52+1,0,$C52),"EN",OFFSET(O52,-$C52+1,0,$C52)))*SummonTypeTable!$O$2</f>
        <v>814.88888888888903</v>
      </c>
      <c r="G52">
        <f ca="1">IF(C52=1,60*SummonTypeTable!$O$2-OFFSET(F52,0,-1),
IF(F52&lt;&gt;OFFSET(F52,-1,0),OFFSET(F52,-1,0)-OFFSET(F52,0,-1),""))</f>
        <v>-60.111111111111086</v>
      </c>
      <c r="H52">
        <f ca="1">IF(C52=1,60*SummonTypeTable!$O$2/OFFSET(F52,0,-1),
IF(F52&lt;&gt;OFFSET(F52,-1,0),OFFSET(F52,-1,0)/OFFSET(F52,0,-1),""))</f>
        <v>0.90709256397046201</v>
      </c>
      <c r="I52">
        <f ca="1">(60+SUMIF(OFFSET(N52,-$C52+1,0,$C52),"EN",OFFSET(O52,-$C52+1,0,$C52))+SUMIF(OFFSET(S52,-$C52+1,0,$C52),"EN",OFFSET(T52,-$C52+1,0,$C52)))*SummonTypeTable!$O$2</f>
        <v>1298.7555555555557</v>
      </c>
      <c r="J52">
        <f ca="1">IF(C52=1,60*SummonTypeTable!$O$2-OFFSET(I52,0,-4),
IF(I52&lt;&gt;OFFSET(I52,-1,0),OFFSET(I52,-1,0)-OFFSET(I52,0,-4),""))</f>
        <v>212.6444444444445</v>
      </c>
      <c r="K52">
        <f ca="1">IF(C52=1,60*SummonTypeTable!$O$2/OFFSET(I52,0,-4),
IF(I52&lt;&gt;OFFSET(I52,-1,0),OFFSET(I52,-1,0)/OFFSET(I52,0,-4),""))</f>
        <v>1.3286622016142882</v>
      </c>
      <c r="L52" t="str">
        <f t="shared" ca="1" si="16"/>
        <v>cu</v>
      </c>
      <c r="M52" t="s">
        <v>88</v>
      </c>
      <c r="N52" t="s">
        <v>114</v>
      </c>
      <c r="O52">
        <v>270</v>
      </c>
      <c r="P52" t="str">
        <f t="shared" si="3"/>
        <v>에너지너무많음</v>
      </c>
      <c r="Q52" t="str">
        <f t="shared" ca="1" si="13"/>
        <v>cu</v>
      </c>
      <c r="R52" t="s">
        <v>88</v>
      </c>
      <c r="S52" t="s">
        <v>114</v>
      </c>
      <c r="T52">
        <v>250</v>
      </c>
      <c r="U52" t="str">
        <f t="shared" ca="1" si="5"/>
        <v>cu</v>
      </c>
      <c r="V52" t="str">
        <f t="shared" si="6"/>
        <v>EN</v>
      </c>
      <c r="W52">
        <f t="shared" si="7"/>
        <v>270</v>
      </c>
      <c r="X52" t="str">
        <f t="shared" ca="1" si="8"/>
        <v>cu</v>
      </c>
      <c r="Y52" t="str">
        <f t="shared" si="9"/>
        <v>EN</v>
      </c>
      <c r="Z52">
        <f t="shared" si="10"/>
        <v>250</v>
      </c>
    </row>
    <row r="53" spans="1:26">
      <c r="A53" t="s">
        <v>46</v>
      </c>
      <c r="B53" t="str">
        <f>VLOOKUP(A53,EventPointTypeTable!$A:$B,MATCH(EventPointTypeTable!$B$1,EventPointTypeTable!$A$1:$B$1,0),0)</f>
        <v>루틴1</v>
      </c>
      <c r="C53">
        <f t="shared" ca="1" si="0"/>
        <v>19</v>
      </c>
      <c r="D53">
        <v>15</v>
      </c>
      <c r="E53">
        <f t="shared" ca="1" si="1"/>
        <v>662</v>
      </c>
      <c r="F53">
        <f ca="1">(60+SUMIF(OFFSET(N53,-$C53+1,0,$C53),"EN",OFFSET(O53,-$C53+1,0,$C53)))*SummonTypeTable!$O$2</f>
        <v>814.88888888888903</v>
      </c>
      <c r="G53" t="str">
        <f ca="1">IF(C53=1,60*SummonTypeTable!$O$2-OFFSET(F53,0,-1),
IF(F53&lt;&gt;OFFSET(F53,-1,0),OFFSET(F53,-1,0)-OFFSET(F53,0,-1),""))</f>
        <v/>
      </c>
      <c r="H53" t="str">
        <f ca="1">IF(C53=1,60*SummonTypeTable!$O$2/OFFSET(F53,0,-1),
IF(F53&lt;&gt;OFFSET(F53,-1,0),OFFSET(F53,-1,0)/OFFSET(F53,0,-1),""))</f>
        <v/>
      </c>
      <c r="I53">
        <f ca="1">(60+SUMIF(OFFSET(N53,-$C53+1,0,$C53),"EN",OFFSET(O53,-$C53+1,0,$C53))+SUMIF(OFFSET(S53,-$C53+1,0,$C53),"EN",OFFSET(T53,-$C53+1,0,$C53)))*SummonTypeTable!$O$2</f>
        <v>1298.7555555555557</v>
      </c>
      <c r="J53" t="str">
        <f ca="1">IF(C53=1,60*SummonTypeTable!$O$2-OFFSET(I53,0,-4),
IF(I53&lt;&gt;OFFSET(I53,-1,0),OFFSET(I53,-1,0)-OFFSET(I53,0,-4),""))</f>
        <v/>
      </c>
      <c r="K53" t="str">
        <f ca="1">IF(C53=1,60*SummonTypeTable!$O$2/OFFSET(I53,0,-4),
IF(I53&lt;&gt;OFFSET(I53,-1,0),OFFSET(I53,-1,0)/OFFSET(I53,0,-4),""))</f>
        <v/>
      </c>
      <c r="L53" t="str">
        <f t="shared" ca="1" si="16"/>
        <v>cu</v>
      </c>
      <c r="M53" t="s">
        <v>88</v>
      </c>
      <c r="N53" t="s">
        <v>90</v>
      </c>
      <c r="O53">
        <v>33750</v>
      </c>
      <c r="P53" t="str">
        <f t="shared" si="3"/>
        <v/>
      </c>
      <c r="Q53" t="str">
        <f t="shared" ca="1" si="13"/>
        <v>cu</v>
      </c>
      <c r="R53" t="s">
        <v>88</v>
      </c>
      <c r="S53" t="s">
        <v>90</v>
      </c>
      <c r="T53">
        <v>8438</v>
      </c>
      <c r="U53" t="str">
        <f t="shared" ca="1" si="5"/>
        <v>cu</v>
      </c>
      <c r="V53" t="str">
        <f t="shared" si="6"/>
        <v>GO</v>
      </c>
      <c r="W53">
        <f t="shared" si="7"/>
        <v>33750</v>
      </c>
      <c r="X53" t="str">
        <f t="shared" ca="1" si="8"/>
        <v>cu</v>
      </c>
      <c r="Y53" t="str">
        <f t="shared" si="9"/>
        <v>GO</v>
      </c>
      <c r="Z53">
        <f t="shared" si="10"/>
        <v>8438</v>
      </c>
    </row>
    <row r="54" spans="1:26">
      <c r="A54" t="s">
        <v>46</v>
      </c>
      <c r="B54" t="str">
        <f>VLOOKUP(A54,EventPointTypeTable!$A:$B,MATCH(EventPointTypeTable!$B$1,EventPointTypeTable!$A$1:$B$1,0),0)</f>
        <v>루틴1</v>
      </c>
      <c r="C54">
        <f t="shared" ca="1" si="0"/>
        <v>20</v>
      </c>
      <c r="D54">
        <v>40</v>
      </c>
      <c r="E54">
        <f t="shared" ca="1" si="1"/>
        <v>702</v>
      </c>
      <c r="F54">
        <f ca="1">(60+SUMIF(OFFSET(N54,-$C54+1,0,$C54),"EN",OFFSET(O54,-$C54+1,0,$C54)))*SummonTypeTable!$O$2</f>
        <v>814.88888888888903</v>
      </c>
      <c r="G54" t="str">
        <f ca="1">IF(C54=1,60*SummonTypeTable!$O$2-OFFSET(F54,0,-1),
IF(F54&lt;&gt;OFFSET(F54,-1,0),OFFSET(F54,-1,0)-OFFSET(F54,0,-1),""))</f>
        <v/>
      </c>
      <c r="H54" t="str">
        <f ca="1">IF(C54=1,60*SummonTypeTable!$O$2/OFFSET(F54,0,-1),
IF(F54&lt;&gt;OFFSET(F54,-1,0),OFFSET(F54,-1,0)/OFFSET(F54,0,-1),""))</f>
        <v/>
      </c>
      <c r="I54">
        <f ca="1">(60+SUMIF(OFFSET(N54,-$C54+1,0,$C54),"EN",OFFSET(O54,-$C54+1,0,$C54))+SUMIF(OFFSET(S54,-$C54+1,0,$C54),"EN",OFFSET(T54,-$C54+1,0,$C54)))*SummonTypeTable!$O$2</f>
        <v>1298.7555555555557</v>
      </c>
      <c r="J54" t="str">
        <f ca="1">IF(C54=1,60*SummonTypeTable!$O$2-OFFSET(I54,0,-4),
IF(I54&lt;&gt;OFFSET(I54,-1,0),OFFSET(I54,-1,0)-OFFSET(I54,0,-4),""))</f>
        <v/>
      </c>
      <c r="K54" t="str">
        <f ca="1">IF(C54=1,60*SummonTypeTable!$O$2/OFFSET(I54,0,-4),
IF(I54&lt;&gt;OFFSET(I54,-1,0),OFFSET(I54,-1,0)/OFFSET(I54,0,-4),""))</f>
        <v/>
      </c>
      <c r="L54" t="str">
        <f t="shared" ca="1" si="16"/>
        <v>it</v>
      </c>
      <c r="M54" t="s">
        <v>146</v>
      </c>
      <c r="N54" t="s">
        <v>145</v>
      </c>
      <c r="O54">
        <v>10</v>
      </c>
      <c r="P54" t="str">
        <f t="shared" si="3"/>
        <v/>
      </c>
      <c r="Q54" t="str">
        <f t="shared" ca="1" si="13"/>
        <v>cu</v>
      </c>
      <c r="R54" t="s">
        <v>88</v>
      </c>
      <c r="S54" t="s">
        <v>90</v>
      </c>
      <c r="T54">
        <v>9375</v>
      </c>
      <c r="U54" t="str">
        <f t="shared" ca="1" si="5"/>
        <v>it</v>
      </c>
      <c r="V54" t="str">
        <f t="shared" si="6"/>
        <v>Cash_sSpellGacha</v>
      </c>
      <c r="W54">
        <f t="shared" si="7"/>
        <v>10</v>
      </c>
      <c r="X54" t="str">
        <f t="shared" ca="1" si="8"/>
        <v>cu</v>
      </c>
      <c r="Y54" t="str">
        <f t="shared" si="9"/>
        <v>GO</v>
      </c>
      <c r="Z54">
        <f t="shared" si="10"/>
        <v>9375</v>
      </c>
    </row>
    <row r="55" spans="1:26">
      <c r="A55" t="s">
        <v>46</v>
      </c>
      <c r="B55" t="str">
        <f>VLOOKUP(A55,EventPointTypeTable!$A:$B,MATCH(EventPointTypeTable!$B$1,EventPointTypeTable!$A$1:$B$1,0),0)</f>
        <v>루틴1</v>
      </c>
      <c r="C55">
        <f t="shared" ca="1" si="0"/>
        <v>21</v>
      </c>
      <c r="D55">
        <v>120</v>
      </c>
      <c r="E55">
        <f t="shared" ca="1" si="1"/>
        <v>822</v>
      </c>
      <c r="F55">
        <f ca="1">(60+SUMIF(OFFSET(N55,-$C55+1,0,$C55),"EN",OFFSET(O55,-$C55+1,0,$C55)))*SummonTypeTable!$O$2</f>
        <v>1068.2222222222224</v>
      </c>
      <c r="G55">
        <f ca="1">IF(C55=1,60*SummonTypeTable!$O$2-OFFSET(F55,0,-1),
IF(F55&lt;&gt;OFFSET(F55,-1,0),OFFSET(F55,-1,0)-OFFSET(F55,0,-1),""))</f>
        <v>-7.1111111111109722</v>
      </c>
      <c r="H55">
        <f ca="1">IF(C55=1,60*SummonTypeTable!$O$2/OFFSET(F55,0,-1),
IF(F55&lt;&gt;OFFSET(F55,-1,0),OFFSET(F55,-1,0)/OFFSET(F55,0,-1),""))</f>
        <v>0.99134901324682367</v>
      </c>
      <c r="I55">
        <f ca="1">(60+SUMIF(OFFSET(N55,-$C55+1,0,$C55),"EN",OFFSET(O55,-$C55+1,0,$C55))+SUMIF(OFFSET(S55,-$C55+1,0,$C55),"EN",OFFSET(T55,-$C55+1,0,$C55)))*SummonTypeTable!$O$2</f>
        <v>1868.7555555555557</v>
      </c>
      <c r="J55">
        <f ca="1">IF(C55=1,60*SummonTypeTable!$O$2-OFFSET(I55,0,-4),
IF(I55&lt;&gt;OFFSET(I55,-1,0),OFFSET(I55,-1,0)-OFFSET(I55,0,-4),""))</f>
        <v>476.7555555555557</v>
      </c>
      <c r="K55">
        <f ca="1">IF(C55=1,60*SummonTypeTable!$O$2/OFFSET(I55,0,-4),
IF(I55&lt;&gt;OFFSET(I55,-1,0),OFFSET(I55,-1,0)/OFFSET(I55,0,-4),""))</f>
        <v>1.5799945931332795</v>
      </c>
      <c r="L55" t="str">
        <f t="shared" ca="1" si="16"/>
        <v>cu</v>
      </c>
      <c r="M55" t="s">
        <v>88</v>
      </c>
      <c r="N55" t="s">
        <v>114</v>
      </c>
      <c r="O55">
        <v>300</v>
      </c>
      <c r="P55" t="str">
        <f t="shared" si="3"/>
        <v>에너지너무많음</v>
      </c>
      <c r="Q55" t="str">
        <f t="shared" ca="1" si="13"/>
        <v>cu</v>
      </c>
      <c r="R55" t="s">
        <v>88</v>
      </c>
      <c r="S55" t="s">
        <v>114</v>
      </c>
      <c r="T55">
        <v>375</v>
      </c>
      <c r="U55" t="str">
        <f t="shared" ca="1" si="5"/>
        <v>cu</v>
      </c>
      <c r="V55" t="str">
        <f t="shared" si="6"/>
        <v>EN</v>
      </c>
      <c r="W55">
        <f t="shared" si="7"/>
        <v>300</v>
      </c>
      <c r="X55" t="str">
        <f t="shared" ca="1" si="8"/>
        <v>cu</v>
      </c>
      <c r="Y55" t="str">
        <f t="shared" si="9"/>
        <v>EN</v>
      </c>
      <c r="Z55">
        <f t="shared" si="10"/>
        <v>375</v>
      </c>
    </row>
    <row r="56" spans="1:26">
      <c r="A56" t="s">
        <v>46</v>
      </c>
      <c r="B56" t="str">
        <f>VLOOKUP(A56,EventPointTypeTable!$A:$B,MATCH(EventPointTypeTable!$B$1,EventPointTypeTable!$A$1:$B$1,0),0)</f>
        <v>루틴1</v>
      </c>
      <c r="C56">
        <f t="shared" ca="1" si="0"/>
        <v>22</v>
      </c>
      <c r="D56">
        <v>30</v>
      </c>
      <c r="E56">
        <f t="shared" ca="1" si="1"/>
        <v>852</v>
      </c>
      <c r="F56">
        <f ca="1">(60+SUMIF(OFFSET(N56,-$C56+1,0,$C56),"EN",OFFSET(O56,-$C56+1,0,$C56)))*SummonTypeTable!$O$2</f>
        <v>1068.2222222222224</v>
      </c>
      <c r="G56" t="str">
        <f ca="1">IF(C56=1,60*SummonTypeTable!$O$2-OFFSET(F56,0,-1),
IF(F56&lt;&gt;OFFSET(F56,-1,0),OFFSET(F56,-1,0)-OFFSET(F56,0,-1),""))</f>
        <v/>
      </c>
      <c r="H56" t="str">
        <f ca="1">IF(C56=1,60*SummonTypeTable!$O$2/OFFSET(F56,0,-1),
IF(F56&lt;&gt;OFFSET(F56,-1,0),OFFSET(F56,-1,0)/OFFSET(F56,0,-1),""))</f>
        <v/>
      </c>
      <c r="I56">
        <f ca="1">(60+SUMIF(OFFSET(N56,-$C56+1,0,$C56),"EN",OFFSET(O56,-$C56+1,0,$C56))+SUMIF(OFFSET(S56,-$C56+1,0,$C56),"EN",OFFSET(T56,-$C56+1,0,$C56)))*SummonTypeTable!$O$2</f>
        <v>1868.7555555555557</v>
      </c>
      <c r="J56" t="str">
        <f ca="1">IF(C56=1,60*SummonTypeTable!$O$2-OFFSET(I56,0,-4),
IF(I56&lt;&gt;OFFSET(I56,-1,0),OFFSET(I56,-1,0)-OFFSET(I56,0,-4),""))</f>
        <v/>
      </c>
      <c r="K56" t="str">
        <f ca="1">IF(C56=1,60*SummonTypeTable!$O$2/OFFSET(I56,0,-4),
IF(I56&lt;&gt;OFFSET(I56,-1,0),OFFSET(I56,-1,0)/OFFSET(I56,0,-4),""))</f>
        <v/>
      </c>
      <c r="L56" t="str">
        <f t="shared" ca="1" si="16"/>
        <v>cu</v>
      </c>
      <c r="M56" t="s">
        <v>88</v>
      </c>
      <c r="N56" t="s">
        <v>90</v>
      </c>
      <c r="O56">
        <v>27500</v>
      </c>
      <c r="P56" t="str">
        <f t="shared" si="3"/>
        <v/>
      </c>
      <c r="Q56" t="str">
        <f t="shared" ca="1" si="13"/>
        <v>cu</v>
      </c>
      <c r="R56" t="s">
        <v>88</v>
      </c>
      <c r="S56" t="s">
        <v>90</v>
      </c>
      <c r="T56">
        <v>6875</v>
      </c>
      <c r="U56" t="str">
        <f t="shared" ca="1" si="5"/>
        <v>cu</v>
      </c>
      <c r="V56" t="str">
        <f t="shared" si="6"/>
        <v>GO</v>
      </c>
      <c r="W56">
        <f t="shared" si="7"/>
        <v>27500</v>
      </c>
      <c r="X56" t="str">
        <f t="shared" ca="1" si="8"/>
        <v>cu</v>
      </c>
      <c r="Y56" t="str">
        <f t="shared" si="9"/>
        <v>GO</v>
      </c>
      <c r="Z56">
        <f t="shared" si="10"/>
        <v>6875</v>
      </c>
    </row>
    <row r="57" spans="1:26">
      <c r="A57" t="s">
        <v>46</v>
      </c>
      <c r="B57" t="str">
        <f>VLOOKUP(A57,EventPointTypeTable!$A:$B,MATCH(EventPointTypeTable!$B$1,EventPointTypeTable!$A$1:$B$1,0),0)</f>
        <v>루틴1</v>
      </c>
      <c r="C57">
        <f t="shared" ca="1" si="0"/>
        <v>23</v>
      </c>
      <c r="D57">
        <v>90</v>
      </c>
      <c r="E57">
        <f t="shared" ca="1" si="1"/>
        <v>942</v>
      </c>
      <c r="F57">
        <f ca="1">(60+SUMIF(OFFSET(N57,-$C57+1,0,$C57),"EN",OFFSET(O57,-$C57+1,0,$C57)))*SummonTypeTable!$O$2</f>
        <v>1068.2222222222224</v>
      </c>
      <c r="G57" t="str">
        <f ca="1">IF(C57=1,60*SummonTypeTable!$O$2-OFFSET(F57,0,-1),
IF(F57&lt;&gt;OFFSET(F57,-1,0),OFFSET(F57,-1,0)-OFFSET(F57,0,-1),""))</f>
        <v/>
      </c>
      <c r="H57" t="str">
        <f ca="1">IF(C57=1,60*SummonTypeTable!$O$2/OFFSET(F57,0,-1),
IF(F57&lt;&gt;OFFSET(F57,-1,0),OFFSET(F57,-1,0)/OFFSET(F57,0,-1),""))</f>
        <v/>
      </c>
      <c r="I57">
        <f ca="1">(60+SUMIF(OFFSET(N57,-$C57+1,0,$C57),"EN",OFFSET(O57,-$C57+1,0,$C57))+SUMIF(OFFSET(S57,-$C57+1,0,$C57),"EN",OFFSET(T57,-$C57+1,0,$C57)))*SummonTypeTable!$O$2</f>
        <v>1868.7555555555557</v>
      </c>
      <c r="J57" t="str">
        <f ca="1">IF(C57=1,60*SummonTypeTable!$O$2-OFFSET(I57,0,-4),
IF(I57&lt;&gt;OFFSET(I57,-1,0),OFFSET(I57,-1,0)-OFFSET(I57,0,-4),""))</f>
        <v/>
      </c>
      <c r="K57" t="str">
        <f ca="1">IF(C57=1,60*SummonTypeTable!$O$2/OFFSET(I57,0,-4),
IF(I57&lt;&gt;OFFSET(I57,-1,0),OFFSET(I57,-1,0)/OFFSET(I57,0,-4),""))</f>
        <v/>
      </c>
      <c r="L57" t="str">
        <f t="shared" ca="1" si="16"/>
        <v>it</v>
      </c>
      <c r="M57" t="s">
        <v>146</v>
      </c>
      <c r="N57" t="s">
        <v>145</v>
      </c>
      <c r="O57">
        <v>10</v>
      </c>
      <c r="P57" t="str">
        <f t="shared" si="3"/>
        <v/>
      </c>
      <c r="Q57" t="str">
        <f t="shared" ca="1" si="13"/>
        <v>cu</v>
      </c>
      <c r="R57" t="s">
        <v>88</v>
      </c>
      <c r="S57" t="s">
        <v>90</v>
      </c>
      <c r="T57">
        <v>10938</v>
      </c>
      <c r="U57" t="str">
        <f t="shared" ca="1" si="5"/>
        <v>it</v>
      </c>
      <c r="V57" t="str">
        <f t="shared" si="6"/>
        <v>Cash_sSpellGacha</v>
      </c>
      <c r="W57">
        <f t="shared" si="7"/>
        <v>10</v>
      </c>
      <c r="X57" t="str">
        <f t="shared" ca="1" si="8"/>
        <v>cu</v>
      </c>
      <c r="Y57" t="str">
        <f t="shared" si="9"/>
        <v>GO</v>
      </c>
      <c r="Z57">
        <f t="shared" si="10"/>
        <v>10938</v>
      </c>
    </row>
    <row r="58" spans="1:26">
      <c r="A58" t="s">
        <v>46</v>
      </c>
      <c r="B58" t="str">
        <f>VLOOKUP(A58,EventPointTypeTable!$A:$B,MATCH(EventPointTypeTable!$B$1,EventPointTypeTable!$A$1:$B$1,0),0)</f>
        <v>루틴1</v>
      </c>
      <c r="C58">
        <f t="shared" ca="1" si="0"/>
        <v>24</v>
      </c>
      <c r="D58">
        <v>55</v>
      </c>
      <c r="E58">
        <f t="shared" ca="1" si="1"/>
        <v>997</v>
      </c>
      <c r="F58">
        <f ca="1">(60+SUMIF(OFFSET(N58,-$C58+1,0,$C58),"EN",OFFSET(O58,-$C58+1,0,$C58)))*SummonTypeTable!$O$2</f>
        <v>1068.2222222222224</v>
      </c>
      <c r="G58" t="str">
        <f ca="1">IF(C58=1,60*SummonTypeTable!$O$2-OFFSET(F58,0,-1),
IF(F58&lt;&gt;OFFSET(F58,-1,0),OFFSET(F58,-1,0)-OFFSET(F58,0,-1),""))</f>
        <v/>
      </c>
      <c r="H58" t="str">
        <f ca="1">IF(C58=1,60*SummonTypeTable!$O$2/OFFSET(F58,0,-1),
IF(F58&lt;&gt;OFFSET(F58,-1,0),OFFSET(F58,-1,0)/OFFSET(F58,0,-1),""))</f>
        <v/>
      </c>
      <c r="I58">
        <f ca="1">(60+SUMIF(OFFSET(N58,-$C58+1,0,$C58),"EN",OFFSET(O58,-$C58+1,0,$C58))+SUMIF(OFFSET(S58,-$C58+1,0,$C58),"EN",OFFSET(T58,-$C58+1,0,$C58)))*SummonTypeTable!$O$2</f>
        <v>1868.7555555555557</v>
      </c>
      <c r="J58" t="str">
        <f ca="1">IF(C58=1,60*SummonTypeTable!$O$2-OFFSET(I58,0,-4),
IF(I58&lt;&gt;OFFSET(I58,-1,0),OFFSET(I58,-1,0)-OFFSET(I58,0,-4),""))</f>
        <v/>
      </c>
      <c r="K58" t="str">
        <f ca="1">IF(C58=1,60*SummonTypeTable!$O$2/OFFSET(I58,0,-4),
IF(I58&lt;&gt;OFFSET(I58,-1,0),OFFSET(I58,-1,0)/OFFSET(I58,0,-4),""))</f>
        <v/>
      </c>
      <c r="L58" t="str">
        <f t="shared" ca="1" si="16"/>
        <v>cu</v>
      </c>
      <c r="M58" t="s">
        <v>88</v>
      </c>
      <c r="N58" t="s">
        <v>90</v>
      </c>
      <c r="O58">
        <v>36250</v>
      </c>
      <c r="P58" t="str">
        <f t="shared" si="3"/>
        <v/>
      </c>
      <c r="Q58" t="str">
        <f t="shared" ca="1" si="13"/>
        <v>cu</v>
      </c>
      <c r="R58" t="s">
        <v>88</v>
      </c>
      <c r="S58" t="s">
        <v>90</v>
      </c>
      <c r="T58">
        <v>9063</v>
      </c>
      <c r="U58" t="str">
        <f t="shared" ca="1" si="5"/>
        <v>cu</v>
      </c>
      <c r="V58" t="str">
        <f t="shared" si="6"/>
        <v>GO</v>
      </c>
      <c r="W58">
        <f t="shared" si="7"/>
        <v>36250</v>
      </c>
      <c r="X58" t="str">
        <f t="shared" ca="1" si="8"/>
        <v>cu</v>
      </c>
      <c r="Y58" t="str">
        <f t="shared" si="9"/>
        <v>GO</v>
      </c>
      <c r="Z58">
        <f t="shared" si="10"/>
        <v>9063</v>
      </c>
    </row>
    <row r="59" spans="1:26">
      <c r="A59" t="s">
        <v>46</v>
      </c>
      <c r="B59" t="str">
        <f>VLOOKUP(A59,EventPointTypeTable!$A:$B,MATCH(EventPointTypeTable!$B$1,EventPointTypeTable!$A$1:$B$1,0),0)</f>
        <v>루틴1</v>
      </c>
      <c r="C59">
        <f t="shared" ca="1" si="0"/>
        <v>25</v>
      </c>
      <c r="D59">
        <v>165</v>
      </c>
      <c r="E59">
        <f t="shared" ca="1" si="1"/>
        <v>1162</v>
      </c>
      <c r="F59">
        <f ca="1">(60+SUMIF(OFFSET(N59,-$C59+1,0,$C59),"EN",OFFSET(O59,-$C59+1,0,$C59)))*SummonTypeTable!$O$2</f>
        <v>1490.4444444444446</v>
      </c>
      <c r="G59">
        <f ca="1">IF(C59=1,60*SummonTypeTable!$O$2-OFFSET(F59,0,-1),
IF(F59&lt;&gt;OFFSET(F59,-1,0),OFFSET(F59,-1,0)-OFFSET(F59,0,-1),""))</f>
        <v>-93.777777777777601</v>
      </c>
      <c r="H59">
        <f ca="1">IF(C59=1,60*SummonTypeTable!$O$2/OFFSET(F59,0,-1),
IF(F59&lt;&gt;OFFSET(F59,-1,0),OFFSET(F59,-1,0)/OFFSET(F59,0,-1),""))</f>
        <v>0.91929623254924475</v>
      </c>
      <c r="I59">
        <f ca="1">(60+SUMIF(OFFSET(N59,-$C59+1,0,$C59),"EN",OFFSET(O59,-$C59+1,0,$C59))+SUMIF(OFFSET(S59,-$C59+1,0,$C59),"EN",OFFSET(T59,-$C59+1,0,$C59)))*SummonTypeTable!$O$2</f>
        <v>2713.2000000000003</v>
      </c>
      <c r="J59">
        <f ca="1">IF(C59=1,60*SummonTypeTable!$O$2-OFFSET(I59,0,-4),
IF(I59&lt;&gt;OFFSET(I59,-1,0),OFFSET(I59,-1,0)-OFFSET(I59,0,-4),""))</f>
        <v>706.7555555555557</v>
      </c>
      <c r="K59">
        <f ca="1">IF(C59=1,60*SummonTypeTable!$O$2/OFFSET(I59,0,-4),
IF(I59&lt;&gt;OFFSET(I59,-1,0),OFFSET(I59,-1,0)/OFFSET(I59,0,-4),""))</f>
        <v>1.608223369669153</v>
      </c>
      <c r="L59" t="str">
        <f t="shared" ca="1" si="16"/>
        <v>cu</v>
      </c>
      <c r="M59" t="s">
        <v>88</v>
      </c>
      <c r="N59" t="s">
        <v>114</v>
      </c>
      <c r="O59">
        <v>500</v>
      </c>
      <c r="P59" t="str">
        <f t="shared" si="3"/>
        <v>에너지너무많음</v>
      </c>
      <c r="Q59" t="str">
        <f t="shared" ca="1" si="13"/>
        <v>cu</v>
      </c>
      <c r="R59" t="s">
        <v>88</v>
      </c>
      <c r="S59" t="s">
        <v>114</v>
      </c>
      <c r="T59">
        <v>500</v>
      </c>
      <c r="U59" t="str">
        <f t="shared" ca="1" si="5"/>
        <v>cu</v>
      </c>
      <c r="V59" t="str">
        <f t="shared" si="6"/>
        <v>EN</v>
      </c>
      <c r="W59">
        <f t="shared" si="7"/>
        <v>500</v>
      </c>
      <c r="X59" t="str">
        <f t="shared" ca="1" si="8"/>
        <v>cu</v>
      </c>
      <c r="Y59" t="str">
        <f t="shared" si="9"/>
        <v>EN</v>
      </c>
      <c r="Z59">
        <f t="shared" si="10"/>
        <v>500</v>
      </c>
    </row>
    <row r="60" spans="1:26">
      <c r="A60" t="s">
        <v>46</v>
      </c>
      <c r="B60" t="str">
        <f>VLOOKUP(A60,EventPointTypeTable!$A:$B,MATCH(EventPointTypeTable!$B$1,EventPointTypeTable!$A$1:$B$1,0),0)</f>
        <v>루틴1</v>
      </c>
      <c r="C60">
        <f t="shared" ca="1" si="0"/>
        <v>26</v>
      </c>
      <c r="D60">
        <v>25</v>
      </c>
      <c r="E60">
        <f t="shared" ca="1" si="1"/>
        <v>1187</v>
      </c>
      <c r="F60">
        <f ca="1">(60+SUMIF(OFFSET(N60,-$C60+1,0,$C60),"EN",OFFSET(O60,-$C60+1,0,$C60)))*SummonTypeTable!$O$2</f>
        <v>1490.4444444444446</v>
      </c>
      <c r="G60" t="str">
        <f ca="1">IF(C60=1,60*SummonTypeTable!$O$2-OFFSET(F60,0,-1),
IF(F60&lt;&gt;OFFSET(F60,-1,0),OFFSET(F60,-1,0)-OFFSET(F60,0,-1),""))</f>
        <v/>
      </c>
      <c r="H60" t="str">
        <f ca="1">IF(C60=1,60*SummonTypeTable!$O$2/OFFSET(F60,0,-1),
IF(F60&lt;&gt;OFFSET(F60,-1,0),OFFSET(F60,-1,0)/OFFSET(F60,0,-1),""))</f>
        <v/>
      </c>
      <c r="I60">
        <f ca="1">(60+SUMIF(OFFSET(N60,-$C60+1,0,$C60),"EN",OFFSET(O60,-$C60+1,0,$C60))+SUMIF(OFFSET(S60,-$C60+1,0,$C60),"EN",OFFSET(T60,-$C60+1,0,$C60)))*SummonTypeTable!$O$2</f>
        <v>2713.2000000000003</v>
      </c>
      <c r="J60" t="str">
        <f ca="1">IF(C60=1,60*SummonTypeTable!$O$2-OFFSET(I60,0,-4),
IF(I60&lt;&gt;OFFSET(I60,-1,0),OFFSET(I60,-1,0)-OFFSET(I60,0,-4),""))</f>
        <v/>
      </c>
      <c r="K60" t="str">
        <f ca="1">IF(C60=1,60*SummonTypeTable!$O$2/OFFSET(I60,0,-4),
IF(I60&lt;&gt;OFFSET(I60,-1,0),OFFSET(I60,-1,0)/OFFSET(I60,0,-4),""))</f>
        <v/>
      </c>
      <c r="L60" t="str">
        <f t="shared" ca="1" si="16"/>
        <v>cu</v>
      </c>
      <c r="M60" t="s">
        <v>88</v>
      </c>
      <c r="N60" t="s">
        <v>90</v>
      </c>
      <c r="O60">
        <v>50000</v>
      </c>
      <c r="P60" t="str">
        <f t="shared" si="3"/>
        <v/>
      </c>
      <c r="Q60" t="str">
        <f t="shared" ca="1" si="13"/>
        <v>cu</v>
      </c>
      <c r="R60" t="s">
        <v>88</v>
      </c>
      <c r="S60" t="s">
        <v>90</v>
      </c>
      <c r="T60">
        <v>12500</v>
      </c>
      <c r="U60" t="str">
        <f t="shared" ca="1" si="5"/>
        <v>cu</v>
      </c>
      <c r="V60" t="str">
        <f t="shared" si="6"/>
        <v>GO</v>
      </c>
      <c r="W60">
        <f t="shared" si="7"/>
        <v>50000</v>
      </c>
      <c r="X60" t="str">
        <f t="shared" ca="1" si="8"/>
        <v>cu</v>
      </c>
      <c r="Y60" t="str">
        <f t="shared" si="9"/>
        <v>GO</v>
      </c>
      <c r="Z60">
        <f t="shared" si="10"/>
        <v>12500</v>
      </c>
    </row>
    <row r="61" spans="1:26">
      <c r="A61" t="s">
        <v>46</v>
      </c>
      <c r="B61" t="str">
        <f>VLOOKUP(A61,EventPointTypeTable!$A:$B,MATCH(EventPointTypeTable!$B$1,EventPointTypeTable!$A$1:$B$1,0),0)</f>
        <v>루틴1</v>
      </c>
      <c r="C61">
        <f t="shared" ca="1" si="0"/>
        <v>27</v>
      </c>
      <c r="D61">
        <v>40</v>
      </c>
      <c r="E61">
        <f t="shared" ca="1" si="1"/>
        <v>1227</v>
      </c>
      <c r="F61">
        <f ca="1">(60+SUMIF(OFFSET(N61,-$C61+1,0,$C61),"EN",OFFSET(O61,-$C61+1,0,$C61)))*SummonTypeTable!$O$2</f>
        <v>1490.4444444444446</v>
      </c>
      <c r="G61" t="str">
        <f ca="1">IF(C61=1,60*SummonTypeTable!$O$2-OFFSET(F61,0,-1),
IF(F61&lt;&gt;OFFSET(F61,-1,0),OFFSET(F61,-1,0)-OFFSET(F61,0,-1),""))</f>
        <v/>
      </c>
      <c r="H61" t="str">
        <f ca="1">IF(C61=1,60*SummonTypeTable!$O$2/OFFSET(F61,0,-1),
IF(F61&lt;&gt;OFFSET(F61,-1,0),OFFSET(F61,-1,0)/OFFSET(F61,0,-1),""))</f>
        <v/>
      </c>
      <c r="I61">
        <f ca="1">(60+SUMIF(OFFSET(N61,-$C61+1,0,$C61),"EN",OFFSET(O61,-$C61+1,0,$C61))+SUMIF(OFFSET(S61,-$C61+1,0,$C61),"EN",OFFSET(T61,-$C61+1,0,$C61)))*SummonTypeTable!$O$2</f>
        <v>2713.2000000000003</v>
      </c>
      <c r="J61" t="str">
        <f ca="1">IF(C61=1,60*SummonTypeTable!$O$2-OFFSET(I61,0,-4),
IF(I61&lt;&gt;OFFSET(I61,-1,0),OFFSET(I61,-1,0)-OFFSET(I61,0,-4),""))</f>
        <v/>
      </c>
      <c r="K61" t="str">
        <f ca="1">IF(C61=1,60*SummonTypeTable!$O$2/OFFSET(I61,0,-4),
IF(I61&lt;&gt;OFFSET(I61,-1,0),OFFSET(I61,-1,0)/OFFSET(I61,0,-4),""))</f>
        <v/>
      </c>
      <c r="L61" t="str">
        <f t="shared" ca="1" si="16"/>
        <v>it</v>
      </c>
      <c r="M61" t="s">
        <v>146</v>
      </c>
      <c r="N61" t="s">
        <v>145</v>
      </c>
      <c r="O61">
        <v>10</v>
      </c>
      <c r="P61" t="str">
        <f t="shared" si="3"/>
        <v/>
      </c>
      <c r="Q61" t="str">
        <f t="shared" ca="1" si="13"/>
        <v>cu</v>
      </c>
      <c r="R61" t="s">
        <v>88</v>
      </c>
      <c r="S61" t="s">
        <v>90</v>
      </c>
      <c r="T61">
        <v>15625</v>
      </c>
      <c r="U61" t="str">
        <f t="shared" ca="1" si="5"/>
        <v>it</v>
      </c>
      <c r="V61" t="str">
        <f t="shared" si="6"/>
        <v>Cash_sSpellGacha</v>
      </c>
      <c r="W61">
        <f t="shared" si="7"/>
        <v>10</v>
      </c>
      <c r="X61" t="str">
        <f t="shared" ca="1" si="8"/>
        <v>cu</v>
      </c>
      <c r="Y61" t="str">
        <f t="shared" si="9"/>
        <v>GO</v>
      </c>
      <c r="Z61">
        <f t="shared" si="10"/>
        <v>15625</v>
      </c>
    </row>
    <row r="62" spans="1:26">
      <c r="A62" t="s">
        <v>46</v>
      </c>
      <c r="B62" t="str">
        <f>VLOOKUP(A62,EventPointTypeTable!$A:$B,MATCH(EventPointTypeTable!$B$1,EventPointTypeTable!$A$1:$B$1,0),0)</f>
        <v>루틴1</v>
      </c>
      <c r="C62">
        <f t="shared" ca="1" si="0"/>
        <v>28</v>
      </c>
      <c r="D62">
        <v>75</v>
      </c>
      <c r="E62">
        <f t="shared" ca="1" si="1"/>
        <v>1302</v>
      </c>
      <c r="F62">
        <f ca="1">(60+SUMIF(OFFSET(N62,-$C62+1,0,$C62),"EN",OFFSET(O62,-$C62+1,0,$C62)))*SummonTypeTable!$O$2</f>
        <v>1490.4444444444446</v>
      </c>
      <c r="G62" t="str">
        <f ca="1">IF(C62=1,60*SummonTypeTable!$O$2-OFFSET(F62,0,-1),
IF(F62&lt;&gt;OFFSET(F62,-1,0),OFFSET(F62,-1,0)-OFFSET(F62,0,-1),""))</f>
        <v/>
      </c>
      <c r="H62" t="str">
        <f ca="1">IF(C62=1,60*SummonTypeTable!$O$2/OFFSET(F62,0,-1),
IF(F62&lt;&gt;OFFSET(F62,-1,0),OFFSET(F62,-1,0)/OFFSET(F62,0,-1),""))</f>
        <v/>
      </c>
      <c r="I62">
        <f ca="1">(60+SUMIF(OFFSET(N62,-$C62+1,0,$C62),"EN",OFFSET(O62,-$C62+1,0,$C62))+SUMIF(OFFSET(S62,-$C62+1,0,$C62),"EN",OFFSET(T62,-$C62+1,0,$C62)))*SummonTypeTable!$O$2</f>
        <v>3346.5333333333338</v>
      </c>
      <c r="J62">
        <f ca="1">IF(C62=1,60*SummonTypeTable!$O$2-OFFSET(I62,0,-4),
IF(I62&lt;&gt;OFFSET(I62,-1,0),OFFSET(I62,-1,0)-OFFSET(I62,0,-4),""))</f>
        <v>1411.2000000000003</v>
      </c>
      <c r="K62">
        <f ca="1">IF(C62=1,60*SummonTypeTable!$O$2/OFFSET(I62,0,-4),
IF(I62&lt;&gt;OFFSET(I62,-1,0),OFFSET(I62,-1,0)/OFFSET(I62,0,-4),""))</f>
        <v>2.0838709677419356</v>
      </c>
      <c r="L62" t="str">
        <f t="shared" ca="1" si="12"/>
        <v>it</v>
      </c>
      <c r="M62" t="s">
        <v>146</v>
      </c>
      <c r="N62" t="s">
        <v>147</v>
      </c>
      <c r="O62">
        <v>10</v>
      </c>
      <c r="P62" t="str">
        <f t="shared" si="3"/>
        <v/>
      </c>
      <c r="Q62" t="str">
        <f t="shared" ca="1" si="13"/>
        <v>cu</v>
      </c>
      <c r="R62" t="s">
        <v>88</v>
      </c>
      <c r="S62" t="s">
        <v>114</v>
      </c>
      <c r="T62">
        <v>750</v>
      </c>
      <c r="U62" t="str">
        <f t="shared" ca="1" si="5"/>
        <v>it</v>
      </c>
      <c r="V62" t="str">
        <f t="shared" si="6"/>
        <v>Cash_sCharacterGacha</v>
      </c>
      <c r="W62">
        <f t="shared" si="7"/>
        <v>10</v>
      </c>
      <c r="X62" t="str">
        <f t="shared" ca="1" si="8"/>
        <v>cu</v>
      </c>
      <c r="Y62" t="str">
        <f t="shared" si="9"/>
        <v>EN</v>
      </c>
      <c r="Z62">
        <f t="shared" si="10"/>
        <v>750</v>
      </c>
    </row>
    <row r="63" spans="1:26">
      <c r="A63" t="s">
        <v>46</v>
      </c>
      <c r="B63" t="str">
        <f>VLOOKUP(A63,EventPointTypeTable!$A:$B,MATCH(EventPointTypeTable!$B$1,EventPointTypeTable!$A$1:$B$1,0),0)</f>
        <v>루틴1</v>
      </c>
      <c r="C63">
        <f t="shared" ca="1" si="0"/>
        <v>29</v>
      </c>
      <c r="D63">
        <v>15</v>
      </c>
      <c r="E63">
        <f t="shared" ca="1" si="1"/>
        <v>1317</v>
      </c>
      <c r="F63">
        <f ca="1">(60+SUMIF(OFFSET(N63,-$C63+1,0,$C63),"EN",OFFSET(O63,-$C63+1,0,$C63)))*SummonTypeTable!$O$2</f>
        <v>1490.4444444444446</v>
      </c>
      <c r="G63" t="str">
        <f ca="1">IF(C63=1,60*SummonTypeTable!$O$2-OFFSET(F63,0,-1),
IF(F63&lt;&gt;OFFSET(F63,-1,0),OFFSET(F63,-1,0)-OFFSET(F63,0,-1),""))</f>
        <v/>
      </c>
      <c r="H63" t="str">
        <f ca="1">IF(C63=1,60*SummonTypeTable!$O$2/OFFSET(F63,0,-1),
IF(F63&lt;&gt;OFFSET(F63,-1,0),OFFSET(F63,-1,0)/OFFSET(F63,0,-1),""))</f>
        <v/>
      </c>
      <c r="I63">
        <f ca="1">(60+SUMIF(OFFSET(N63,-$C63+1,0,$C63),"EN",OFFSET(O63,-$C63+1,0,$C63))+SUMIF(OFFSET(S63,-$C63+1,0,$C63),"EN",OFFSET(T63,-$C63+1,0,$C63)))*SummonTypeTable!$O$2</f>
        <v>3346.5333333333338</v>
      </c>
      <c r="J63" t="str">
        <f ca="1">IF(C63=1,60*SummonTypeTable!$O$2-OFFSET(I63,0,-4),
IF(I63&lt;&gt;OFFSET(I63,-1,0),OFFSET(I63,-1,0)-OFFSET(I63,0,-4),""))</f>
        <v/>
      </c>
      <c r="K63" t="str">
        <f ca="1">IF(C63=1,60*SummonTypeTable!$O$2/OFFSET(I63,0,-4),
IF(I63&lt;&gt;OFFSET(I63,-1,0),OFFSET(I63,-1,0)/OFFSET(I63,0,-4),""))</f>
        <v/>
      </c>
      <c r="L63" t="str">
        <f t="shared" ca="1" si="12"/>
        <v>cu</v>
      </c>
      <c r="M63" t="s">
        <v>88</v>
      </c>
      <c r="N63" t="s">
        <v>90</v>
      </c>
      <c r="O63">
        <v>75000</v>
      </c>
      <c r="P63" t="str">
        <f t="shared" si="3"/>
        <v/>
      </c>
      <c r="Q63" t="str">
        <f t="shared" ca="1" si="13"/>
        <v>cu</v>
      </c>
      <c r="R63" t="s">
        <v>88</v>
      </c>
      <c r="S63" t="s">
        <v>90</v>
      </c>
      <c r="T63">
        <v>18750</v>
      </c>
      <c r="U63" t="str">
        <f t="shared" ca="1" si="5"/>
        <v>cu</v>
      </c>
      <c r="V63" t="str">
        <f t="shared" si="6"/>
        <v>GO</v>
      </c>
      <c r="W63">
        <f t="shared" si="7"/>
        <v>75000</v>
      </c>
      <c r="X63" t="str">
        <f t="shared" ca="1" si="8"/>
        <v>cu</v>
      </c>
      <c r="Y63" t="str">
        <f t="shared" si="9"/>
        <v>GO</v>
      </c>
      <c r="Z63">
        <f t="shared" si="10"/>
        <v>18750</v>
      </c>
    </row>
    <row r="64" spans="1:26">
      <c r="A64" t="s">
        <v>46</v>
      </c>
      <c r="B64" t="str">
        <f>VLOOKUP(A64,EventPointTypeTable!$A:$B,MATCH(EventPointTypeTable!$B$1,EventPointTypeTable!$A$1:$B$1,0),0)</f>
        <v>루틴1</v>
      </c>
      <c r="C64">
        <f t="shared" ca="1" si="0"/>
        <v>30</v>
      </c>
      <c r="D64">
        <v>35</v>
      </c>
      <c r="E64">
        <f t="shared" ca="1" si="1"/>
        <v>1352</v>
      </c>
      <c r="F64">
        <f ca="1">(60+SUMIF(OFFSET(N64,-$C64+1,0,$C64),"EN",OFFSET(O64,-$C64+1,0,$C64)))*SummonTypeTable!$O$2</f>
        <v>1490.4444444444446</v>
      </c>
      <c r="G64" t="str">
        <f ca="1">IF(C64=1,60*SummonTypeTable!$O$2-OFFSET(F64,0,-1),
IF(F64&lt;&gt;OFFSET(F64,-1,0),OFFSET(F64,-1,0)-OFFSET(F64,0,-1),""))</f>
        <v/>
      </c>
      <c r="H64" t="str">
        <f ca="1">IF(C64=1,60*SummonTypeTable!$O$2/OFFSET(F64,0,-1),
IF(F64&lt;&gt;OFFSET(F64,-1,0),OFFSET(F64,-1,0)/OFFSET(F64,0,-1),""))</f>
        <v/>
      </c>
      <c r="I64">
        <f ca="1">(60+SUMIF(OFFSET(N64,-$C64+1,0,$C64),"EN",OFFSET(O64,-$C64+1,0,$C64))+SUMIF(OFFSET(S64,-$C64+1,0,$C64),"EN",OFFSET(T64,-$C64+1,0,$C64)))*SummonTypeTable!$O$2</f>
        <v>3346.5333333333338</v>
      </c>
      <c r="J64" t="str">
        <f ca="1">IF(C64=1,60*SummonTypeTable!$O$2-OFFSET(I64,0,-4),
IF(I64&lt;&gt;OFFSET(I64,-1,0),OFFSET(I64,-1,0)-OFFSET(I64,0,-4),""))</f>
        <v/>
      </c>
      <c r="K64" t="str">
        <f ca="1">IF(C64=1,60*SummonTypeTable!$O$2/OFFSET(I64,0,-4),
IF(I64&lt;&gt;OFFSET(I64,-1,0),OFFSET(I64,-1,0)/OFFSET(I64,0,-4),""))</f>
        <v/>
      </c>
      <c r="L64" t="str">
        <f t="shared" ca="1" si="12"/>
        <v>cu</v>
      </c>
      <c r="M64" t="s">
        <v>88</v>
      </c>
      <c r="N64" t="s">
        <v>90</v>
      </c>
      <c r="O64">
        <v>81250</v>
      </c>
      <c r="P64" t="str">
        <f t="shared" si="3"/>
        <v/>
      </c>
      <c r="Q64" t="str">
        <f t="shared" ca="1" si="13"/>
        <v>cu</v>
      </c>
      <c r="R64" t="s">
        <v>88</v>
      </c>
      <c r="S64" t="s">
        <v>90</v>
      </c>
      <c r="T64">
        <v>20313</v>
      </c>
      <c r="U64" t="str">
        <f t="shared" ca="1" si="5"/>
        <v>cu</v>
      </c>
      <c r="V64" t="str">
        <f t="shared" si="6"/>
        <v>GO</v>
      </c>
      <c r="W64">
        <f t="shared" si="7"/>
        <v>81250</v>
      </c>
      <c r="X64" t="str">
        <f t="shared" ca="1" si="8"/>
        <v>cu</v>
      </c>
      <c r="Y64" t="str">
        <f t="shared" si="9"/>
        <v>GO</v>
      </c>
      <c r="Z64">
        <f t="shared" si="10"/>
        <v>20313</v>
      </c>
    </row>
    <row r="65" spans="1:26">
      <c r="A65" t="s">
        <v>46</v>
      </c>
      <c r="B65" t="str">
        <f>VLOOKUP(A65,EventPointTypeTable!$A:$B,MATCH(EventPointTypeTable!$B$1,EventPointTypeTable!$A$1:$B$1,0),0)</f>
        <v>루틴1</v>
      </c>
      <c r="C65">
        <f t="shared" ca="1" si="0"/>
        <v>31</v>
      </c>
      <c r="D65">
        <v>175</v>
      </c>
      <c r="E65">
        <f t="shared" ca="1" si="1"/>
        <v>1527</v>
      </c>
      <c r="F65">
        <f ca="1">(60+SUMIF(OFFSET(N65,-$C65+1,0,$C65),"EN",OFFSET(O65,-$C65+1,0,$C65)))*SummonTypeTable!$O$2</f>
        <v>1701.5555555555559</v>
      </c>
      <c r="G65">
        <f ca="1">IF(C65=1,60*SummonTypeTable!$O$2-OFFSET(F65,0,-1),
IF(F65&lt;&gt;OFFSET(F65,-1,0),OFFSET(F65,-1,0)-OFFSET(F65,0,-1),""))</f>
        <v>-36.555555555555429</v>
      </c>
      <c r="H65">
        <f ca="1">IF(C65=1,60*SummonTypeTable!$O$2/OFFSET(F65,0,-1),
IF(F65&lt;&gt;OFFSET(F65,-1,0),OFFSET(F65,-1,0)/OFFSET(F65,0,-1),""))</f>
        <v>0.97606053991122765</v>
      </c>
      <c r="I65">
        <f ca="1">(60+SUMIF(OFFSET(N65,-$C65+1,0,$C65),"EN",OFFSET(O65,-$C65+1,0,$C65))+SUMIF(OFFSET(S65,-$C65+1,0,$C65),"EN",OFFSET(T65,-$C65+1,0,$C65)))*SummonTypeTable!$O$2</f>
        <v>4402.0888888888894</v>
      </c>
      <c r="J65">
        <f ca="1">IF(C65=1,60*SummonTypeTable!$O$2-OFFSET(I65,0,-4),
IF(I65&lt;&gt;OFFSET(I65,-1,0),OFFSET(I65,-1,0)-OFFSET(I65,0,-4),""))</f>
        <v>1819.5333333333338</v>
      </c>
      <c r="K65">
        <f ca="1">IF(C65=1,60*SummonTypeTable!$O$2/OFFSET(I65,0,-4),
IF(I65&lt;&gt;OFFSET(I65,-1,0),OFFSET(I65,-1,0)/OFFSET(I65,0,-4),""))</f>
        <v>2.1915738921632832</v>
      </c>
      <c r="L65" t="str">
        <f t="shared" ca="1" si="12"/>
        <v>cu</v>
      </c>
      <c r="M65" t="s">
        <v>88</v>
      </c>
      <c r="N65" t="s">
        <v>114</v>
      </c>
      <c r="O65">
        <v>250</v>
      </c>
      <c r="P65" t="str">
        <f t="shared" ref="P65:P149" si="17">IF(M65="장비1상자",
  IF(OR(N65&gt;3,O65&gt;5),"장비이상",""),
IF(N65="GO",
  IF(O65&lt;100,"골드이상",""),
IF(N65="EN",
  IF(O65&gt;29,"에너지너무많음",
  IF(O65&gt;9,"에너지다소많음","")),"")))</f>
        <v>에너지너무많음</v>
      </c>
      <c r="Q65" t="str">
        <f t="shared" ca="1" si="13"/>
        <v>cu</v>
      </c>
      <c r="R65" t="s">
        <v>88</v>
      </c>
      <c r="S65" t="s">
        <v>114</v>
      </c>
      <c r="T65">
        <v>1000</v>
      </c>
      <c r="U65" t="str">
        <f t="shared" ref="U65:U149" ca="1" si="18">IF(LEN(L65)=0,"",L65)</f>
        <v>cu</v>
      </c>
      <c r="V65" t="str">
        <f t="shared" ref="V65:V149" si="19">IF(LEN(N65)=0,"",N65)</f>
        <v>EN</v>
      </c>
      <c r="W65">
        <f t="shared" ref="W65:W149" si="20">IF(LEN(O65)=0,"",O65)</f>
        <v>250</v>
      </c>
      <c r="X65" t="str">
        <f t="shared" ref="X65:X149" ca="1" si="21">IF(LEN(Q65)=0,"",Q65)</f>
        <v>cu</v>
      </c>
      <c r="Y65" t="str">
        <f t="shared" ref="Y65:Y149" si="22">IF(LEN(S65)=0,"",S65)</f>
        <v>EN</v>
      </c>
      <c r="Z65">
        <f t="shared" ref="Z65:Z149" si="23">IF(LEN(T65)=0,"",T65)</f>
        <v>1000</v>
      </c>
    </row>
    <row r="66" spans="1:26">
      <c r="A66" t="s">
        <v>46</v>
      </c>
      <c r="B66" t="str">
        <f>VLOOKUP(A66,EventPointTypeTable!$A:$B,MATCH(EventPointTypeTable!$B$1,EventPointTypeTable!$A$1:$B$1,0),0)</f>
        <v>루틴1</v>
      </c>
      <c r="C66">
        <f t="shared" ref="C66:C152" ca="1" si="24">IF(A66&lt;&gt;OFFSET(A66,-1,0),1,OFFSET(C66,-1,0)+1)</f>
        <v>32</v>
      </c>
      <c r="D66">
        <v>50</v>
      </c>
      <c r="E66">
        <f t="shared" ref="E66:E152" ca="1" si="25">IF(A66&lt;&gt;OFFSET(A66,-1,0),D66,OFFSET(E66,-1,0)+D66)</f>
        <v>1577</v>
      </c>
      <c r="F66">
        <f ca="1">(60+SUMIF(OFFSET(N66,-$C66+1,0,$C66),"EN",OFFSET(O66,-$C66+1,0,$C66)))*SummonTypeTable!$O$2</f>
        <v>1701.5555555555559</v>
      </c>
      <c r="G66" t="str">
        <f ca="1">IF(C66=1,60*SummonTypeTable!$O$2-OFFSET(F66,0,-1),
IF(F66&lt;&gt;OFFSET(F66,-1,0),OFFSET(F66,-1,0)-OFFSET(F66,0,-1),""))</f>
        <v/>
      </c>
      <c r="H66" t="str">
        <f ca="1">IF(C66=1,60*SummonTypeTable!$O$2/OFFSET(F66,0,-1),
IF(F66&lt;&gt;OFFSET(F66,-1,0),OFFSET(F66,-1,0)/OFFSET(F66,0,-1),""))</f>
        <v/>
      </c>
      <c r="I66">
        <f ca="1">(60+SUMIF(OFFSET(N66,-$C66+1,0,$C66),"EN",OFFSET(O66,-$C66+1,0,$C66))+SUMIF(OFFSET(S66,-$C66+1,0,$C66),"EN",OFFSET(T66,-$C66+1,0,$C66)))*SummonTypeTable!$O$2</f>
        <v>4402.0888888888894</v>
      </c>
      <c r="J66" t="str">
        <f ca="1">IF(C66=1,60*SummonTypeTable!$O$2-OFFSET(I66,0,-4),
IF(I66&lt;&gt;OFFSET(I66,-1,0),OFFSET(I66,-1,0)-OFFSET(I66,0,-4),""))</f>
        <v/>
      </c>
      <c r="K66" t="str">
        <f ca="1">IF(C66=1,60*SummonTypeTable!$O$2/OFFSET(I66,0,-4),
IF(I66&lt;&gt;OFFSET(I66,-1,0),OFFSET(I66,-1,0)/OFFSET(I66,0,-4),""))</f>
        <v/>
      </c>
      <c r="L66" t="str">
        <f t="shared" ca="1" si="12"/>
        <v>cu</v>
      </c>
      <c r="M66" t="s">
        <v>88</v>
      </c>
      <c r="N66" t="s">
        <v>90</v>
      </c>
      <c r="O66">
        <v>93750</v>
      </c>
      <c r="P66" t="str">
        <f t="shared" si="17"/>
        <v/>
      </c>
      <c r="Q66" t="str">
        <f t="shared" ca="1" si="13"/>
        <v>cu</v>
      </c>
      <c r="R66" t="s">
        <v>88</v>
      </c>
      <c r="S66" t="s">
        <v>90</v>
      </c>
      <c r="T66">
        <v>23438</v>
      </c>
      <c r="U66" t="str">
        <f t="shared" ca="1" si="18"/>
        <v>cu</v>
      </c>
      <c r="V66" t="str">
        <f t="shared" si="19"/>
        <v>GO</v>
      </c>
      <c r="W66">
        <f t="shared" si="20"/>
        <v>93750</v>
      </c>
      <c r="X66" t="str">
        <f t="shared" ca="1" si="21"/>
        <v>cu</v>
      </c>
      <c r="Y66" t="str">
        <f t="shared" si="22"/>
        <v>GO</v>
      </c>
      <c r="Z66">
        <f t="shared" si="23"/>
        <v>23438</v>
      </c>
    </row>
    <row r="67" spans="1:26">
      <c r="A67" t="s">
        <v>46</v>
      </c>
      <c r="B67" t="str">
        <f>VLOOKUP(A67,EventPointTypeTable!$A:$B,MATCH(EventPointTypeTable!$B$1,EventPointTypeTable!$A$1:$B$1,0),0)</f>
        <v>루틴1</v>
      </c>
      <c r="C67">
        <f t="shared" ca="1" si="24"/>
        <v>33</v>
      </c>
      <c r="D67">
        <v>100</v>
      </c>
      <c r="E67">
        <f t="shared" ca="1" si="25"/>
        <v>1677</v>
      </c>
      <c r="F67">
        <f ca="1">(60+SUMIF(OFFSET(N67,-$C67+1,0,$C67),"EN",OFFSET(O67,-$C67+1,0,$C67)))*SummonTypeTable!$O$2</f>
        <v>2039.3333333333335</v>
      </c>
      <c r="G67">
        <f ca="1">IF(C67=1,60*SummonTypeTable!$O$2-OFFSET(F67,0,-1),
IF(F67&lt;&gt;OFFSET(F67,-1,0),OFFSET(F67,-1,0)-OFFSET(F67,0,-1),""))</f>
        <v>24.555555555555884</v>
      </c>
      <c r="H67">
        <f ca="1">IF(C67=1,60*SummonTypeTable!$O$2/OFFSET(F67,0,-1),
IF(F67&lt;&gt;OFFSET(F67,-1,0),OFFSET(F67,-1,0)/OFFSET(F67,0,-1),""))</f>
        <v>1.0146425495262708</v>
      </c>
      <c r="I67">
        <f ca="1">(60+SUMIF(OFFSET(N67,-$C67+1,0,$C67),"EN",OFFSET(O67,-$C67+1,0,$C67))+SUMIF(OFFSET(S67,-$C67+1,0,$C67),"EN",OFFSET(T67,-$C67+1,0,$C67)))*SummonTypeTable!$O$2</f>
        <v>5795.4222222222234</v>
      </c>
      <c r="J67">
        <f ca="1">IF(C67=1,60*SummonTypeTable!$O$2-OFFSET(I67,0,-4),
IF(I67&lt;&gt;OFFSET(I67,-1,0),OFFSET(I67,-1,0)-OFFSET(I67,0,-4),""))</f>
        <v>2725.0888888888894</v>
      </c>
      <c r="K67">
        <f ca="1">IF(C67=1,60*SummonTypeTable!$O$2/OFFSET(I67,0,-4),
IF(I67&lt;&gt;OFFSET(I67,-1,0),OFFSET(I67,-1,0)/OFFSET(I67,0,-4),""))</f>
        <v>2.6249784668389324</v>
      </c>
      <c r="L67" t="str">
        <f t="shared" ca="1" si="12"/>
        <v>cu</v>
      </c>
      <c r="M67" t="s">
        <v>88</v>
      </c>
      <c r="N67" t="s">
        <v>114</v>
      </c>
      <c r="O67">
        <v>400</v>
      </c>
      <c r="P67" t="str">
        <f t="shared" si="17"/>
        <v>에너지너무많음</v>
      </c>
      <c r="Q67" t="str">
        <f t="shared" ca="1" si="13"/>
        <v>cu</v>
      </c>
      <c r="R67" t="s">
        <v>88</v>
      </c>
      <c r="S67" t="s">
        <v>114</v>
      </c>
      <c r="T67">
        <v>1250</v>
      </c>
      <c r="U67" t="str">
        <f t="shared" ca="1" si="18"/>
        <v>cu</v>
      </c>
      <c r="V67" t="str">
        <f t="shared" si="19"/>
        <v>EN</v>
      </c>
      <c r="W67">
        <f t="shared" si="20"/>
        <v>400</v>
      </c>
      <c r="X67" t="str">
        <f t="shared" ca="1" si="21"/>
        <v>cu</v>
      </c>
      <c r="Y67" t="str">
        <f t="shared" si="22"/>
        <v>EN</v>
      </c>
      <c r="Z67">
        <f t="shared" si="23"/>
        <v>1250</v>
      </c>
    </row>
    <row r="68" spans="1:26">
      <c r="A68" t="s">
        <v>46</v>
      </c>
      <c r="B68" t="str">
        <f>VLOOKUP(A68,EventPointTypeTable!$A:$B,MATCH(EventPointTypeTable!$B$1,EventPointTypeTable!$A$1:$B$1,0),0)</f>
        <v>루틴1</v>
      </c>
      <c r="C68">
        <f t="shared" ca="1" si="24"/>
        <v>34</v>
      </c>
      <c r="D68">
        <v>85</v>
      </c>
      <c r="E68">
        <f t="shared" ca="1" si="25"/>
        <v>1762</v>
      </c>
      <c r="F68">
        <f ca="1">(60+SUMIF(OFFSET(N68,-$C68+1,0,$C68),"EN",OFFSET(O68,-$C68+1,0,$C68)))*SummonTypeTable!$O$2</f>
        <v>2039.3333333333335</v>
      </c>
      <c r="G68" t="str">
        <f ca="1">IF(C68=1,60*SummonTypeTable!$O$2-OFFSET(F68,0,-1),
IF(F68&lt;&gt;OFFSET(F68,-1,0),OFFSET(F68,-1,0)-OFFSET(F68,0,-1),""))</f>
        <v/>
      </c>
      <c r="H68" t="str">
        <f ca="1">IF(C68=1,60*SummonTypeTable!$O$2/OFFSET(F68,0,-1),
IF(F68&lt;&gt;OFFSET(F68,-1,0),OFFSET(F68,-1,0)/OFFSET(F68,0,-1),""))</f>
        <v/>
      </c>
      <c r="I68">
        <f ca="1">(60+SUMIF(OFFSET(N68,-$C68+1,0,$C68),"EN",OFFSET(O68,-$C68+1,0,$C68))+SUMIF(OFFSET(S68,-$C68+1,0,$C68),"EN",OFFSET(T68,-$C68+1,0,$C68)))*SummonTypeTable!$O$2</f>
        <v>5795.4222222222234</v>
      </c>
      <c r="J68" t="str">
        <f ca="1">IF(C68=1,60*SummonTypeTable!$O$2-OFFSET(I68,0,-4),
IF(I68&lt;&gt;OFFSET(I68,-1,0),OFFSET(I68,-1,0)-OFFSET(I68,0,-4),""))</f>
        <v/>
      </c>
      <c r="K68" t="str">
        <f ca="1">IF(C68=1,60*SummonTypeTable!$O$2/OFFSET(I68,0,-4),
IF(I68&lt;&gt;OFFSET(I68,-1,0),OFFSET(I68,-1,0)/OFFSET(I68,0,-4),""))</f>
        <v/>
      </c>
      <c r="L68" t="str">
        <f t="shared" ca="1" si="12"/>
        <v>cu</v>
      </c>
      <c r="M68" t="s">
        <v>88</v>
      </c>
      <c r="N68" t="s">
        <v>90</v>
      </c>
      <c r="O68">
        <v>68750</v>
      </c>
      <c r="P68" t="str">
        <f t="shared" si="17"/>
        <v/>
      </c>
      <c r="Q68" t="str">
        <f t="shared" ca="1" si="13"/>
        <v>cu</v>
      </c>
      <c r="R68" t="s">
        <v>88</v>
      </c>
      <c r="S68" t="s">
        <v>90</v>
      </c>
      <c r="T68">
        <v>17188</v>
      </c>
      <c r="U68" t="str">
        <f t="shared" ca="1" si="18"/>
        <v>cu</v>
      </c>
      <c r="V68" t="str">
        <f t="shared" si="19"/>
        <v>GO</v>
      </c>
      <c r="W68">
        <f t="shared" si="20"/>
        <v>68750</v>
      </c>
      <c r="X68" t="str">
        <f t="shared" ca="1" si="21"/>
        <v>cu</v>
      </c>
      <c r="Y68" t="str">
        <f t="shared" si="22"/>
        <v>GO</v>
      </c>
      <c r="Z68">
        <f t="shared" si="23"/>
        <v>17188</v>
      </c>
    </row>
    <row r="69" spans="1:26">
      <c r="A69" t="s">
        <v>46</v>
      </c>
      <c r="B69" t="str">
        <f>VLOOKUP(A69,EventPointTypeTable!$A:$B,MATCH(EventPointTypeTable!$B$1,EventPointTypeTable!$A$1:$B$1,0),0)</f>
        <v>루틴1</v>
      </c>
      <c r="C69">
        <f t="shared" ca="1" si="24"/>
        <v>35</v>
      </c>
      <c r="D69">
        <v>145</v>
      </c>
      <c r="E69">
        <f t="shared" ca="1" si="25"/>
        <v>1907</v>
      </c>
      <c r="F69">
        <f ca="1">(60+SUMIF(OFFSET(N69,-$C69+1,0,$C69),"EN",OFFSET(O69,-$C69+1,0,$C69)))*SummonTypeTable!$O$2</f>
        <v>2039.3333333333335</v>
      </c>
      <c r="G69" t="str">
        <f ca="1">IF(C69=1,60*SummonTypeTable!$O$2-OFFSET(F69,0,-1),
IF(F69&lt;&gt;OFFSET(F69,-1,0),OFFSET(F69,-1,0)-OFFSET(F69,0,-1),""))</f>
        <v/>
      </c>
      <c r="H69" t="str">
        <f ca="1">IF(C69=1,60*SummonTypeTable!$O$2/OFFSET(F69,0,-1),
IF(F69&lt;&gt;OFFSET(F69,-1,0),OFFSET(F69,-1,0)/OFFSET(F69,0,-1),""))</f>
        <v/>
      </c>
      <c r="I69">
        <f ca="1">(60+SUMIF(OFFSET(N69,-$C69+1,0,$C69),"EN",OFFSET(O69,-$C69+1,0,$C69))+SUMIF(OFFSET(S69,-$C69+1,0,$C69),"EN",OFFSET(T69,-$C69+1,0,$C69)))*SummonTypeTable!$O$2</f>
        <v>5795.4222222222234</v>
      </c>
      <c r="J69" t="str">
        <f ca="1">IF(C69=1,60*SummonTypeTable!$O$2-OFFSET(I69,0,-4),
IF(I69&lt;&gt;OFFSET(I69,-1,0),OFFSET(I69,-1,0)-OFFSET(I69,0,-4),""))</f>
        <v/>
      </c>
      <c r="K69" t="str">
        <f ca="1">IF(C69=1,60*SummonTypeTable!$O$2/OFFSET(I69,0,-4),
IF(I69&lt;&gt;OFFSET(I69,-1,0),OFFSET(I69,-1,0)/OFFSET(I69,0,-4),""))</f>
        <v/>
      </c>
      <c r="L69" t="str">
        <f t="shared" ca="1" si="12"/>
        <v>cu</v>
      </c>
      <c r="M69" t="s">
        <v>88</v>
      </c>
      <c r="N69" t="s">
        <v>90</v>
      </c>
      <c r="O69">
        <v>87500</v>
      </c>
      <c r="P69" t="str">
        <f t="shared" si="17"/>
        <v/>
      </c>
      <c r="Q69" t="str">
        <f t="shared" ca="1" si="13"/>
        <v>cu</v>
      </c>
      <c r="R69" t="s">
        <v>88</v>
      </c>
      <c r="S69" t="s">
        <v>90</v>
      </c>
      <c r="T69">
        <v>21875</v>
      </c>
      <c r="U69" t="str">
        <f t="shared" ca="1" si="18"/>
        <v>cu</v>
      </c>
      <c r="V69" t="str">
        <f t="shared" si="19"/>
        <v>GO</v>
      </c>
      <c r="W69">
        <f t="shared" si="20"/>
        <v>87500</v>
      </c>
      <c r="X69" t="str">
        <f t="shared" ca="1" si="21"/>
        <v>cu</v>
      </c>
      <c r="Y69" t="str">
        <f t="shared" si="22"/>
        <v>GO</v>
      </c>
      <c r="Z69">
        <f t="shared" si="23"/>
        <v>21875</v>
      </c>
    </row>
    <row r="70" spans="1:26">
      <c r="A70" t="s">
        <v>46</v>
      </c>
      <c r="B70" t="str">
        <f>VLOOKUP(A70,EventPointTypeTable!$A:$B,MATCH(EventPointTypeTable!$B$1,EventPointTypeTable!$A$1:$B$1,0),0)</f>
        <v>루틴1</v>
      </c>
      <c r="C70">
        <f t="shared" ca="1" si="24"/>
        <v>36</v>
      </c>
      <c r="D70">
        <v>225</v>
      </c>
      <c r="E70">
        <f t="shared" ca="1" si="25"/>
        <v>2132</v>
      </c>
      <c r="F70">
        <f ca="1">(60+SUMIF(OFFSET(N70,-$C70+1,0,$C70),"EN",OFFSET(O70,-$C70+1,0,$C70)))*SummonTypeTable!$O$2</f>
        <v>2503.7777777777783</v>
      </c>
      <c r="G70">
        <f ca="1">IF(C70=1,60*SummonTypeTable!$O$2-OFFSET(F70,0,-1),
IF(F70&lt;&gt;OFFSET(F70,-1,0),OFFSET(F70,-1,0)-OFFSET(F70,0,-1),""))</f>
        <v>-92.666666666666515</v>
      </c>
      <c r="H70">
        <f ca="1">IF(C70=1,60*SummonTypeTable!$O$2/OFFSET(F70,0,-1),
IF(F70&lt;&gt;OFFSET(F70,-1,0),OFFSET(F70,-1,0)/OFFSET(F70,0,-1),""))</f>
        <v>0.9565353345841151</v>
      </c>
      <c r="I70">
        <f ca="1">(60+SUMIF(OFFSET(N70,-$C70+1,0,$C70),"EN",OFFSET(O70,-$C70+1,0,$C70))+SUMIF(OFFSET(S70,-$C70+1,0,$C70),"EN",OFFSET(T70,-$C70+1,0,$C70)))*SummonTypeTable!$O$2</f>
        <v>7610.977777777779</v>
      </c>
      <c r="J70">
        <f ca="1">IF(C70=1,60*SummonTypeTable!$O$2-OFFSET(I70,0,-4),
IF(I70&lt;&gt;OFFSET(I70,-1,0),OFFSET(I70,-1,0)-OFFSET(I70,0,-4),""))</f>
        <v>3663.4222222222234</v>
      </c>
      <c r="K70">
        <f ca="1">IF(C70=1,60*SummonTypeTable!$O$2/OFFSET(I70,0,-4),
IF(I70&lt;&gt;OFFSET(I70,-1,0),OFFSET(I70,-1,0)/OFFSET(I70,0,-4),""))</f>
        <v>2.7183031061079848</v>
      </c>
      <c r="L70" t="str">
        <f t="shared" ca="1" si="12"/>
        <v>cu</v>
      </c>
      <c r="M70" t="s">
        <v>88</v>
      </c>
      <c r="N70" t="s">
        <v>153</v>
      </c>
      <c r="O70">
        <v>550</v>
      </c>
      <c r="P70" t="str">
        <f t="shared" si="17"/>
        <v>에너지너무많음</v>
      </c>
      <c r="Q70" t="str">
        <f t="shared" ca="1" si="13"/>
        <v>cu</v>
      </c>
      <c r="R70" t="s">
        <v>88</v>
      </c>
      <c r="S70" t="s">
        <v>153</v>
      </c>
      <c r="T70">
        <v>1600</v>
      </c>
      <c r="U70" t="str">
        <f t="shared" ca="1" si="18"/>
        <v>cu</v>
      </c>
      <c r="V70" t="str">
        <f t="shared" si="19"/>
        <v>EN</v>
      </c>
      <c r="W70">
        <f t="shared" si="20"/>
        <v>550</v>
      </c>
      <c r="X70" t="str">
        <f t="shared" ca="1" si="21"/>
        <v>cu</v>
      </c>
      <c r="Y70" t="str">
        <f t="shared" si="22"/>
        <v>EN</v>
      </c>
      <c r="Z70">
        <f t="shared" si="23"/>
        <v>1600</v>
      </c>
    </row>
    <row r="71" spans="1:26">
      <c r="A71" t="s">
        <v>46</v>
      </c>
      <c r="B71" t="str">
        <f>VLOOKUP(A71,EventPointTypeTable!$A:$B,MATCH(EventPointTypeTable!$B$1,EventPointTypeTable!$A$1:$B$1,0),0)</f>
        <v>루틴1</v>
      </c>
      <c r="C71">
        <f t="shared" ca="1" si="24"/>
        <v>37</v>
      </c>
      <c r="D71">
        <v>45</v>
      </c>
      <c r="E71">
        <f t="shared" ca="1" si="25"/>
        <v>2177</v>
      </c>
      <c r="F71">
        <f ca="1">(60+SUMIF(OFFSET(N71,-$C71+1,0,$C71),"EN",OFFSET(O71,-$C71+1,0,$C71)))*SummonTypeTable!$O$2</f>
        <v>2503.7777777777783</v>
      </c>
      <c r="G71" t="str">
        <f ca="1">IF(C71=1,60*SummonTypeTable!$O$2-OFFSET(F71,0,-1),
IF(F71&lt;&gt;OFFSET(F71,-1,0),OFFSET(F71,-1,0)-OFFSET(F71,0,-1),""))</f>
        <v/>
      </c>
      <c r="H71" t="str">
        <f ca="1">IF(C71=1,60*SummonTypeTable!$O$2/OFFSET(F71,0,-1),
IF(F71&lt;&gt;OFFSET(F71,-1,0),OFFSET(F71,-1,0)/OFFSET(F71,0,-1),""))</f>
        <v/>
      </c>
      <c r="I71">
        <f ca="1">(60+SUMIF(OFFSET(N71,-$C71+1,0,$C71),"EN",OFFSET(O71,-$C71+1,0,$C71))+SUMIF(OFFSET(S71,-$C71+1,0,$C71),"EN",OFFSET(T71,-$C71+1,0,$C71)))*SummonTypeTable!$O$2</f>
        <v>7610.977777777779</v>
      </c>
      <c r="J71" t="str">
        <f ca="1">IF(C71=1,60*SummonTypeTable!$O$2-OFFSET(I71,0,-4),
IF(I71&lt;&gt;OFFSET(I71,-1,0),OFFSET(I71,-1,0)-OFFSET(I71,0,-4),""))</f>
        <v/>
      </c>
      <c r="K71" t="str">
        <f ca="1">IF(C71=1,60*SummonTypeTable!$O$2/OFFSET(I71,0,-4),
IF(I71&lt;&gt;OFFSET(I71,-1,0),OFFSET(I71,-1,0)/OFFSET(I71,0,-4),""))</f>
        <v/>
      </c>
      <c r="L71" t="str">
        <f t="shared" ca="1" si="12"/>
        <v>cu</v>
      </c>
      <c r="M71" t="s">
        <v>88</v>
      </c>
      <c r="N71" t="s">
        <v>154</v>
      </c>
      <c r="O71">
        <v>48750</v>
      </c>
      <c r="P71" t="str">
        <f t="shared" si="17"/>
        <v/>
      </c>
      <c r="Q71" t="str">
        <f t="shared" ca="1" si="13"/>
        <v>cu</v>
      </c>
      <c r="R71" t="s">
        <v>88</v>
      </c>
      <c r="S71" t="s">
        <v>154</v>
      </c>
      <c r="T71">
        <v>12188</v>
      </c>
      <c r="U71" t="str">
        <f t="shared" ca="1" si="18"/>
        <v>cu</v>
      </c>
      <c r="V71" t="str">
        <f t="shared" si="19"/>
        <v>GO</v>
      </c>
      <c r="W71">
        <f t="shared" si="20"/>
        <v>48750</v>
      </c>
      <c r="X71" t="str">
        <f t="shared" ca="1" si="21"/>
        <v>cu</v>
      </c>
      <c r="Y71" t="str">
        <f t="shared" si="22"/>
        <v>GO</v>
      </c>
      <c r="Z71">
        <f t="shared" si="23"/>
        <v>12188</v>
      </c>
    </row>
    <row r="72" spans="1:26">
      <c r="A72" t="s">
        <v>46</v>
      </c>
      <c r="B72" t="str">
        <f>VLOOKUP(A72,EventPointTypeTable!$A:$B,MATCH(EventPointTypeTable!$B$1,EventPointTypeTable!$A$1:$B$1,0),0)</f>
        <v>루틴1</v>
      </c>
      <c r="C72">
        <f t="shared" ca="1" si="24"/>
        <v>38</v>
      </c>
      <c r="D72">
        <v>90</v>
      </c>
      <c r="E72">
        <f t="shared" ca="1" si="25"/>
        <v>2267</v>
      </c>
      <c r="F72">
        <f ca="1">(60+SUMIF(OFFSET(N72,-$C72+1,0,$C72),"EN",OFFSET(O72,-$C72+1,0,$C72)))*SummonTypeTable!$O$2</f>
        <v>2503.7777777777783</v>
      </c>
      <c r="G72" t="str">
        <f ca="1">IF(C72=1,60*SummonTypeTable!$O$2-OFFSET(F72,0,-1),
IF(F72&lt;&gt;OFFSET(F72,-1,0),OFFSET(F72,-1,0)-OFFSET(F72,0,-1),""))</f>
        <v/>
      </c>
      <c r="H72" t="str">
        <f ca="1">IF(C72=1,60*SummonTypeTable!$O$2/OFFSET(F72,0,-1),
IF(F72&lt;&gt;OFFSET(F72,-1,0),OFFSET(F72,-1,0)/OFFSET(F72,0,-1),""))</f>
        <v/>
      </c>
      <c r="I72">
        <f ca="1">(60+SUMIF(OFFSET(N72,-$C72+1,0,$C72),"EN",OFFSET(O72,-$C72+1,0,$C72))+SUMIF(OFFSET(S72,-$C72+1,0,$C72),"EN",OFFSET(T72,-$C72+1,0,$C72)))*SummonTypeTable!$O$2</f>
        <v>7610.977777777779</v>
      </c>
      <c r="J72" t="str">
        <f ca="1">IF(C72=1,60*SummonTypeTable!$O$2-OFFSET(I72,0,-4),
IF(I72&lt;&gt;OFFSET(I72,-1,0),OFFSET(I72,-1,0)-OFFSET(I72,0,-4),""))</f>
        <v/>
      </c>
      <c r="K72" t="str">
        <f ca="1">IF(C72=1,60*SummonTypeTable!$O$2/OFFSET(I72,0,-4),
IF(I72&lt;&gt;OFFSET(I72,-1,0),OFFSET(I72,-1,0)/OFFSET(I72,0,-4),""))</f>
        <v/>
      </c>
      <c r="L72" t="str">
        <f t="shared" ca="1" si="12"/>
        <v>cu</v>
      </c>
      <c r="M72" t="s">
        <v>88</v>
      </c>
      <c r="N72" t="s">
        <v>154</v>
      </c>
      <c r="O72">
        <v>112500</v>
      </c>
      <c r="P72" t="str">
        <f t="shared" si="17"/>
        <v/>
      </c>
      <c r="Q72" t="str">
        <f t="shared" ca="1" si="13"/>
        <v>cu</v>
      </c>
      <c r="R72" t="s">
        <v>88</v>
      </c>
      <c r="S72" t="s">
        <v>154</v>
      </c>
      <c r="T72">
        <v>28125</v>
      </c>
      <c r="U72" t="str">
        <f t="shared" ca="1" si="18"/>
        <v>cu</v>
      </c>
      <c r="V72" t="str">
        <f t="shared" si="19"/>
        <v>GO</v>
      </c>
      <c r="W72">
        <f t="shared" si="20"/>
        <v>112500</v>
      </c>
      <c r="X72" t="str">
        <f t="shared" ca="1" si="21"/>
        <v>cu</v>
      </c>
      <c r="Y72" t="str">
        <f t="shared" si="22"/>
        <v>GO</v>
      </c>
      <c r="Z72">
        <f t="shared" si="23"/>
        <v>28125</v>
      </c>
    </row>
    <row r="73" spans="1:26">
      <c r="A73" t="s">
        <v>46</v>
      </c>
      <c r="B73" t="str">
        <f>VLOOKUP(A73,EventPointTypeTable!$A:$B,MATCH(EventPointTypeTable!$B$1,EventPointTypeTable!$A$1:$B$1,0),0)</f>
        <v>루틴1</v>
      </c>
      <c r="C73">
        <f t="shared" ca="1" si="24"/>
        <v>39</v>
      </c>
      <c r="D73">
        <v>240</v>
      </c>
      <c r="E73">
        <f t="shared" ca="1" si="25"/>
        <v>2507</v>
      </c>
      <c r="F73">
        <f ca="1">(60+SUMIF(OFFSET(N73,-$C73+1,0,$C73),"EN",OFFSET(O73,-$C73+1,0,$C73)))*SummonTypeTable!$O$2</f>
        <v>3010.4444444444448</v>
      </c>
      <c r="G73">
        <f ca="1">IF(C73=1,60*SummonTypeTable!$O$2-OFFSET(F73,0,-1),
IF(F73&lt;&gt;OFFSET(F73,-1,0),OFFSET(F73,-1,0)-OFFSET(F73,0,-1),""))</f>
        <v>-3.2222222222217169</v>
      </c>
      <c r="H73">
        <f ca="1">IF(C73=1,60*SummonTypeTable!$O$2/OFFSET(F73,0,-1),
IF(F73&lt;&gt;OFFSET(F73,-1,0),OFFSET(F73,-1,0)/OFFSET(F73,0,-1),""))</f>
        <v>0.99871470992332601</v>
      </c>
      <c r="I73">
        <f ca="1">(60+SUMIF(OFFSET(N73,-$C73+1,0,$C73),"EN",OFFSET(O73,-$C73+1,0,$C73))+SUMIF(OFFSET(S73,-$C73+1,0,$C73),"EN",OFFSET(T73,-$C73+1,0,$C73)))*SummonTypeTable!$O$2</f>
        <v>9637.644444444446</v>
      </c>
      <c r="J73">
        <f ca="1">IF(C73=1,60*SummonTypeTable!$O$2-OFFSET(I73,0,-4),
IF(I73&lt;&gt;OFFSET(I73,-1,0),OFFSET(I73,-1,0)-OFFSET(I73,0,-4),""))</f>
        <v>5103.977777777779</v>
      </c>
      <c r="K73">
        <f ca="1">IF(C73=1,60*SummonTypeTable!$O$2/OFFSET(I73,0,-4),
IF(I73&lt;&gt;OFFSET(I73,-1,0),OFFSET(I73,-1,0)/OFFSET(I73,0,-4),""))</f>
        <v>3.0358906173824409</v>
      </c>
      <c r="L73" t="str">
        <f t="shared" ca="1" si="12"/>
        <v>cu</v>
      </c>
      <c r="M73" t="s">
        <v>88</v>
      </c>
      <c r="N73" t="s">
        <v>153</v>
      </c>
      <c r="O73">
        <v>600</v>
      </c>
      <c r="P73" t="str">
        <f t="shared" si="17"/>
        <v>에너지너무많음</v>
      </c>
      <c r="Q73" t="str">
        <f t="shared" ca="1" si="13"/>
        <v>cu</v>
      </c>
      <c r="R73" t="s">
        <v>88</v>
      </c>
      <c r="S73" t="s">
        <v>153</v>
      </c>
      <c r="T73">
        <v>1800</v>
      </c>
      <c r="U73" t="str">
        <f t="shared" ca="1" si="18"/>
        <v>cu</v>
      </c>
      <c r="V73" t="str">
        <f t="shared" si="19"/>
        <v>EN</v>
      </c>
      <c r="W73">
        <f t="shared" si="20"/>
        <v>600</v>
      </c>
      <c r="X73" t="str">
        <f t="shared" ca="1" si="21"/>
        <v>cu</v>
      </c>
      <c r="Y73" t="str">
        <f t="shared" si="22"/>
        <v>EN</v>
      </c>
      <c r="Z73">
        <f t="shared" si="23"/>
        <v>1800</v>
      </c>
    </row>
    <row r="74" spans="1:26">
      <c r="A74" t="s">
        <v>46</v>
      </c>
      <c r="B74" t="str">
        <f>VLOOKUP(A74,EventPointTypeTable!$A:$B,MATCH(EventPointTypeTable!$B$1,EventPointTypeTable!$A$1:$B$1,0),0)</f>
        <v>루틴1</v>
      </c>
      <c r="C74">
        <f t="shared" ca="1" si="24"/>
        <v>40</v>
      </c>
      <c r="D74">
        <v>80</v>
      </c>
      <c r="E74">
        <f t="shared" ca="1" si="25"/>
        <v>2587</v>
      </c>
      <c r="F74">
        <f ca="1">(60+SUMIF(OFFSET(N74,-$C74+1,0,$C74),"EN",OFFSET(O74,-$C74+1,0,$C74)))*SummonTypeTable!$O$2</f>
        <v>3010.4444444444448</v>
      </c>
      <c r="G74" t="str">
        <f ca="1">IF(C74=1,60*SummonTypeTable!$O$2-OFFSET(F74,0,-1),
IF(F74&lt;&gt;OFFSET(F74,-1,0),OFFSET(F74,-1,0)-OFFSET(F74,0,-1),""))</f>
        <v/>
      </c>
      <c r="H74" t="str">
        <f ca="1">IF(C74=1,60*SummonTypeTable!$O$2/OFFSET(F74,0,-1),
IF(F74&lt;&gt;OFFSET(F74,-1,0),OFFSET(F74,-1,0)/OFFSET(F74,0,-1),""))</f>
        <v/>
      </c>
      <c r="I74">
        <f ca="1">(60+SUMIF(OFFSET(N74,-$C74+1,0,$C74),"EN",OFFSET(O74,-$C74+1,0,$C74))+SUMIF(OFFSET(S74,-$C74+1,0,$C74),"EN",OFFSET(T74,-$C74+1,0,$C74)))*SummonTypeTable!$O$2</f>
        <v>9637.644444444446</v>
      </c>
      <c r="J74" t="str">
        <f ca="1">IF(C74=1,60*SummonTypeTable!$O$2-OFFSET(I74,0,-4),
IF(I74&lt;&gt;OFFSET(I74,-1,0),OFFSET(I74,-1,0)-OFFSET(I74,0,-4),""))</f>
        <v/>
      </c>
      <c r="K74" t="str">
        <f ca="1">IF(C74=1,60*SummonTypeTable!$O$2/OFFSET(I74,0,-4),
IF(I74&lt;&gt;OFFSET(I74,-1,0),OFFSET(I74,-1,0)/OFFSET(I74,0,-4),""))</f>
        <v/>
      </c>
      <c r="L74" t="str">
        <f t="shared" ca="1" si="12"/>
        <v>cu</v>
      </c>
      <c r="M74" t="s">
        <v>88</v>
      </c>
      <c r="N74" t="s">
        <v>154</v>
      </c>
      <c r="O74">
        <v>105000</v>
      </c>
      <c r="P74" t="str">
        <f t="shared" si="17"/>
        <v/>
      </c>
      <c r="Q74" t="str">
        <f t="shared" ca="1" si="13"/>
        <v>cu</v>
      </c>
      <c r="R74" t="s">
        <v>88</v>
      </c>
      <c r="S74" t="s">
        <v>154</v>
      </c>
      <c r="T74">
        <v>26250</v>
      </c>
      <c r="U74" t="str">
        <f t="shared" ca="1" si="18"/>
        <v>cu</v>
      </c>
      <c r="V74" t="str">
        <f t="shared" si="19"/>
        <v>GO</v>
      </c>
      <c r="W74">
        <f t="shared" si="20"/>
        <v>105000</v>
      </c>
      <c r="X74" t="str">
        <f t="shared" ca="1" si="21"/>
        <v>cu</v>
      </c>
      <c r="Y74" t="str">
        <f t="shared" si="22"/>
        <v>GO</v>
      </c>
      <c r="Z74">
        <f t="shared" si="23"/>
        <v>26250</v>
      </c>
    </row>
    <row r="75" spans="1:26">
      <c r="A75" t="s">
        <v>46</v>
      </c>
      <c r="B75" t="str">
        <f>VLOOKUP(A75,EventPointTypeTable!$A:$B,MATCH(EventPointTypeTable!$B$1,EventPointTypeTable!$A$1:$B$1,0),0)</f>
        <v>루틴1</v>
      </c>
      <c r="C75">
        <f t="shared" ca="1" si="24"/>
        <v>41</v>
      </c>
      <c r="D75">
        <v>110</v>
      </c>
      <c r="E75">
        <f t="shared" ca="1" si="25"/>
        <v>2697</v>
      </c>
      <c r="F75">
        <f ca="1">(60+SUMIF(OFFSET(N75,-$C75+1,0,$C75),"EN",OFFSET(O75,-$C75+1,0,$C75)))*SummonTypeTable!$O$2</f>
        <v>3010.4444444444448</v>
      </c>
      <c r="G75" t="str">
        <f ca="1">IF(C75=1,60*SummonTypeTable!$O$2-OFFSET(F75,0,-1),
IF(F75&lt;&gt;OFFSET(F75,-1,0),OFFSET(F75,-1,0)-OFFSET(F75,0,-1),""))</f>
        <v/>
      </c>
      <c r="H75" t="str">
        <f ca="1">IF(C75=1,60*SummonTypeTable!$O$2/OFFSET(F75,0,-1),
IF(F75&lt;&gt;OFFSET(F75,-1,0),OFFSET(F75,-1,0)/OFFSET(F75,0,-1),""))</f>
        <v/>
      </c>
      <c r="I75">
        <f ca="1">(60+SUMIF(OFFSET(N75,-$C75+1,0,$C75),"EN",OFFSET(O75,-$C75+1,0,$C75))+SUMIF(OFFSET(S75,-$C75+1,0,$C75),"EN",OFFSET(T75,-$C75+1,0,$C75)))*SummonTypeTable!$O$2</f>
        <v>9637.644444444446</v>
      </c>
      <c r="J75" t="str">
        <f ca="1">IF(C75=1,60*SummonTypeTable!$O$2-OFFSET(I75,0,-4),
IF(I75&lt;&gt;OFFSET(I75,-1,0),OFFSET(I75,-1,0)-OFFSET(I75,0,-4),""))</f>
        <v/>
      </c>
      <c r="K75" t="str">
        <f ca="1">IF(C75=1,60*SummonTypeTable!$O$2/OFFSET(I75,0,-4),
IF(I75&lt;&gt;OFFSET(I75,-1,0),OFFSET(I75,-1,0)/OFFSET(I75,0,-4),""))</f>
        <v/>
      </c>
      <c r="L75" t="str">
        <f t="shared" ca="1" si="12"/>
        <v>cu</v>
      </c>
      <c r="M75" t="s">
        <v>88</v>
      </c>
      <c r="N75" t="s">
        <v>154</v>
      </c>
      <c r="O75">
        <v>70000</v>
      </c>
      <c r="P75" t="str">
        <f t="shared" si="17"/>
        <v/>
      </c>
      <c r="Q75" t="str">
        <f t="shared" ca="1" si="13"/>
        <v>cu</v>
      </c>
      <c r="R75" t="s">
        <v>88</v>
      </c>
      <c r="S75" t="s">
        <v>154</v>
      </c>
      <c r="T75">
        <v>17500</v>
      </c>
      <c r="U75" t="str">
        <f t="shared" ca="1" si="18"/>
        <v>cu</v>
      </c>
      <c r="V75" t="str">
        <f t="shared" si="19"/>
        <v>GO</v>
      </c>
      <c r="W75">
        <f t="shared" si="20"/>
        <v>70000</v>
      </c>
      <c r="X75" t="str">
        <f t="shared" ca="1" si="21"/>
        <v>cu</v>
      </c>
      <c r="Y75" t="str">
        <f t="shared" si="22"/>
        <v>GO</v>
      </c>
      <c r="Z75">
        <f t="shared" si="23"/>
        <v>17500</v>
      </c>
    </row>
    <row r="76" spans="1:26">
      <c r="A76" t="s">
        <v>46</v>
      </c>
      <c r="B76" t="str">
        <f>VLOOKUP(A76,EventPointTypeTable!$A:$B,MATCH(EventPointTypeTable!$B$1,EventPointTypeTable!$A$1:$B$1,0),0)</f>
        <v>루틴1</v>
      </c>
      <c r="C76">
        <f t="shared" ca="1" si="24"/>
        <v>42</v>
      </c>
      <c r="D76">
        <v>180</v>
      </c>
      <c r="E76">
        <f t="shared" ca="1" si="25"/>
        <v>2877</v>
      </c>
      <c r="F76">
        <f ca="1">(60+SUMIF(OFFSET(N76,-$C76+1,0,$C76),"EN",OFFSET(O76,-$C76+1,0,$C76)))*SummonTypeTable!$O$2</f>
        <v>3010.4444444444448</v>
      </c>
      <c r="G76" t="str">
        <f ca="1">IF(C76=1,60*SummonTypeTable!$O$2-OFFSET(F76,0,-1),
IF(F76&lt;&gt;OFFSET(F76,-1,0),OFFSET(F76,-1,0)-OFFSET(F76,0,-1),""))</f>
        <v/>
      </c>
      <c r="H76" t="str">
        <f ca="1">IF(C76=1,60*SummonTypeTable!$O$2/OFFSET(F76,0,-1),
IF(F76&lt;&gt;OFFSET(F76,-1,0),OFFSET(F76,-1,0)/OFFSET(F76,0,-1),""))</f>
        <v/>
      </c>
      <c r="I76">
        <f ca="1">(60+SUMIF(OFFSET(N76,-$C76+1,0,$C76),"EN",OFFSET(O76,-$C76+1,0,$C76))+SUMIF(OFFSET(S76,-$C76+1,0,$C76),"EN",OFFSET(T76,-$C76+1,0,$C76)))*SummonTypeTable!$O$2</f>
        <v>9637.644444444446</v>
      </c>
      <c r="J76" t="str">
        <f ca="1">IF(C76=1,60*SummonTypeTable!$O$2-OFFSET(I76,0,-4),
IF(I76&lt;&gt;OFFSET(I76,-1,0),OFFSET(I76,-1,0)-OFFSET(I76,0,-4),""))</f>
        <v/>
      </c>
      <c r="K76" t="str">
        <f ca="1">IF(C76=1,60*SummonTypeTable!$O$2/OFFSET(I76,0,-4),
IF(I76&lt;&gt;OFFSET(I76,-1,0),OFFSET(I76,-1,0)/OFFSET(I76,0,-4),""))</f>
        <v/>
      </c>
      <c r="L76" t="str">
        <f t="shared" ca="1" si="12"/>
        <v>cu</v>
      </c>
      <c r="M76" t="s">
        <v>88</v>
      </c>
      <c r="N76" t="s">
        <v>154</v>
      </c>
      <c r="O76">
        <v>91250</v>
      </c>
      <c r="P76" t="str">
        <f t="shared" si="17"/>
        <v/>
      </c>
      <c r="Q76" t="str">
        <f t="shared" ca="1" si="13"/>
        <v>cu</v>
      </c>
      <c r="R76" t="s">
        <v>88</v>
      </c>
      <c r="S76" t="s">
        <v>154</v>
      </c>
      <c r="T76">
        <v>22813</v>
      </c>
      <c r="U76" t="str">
        <f t="shared" ca="1" si="18"/>
        <v>cu</v>
      </c>
      <c r="V76" t="str">
        <f t="shared" si="19"/>
        <v>GO</v>
      </c>
      <c r="W76">
        <f t="shared" si="20"/>
        <v>91250</v>
      </c>
      <c r="X76" t="str">
        <f t="shared" ca="1" si="21"/>
        <v>cu</v>
      </c>
      <c r="Y76" t="str">
        <f t="shared" si="22"/>
        <v>GO</v>
      </c>
      <c r="Z76">
        <f t="shared" si="23"/>
        <v>22813</v>
      </c>
    </row>
    <row r="77" spans="1:26">
      <c r="A77" t="s">
        <v>46</v>
      </c>
      <c r="B77" t="str">
        <f>VLOOKUP(A77,EventPointTypeTable!$A:$B,MATCH(EventPointTypeTable!$B$1,EventPointTypeTable!$A$1:$B$1,0),0)</f>
        <v>루틴1</v>
      </c>
      <c r="C77">
        <f t="shared" ca="1" si="24"/>
        <v>43</v>
      </c>
      <c r="D77">
        <v>260</v>
      </c>
      <c r="E77">
        <f t="shared" ca="1" si="25"/>
        <v>3137</v>
      </c>
      <c r="F77">
        <f ca="1">(60+SUMIF(OFFSET(N77,-$C77+1,0,$C77),"EN",OFFSET(O77,-$C77+1,0,$C77)))*SummonTypeTable!$O$2</f>
        <v>3559.3333333333339</v>
      </c>
      <c r="G77">
        <f ca="1">IF(C77=1,60*SummonTypeTable!$O$2-OFFSET(F77,0,-1),
IF(F77&lt;&gt;OFFSET(F77,-1,0),OFFSET(F77,-1,0)-OFFSET(F77,0,-1),""))</f>
        <v>-126.5555555555552</v>
      </c>
      <c r="H77">
        <f ca="1">IF(C77=1,60*SummonTypeTable!$O$2/OFFSET(F77,0,-1),
IF(F77&lt;&gt;OFFSET(F77,-1,0),OFFSET(F77,-1,0)/OFFSET(F77,0,-1),""))</f>
        <v>0.95965713880919501</v>
      </c>
      <c r="I77">
        <f ca="1">(60+SUMIF(OFFSET(N77,-$C77+1,0,$C77),"EN",OFFSET(O77,-$C77+1,0,$C77))+SUMIF(OFFSET(S77,-$C77+1,0,$C77),"EN",OFFSET(T77,-$C77+1,0,$C77)))*SummonTypeTable!$O$2</f>
        <v>12044.311111111112</v>
      </c>
      <c r="J77">
        <f ca="1">IF(C77=1,60*SummonTypeTable!$O$2-OFFSET(I77,0,-4),
IF(I77&lt;&gt;OFFSET(I77,-1,0),OFFSET(I77,-1,0)-OFFSET(I77,0,-4),""))</f>
        <v>6500.644444444446</v>
      </c>
      <c r="K77">
        <f ca="1">IF(C77=1,60*SummonTypeTable!$O$2/OFFSET(I77,0,-4),
IF(I77&lt;&gt;OFFSET(I77,-1,0),OFFSET(I77,-1,0)/OFFSET(I77,0,-4),""))</f>
        <v>3.0722487868806012</v>
      </c>
      <c r="L77" t="str">
        <f t="shared" ca="1" si="12"/>
        <v>cu</v>
      </c>
      <c r="M77" t="s">
        <v>88</v>
      </c>
      <c r="N77" t="s">
        <v>153</v>
      </c>
      <c r="O77">
        <v>650</v>
      </c>
      <c r="P77" t="str">
        <f t="shared" si="17"/>
        <v>에너지너무많음</v>
      </c>
      <c r="Q77" t="str">
        <f t="shared" ca="1" si="13"/>
        <v>cu</v>
      </c>
      <c r="R77" t="s">
        <v>88</v>
      </c>
      <c r="S77" t="s">
        <v>153</v>
      </c>
      <c r="T77">
        <v>2200</v>
      </c>
      <c r="U77" t="str">
        <f t="shared" ca="1" si="18"/>
        <v>cu</v>
      </c>
      <c r="V77" t="str">
        <f t="shared" si="19"/>
        <v>EN</v>
      </c>
      <c r="W77">
        <f t="shared" si="20"/>
        <v>650</v>
      </c>
      <c r="X77" t="str">
        <f t="shared" ca="1" si="21"/>
        <v>cu</v>
      </c>
      <c r="Y77" t="str">
        <f t="shared" si="22"/>
        <v>EN</v>
      </c>
      <c r="Z77">
        <f t="shared" si="23"/>
        <v>2200</v>
      </c>
    </row>
    <row r="78" spans="1:26">
      <c r="A78" t="s">
        <v>46</v>
      </c>
      <c r="B78" t="str">
        <f>VLOOKUP(A78,EventPointTypeTable!$A:$B,MATCH(EventPointTypeTable!$B$1,EventPointTypeTable!$A$1:$B$1,0),0)</f>
        <v>루틴1</v>
      </c>
      <c r="C78">
        <f t="shared" ca="1" si="24"/>
        <v>44</v>
      </c>
      <c r="D78">
        <v>1000</v>
      </c>
      <c r="E78">
        <f t="shared" ca="1" si="25"/>
        <v>4137</v>
      </c>
      <c r="F78">
        <f ca="1">(60+SUMIF(OFFSET(N78,-$C78+1,0,$C78),"EN",OFFSET(O78,-$C78+1,0,$C78)))*SummonTypeTable!$O$2</f>
        <v>3559.3333333333339</v>
      </c>
      <c r="G78" t="str">
        <f ca="1">IF(C78=1,60*SummonTypeTable!$O$2-OFFSET(F78,0,-1),
IF(F78&lt;&gt;OFFSET(F78,-1,0),OFFSET(F78,-1,0)-OFFSET(F78,0,-1),""))</f>
        <v/>
      </c>
      <c r="H78" t="str">
        <f ca="1">IF(C78=1,60*SummonTypeTable!$O$2/OFFSET(F78,0,-1),
IF(F78&lt;&gt;OFFSET(F78,-1,0),OFFSET(F78,-1,0)/OFFSET(F78,0,-1),""))</f>
        <v/>
      </c>
      <c r="I78">
        <f ca="1">(60+SUMIF(OFFSET(N78,-$C78+1,0,$C78),"EN",OFFSET(O78,-$C78+1,0,$C78))+SUMIF(OFFSET(S78,-$C78+1,0,$C78),"EN",OFFSET(T78,-$C78+1,0,$C78)))*SummonTypeTable!$O$2</f>
        <v>12044.311111111112</v>
      </c>
      <c r="J78" t="str">
        <f ca="1">IF(C78=1,60*SummonTypeTable!$O$2-OFFSET(I78,0,-4),
IF(I78&lt;&gt;OFFSET(I78,-1,0),OFFSET(I78,-1,0)-OFFSET(I78,0,-4),""))</f>
        <v/>
      </c>
      <c r="K78" t="str">
        <f ca="1">IF(C78=1,60*SummonTypeTable!$O$2/OFFSET(I78,0,-4),
IF(I78&lt;&gt;OFFSET(I78,-1,0),OFFSET(I78,-1,0)/OFFSET(I78,0,-4),""))</f>
        <v/>
      </c>
      <c r="L78" t="str">
        <f t="shared" ca="1" si="12"/>
        <v>cu</v>
      </c>
      <c r="M78" t="s">
        <v>88</v>
      </c>
      <c r="N78" t="s">
        <v>154</v>
      </c>
      <c r="O78">
        <v>68750</v>
      </c>
      <c r="P78" t="str">
        <f t="shared" si="17"/>
        <v/>
      </c>
      <c r="Q78" t="str">
        <f t="shared" ca="1" si="13"/>
        <v>cu</v>
      </c>
      <c r="R78" t="s">
        <v>88</v>
      </c>
      <c r="S78" t="s">
        <v>154</v>
      </c>
      <c r="T78">
        <v>17188</v>
      </c>
      <c r="U78" t="str">
        <f t="shared" ca="1" si="18"/>
        <v>cu</v>
      </c>
      <c r="V78" t="str">
        <f t="shared" si="19"/>
        <v>GO</v>
      </c>
      <c r="W78">
        <f t="shared" si="20"/>
        <v>68750</v>
      </c>
      <c r="X78" t="str">
        <f t="shared" ca="1" si="21"/>
        <v>cu</v>
      </c>
      <c r="Y78" t="str">
        <f t="shared" si="22"/>
        <v>GO</v>
      </c>
      <c r="Z78">
        <f t="shared" si="23"/>
        <v>17188</v>
      </c>
    </row>
    <row r="79" spans="1:26">
      <c r="A79" t="s">
        <v>46</v>
      </c>
      <c r="B79" t="str">
        <f>VLOOKUP(A79,EventPointTypeTable!$A:$B,MATCH(EventPointTypeTable!$B$1,EventPointTypeTable!$A$1:$B$1,0),0)</f>
        <v>루틴1</v>
      </c>
      <c r="C79">
        <f t="shared" ca="1" si="24"/>
        <v>45</v>
      </c>
      <c r="D79">
        <v>1400</v>
      </c>
      <c r="E79">
        <f t="shared" ca="1" si="25"/>
        <v>5537</v>
      </c>
      <c r="F79">
        <f ca="1">(60+SUMIF(OFFSET(N79,-$C79+1,0,$C79),"EN",OFFSET(O79,-$C79+1,0,$C79)))*SummonTypeTable!$O$2</f>
        <v>3559.3333333333339</v>
      </c>
      <c r="G79" t="str">
        <f ca="1">IF(C79=1,60*SummonTypeTable!$O$2-OFFSET(F79,0,-1),
IF(F79&lt;&gt;OFFSET(F79,-1,0),OFFSET(F79,-1,0)-OFFSET(F79,0,-1),""))</f>
        <v/>
      </c>
      <c r="H79" t="str">
        <f ca="1">IF(C79=1,60*SummonTypeTable!$O$2/OFFSET(F79,0,-1),
IF(F79&lt;&gt;OFFSET(F79,-1,0),OFFSET(F79,-1,0)/OFFSET(F79,0,-1),""))</f>
        <v/>
      </c>
      <c r="I79">
        <f ca="1">(60+SUMIF(OFFSET(N79,-$C79+1,0,$C79),"EN",OFFSET(O79,-$C79+1,0,$C79))+SUMIF(OFFSET(S79,-$C79+1,0,$C79),"EN",OFFSET(T79,-$C79+1,0,$C79)))*SummonTypeTable!$O$2</f>
        <v>12044.311111111112</v>
      </c>
      <c r="J79" t="str">
        <f ca="1">IF(C79=1,60*SummonTypeTable!$O$2-OFFSET(I79,0,-4),
IF(I79&lt;&gt;OFFSET(I79,-1,0),OFFSET(I79,-1,0)-OFFSET(I79,0,-4),""))</f>
        <v/>
      </c>
      <c r="K79" t="str">
        <f ca="1">IF(C79=1,60*SummonTypeTable!$O$2/OFFSET(I79,0,-4),
IF(I79&lt;&gt;OFFSET(I79,-1,0),OFFSET(I79,-1,0)/OFFSET(I79,0,-4),""))</f>
        <v/>
      </c>
      <c r="L79" t="str">
        <f t="shared" ca="1" si="12"/>
        <v>cu</v>
      </c>
      <c r="M79" t="s">
        <v>88</v>
      </c>
      <c r="N79" t="s">
        <v>154</v>
      </c>
      <c r="O79">
        <v>112500</v>
      </c>
      <c r="P79" t="str">
        <f t="shared" si="17"/>
        <v/>
      </c>
      <c r="Q79" t="str">
        <f t="shared" ca="1" si="13"/>
        <v>cu</v>
      </c>
      <c r="R79" t="s">
        <v>88</v>
      </c>
      <c r="S79" t="s">
        <v>154</v>
      </c>
      <c r="T79">
        <v>28125</v>
      </c>
      <c r="U79" t="str">
        <f t="shared" ca="1" si="18"/>
        <v>cu</v>
      </c>
      <c r="V79" t="str">
        <f t="shared" si="19"/>
        <v>GO</v>
      </c>
      <c r="W79">
        <f t="shared" si="20"/>
        <v>112500</v>
      </c>
      <c r="X79" t="str">
        <f t="shared" ca="1" si="21"/>
        <v>cu</v>
      </c>
      <c r="Y79" t="str">
        <f t="shared" si="22"/>
        <v>GO</v>
      </c>
      <c r="Z79">
        <f t="shared" si="23"/>
        <v>28125</v>
      </c>
    </row>
    <row r="80" spans="1:26">
      <c r="A80" t="s">
        <v>46</v>
      </c>
      <c r="B80" t="str">
        <f>VLOOKUP(A80,EventPointTypeTable!$A:$B,MATCH(EventPointTypeTable!$B$1,EventPointTypeTable!$A$1:$B$1,0),0)</f>
        <v>루틴1</v>
      </c>
      <c r="C80">
        <f t="shared" ca="1" si="24"/>
        <v>46</v>
      </c>
      <c r="D80">
        <v>8700</v>
      </c>
      <c r="E80">
        <f t="shared" ca="1" si="25"/>
        <v>14237</v>
      </c>
      <c r="F80">
        <f ca="1">(60+SUMIF(OFFSET(N80,-$C80+1,0,$C80),"EN",OFFSET(O80,-$C80+1,0,$C80)))*SummonTypeTable!$O$2</f>
        <v>11159.333333333334</v>
      </c>
      <c r="G80">
        <f ca="1">IF(C80=1,60*SummonTypeTable!$O$2-OFFSET(F80,0,-1),
IF(F80&lt;&gt;OFFSET(F80,-1,0),OFFSET(F80,-1,0)-OFFSET(F80,0,-1),""))</f>
        <v>-10677.666666666666</v>
      </c>
      <c r="H80">
        <f ca="1">IF(C80=1,60*SummonTypeTable!$O$2/OFFSET(F80,0,-1),
IF(F80&lt;&gt;OFFSET(F80,-1,0),OFFSET(F80,-1,0)/OFFSET(F80,0,-1),""))</f>
        <v>0.25000585329306274</v>
      </c>
      <c r="I80">
        <f ca="1">(60+SUMIF(OFFSET(N80,-$C80+1,0,$C80),"EN",OFFSET(O80,-$C80+1,0,$C80))+SUMIF(OFFSET(S80,-$C80+1,0,$C80),"EN",OFFSET(T80,-$C80+1,0,$C80)))*SummonTypeTable!$O$2</f>
        <v>21544.311111111114</v>
      </c>
      <c r="J80">
        <f ca="1">IF(C80=1,60*SummonTypeTable!$O$2-OFFSET(I80,0,-4),
IF(I80&lt;&gt;OFFSET(I80,-1,0),OFFSET(I80,-1,0)-OFFSET(I80,0,-4),""))</f>
        <v>-2192.688888888888</v>
      </c>
      <c r="K80">
        <f ca="1">IF(C80=1,60*SummonTypeTable!$O$2/OFFSET(I80,0,-4),
IF(I80&lt;&gt;OFFSET(I80,-1,0),OFFSET(I80,-1,0)/OFFSET(I80,0,-4),""))</f>
        <v>0.84598659205669113</v>
      </c>
      <c r="L80" t="str">
        <f t="shared" ca="1" si="12"/>
        <v>cu</v>
      </c>
      <c r="M80" t="s">
        <v>88</v>
      </c>
      <c r="N80" t="s">
        <v>153</v>
      </c>
      <c r="O80">
        <v>9000</v>
      </c>
      <c r="P80" t="str">
        <f t="shared" si="17"/>
        <v>에너지너무많음</v>
      </c>
      <c r="Q80" t="str">
        <f t="shared" ca="1" si="13"/>
        <v>cu</v>
      </c>
      <c r="R80" t="s">
        <v>88</v>
      </c>
      <c r="S80" t="s">
        <v>153</v>
      </c>
      <c r="T80">
        <v>2250</v>
      </c>
      <c r="U80" t="str">
        <f t="shared" ca="1" si="18"/>
        <v>cu</v>
      </c>
      <c r="V80" t="str">
        <f t="shared" si="19"/>
        <v>EN</v>
      </c>
      <c r="W80">
        <f t="shared" si="20"/>
        <v>9000</v>
      </c>
      <c r="X80" t="str">
        <f t="shared" ca="1" si="21"/>
        <v>cu</v>
      </c>
      <c r="Y80" t="str">
        <f t="shared" si="22"/>
        <v>EN</v>
      </c>
      <c r="Z80">
        <f t="shared" si="23"/>
        <v>2250</v>
      </c>
    </row>
    <row r="81" spans="1:26">
      <c r="A81" t="s">
        <v>46</v>
      </c>
      <c r="B81" t="str">
        <f>VLOOKUP(A81,EventPointTypeTable!$A:$B,MATCH(EventPointTypeTable!$B$1,EventPointTypeTable!$A$1:$B$1,0),0)</f>
        <v>루틴1</v>
      </c>
      <c r="C81">
        <f t="shared" ca="1" si="24"/>
        <v>47</v>
      </c>
      <c r="D81">
        <v>6800</v>
      </c>
      <c r="E81">
        <f t="shared" ca="1" si="25"/>
        <v>21037</v>
      </c>
      <c r="F81">
        <f ca="1">(60+SUMIF(OFFSET(N81,-$C81+1,0,$C81),"EN",OFFSET(O81,-$C81+1,0,$C81)))*SummonTypeTable!$O$2</f>
        <v>11159.333333333334</v>
      </c>
      <c r="G81" t="str">
        <f ca="1">IF(C81=1,60*SummonTypeTable!$O$2-OFFSET(F81,0,-1),
IF(F81&lt;&gt;OFFSET(F81,-1,0),OFFSET(F81,-1,0)-OFFSET(F81,0,-1),""))</f>
        <v/>
      </c>
      <c r="H81" t="str">
        <f ca="1">IF(C81=1,60*SummonTypeTable!$O$2/OFFSET(F81,0,-1),
IF(F81&lt;&gt;OFFSET(F81,-1,0),OFFSET(F81,-1,0)/OFFSET(F81,0,-1),""))</f>
        <v/>
      </c>
      <c r="I81">
        <f ca="1">(60+SUMIF(OFFSET(N81,-$C81+1,0,$C81),"EN",OFFSET(O81,-$C81+1,0,$C81))+SUMIF(OFFSET(S81,-$C81+1,0,$C81),"EN",OFFSET(T81,-$C81+1,0,$C81)))*SummonTypeTable!$O$2</f>
        <v>21544.311111111114</v>
      </c>
      <c r="J81" t="str">
        <f ca="1">IF(C81=1,60*SummonTypeTable!$O$2-OFFSET(I81,0,-4),
IF(I81&lt;&gt;OFFSET(I81,-1,0),OFFSET(I81,-1,0)-OFFSET(I81,0,-4),""))</f>
        <v/>
      </c>
      <c r="K81" t="str">
        <f ca="1">IF(C81=1,60*SummonTypeTable!$O$2/OFFSET(I81,0,-4),
IF(I81&lt;&gt;OFFSET(I81,-1,0),OFFSET(I81,-1,0)/OFFSET(I81,0,-4),""))</f>
        <v/>
      </c>
      <c r="L81" t="str">
        <f t="shared" ca="1" si="12"/>
        <v>cu</v>
      </c>
      <c r="M81" t="s">
        <v>88</v>
      </c>
      <c r="N81" t="s">
        <v>154</v>
      </c>
      <c r="O81">
        <v>87500</v>
      </c>
      <c r="P81" t="str">
        <f t="shared" si="17"/>
        <v/>
      </c>
      <c r="Q81" t="str">
        <f t="shared" ca="1" si="13"/>
        <v>cu</v>
      </c>
      <c r="R81" t="s">
        <v>88</v>
      </c>
      <c r="S81" t="s">
        <v>154</v>
      </c>
      <c r="T81">
        <v>21875</v>
      </c>
      <c r="U81" t="str">
        <f t="shared" ca="1" si="18"/>
        <v>cu</v>
      </c>
      <c r="V81" t="str">
        <f t="shared" si="19"/>
        <v>GO</v>
      </c>
      <c r="W81">
        <f t="shared" si="20"/>
        <v>87500</v>
      </c>
      <c r="X81" t="str">
        <f t="shared" ca="1" si="21"/>
        <v>cu</v>
      </c>
      <c r="Y81" t="str">
        <f t="shared" si="22"/>
        <v>GO</v>
      </c>
      <c r="Z81">
        <f t="shared" si="23"/>
        <v>21875</v>
      </c>
    </row>
    <row r="82" spans="1:26">
      <c r="A82" t="s">
        <v>46</v>
      </c>
      <c r="B82" t="str">
        <f>VLOOKUP(A82,EventPointTypeTable!$A:$B,MATCH(EventPointTypeTable!$B$1,EventPointTypeTable!$A$1:$B$1,0),0)</f>
        <v>루틴1</v>
      </c>
      <c r="C82">
        <f t="shared" ca="1" si="24"/>
        <v>48</v>
      </c>
      <c r="D82">
        <v>9900</v>
      </c>
      <c r="E82">
        <f t="shared" ca="1" si="25"/>
        <v>30937</v>
      </c>
      <c r="F82">
        <f ca="1">(60+SUMIF(OFFSET(N82,-$C82+1,0,$C82),"EN",OFFSET(O82,-$C82+1,0,$C82)))*SummonTypeTable!$O$2</f>
        <v>11159.333333333334</v>
      </c>
      <c r="G82" t="str">
        <f ca="1">IF(C82=1,60*SummonTypeTable!$O$2-OFFSET(F82,0,-1),
IF(F82&lt;&gt;OFFSET(F82,-1,0),OFFSET(F82,-1,0)-OFFSET(F82,0,-1),""))</f>
        <v/>
      </c>
      <c r="H82" t="str">
        <f ca="1">IF(C82=1,60*SummonTypeTable!$O$2/OFFSET(F82,0,-1),
IF(F82&lt;&gt;OFFSET(F82,-1,0),OFFSET(F82,-1,0)/OFFSET(F82,0,-1),""))</f>
        <v/>
      </c>
      <c r="I82">
        <f ca="1">(60+SUMIF(OFFSET(N82,-$C82+1,0,$C82),"EN",OFFSET(O82,-$C82+1,0,$C82))+SUMIF(OFFSET(S82,-$C82+1,0,$C82),"EN",OFFSET(T82,-$C82+1,0,$C82)))*SummonTypeTable!$O$2</f>
        <v>21544.311111111114</v>
      </c>
      <c r="J82" t="str">
        <f ca="1">IF(C82=1,60*SummonTypeTable!$O$2-OFFSET(I82,0,-4),
IF(I82&lt;&gt;OFFSET(I82,-1,0),OFFSET(I82,-1,0)-OFFSET(I82,0,-4),""))</f>
        <v/>
      </c>
      <c r="K82" t="str">
        <f ca="1">IF(C82=1,60*SummonTypeTable!$O$2/OFFSET(I82,0,-4),
IF(I82&lt;&gt;OFFSET(I82,-1,0),OFFSET(I82,-1,0)/OFFSET(I82,0,-4),""))</f>
        <v/>
      </c>
      <c r="L82" t="str">
        <f t="shared" ca="1" si="12"/>
        <v>cu</v>
      </c>
      <c r="M82" t="s">
        <v>88</v>
      </c>
      <c r="N82" t="s">
        <v>154</v>
      </c>
      <c r="O82">
        <v>118750</v>
      </c>
      <c r="P82" t="str">
        <f t="shared" si="17"/>
        <v/>
      </c>
      <c r="Q82" t="str">
        <f t="shared" ca="1" si="13"/>
        <v>cu</v>
      </c>
      <c r="R82" t="s">
        <v>88</v>
      </c>
      <c r="S82" t="s">
        <v>154</v>
      </c>
      <c r="T82">
        <v>29688</v>
      </c>
      <c r="U82" t="str">
        <f t="shared" ca="1" si="18"/>
        <v>cu</v>
      </c>
      <c r="V82" t="str">
        <f t="shared" si="19"/>
        <v>GO</v>
      </c>
      <c r="W82">
        <f t="shared" si="20"/>
        <v>118750</v>
      </c>
      <c r="X82" t="str">
        <f t="shared" ca="1" si="21"/>
        <v>cu</v>
      </c>
      <c r="Y82" t="str">
        <f t="shared" si="22"/>
        <v>GO</v>
      </c>
      <c r="Z82">
        <f t="shared" si="23"/>
        <v>29688</v>
      </c>
    </row>
    <row r="83" spans="1:26">
      <c r="A83" t="s">
        <v>46</v>
      </c>
      <c r="B83" t="str">
        <f>VLOOKUP(A83,EventPointTypeTable!$A:$B,MATCH(EventPointTypeTable!$B$1,EventPointTypeTable!$A$1:$B$1,0),0)</f>
        <v>루틴1</v>
      </c>
      <c r="C83">
        <f t="shared" ca="1" si="24"/>
        <v>49</v>
      </c>
      <c r="D83">
        <v>11900</v>
      </c>
      <c r="E83">
        <f t="shared" ca="1" si="25"/>
        <v>42837</v>
      </c>
      <c r="F83">
        <f ca="1">(60+SUMIF(OFFSET(N83,-$C83+1,0,$C83),"EN",OFFSET(O83,-$C83+1,0,$C83)))*SummonTypeTable!$O$2</f>
        <v>21292.666666666668</v>
      </c>
      <c r="G83">
        <f ca="1">IF(C83=1,60*SummonTypeTable!$O$2-OFFSET(F83,0,-1),
IF(F83&lt;&gt;OFFSET(F83,-1,0),OFFSET(F83,-1,0)-OFFSET(F83,0,-1),""))</f>
        <v>-31677.666666666664</v>
      </c>
      <c r="H83">
        <f ca="1">IF(C83=1,60*SummonTypeTable!$O$2/OFFSET(F83,0,-1),
IF(F83&lt;&gt;OFFSET(F83,-1,0),OFFSET(F83,-1,0)/OFFSET(F83,0,-1),""))</f>
        <v>0.26050688267930372</v>
      </c>
      <c r="I83">
        <f ca="1">(60+SUMIF(OFFSET(N83,-$C83+1,0,$C83),"EN",OFFSET(O83,-$C83+1,0,$C83))+SUMIF(OFFSET(S83,-$C83+1,0,$C83),"EN",OFFSET(T83,-$C83+1,0,$C83)))*SummonTypeTable!$O$2</f>
        <v>34210.977777777785</v>
      </c>
      <c r="J83">
        <f ca="1">IF(C83=1,60*SummonTypeTable!$O$2-OFFSET(I83,0,-4),
IF(I83&lt;&gt;OFFSET(I83,-1,0),OFFSET(I83,-1,0)-OFFSET(I83,0,-4),""))</f>
        <v>-21292.688888888886</v>
      </c>
      <c r="K83">
        <f ca="1">IF(C83=1,60*SummonTypeTable!$O$2/OFFSET(I83,0,-4),
IF(I83&lt;&gt;OFFSET(I83,-1,0),OFFSET(I83,-1,0)/OFFSET(I83,0,-4),""))</f>
        <v>0.50293697296988848</v>
      </c>
      <c r="L83" t="str">
        <f t="shared" ca="1" si="12"/>
        <v>cu</v>
      </c>
      <c r="M83" t="s">
        <v>88</v>
      </c>
      <c r="N83" t="s">
        <v>153</v>
      </c>
      <c r="O83">
        <v>12000</v>
      </c>
      <c r="P83" t="str">
        <f t="shared" si="17"/>
        <v>에너지너무많음</v>
      </c>
      <c r="Q83" t="str">
        <f t="shared" ca="1" si="13"/>
        <v>cu</v>
      </c>
      <c r="R83" t="s">
        <v>88</v>
      </c>
      <c r="S83" t="s">
        <v>153</v>
      </c>
      <c r="T83">
        <v>3000</v>
      </c>
      <c r="U83" t="str">
        <f t="shared" ca="1" si="18"/>
        <v>cu</v>
      </c>
      <c r="V83" t="str">
        <f t="shared" si="19"/>
        <v>EN</v>
      </c>
      <c r="W83">
        <f t="shared" si="20"/>
        <v>12000</v>
      </c>
      <c r="X83" t="str">
        <f t="shared" ca="1" si="21"/>
        <v>cu</v>
      </c>
      <c r="Y83" t="str">
        <f t="shared" si="22"/>
        <v>EN</v>
      </c>
      <c r="Z83">
        <f t="shared" si="23"/>
        <v>3000</v>
      </c>
    </row>
    <row r="84" spans="1:26">
      <c r="A84" t="s">
        <v>46</v>
      </c>
      <c r="B84" t="str">
        <f>VLOOKUP(A84,EventPointTypeTable!$A:$B,MATCH(EventPointTypeTable!$B$1,EventPointTypeTable!$A$1:$B$1,0),0)</f>
        <v>루틴1</v>
      </c>
      <c r="C84">
        <f t="shared" ca="1" si="24"/>
        <v>50</v>
      </c>
      <c r="D84">
        <v>2000</v>
      </c>
      <c r="E84">
        <f t="shared" ca="1" si="25"/>
        <v>44837</v>
      </c>
      <c r="F84">
        <f ca="1">(60+SUMIF(OFFSET(N84,-$C84+1,0,$C84),"EN",OFFSET(O84,-$C84+1,0,$C84)))*SummonTypeTable!$O$2</f>
        <v>21292.666666666668</v>
      </c>
      <c r="G84" t="str">
        <f ca="1">IF(C84=1,60*SummonTypeTable!$O$2-OFFSET(F84,0,-1),
IF(F84&lt;&gt;OFFSET(F84,-1,0),OFFSET(F84,-1,0)-OFFSET(F84,0,-1),""))</f>
        <v/>
      </c>
      <c r="H84" t="str">
        <f ca="1">IF(C84=1,60*SummonTypeTable!$O$2/OFFSET(F84,0,-1),
IF(F84&lt;&gt;OFFSET(F84,-1,0),OFFSET(F84,-1,0)/OFFSET(F84,0,-1),""))</f>
        <v/>
      </c>
      <c r="I84">
        <f ca="1">(60+SUMIF(OFFSET(N84,-$C84+1,0,$C84),"EN",OFFSET(O84,-$C84+1,0,$C84))+SUMIF(OFFSET(S84,-$C84+1,0,$C84),"EN",OFFSET(T84,-$C84+1,0,$C84)))*SummonTypeTable!$O$2</f>
        <v>34210.977777777785</v>
      </c>
      <c r="J84" t="str">
        <f ca="1">IF(C84=1,60*SummonTypeTable!$O$2-OFFSET(I84,0,-4),
IF(I84&lt;&gt;OFFSET(I84,-1,0),OFFSET(I84,-1,0)-OFFSET(I84,0,-4),""))</f>
        <v/>
      </c>
      <c r="K84" t="str">
        <f ca="1">IF(C84=1,60*SummonTypeTable!$O$2/OFFSET(I84,0,-4),
IF(I84&lt;&gt;OFFSET(I84,-1,0),OFFSET(I84,-1,0)/OFFSET(I84,0,-4),""))</f>
        <v/>
      </c>
      <c r="L84" t="str">
        <f t="shared" ca="1" si="12"/>
        <v>cu</v>
      </c>
      <c r="M84" t="s">
        <v>88</v>
      </c>
      <c r="N84" t="s">
        <v>154</v>
      </c>
      <c r="O84">
        <v>137500</v>
      </c>
      <c r="P84" t="str">
        <f t="shared" si="17"/>
        <v/>
      </c>
      <c r="Q84" t="str">
        <f t="shared" ca="1" si="13"/>
        <v>cu</v>
      </c>
      <c r="R84" t="s">
        <v>88</v>
      </c>
      <c r="S84" t="s">
        <v>154</v>
      </c>
      <c r="T84">
        <v>34375</v>
      </c>
      <c r="U84" t="str">
        <f t="shared" ca="1" si="18"/>
        <v>cu</v>
      </c>
      <c r="V84" t="str">
        <f t="shared" si="19"/>
        <v>GO</v>
      </c>
      <c r="W84">
        <f t="shared" si="20"/>
        <v>137500</v>
      </c>
      <c r="X84" t="str">
        <f t="shared" ca="1" si="21"/>
        <v>cu</v>
      </c>
      <c r="Y84" t="str">
        <f t="shared" si="22"/>
        <v>GO</v>
      </c>
      <c r="Z84">
        <f t="shared" si="23"/>
        <v>34375</v>
      </c>
    </row>
    <row r="85" spans="1:26">
      <c r="A85" t="s">
        <v>46</v>
      </c>
      <c r="B85" t="str">
        <f>VLOOKUP(A85,EventPointTypeTable!$A:$B,MATCH(EventPointTypeTable!$B$1,EventPointTypeTable!$A$1:$B$1,0),0)</f>
        <v>루틴1</v>
      </c>
      <c r="C85">
        <f t="shared" ca="1" si="24"/>
        <v>51</v>
      </c>
      <c r="D85">
        <v>4000</v>
      </c>
      <c r="E85">
        <f t="shared" ca="1" si="25"/>
        <v>48837</v>
      </c>
      <c r="F85">
        <f ca="1">(60+SUMIF(OFFSET(N85,-$C85+1,0,$C85),"EN",OFFSET(O85,-$C85+1,0,$C85)))*SummonTypeTable!$O$2</f>
        <v>21292.666666666668</v>
      </c>
      <c r="G85" t="str">
        <f ca="1">IF(C85=1,60*SummonTypeTable!$O$2-OFFSET(F85,0,-1),
IF(F85&lt;&gt;OFFSET(F85,-1,0),OFFSET(F85,-1,0)-OFFSET(F85,0,-1),""))</f>
        <v/>
      </c>
      <c r="H85" t="str">
        <f ca="1">IF(C85=1,60*SummonTypeTable!$O$2/OFFSET(F85,0,-1),
IF(F85&lt;&gt;OFFSET(F85,-1,0),OFFSET(F85,-1,0)/OFFSET(F85,0,-1),""))</f>
        <v/>
      </c>
      <c r="I85">
        <f ca="1">(60+SUMIF(OFFSET(N85,-$C85+1,0,$C85),"EN",OFFSET(O85,-$C85+1,0,$C85))+SUMIF(OFFSET(S85,-$C85+1,0,$C85),"EN",OFFSET(T85,-$C85+1,0,$C85)))*SummonTypeTable!$O$2</f>
        <v>34210.977777777785</v>
      </c>
      <c r="J85" t="str">
        <f ca="1">IF(C85=1,60*SummonTypeTable!$O$2-OFFSET(I85,0,-4),
IF(I85&lt;&gt;OFFSET(I85,-1,0),OFFSET(I85,-1,0)-OFFSET(I85,0,-4),""))</f>
        <v/>
      </c>
      <c r="K85" t="str">
        <f ca="1">IF(C85=1,60*SummonTypeTable!$O$2/OFFSET(I85,0,-4),
IF(I85&lt;&gt;OFFSET(I85,-1,0),OFFSET(I85,-1,0)/OFFSET(I85,0,-4),""))</f>
        <v/>
      </c>
      <c r="L85" t="str">
        <f t="shared" ca="1" si="12"/>
        <v>cu</v>
      </c>
      <c r="M85" t="s">
        <v>88</v>
      </c>
      <c r="N85" t="s">
        <v>154</v>
      </c>
      <c r="O85">
        <v>168750</v>
      </c>
      <c r="P85" t="str">
        <f t="shared" si="17"/>
        <v/>
      </c>
      <c r="Q85" t="str">
        <f t="shared" ca="1" si="13"/>
        <v>cu</v>
      </c>
      <c r="R85" t="s">
        <v>88</v>
      </c>
      <c r="S85" t="s">
        <v>154</v>
      </c>
      <c r="T85">
        <v>42188</v>
      </c>
      <c r="U85" t="str">
        <f t="shared" ca="1" si="18"/>
        <v>cu</v>
      </c>
      <c r="V85" t="str">
        <f t="shared" si="19"/>
        <v>GO</v>
      </c>
      <c r="W85">
        <f t="shared" si="20"/>
        <v>168750</v>
      </c>
      <c r="X85" t="str">
        <f t="shared" ca="1" si="21"/>
        <v>cu</v>
      </c>
      <c r="Y85" t="str">
        <f t="shared" si="22"/>
        <v>GO</v>
      </c>
      <c r="Z85">
        <f t="shared" si="23"/>
        <v>42188</v>
      </c>
    </row>
    <row r="86" spans="1:26">
      <c r="A86" t="s">
        <v>46</v>
      </c>
      <c r="B86" t="str">
        <f>VLOOKUP(A86,EventPointTypeTable!$A:$B,MATCH(EventPointTypeTable!$B$1,EventPointTypeTable!$A$1:$B$1,0),0)</f>
        <v>루틴1</v>
      </c>
      <c r="C86">
        <f t="shared" ca="1" si="24"/>
        <v>52</v>
      </c>
      <c r="D86">
        <v>14500</v>
      </c>
      <c r="E86">
        <f t="shared" ca="1" si="25"/>
        <v>63337</v>
      </c>
      <c r="F86">
        <f ca="1">(60+SUMIF(OFFSET(N86,-$C86+1,0,$C86),"EN",OFFSET(O86,-$C86+1,0,$C86)))*SummonTypeTable!$O$2</f>
        <v>32692.666666666672</v>
      </c>
      <c r="G86">
        <f ca="1">IF(C86=1,60*SummonTypeTable!$O$2-OFFSET(F86,0,-1),
IF(F86&lt;&gt;OFFSET(F86,-1,0),OFFSET(F86,-1,0)-OFFSET(F86,0,-1),""))</f>
        <v>-42044.333333333328</v>
      </c>
      <c r="H86">
        <f ca="1">IF(C86=1,60*SummonTypeTable!$O$2/OFFSET(F86,0,-1),
IF(F86&lt;&gt;OFFSET(F86,-1,0),OFFSET(F86,-1,0)/OFFSET(F86,0,-1),""))</f>
        <v>0.3361805369162838</v>
      </c>
      <c r="I86">
        <f ca="1">(60+SUMIF(OFFSET(N86,-$C86+1,0,$C86),"EN",OFFSET(O86,-$C86+1,0,$C86))+SUMIF(OFFSET(S86,-$C86+1,0,$C86),"EN",OFFSET(T86,-$C86+1,0,$C86)))*SummonTypeTable!$O$2</f>
        <v>48460.977777777785</v>
      </c>
      <c r="J86">
        <f ca="1">IF(C86=1,60*SummonTypeTable!$O$2-OFFSET(I86,0,-4),
IF(I86&lt;&gt;OFFSET(I86,-1,0),OFFSET(I86,-1,0)-OFFSET(I86,0,-4),""))</f>
        <v>-29126.022222222215</v>
      </c>
      <c r="K86">
        <f ca="1">IF(C86=1,60*SummonTypeTable!$O$2/OFFSET(I86,0,-4),
IF(I86&lt;&gt;OFFSET(I86,-1,0),OFFSET(I86,-1,0)/OFFSET(I86,0,-4),""))</f>
        <v>0.5401420619507995</v>
      </c>
      <c r="L86" t="str">
        <f t="shared" ca="1" si="12"/>
        <v>cu</v>
      </c>
      <c r="M86" t="s">
        <v>88</v>
      </c>
      <c r="N86" t="s">
        <v>153</v>
      </c>
      <c r="O86">
        <v>13500</v>
      </c>
      <c r="P86" t="str">
        <f t="shared" si="17"/>
        <v>에너지너무많음</v>
      </c>
      <c r="Q86" t="str">
        <f t="shared" ca="1" si="13"/>
        <v>cu</v>
      </c>
      <c r="R86" t="s">
        <v>88</v>
      </c>
      <c r="S86" t="s">
        <v>153</v>
      </c>
      <c r="T86">
        <v>3375</v>
      </c>
      <c r="U86" t="str">
        <f t="shared" ca="1" si="18"/>
        <v>cu</v>
      </c>
      <c r="V86" t="str">
        <f t="shared" si="19"/>
        <v>EN</v>
      </c>
      <c r="W86">
        <f t="shared" si="20"/>
        <v>13500</v>
      </c>
      <c r="X86" t="str">
        <f t="shared" ca="1" si="21"/>
        <v>cu</v>
      </c>
      <c r="Y86" t="str">
        <f t="shared" si="22"/>
        <v>EN</v>
      </c>
      <c r="Z86">
        <f t="shared" si="23"/>
        <v>3375</v>
      </c>
    </row>
    <row r="87" spans="1:26">
      <c r="A87" t="s">
        <v>46</v>
      </c>
      <c r="B87" t="str">
        <f>VLOOKUP(A87,EventPointTypeTable!$A:$B,MATCH(EventPointTypeTable!$B$1,EventPointTypeTable!$A$1:$B$1,0),0)</f>
        <v>루틴1</v>
      </c>
      <c r="C87">
        <f t="shared" ca="1" si="24"/>
        <v>53</v>
      </c>
      <c r="D87">
        <v>8000</v>
      </c>
      <c r="E87">
        <f t="shared" ca="1" si="25"/>
        <v>71337</v>
      </c>
      <c r="F87">
        <f ca="1">(60+SUMIF(OFFSET(N87,-$C87+1,0,$C87),"EN",OFFSET(O87,-$C87+1,0,$C87)))*SummonTypeTable!$O$2</f>
        <v>32692.666666666672</v>
      </c>
      <c r="G87" t="str">
        <f ca="1">IF(C87=1,60*SummonTypeTable!$O$2-OFFSET(F87,0,-1),
IF(F87&lt;&gt;OFFSET(F87,-1,0),OFFSET(F87,-1,0)-OFFSET(F87,0,-1),""))</f>
        <v/>
      </c>
      <c r="H87" t="str">
        <f ca="1">IF(C87=1,60*SummonTypeTable!$O$2/OFFSET(F87,0,-1),
IF(F87&lt;&gt;OFFSET(F87,-1,0),OFFSET(F87,-1,0)/OFFSET(F87,0,-1),""))</f>
        <v/>
      </c>
      <c r="I87">
        <f ca="1">(60+SUMIF(OFFSET(N87,-$C87+1,0,$C87),"EN",OFFSET(O87,-$C87+1,0,$C87))+SUMIF(OFFSET(S87,-$C87+1,0,$C87),"EN",OFFSET(T87,-$C87+1,0,$C87)))*SummonTypeTable!$O$2</f>
        <v>48460.977777777785</v>
      </c>
      <c r="J87" t="str">
        <f ca="1">IF(C87=1,60*SummonTypeTable!$O$2-OFFSET(I87,0,-4),
IF(I87&lt;&gt;OFFSET(I87,-1,0),OFFSET(I87,-1,0)-OFFSET(I87,0,-4),""))</f>
        <v/>
      </c>
      <c r="K87" t="str">
        <f ca="1">IF(C87=1,60*SummonTypeTable!$O$2/OFFSET(I87,0,-4),
IF(I87&lt;&gt;OFFSET(I87,-1,0),OFFSET(I87,-1,0)/OFFSET(I87,0,-4),""))</f>
        <v/>
      </c>
      <c r="L87" t="str">
        <f t="shared" ca="1" si="12"/>
        <v>cu</v>
      </c>
      <c r="M87" t="s">
        <v>88</v>
      </c>
      <c r="N87" t="s">
        <v>154</v>
      </c>
      <c r="O87">
        <v>81250</v>
      </c>
      <c r="P87" t="str">
        <f t="shared" si="17"/>
        <v/>
      </c>
      <c r="Q87" t="str">
        <f t="shared" ca="1" si="13"/>
        <v>cu</v>
      </c>
      <c r="R87" t="s">
        <v>88</v>
      </c>
      <c r="S87" t="s">
        <v>154</v>
      </c>
      <c r="T87">
        <v>20313</v>
      </c>
      <c r="U87" t="str">
        <f t="shared" ca="1" si="18"/>
        <v>cu</v>
      </c>
      <c r="V87" t="str">
        <f t="shared" si="19"/>
        <v>GO</v>
      </c>
      <c r="W87">
        <f t="shared" si="20"/>
        <v>81250</v>
      </c>
      <c r="X87" t="str">
        <f t="shared" ca="1" si="21"/>
        <v>cu</v>
      </c>
      <c r="Y87" t="str">
        <f t="shared" si="22"/>
        <v>GO</v>
      </c>
      <c r="Z87">
        <f t="shared" si="23"/>
        <v>20313</v>
      </c>
    </row>
    <row r="88" spans="1:26">
      <c r="A88" t="s">
        <v>46</v>
      </c>
      <c r="B88" t="str">
        <f>VLOOKUP(A88,EventPointTypeTable!$A:$B,MATCH(EventPointTypeTable!$B$1,EventPointTypeTable!$A$1:$B$1,0),0)</f>
        <v>루틴1</v>
      </c>
      <c r="C88">
        <f t="shared" ca="1" si="24"/>
        <v>54</v>
      </c>
      <c r="D88">
        <v>12500</v>
      </c>
      <c r="E88">
        <f t="shared" ca="1" si="25"/>
        <v>83837</v>
      </c>
      <c r="F88">
        <f ca="1">(60+SUMIF(OFFSET(N88,-$C88+1,0,$C88),"EN",OFFSET(O88,-$C88+1,0,$C88)))*SummonTypeTable!$O$2</f>
        <v>32692.666666666672</v>
      </c>
      <c r="G88" t="str">
        <f ca="1">IF(C88=1,60*SummonTypeTable!$O$2-OFFSET(F88,0,-1),
IF(F88&lt;&gt;OFFSET(F88,-1,0),OFFSET(F88,-1,0)-OFFSET(F88,0,-1),""))</f>
        <v/>
      </c>
      <c r="H88" t="str">
        <f ca="1">IF(C88=1,60*SummonTypeTable!$O$2/OFFSET(F88,0,-1),
IF(F88&lt;&gt;OFFSET(F88,-1,0),OFFSET(F88,-1,0)/OFFSET(F88,0,-1),""))</f>
        <v/>
      </c>
      <c r="I88">
        <f ca="1">(60+SUMIF(OFFSET(N88,-$C88+1,0,$C88),"EN",OFFSET(O88,-$C88+1,0,$C88))+SUMIF(OFFSET(S88,-$C88+1,0,$C88),"EN",OFFSET(T88,-$C88+1,0,$C88)))*SummonTypeTable!$O$2</f>
        <v>48460.977777777785</v>
      </c>
      <c r="J88" t="str">
        <f ca="1">IF(C88=1,60*SummonTypeTable!$O$2-OFFSET(I88,0,-4),
IF(I88&lt;&gt;OFFSET(I88,-1,0),OFFSET(I88,-1,0)-OFFSET(I88,0,-4),""))</f>
        <v/>
      </c>
      <c r="K88" t="str">
        <f ca="1">IF(C88=1,60*SummonTypeTable!$O$2/OFFSET(I88,0,-4),
IF(I88&lt;&gt;OFFSET(I88,-1,0),OFFSET(I88,-1,0)/OFFSET(I88,0,-4),""))</f>
        <v/>
      </c>
      <c r="L88" t="str">
        <f t="shared" ca="1" si="12"/>
        <v>cu</v>
      </c>
      <c r="M88" t="s">
        <v>88</v>
      </c>
      <c r="N88" t="s">
        <v>154</v>
      </c>
      <c r="O88">
        <v>187500</v>
      </c>
      <c r="P88" t="str">
        <f t="shared" si="17"/>
        <v/>
      </c>
      <c r="Q88" t="str">
        <f t="shared" ca="1" si="13"/>
        <v>cu</v>
      </c>
      <c r="R88" t="s">
        <v>88</v>
      </c>
      <c r="S88" t="s">
        <v>154</v>
      </c>
      <c r="T88">
        <v>46875</v>
      </c>
      <c r="U88" t="str">
        <f t="shared" ca="1" si="18"/>
        <v>cu</v>
      </c>
      <c r="V88" t="str">
        <f t="shared" si="19"/>
        <v>GO</v>
      </c>
      <c r="W88">
        <f t="shared" si="20"/>
        <v>187500</v>
      </c>
      <c r="X88" t="str">
        <f t="shared" ca="1" si="21"/>
        <v>cu</v>
      </c>
      <c r="Y88" t="str">
        <f t="shared" si="22"/>
        <v>GO</v>
      </c>
      <c r="Z88">
        <f t="shared" si="23"/>
        <v>46875</v>
      </c>
    </row>
    <row r="89" spans="1:26">
      <c r="A89" t="s">
        <v>46</v>
      </c>
      <c r="B89" t="str">
        <f>VLOOKUP(A89,EventPointTypeTable!$A:$B,MATCH(EventPointTypeTable!$B$1,EventPointTypeTable!$A$1:$B$1,0),0)</f>
        <v>루틴1</v>
      </c>
      <c r="C89">
        <f t="shared" ca="1" si="24"/>
        <v>55</v>
      </c>
      <c r="D89">
        <v>18500</v>
      </c>
      <c r="E89">
        <f t="shared" ca="1" si="25"/>
        <v>102337</v>
      </c>
      <c r="F89">
        <f ca="1">(60+SUMIF(OFFSET(N89,-$C89+1,0,$C89),"EN",OFFSET(O89,-$C89+1,0,$C89)))*SummonTypeTable!$O$2</f>
        <v>47470.444444444453</v>
      </c>
      <c r="G89">
        <f ca="1">IF(C89=1,60*SummonTypeTable!$O$2-OFFSET(F89,0,-1),
IF(F89&lt;&gt;OFFSET(F89,-1,0),OFFSET(F89,-1,0)-OFFSET(F89,0,-1),""))</f>
        <v>-69644.333333333328</v>
      </c>
      <c r="H89">
        <f ca="1">IF(C89=1,60*SummonTypeTable!$O$2/OFFSET(F89,0,-1),
IF(F89&lt;&gt;OFFSET(F89,-1,0),OFFSET(F89,-1,0)/OFFSET(F89,0,-1),""))</f>
        <v>0.31946086622303438</v>
      </c>
      <c r="I89">
        <f ca="1">(60+SUMIF(OFFSET(N89,-$C89+1,0,$C89),"EN",OFFSET(O89,-$C89+1,0,$C89))+SUMIF(OFFSET(S89,-$C89+1,0,$C89),"EN",OFFSET(T89,-$C89+1,0,$C89)))*SummonTypeTable!$O$2</f>
        <v>66933.200000000012</v>
      </c>
      <c r="J89">
        <f ca="1">IF(C89=1,60*SummonTypeTable!$O$2-OFFSET(I89,0,-4),
IF(I89&lt;&gt;OFFSET(I89,-1,0),OFFSET(I89,-1,0)-OFFSET(I89,0,-4),""))</f>
        <v>-53876.022222222215</v>
      </c>
      <c r="K89">
        <f ca="1">IF(C89=1,60*SummonTypeTable!$O$2/OFFSET(I89,0,-4),
IF(I89&lt;&gt;OFFSET(I89,-1,0),OFFSET(I89,-1,0)/OFFSET(I89,0,-4),""))</f>
        <v>0.47354307608956475</v>
      </c>
      <c r="L89" t="str">
        <f t="shared" ca="1" si="12"/>
        <v>cu</v>
      </c>
      <c r="M89" t="s">
        <v>88</v>
      </c>
      <c r="N89" t="s">
        <v>153</v>
      </c>
      <c r="O89">
        <v>17500</v>
      </c>
      <c r="P89" t="str">
        <f t="shared" si="17"/>
        <v>에너지너무많음</v>
      </c>
      <c r="Q89" t="str">
        <f t="shared" ca="1" si="13"/>
        <v>cu</v>
      </c>
      <c r="R89" t="s">
        <v>88</v>
      </c>
      <c r="S89" t="s">
        <v>153</v>
      </c>
      <c r="T89">
        <v>4375</v>
      </c>
      <c r="U89" t="str">
        <f t="shared" ca="1" si="18"/>
        <v>cu</v>
      </c>
      <c r="V89" t="str">
        <f t="shared" si="19"/>
        <v>EN</v>
      </c>
      <c r="W89">
        <f t="shared" si="20"/>
        <v>17500</v>
      </c>
      <c r="X89" t="str">
        <f t="shared" ca="1" si="21"/>
        <v>cu</v>
      </c>
      <c r="Y89" t="str">
        <f t="shared" si="22"/>
        <v>EN</v>
      </c>
      <c r="Z89">
        <f t="shared" si="23"/>
        <v>4375</v>
      </c>
    </row>
    <row r="90" spans="1:26">
      <c r="A90" t="s">
        <v>46</v>
      </c>
      <c r="B90" t="str">
        <f>VLOOKUP(A90,EventPointTypeTable!$A:$B,MATCH(EventPointTypeTable!$B$1,EventPointTypeTable!$A$1:$B$1,0),0)</f>
        <v>루틴1</v>
      </c>
      <c r="C90">
        <f t="shared" ca="1" si="24"/>
        <v>56</v>
      </c>
      <c r="D90">
        <v>7500</v>
      </c>
      <c r="E90">
        <f t="shared" ca="1" si="25"/>
        <v>109837</v>
      </c>
      <c r="F90">
        <f ca="1">(60+SUMIF(OFFSET(N90,-$C90+1,0,$C90),"EN",OFFSET(O90,-$C90+1,0,$C90)))*SummonTypeTable!$O$2</f>
        <v>47470.444444444453</v>
      </c>
      <c r="G90" t="str">
        <f ca="1">IF(C90=1,60*SummonTypeTable!$O$2-OFFSET(F90,0,-1),
IF(F90&lt;&gt;OFFSET(F90,-1,0),OFFSET(F90,-1,0)-OFFSET(F90,0,-1),""))</f>
        <v/>
      </c>
      <c r="H90" t="str">
        <f ca="1">IF(C90=1,60*SummonTypeTable!$O$2/OFFSET(F90,0,-1),
IF(F90&lt;&gt;OFFSET(F90,-1,0),OFFSET(F90,-1,0)/OFFSET(F90,0,-1),""))</f>
        <v/>
      </c>
      <c r="I90">
        <f ca="1">(60+SUMIF(OFFSET(N90,-$C90+1,0,$C90),"EN",OFFSET(O90,-$C90+1,0,$C90))+SUMIF(OFFSET(S90,-$C90+1,0,$C90),"EN",OFFSET(T90,-$C90+1,0,$C90)))*SummonTypeTable!$O$2</f>
        <v>66933.200000000012</v>
      </c>
      <c r="J90" t="str">
        <f ca="1">IF(C90=1,60*SummonTypeTable!$O$2-OFFSET(I90,0,-4),
IF(I90&lt;&gt;OFFSET(I90,-1,0),OFFSET(I90,-1,0)-OFFSET(I90,0,-4),""))</f>
        <v/>
      </c>
      <c r="K90" t="str">
        <f ca="1">IF(C90=1,60*SummonTypeTable!$O$2/OFFSET(I90,0,-4),
IF(I90&lt;&gt;OFFSET(I90,-1,0),OFFSET(I90,-1,0)/OFFSET(I90,0,-4),""))</f>
        <v/>
      </c>
      <c r="L90" t="str">
        <f t="shared" ca="1" si="12"/>
        <v>cu</v>
      </c>
      <c r="M90" t="s">
        <v>88</v>
      </c>
      <c r="N90" t="s">
        <v>154</v>
      </c>
      <c r="O90">
        <v>112500</v>
      </c>
      <c r="P90" t="str">
        <f t="shared" si="17"/>
        <v/>
      </c>
      <c r="Q90" t="str">
        <f t="shared" ca="1" si="13"/>
        <v>cu</v>
      </c>
      <c r="R90" t="s">
        <v>88</v>
      </c>
      <c r="S90" t="s">
        <v>154</v>
      </c>
      <c r="T90">
        <v>28125</v>
      </c>
      <c r="U90" t="str">
        <f t="shared" ca="1" si="18"/>
        <v>cu</v>
      </c>
      <c r="V90" t="str">
        <f t="shared" si="19"/>
        <v>GO</v>
      </c>
      <c r="W90">
        <f t="shared" si="20"/>
        <v>112500</v>
      </c>
      <c r="X90" t="str">
        <f t="shared" ca="1" si="21"/>
        <v>cu</v>
      </c>
      <c r="Y90" t="str">
        <f t="shared" si="22"/>
        <v>GO</v>
      </c>
      <c r="Z90">
        <f t="shared" si="23"/>
        <v>28125</v>
      </c>
    </row>
    <row r="91" spans="1:26">
      <c r="A91" t="s">
        <v>46</v>
      </c>
      <c r="B91" t="str">
        <f>VLOOKUP(A91,EventPointTypeTable!$A:$B,MATCH(EventPointTypeTable!$B$1,EventPointTypeTable!$A$1:$B$1,0),0)</f>
        <v>루틴1</v>
      </c>
      <c r="C91">
        <f t="shared" ca="1" si="24"/>
        <v>57</v>
      </c>
      <c r="D91">
        <v>19900</v>
      </c>
      <c r="E91">
        <f t="shared" ca="1" si="25"/>
        <v>129737</v>
      </c>
      <c r="F91">
        <f ca="1">(60+SUMIF(OFFSET(N91,-$C91+1,0,$C91),"EN",OFFSET(O91,-$C91+1,0,$C91)))*SummonTypeTable!$O$2</f>
        <v>47470.444444444453</v>
      </c>
      <c r="G91" t="str">
        <f ca="1">IF(C91=1,60*SummonTypeTable!$O$2-OFFSET(F91,0,-1),
IF(F91&lt;&gt;OFFSET(F91,-1,0),OFFSET(F91,-1,0)-OFFSET(F91,0,-1),""))</f>
        <v/>
      </c>
      <c r="H91" t="str">
        <f ca="1">IF(C91=1,60*SummonTypeTable!$O$2/OFFSET(F91,0,-1),
IF(F91&lt;&gt;OFFSET(F91,-1,0),OFFSET(F91,-1,0)/OFFSET(F91,0,-1),""))</f>
        <v/>
      </c>
      <c r="I91">
        <f ca="1">(60+SUMIF(OFFSET(N91,-$C91+1,0,$C91),"EN",OFFSET(O91,-$C91+1,0,$C91))+SUMIF(OFFSET(S91,-$C91+1,0,$C91),"EN",OFFSET(T91,-$C91+1,0,$C91)))*SummonTypeTable!$O$2</f>
        <v>66933.200000000012</v>
      </c>
      <c r="J91" t="str">
        <f ca="1">IF(C91=1,60*SummonTypeTable!$O$2-OFFSET(I91,0,-4),
IF(I91&lt;&gt;OFFSET(I91,-1,0),OFFSET(I91,-1,0)-OFFSET(I91,0,-4),""))</f>
        <v/>
      </c>
      <c r="K91" t="str">
        <f ca="1">IF(C91=1,60*SummonTypeTable!$O$2/OFFSET(I91,0,-4),
IF(I91&lt;&gt;OFFSET(I91,-1,0),OFFSET(I91,-1,0)/OFFSET(I91,0,-4),""))</f>
        <v/>
      </c>
      <c r="L91" t="str">
        <f t="shared" ca="1" si="12"/>
        <v>cu</v>
      </c>
      <c r="M91" t="s">
        <v>88</v>
      </c>
      <c r="N91" t="s">
        <v>154</v>
      </c>
      <c r="O91">
        <v>200000</v>
      </c>
      <c r="P91" t="str">
        <f t="shared" si="17"/>
        <v/>
      </c>
      <c r="Q91" t="str">
        <f t="shared" ca="1" si="13"/>
        <v>cu</v>
      </c>
      <c r="R91" t="s">
        <v>88</v>
      </c>
      <c r="S91" t="s">
        <v>154</v>
      </c>
      <c r="T91">
        <v>50000</v>
      </c>
      <c r="U91" t="str">
        <f t="shared" ca="1" si="18"/>
        <v>cu</v>
      </c>
      <c r="V91" t="str">
        <f t="shared" si="19"/>
        <v>GO</v>
      </c>
      <c r="W91">
        <f t="shared" si="20"/>
        <v>200000</v>
      </c>
      <c r="X91" t="str">
        <f t="shared" ca="1" si="21"/>
        <v>cu</v>
      </c>
      <c r="Y91" t="str">
        <f t="shared" si="22"/>
        <v>GO</v>
      </c>
      <c r="Z91">
        <f t="shared" si="23"/>
        <v>50000</v>
      </c>
    </row>
    <row r="92" spans="1:26">
      <c r="A92" t="s">
        <v>46</v>
      </c>
      <c r="B92" t="str">
        <f>VLOOKUP(A92,EventPointTypeTable!$A:$B,MATCH(EventPointTypeTable!$B$1,EventPointTypeTable!$A$1:$B$1,0),0)</f>
        <v>루틴1</v>
      </c>
      <c r="C92">
        <f t="shared" ca="1" si="24"/>
        <v>58</v>
      </c>
      <c r="D92">
        <v>29000</v>
      </c>
      <c r="E92">
        <f t="shared" ca="1" si="25"/>
        <v>158737</v>
      </c>
      <c r="F92">
        <f ca="1">(60+SUMIF(OFFSET(N92,-$C92+1,0,$C92),"EN",OFFSET(O92,-$C92+1,0,$C92)))*SummonTypeTable!$O$2</f>
        <v>65203.777777777788</v>
      </c>
      <c r="G92">
        <f ca="1">IF(C92=1,60*SummonTypeTable!$O$2-OFFSET(F92,0,-1),
IF(F92&lt;&gt;OFFSET(F92,-1,0),OFFSET(F92,-1,0)-OFFSET(F92,0,-1),""))</f>
        <v>-111266.55555555555</v>
      </c>
      <c r="H92">
        <f ca="1">IF(C92=1,60*SummonTypeTable!$O$2/OFFSET(F92,0,-1),
IF(F92&lt;&gt;OFFSET(F92,-1,0),OFFSET(F92,-1,0)/OFFSET(F92,0,-1),""))</f>
        <v>0.29905091090573999</v>
      </c>
      <c r="I92">
        <f ca="1">(60+SUMIF(OFFSET(N92,-$C92+1,0,$C92),"EN",OFFSET(O92,-$C92+1,0,$C92))+SUMIF(OFFSET(S92,-$C92+1,0,$C92),"EN",OFFSET(T92,-$C92+1,0,$C92)))*SummonTypeTable!$O$2</f>
        <v>89099.866666666683</v>
      </c>
      <c r="J92">
        <f ca="1">IF(C92=1,60*SummonTypeTable!$O$2-OFFSET(I92,0,-4),
IF(I92&lt;&gt;OFFSET(I92,-1,0),OFFSET(I92,-1,0)-OFFSET(I92,0,-4),""))</f>
        <v>-91803.799999999988</v>
      </c>
      <c r="K92">
        <f ca="1">IF(C92=1,60*SummonTypeTable!$O$2/OFFSET(I92,0,-4),
IF(I92&lt;&gt;OFFSET(I92,-1,0),OFFSET(I92,-1,0)/OFFSET(I92,0,-4),""))</f>
        <v>0.42166098641148575</v>
      </c>
      <c r="L92" t="str">
        <f t="shared" ca="1" si="12"/>
        <v>cu</v>
      </c>
      <c r="M92" t="s">
        <v>88</v>
      </c>
      <c r="N92" t="s">
        <v>153</v>
      </c>
      <c r="O92">
        <v>21000</v>
      </c>
      <c r="P92" t="str">
        <f t="shared" si="17"/>
        <v>에너지너무많음</v>
      </c>
      <c r="Q92" t="str">
        <f t="shared" ca="1" si="13"/>
        <v>cu</v>
      </c>
      <c r="R92" t="s">
        <v>88</v>
      </c>
      <c r="S92" t="s">
        <v>153</v>
      </c>
      <c r="T92">
        <v>5250</v>
      </c>
      <c r="U92" t="str">
        <f t="shared" ca="1" si="18"/>
        <v>cu</v>
      </c>
      <c r="V92" t="str">
        <f t="shared" si="19"/>
        <v>EN</v>
      </c>
      <c r="W92">
        <f t="shared" si="20"/>
        <v>21000</v>
      </c>
      <c r="X92" t="str">
        <f t="shared" ca="1" si="21"/>
        <v>cu</v>
      </c>
      <c r="Y92" t="str">
        <f t="shared" si="22"/>
        <v>EN</v>
      </c>
      <c r="Z92">
        <f t="shared" si="23"/>
        <v>5250</v>
      </c>
    </row>
    <row r="93" spans="1:26">
      <c r="A93" t="s">
        <v>73</v>
      </c>
      <c r="B93" t="str">
        <f>VLOOKUP(A93,EventPointTypeTable!$A:$B,MATCH(EventPointTypeTable!$B$1,EventPointTypeTable!$A$1:$B$1,0),0)</f>
        <v>루틴2</v>
      </c>
      <c r="C93">
        <f t="shared" ca="1" si="24"/>
        <v>1</v>
      </c>
      <c r="D93">
        <v>12</v>
      </c>
      <c r="E93">
        <f t="shared" ca="1" si="25"/>
        <v>12</v>
      </c>
      <c r="F93">
        <f ca="1">(60+SUMIF(OFFSET(N93,-$C93+1,0,$C93),"EN",OFFSET(O93,-$C93+1,0,$C93)))*SummonTypeTable!$O$2</f>
        <v>152.00000000000003</v>
      </c>
      <c r="G93">
        <f ca="1">IF(C93=1,60*SummonTypeTable!$O$2-OFFSET(F93,0,-1),
IF(F93&lt;&gt;OFFSET(F93,-1,0),OFFSET(F93,-1,0)-OFFSET(F93,0,-1),""))</f>
        <v>38.666666666666671</v>
      </c>
      <c r="H93">
        <f ca="1">IF(C93=1,60*SummonTypeTable!$O$2/OFFSET(F93,0,-1),
IF(F93&lt;&gt;OFFSET(F93,-1,0),OFFSET(F93,-1,0)/OFFSET(F93,0,-1),""))</f>
        <v>4.2222222222222223</v>
      </c>
      <c r="I93">
        <f ca="1">(60+SUMIF(OFFSET(N93,-$C93+1,0,$C93),"EN",OFFSET(O93,-$C93+1,0,$C93))+SUMIF(OFFSET(S93,-$C93+1,0,$C93),"EN",OFFSET(T93,-$C93+1,0,$C93)))*SummonTypeTable!$O$2</f>
        <v>177.33333333333334</v>
      </c>
      <c r="J93">
        <f ca="1">IF(C93=1,60*SummonTypeTable!$O$2-OFFSET(I93,0,-4),
IF(I93&lt;&gt;OFFSET(I93,-1,0),OFFSET(I93,-1,0)-OFFSET(I93,0,-4),""))</f>
        <v>38.666666666666671</v>
      </c>
      <c r="K93">
        <f ca="1">IF(C93=1,60*SummonTypeTable!$O$2/OFFSET(I93,0,-4),
IF(I93&lt;&gt;OFFSET(I93,-1,0),OFFSET(I93,-1,0)/OFFSET(I93,0,-4),""))</f>
        <v>4.2222222222222223</v>
      </c>
      <c r="L93" t="str">
        <f t="shared" ca="1" si="12"/>
        <v>cu</v>
      </c>
      <c r="M93" t="s">
        <v>88</v>
      </c>
      <c r="N93" t="s">
        <v>114</v>
      </c>
      <c r="O93">
        <v>120</v>
      </c>
      <c r="P93" t="str">
        <f t="shared" si="17"/>
        <v>에너지너무많음</v>
      </c>
      <c r="Q93" t="str">
        <f t="shared" ca="1" si="13"/>
        <v>cu</v>
      </c>
      <c r="R93" t="s">
        <v>88</v>
      </c>
      <c r="S93" t="s">
        <v>114</v>
      </c>
      <c r="T93">
        <v>30</v>
      </c>
      <c r="U93" t="str">
        <f t="shared" ca="1" si="18"/>
        <v>cu</v>
      </c>
      <c r="V93" t="str">
        <f t="shared" si="19"/>
        <v>EN</v>
      </c>
      <c r="W93">
        <f t="shared" si="20"/>
        <v>120</v>
      </c>
      <c r="X93" t="str">
        <f t="shared" ca="1" si="21"/>
        <v>cu</v>
      </c>
      <c r="Y93" t="str">
        <f t="shared" si="22"/>
        <v>EN</v>
      </c>
      <c r="Z93">
        <f t="shared" si="23"/>
        <v>30</v>
      </c>
    </row>
    <row r="94" spans="1:26">
      <c r="A94" t="s">
        <v>73</v>
      </c>
      <c r="B94" t="str">
        <f>VLOOKUP(A94,EventPointTypeTable!$A:$B,MATCH(EventPointTypeTable!$B$1,EventPointTypeTable!$A$1:$B$1,0),0)</f>
        <v>루틴2</v>
      </c>
      <c r="C94">
        <f t="shared" ca="1" si="24"/>
        <v>2</v>
      </c>
      <c r="D94">
        <v>10</v>
      </c>
      <c r="E94">
        <f t="shared" ca="1" si="25"/>
        <v>22</v>
      </c>
      <c r="F94">
        <f ca="1">(60+SUMIF(OFFSET(N94,-$C94+1,0,$C94),"EN",OFFSET(O94,-$C94+1,0,$C94)))*SummonTypeTable!$O$2</f>
        <v>152.00000000000003</v>
      </c>
      <c r="G94" t="str">
        <f ca="1">IF(C94=1,60*SummonTypeTable!$O$2-OFFSET(F94,0,-1),
IF(F94&lt;&gt;OFFSET(F94,-1,0),OFFSET(F94,-1,0)-OFFSET(F94,0,-1),""))</f>
        <v/>
      </c>
      <c r="H94" t="str">
        <f ca="1">IF(C94=1,60*SummonTypeTable!$O$2/OFFSET(F94,0,-1),
IF(F94&lt;&gt;OFFSET(F94,-1,0),OFFSET(F94,-1,0)/OFFSET(F94,0,-1),""))</f>
        <v/>
      </c>
      <c r="I94">
        <f ca="1">(60+SUMIF(OFFSET(N94,-$C94+1,0,$C94),"EN",OFFSET(O94,-$C94+1,0,$C94))+SUMIF(OFFSET(S94,-$C94+1,0,$C94),"EN",OFFSET(T94,-$C94+1,0,$C94)))*SummonTypeTable!$O$2</f>
        <v>177.33333333333334</v>
      </c>
      <c r="J94" t="str">
        <f ca="1">IF(C94=1,60*SummonTypeTable!$O$2-OFFSET(I94,0,-4),
IF(I94&lt;&gt;OFFSET(I94,-1,0),OFFSET(I94,-1,0)-OFFSET(I94,0,-4),""))</f>
        <v/>
      </c>
      <c r="K94" t="str">
        <f ca="1">IF(C94=1,60*SummonTypeTable!$O$2/OFFSET(I94,0,-4),
IF(I94&lt;&gt;OFFSET(I94,-1,0),OFFSET(I94,-1,0)/OFFSET(I94,0,-4),""))</f>
        <v/>
      </c>
      <c r="L94" t="str">
        <f t="shared" ca="1" si="12"/>
        <v>cu</v>
      </c>
      <c r="M94" t="s">
        <v>88</v>
      </c>
      <c r="N94" t="s">
        <v>90</v>
      </c>
      <c r="O94">
        <v>1250</v>
      </c>
      <c r="P94" t="str">
        <f t="shared" si="17"/>
        <v/>
      </c>
      <c r="Q94" t="str">
        <f t="shared" ca="1" si="13"/>
        <v>cu</v>
      </c>
      <c r="R94" t="s">
        <v>88</v>
      </c>
      <c r="S94" t="s">
        <v>90</v>
      </c>
      <c r="T94">
        <v>313</v>
      </c>
      <c r="U94" t="str">
        <f t="shared" ca="1" si="18"/>
        <v>cu</v>
      </c>
      <c r="V94" t="str">
        <f t="shared" si="19"/>
        <v>GO</v>
      </c>
      <c r="W94">
        <f t="shared" si="20"/>
        <v>1250</v>
      </c>
      <c r="X94" t="str">
        <f t="shared" ca="1" si="21"/>
        <v>cu</v>
      </c>
      <c r="Y94" t="str">
        <f t="shared" si="22"/>
        <v>GO</v>
      </c>
      <c r="Z94">
        <f t="shared" si="23"/>
        <v>313</v>
      </c>
    </row>
    <row r="95" spans="1:26">
      <c r="A95" t="s">
        <v>73</v>
      </c>
      <c r="B95" t="str">
        <f>VLOOKUP(A95,EventPointTypeTable!$A:$B,MATCH(EventPointTypeTable!$B$1,EventPointTypeTable!$A$1:$B$1,0),0)</f>
        <v>루틴2</v>
      </c>
      <c r="C95">
        <f t="shared" ca="1" si="24"/>
        <v>3</v>
      </c>
      <c r="D95">
        <v>20</v>
      </c>
      <c r="E95">
        <f t="shared" ca="1" si="25"/>
        <v>42</v>
      </c>
      <c r="F95">
        <f ca="1">(60+SUMIF(OFFSET(N95,-$C95+1,0,$C95),"EN",OFFSET(O95,-$C95+1,0,$C95)))*SummonTypeTable!$O$2</f>
        <v>152.00000000000003</v>
      </c>
      <c r="G95" t="str">
        <f ca="1">IF(C95=1,60*SummonTypeTable!$O$2-OFFSET(F95,0,-1),
IF(F95&lt;&gt;OFFSET(F95,-1,0),OFFSET(F95,-1,0)-OFFSET(F95,0,-1),""))</f>
        <v/>
      </c>
      <c r="H95" t="str">
        <f ca="1">IF(C95=1,60*SummonTypeTable!$O$2/OFFSET(F95,0,-1),
IF(F95&lt;&gt;OFFSET(F95,-1,0),OFFSET(F95,-1,0)/OFFSET(F95,0,-1),""))</f>
        <v/>
      </c>
      <c r="I95">
        <f ca="1">(60+SUMIF(OFFSET(N95,-$C95+1,0,$C95),"EN",OFFSET(O95,-$C95+1,0,$C95))+SUMIF(OFFSET(S95,-$C95+1,0,$C95),"EN",OFFSET(T95,-$C95+1,0,$C95)))*SummonTypeTable!$O$2</f>
        <v>177.33333333333334</v>
      </c>
      <c r="J95" t="str">
        <f ca="1">IF(C95=1,60*SummonTypeTable!$O$2-OFFSET(I95,0,-4),
IF(I95&lt;&gt;OFFSET(I95,-1,0),OFFSET(I95,-1,0)-OFFSET(I95,0,-4),""))</f>
        <v/>
      </c>
      <c r="K95" t="str">
        <f ca="1">IF(C95=1,60*SummonTypeTable!$O$2/OFFSET(I95,0,-4),
IF(I95&lt;&gt;OFFSET(I95,-1,0),OFFSET(I95,-1,0)/OFFSET(I95,0,-4),""))</f>
        <v/>
      </c>
      <c r="L95" t="str">
        <f t="shared" ca="1" si="12"/>
        <v>it</v>
      </c>
      <c r="M95" t="s">
        <v>146</v>
      </c>
      <c r="N95" t="s">
        <v>145</v>
      </c>
      <c r="O95">
        <v>2</v>
      </c>
      <c r="P95" t="str">
        <f t="shared" si="17"/>
        <v/>
      </c>
      <c r="Q95" t="str">
        <f t="shared" ca="1" si="13"/>
        <v>cu</v>
      </c>
      <c r="R95" t="s">
        <v>88</v>
      </c>
      <c r="S95" t="s">
        <v>90</v>
      </c>
      <c r="T95">
        <v>469</v>
      </c>
      <c r="U95" t="str">
        <f t="shared" ca="1" si="18"/>
        <v>it</v>
      </c>
      <c r="V95" t="str">
        <f t="shared" si="19"/>
        <v>Cash_sSpellGacha</v>
      </c>
      <c r="W95">
        <f t="shared" si="20"/>
        <v>2</v>
      </c>
      <c r="X95" t="str">
        <f t="shared" ca="1" si="21"/>
        <v>cu</v>
      </c>
      <c r="Y95" t="str">
        <f t="shared" si="22"/>
        <v>GO</v>
      </c>
      <c r="Z95">
        <f t="shared" si="23"/>
        <v>469</v>
      </c>
    </row>
    <row r="96" spans="1:26">
      <c r="A96" t="s">
        <v>73</v>
      </c>
      <c r="B96" t="str">
        <f>VLOOKUP(A96,EventPointTypeTable!$A:$B,MATCH(EventPointTypeTable!$B$1,EventPointTypeTable!$A$1:$B$1,0),0)</f>
        <v>루틴2</v>
      </c>
      <c r="C96">
        <f t="shared" ca="1" si="24"/>
        <v>4</v>
      </c>
      <c r="D96">
        <v>25</v>
      </c>
      <c r="E96">
        <f t="shared" ca="1" si="25"/>
        <v>67</v>
      </c>
      <c r="F96">
        <f ca="1">(60+SUMIF(OFFSET(N96,-$C96+1,0,$C96),"EN",OFFSET(O96,-$C96+1,0,$C96)))*SummonTypeTable!$O$2</f>
        <v>278.66666666666669</v>
      </c>
      <c r="G96">
        <f ca="1">IF(C96=1,60*SummonTypeTable!$O$2-OFFSET(F96,0,-1),
IF(F96&lt;&gt;OFFSET(F96,-1,0),OFFSET(F96,-1,0)-OFFSET(F96,0,-1),""))</f>
        <v>85.000000000000028</v>
      </c>
      <c r="H96">
        <f ca="1">IF(C96=1,60*SummonTypeTable!$O$2/OFFSET(F96,0,-1),
IF(F96&lt;&gt;OFFSET(F96,-1,0),OFFSET(F96,-1,0)/OFFSET(F96,0,-1),""))</f>
        <v>2.2686567164179108</v>
      </c>
      <c r="I96">
        <f ca="1">(60+SUMIF(OFFSET(N96,-$C96+1,0,$C96),"EN",OFFSET(O96,-$C96+1,0,$C96))+SUMIF(OFFSET(S96,-$C96+1,0,$C96),"EN",OFFSET(T96,-$C96+1,0,$C96)))*SummonTypeTable!$O$2</f>
        <v>336.08888888888896</v>
      </c>
      <c r="J96">
        <f ca="1">IF(C96=1,60*SummonTypeTable!$O$2-OFFSET(I96,0,-4),
IF(I96&lt;&gt;OFFSET(I96,-1,0),OFFSET(I96,-1,0)-OFFSET(I96,0,-4),""))</f>
        <v>110.33333333333334</v>
      </c>
      <c r="K96">
        <f ca="1">IF(C96=1,60*SummonTypeTable!$O$2/OFFSET(I96,0,-4),
IF(I96&lt;&gt;OFFSET(I96,-1,0),OFFSET(I96,-1,0)/OFFSET(I96,0,-4),""))</f>
        <v>2.6467661691542288</v>
      </c>
      <c r="L96" t="str">
        <f t="shared" ca="1" si="12"/>
        <v>cu</v>
      </c>
      <c r="M96" t="s">
        <v>88</v>
      </c>
      <c r="N96" t="s">
        <v>114</v>
      </c>
      <c r="O96">
        <v>150</v>
      </c>
      <c r="P96" t="str">
        <f t="shared" si="17"/>
        <v>에너지너무많음</v>
      </c>
      <c r="Q96" t="str">
        <f t="shared" ca="1" si="13"/>
        <v>cu</v>
      </c>
      <c r="R96" t="s">
        <v>88</v>
      </c>
      <c r="S96" t="s">
        <v>114</v>
      </c>
      <c r="T96">
        <v>38</v>
      </c>
      <c r="U96" t="str">
        <f t="shared" ca="1" si="18"/>
        <v>cu</v>
      </c>
      <c r="V96" t="str">
        <f t="shared" si="19"/>
        <v>EN</v>
      </c>
      <c r="W96">
        <f t="shared" si="20"/>
        <v>150</v>
      </c>
      <c r="X96" t="str">
        <f t="shared" ca="1" si="21"/>
        <v>cu</v>
      </c>
      <c r="Y96" t="str">
        <f t="shared" si="22"/>
        <v>EN</v>
      </c>
      <c r="Z96">
        <f t="shared" si="23"/>
        <v>38</v>
      </c>
    </row>
    <row r="97" spans="1:26">
      <c r="A97" t="s">
        <v>73</v>
      </c>
      <c r="B97" t="str">
        <f>VLOOKUP(A97,EventPointTypeTable!$A:$B,MATCH(EventPointTypeTable!$B$1,EventPointTypeTable!$A$1:$B$1,0),0)</f>
        <v>루틴2</v>
      </c>
      <c r="C97">
        <f t="shared" ca="1" si="24"/>
        <v>5</v>
      </c>
      <c r="D97">
        <v>15</v>
      </c>
      <c r="E97">
        <f t="shared" ca="1" si="25"/>
        <v>82</v>
      </c>
      <c r="F97">
        <f ca="1">(60+SUMIF(OFFSET(N97,-$C97+1,0,$C97),"EN",OFFSET(O97,-$C97+1,0,$C97)))*SummonTypeTable!$O$2</f>
        <v>278.66666666666669</v>
      </c>
      <c r="G97" t="str">
        <f ca="1">IF(C97=1,60*SummonTypeTable!$O$2-OFFSET(F97,0,-1),
IF(F97&lt;&gt;OFFSET(F97,-1,0),OFFSET(F97,-1,0)-OFFSET(F97,0,-1),""))</f>
        <v/>
      </c>
      <c r="H97" t="str">
        <f ca="1">IF(C97=1,60*SummonTypeTable!$O$2/OFFSET(F97,0,-1),
IF(F97&lt;&gt;OFFSET(F97,-1,0),OFFSET(F97,-1,0)/OFFSET(F97,0,-1),""))</f>
        <v/>
      </c>
      <c r="I97">
        <f ca="1">(60+SUMIF(OFFSET(N97,-$C97+1,0,$C97),"EN",OFFSET(O97,-$C97+1,0,$C97))+SUMIF(OFFSET(S97,-$C97+1,0,$C97),"EN",OFFSET(T97,-$C97+1,0,$C97)))*SummonTypeTable!$O$2</f>
        <v>336.08888888888896</v>
      </c>
      <c r="J97" t="str">
        <f ca="1">IF(C97=1,60*SummonTypeTable!$O$2-OFFSET(I97,0,-4),
IF(I97&lt;&gt;OFFSET(I97,-1,0),OFFSET(I97,-1,0)-OFFSET(I97,0,-4),""))</f>
        <v/>
      </c>
      <c r="K97" t="str">
        <f ca="1">IF(C97=1,60*SummonTypeTable!$O$2/OFFSET(I97,0,-4),
IF(I97&lt;&gt;OFFSET(I97,-1,0),OFFSET(I97,-1,0)/OFFSET(I97,0,-4),""))</f>
        <v/>
      </c>
      <c r="L97" t="str">
        <f t="shared" ca="1" si="12"/>
        <v>cu</v>
      </c>
      <c r="M97" t="s">
        <v>88</v>
      </c>
      <c r="N97" t="s">
        <v>90</v>
      </c>
      <c r="O97">
        <v>2500</v>
      </c>
      <c r="P97" t="str">
        <f t="shared" si="17"/>
        <v/>
      </c>
      <c r="Q97" t="str">
        <f t="shared" ca="1" si="13"/>
        <v>cu</v>
      </c>
      <c r="R97" t="s">
        <v>88</v>
      </c>
      <c r="S97" t="s">
        <v>90</v>
      </c>
      <c r="T97">
        <v>625</v>
      </c>
      <c r="U97" t="str">
        <f t="shared" ca="1" si="18"/>
        <v>cu</v>
      </c>
      <c r="V97" t="str">
        <f t="shared" si="19"/>
        <v>GO</v>
      </c>
      <c r="W97">
        <f t="shared" si="20"/>
        <v>2500</v>
      </c>
      <c r="X97" t="str">
        <f t="shared" ca="1" si="21"/>
        <v>cu</v>
      </c>
      <c r="Y97" t="str">
        <f t="shared" si="22"/>
        <v>GO</v>
      </c>
      <c r="Z97">
        <f t="shared" si="23"/>
        <v>625</v>
      </c>
    </row>
    <row r="98" spans="1:26">
      <c r="A98" t="s">
        <v>73</v>
      </c>
      <c r="B98" t="str">
        <f>VLOOKUP(A98,EventPointTypeTable!$A:$B,MATCH(EventPointTypeTable!$B$1,EventPointTypeTable!$A$1:$B$1,0),0)</f>
        <v>루틴2</v>
      </c>
      <c r="C98">
        <f t="shared" ca="1" si="24"/>
        <v>6</v>
      </c>
      <c r="D98">
        <v>40</v>
      </c>
      <c r="E98">
        <f t="shared" ca="1" si="25"/>
        <v>122</v>
      </c>
      <c r="F98">
        <f ca="1">(60+SUMIF(OFFSET(N98,-$C98+1,0,$C98),"EN",OFFSET(O98,-$C98+1,0,$C98)))*SummonTypeTable!$O$2</f>
        <v>278.66666666666669</v>
      </c>
      <c r="G98" t="str">
        <f ca="1">IF(C98=1,60*SummonTypeTable!$O$2-OFFSET(F98,0,-1),
IF(F98&lt;&gt;OFFSET(F98,-1,0),OFFSET(F98,-1,0)-OFFSET(F98,0,-1),""))</f>
        <v/>
      </c>
      <c r="H98" t="str">
        <f ca="1">IF(C98=1,60*SummonTypeTable!$O$2/OFFSET(F98,0,-1),
IF(F98&lt;&gt;OFFSET(F98,-1,0),OFFSET(F98,-1,0)/OFFSET(F98,0,-1),""))</f>
        <v/>
      </c>
      <c r="I98">
        <f ca="1">(60+SUMIF(OFFSET(N98,-$C98+1,0,$C98),"EN",OFFSET(O98,-$C98+1,0,$C98))+SUMIF(OFFSET(S98,-$C98+1,0,$C98),"EN",OFFSET(T98,-$C98+1,0,$C98)))*SummonTypeTable!$O$2</f>
        <v>336.08888888888896</v>
      </c>
      <c r="J98" t="str">
        <f ca="1">IF(C98=1,60*SummonTypeTable!$O$2-OFFSET(I98,0,-4),
IF(I98&lt;&gt;OFFSET(I98,-1,0),OFFSET(I98,-1,0)-OFFSET(I98,0,-4),""))</f>
        <v/>
      </c>
      <c r="K98" t="str">
        <f ca="1">IF(C98=1,60*SummonTypeTable!$O$2/OFFSET(I98,0,-4),
IF(I98&lt;&gt;OFFSET(I98,-1,0),OFFSET(I98,-1,0)/OFFSET(I98,0,-4),""))</f>
        <v/>
      </c>
      <c r="L98" t="str">
        <f t="shared" ca="1" si="12"/>
        <v>cu</v>
      </c>
      <c r="M98" t="s">
        <v>88</v>
      </c>
      <c r="N98" t="s">
        <v>90</v>
      </c>
      <c r="O98">
        <v>3750</v>
      </c>
      <c r="P98" t="str">
        <f t="shared" si="17"/>
        <v/>
      </c>
      <c r="Q98" t="str">
        <f t="shared" ca="1" si="13"/>
        <v>cu</v>
      </c>
      <c r="R98" t="s">
        <v>88</v>
      </c>
      <c r="S98" t="s">
        <v>90</v>
      </c>
      <c r="T98">
        <v>938</v>
      </c>
      <c r="U98" t="str">
        <f t="shared" ca="1" si="18"/>
        <v>cu</v>
      </c>
      <c r="V98" t="str">
        <f t="shared" si="19"/>
        <v>GO</v>
      </c>
      <c r="W98">
        <f t="shared" si="20"/>
        <v>3750</v>
      </c>
      <c r="X98" t="str">
        <f t="shared" ca="1" si="21"/>
        <v>cu</v>
      </c>
      <c r="Y98" t="str">
        <f t="shared" si="22"/>
        <v>GO</v>
      </c>
      <c r="Z98">
        <f t="shared" si="23"/>
        <v>938</v>
      </c>
    </row>
    <row r="99" spans="1:26">
      <c r="A99" t="s">
        <v>73</v>
      </c>
      <c r="B99" t="str">
        <f>VLOOKUP(A99,EventPointTypeTable!$A:$B,MATCH(EventPointTypeTable!$B$1,EventPointTypeTable!$A$1:$B$1,0),0)</f>
        <v>루틴2</v>
      </c>
      <c r="C99">
        <f t="shared" ca="1" si="24"/>
        <v>7</v>
      </c>
      <c r="D99">
        <v>75</v>
      </c>
      <c r="E99">
        <f t="shared" ca="1" si="25"/>
        <v>197</v>
      </c>
      <c r="F99">
        <f ca="1">(60+SUMIF(OFFSET(N99,-$C99+1,0,$C99),"EN",OFFSET(O99,-$C99+1,0,$C99)))*SummonTypeTable!$O$2</f>
        <v>464.44444444444451</v>
      </c>
      <c r="G99">
        <f ca="1">IF(C99=1,60*SummonTypeTable!$O$2-OFFSET(F99,0,-1),
IF(F99&lt;&gt;OFFSET(F99,-1,0),OFFSET(F99,-1,0)-OFFSET(F99,0,-1),""))</f>
        <v>81.666666666666686</v>
      </c>
      <c r="H99">
        <f ca="1">IF(C99=1,60*SummonTypeTable!$O$2/OFFSET(F99,0,-1),
IF(F99&lt;&gt;OFFSET(F99,-1,0),OFFSET(F99,-1,0)/OFFSET(F99,0,-1),""))</f>
        <v>1.4145516074450086</v>
      </c>
      <c r="I99">
        <f ca="1">(60+SUMIF(OFFSET(N99,-$C99+1,0,$C99),"EN",OFFSET(O99,-$C99+1,0,$C99))+SUMIF(OFFSET(S99,-$C99+1,0,$C99),"EN",OFFSET(T99,-$C99+1,0,$C99)))*SummonTypeTable!$O$2</f>
        <v>568.31111111111113</v>
      </c>
      <c r="J99">
        <f ca="1">IF(C99=1,60*SummonTypeTable!$O$2-OFFSET(I99,0,-4),
IF(I99&lt;&gt;OFFSET(I99,-1,0),OFFSET(I99,-1,0)-OFFSET(I99,0,-4),""))</f>
        <v>139.08888888888896</v>
      </c>
      <c r="K99">
        <f ca="1">IF(C99=1,60*SummonTypeTable!$O$2/OFFSET(I99,0,-4),
IF(I99&lt;&gt;OFFSET(I99,-1,0),OFFSET(I99,-1,0)/OFFSET(I99,0,-4),""))</f>
        <v>1.7060349689791319</v>
      </c>
      <c r="L99" t="str">
        <f t="shared" ca="1" si="12"/>
        <v>cu</v>
      </c>
      <c r="M99" t="s">
        <v>88</v>
      </c>
      <c r="N99" t="s">
        <v>114</v>
      </c>
      <c r="O99">
        <v>220</v>
      </c>
      <c r="P99" t="str">
        <f t="shared" si="17"/>
        <v>에너지너무많음</v>
      </c>
      <c r="Q99" t="str">
        <f t="shared" ca="1" si="13"/>
        <v>cu</v>
      </c>
      <c r="R99" t="s">
        <v>88</v>
      </c>
      <c r="S99" t="s">
        <v>114</v>
      </c>
      <c r="T99">
        <v>55</v>
      </c>
      <c r="U99" t="str">
        <f t="shared" ca="1" si="18"/>
        <v>cu</v>
      </c>
      <c r="V99" t="str">
        <f t="shared" si="19"/>
        <v>EN</v>
      </c>
      <c r="W99">
        <f t="shared" si="20"/>
        <v>220</v>
      </c>
      <c r="X99" t="str">
        <f t="shared" ca="1" si="21"/>
        <v>cu</v>
      </c>
      <c r="Y99" t="str">
        <f t="shared" si="22"/>
        <v>EN</v>
      </c>
      <c r="Z99">
        <f t="shared" si="23"/>
        <v>55</v>
      </c>
    </row>
    <row r="100" spans="1:26">
      <c r="A100" t="s">
        <v>73</v>
      </c>
      <c r="B100" t="str">
        <f>VLOOKUP(A100,EventPointTypeTable!$A:$B,MATCH(EventPointTypeTable!$B$1,EventPointTypeTable!$A$1:$B$1,0),0)</f>
        <v>루틴2</v>
      </c>
      <c r="C100">
        <f t="shared" ca="1" si="24"/>
        <v>8</v>
      </c>
      <c r="D100">
        <v>35</v>
      </c>
      <c r="E100">
        <f t="shared" ca="1" si="25"/>
        <v>232</v>
      </c>
      <c r="F100">
        <f ca="1">(60+SUMIF(OFFSET(N100,-$C100+1,0,$C100),"EN",OFFSET(O100,-$C100+1,0,$C100)))*SummonTypeTable!$O$2</f>
        <v>464.44444444444451</v>
      </c>
      <c r="G100" t="str">
        <f ca="1">IF(C100=1,60*SummonTypeTable!$O$2-OFFSET(F100,0,-1),
IF(F100&lt;&gt;OFFSET(F100,-1,0),OFFSET(F100,-1,0)-OFFSET(F100,0,-1),""))</f>
        <v/>
      </c>
      <c r="H100" t="str">
        <f ca="1">IF(C100=1,60*SummonTypeTable!$O$2/OFFSET(F100,0,-1),
IF(F100&lt;&gt;OFFSET(F100,-1,0),OFFSET(F100,-1,0)/OFFSET(F100,0,-1),""))</f>
        <v/>
      </c>
      <c r="I100">
        <f ca="1">(60+SUMIF(OFFSET(N100,-$C100+1,0,$C100),"EN",OFFSET(O100,-$C100+1,0,$C100))+SUMIF(OFFSET(S100,-$C100+1,0,$C100),"EN",OFFSET(T100,-$C100+1,0,$C100)))*SummonTypeTable!$O$2</f>
        <v>568.31111111111113</v>
      </c>
      <c r="J100" t="str">
        <f ca="1">IF(C100=1,60*SummonTypeTable!$O$2-OFFSET(I100,0,-4),
IF(I100&lt;&gt;OFFSET(I100,-1,0),OFFSET(I100,-1,0)-OFFSET(I100,0,-4),""))</f>
        <v/>
      </c>
      <c r="K100" t="str">
        <f ca="1">IF(C100=1,60*SummonTypeTable!$O$2/OFFSET(I100,0,-4),
IF(I100&lt;&gt;OFFSET(I100,-1,0),OFFSET(I100,-1,0)/OFFSET(I100,0,-4),""))</f>
        <v/>
      </c>
      <c r="L100" t="str">
        <f t="shared" ca="1" si="12"/>
        <v>it</v>
      </c>
      <c r="M100" t="s">
        <v>146</v>
      </c>
      <c r="N100" t="s">
        <v>145</v>
      </c>
      <c r="O100">
        <v>2</v>
      </c>
      <c r="P100" t="str">
        <f t="shared" si="17"/>
        <v/>
      </c>
      <c r="Q100" t="str">
        <f t="shared" ref="Q100:Q162" ca="1" si="26">IF(ISBLANK(R100),"",
VLOOKUP(R100,OFFSET(INDIRECT("$A:$B"),0,MATCH(R$1&amp;"_Verify",INDIRECT("$1:$1"),0)-1),2,0)
)</f>
        <v>cu</v>
      </c>
      <c r="R100" t="s">
        <v>88</v>
      </c>
      <c r="S100" t="s">
        <v>90</v>
      </c>
      <c r="T100">
        <v>1250</v>
      </c>
      <c r="U100" t="str">
        <f t="shared" ca="1" si="18"/>
        <v>it</v>
      </c>
      <c r="V100" t="str">
        <f t="shared" si="19"/>
        <v>Cash_sSpellGacha</v>
      </c>
      <c r="W100">
        <f t="shared" si="20"/>
        <v>2</v>
      </c>
      <c r="X100" t="str">
        <f t="shared" ca="1" si="21"/>
        <v>cu</v>
      </c>
      <c r="Y100" t="str">
        <f t="shared" si="22"/>
        <v>GO</v>
      </c>
      <c r="Z100">
        <f t="shared" si="23"/>
        <v>1250</v>
      </c>
    </row>
    <row r="101" spans="1:26">
      <c r="A101" t="s">
        <v>73</v>
      </c>
      <c r="B101" t="str">
        <f>VLOOKUP(A101,EventPointTypeTable!$A:$B,MATCH(EventPointTypeTable!$B$1,EventPointTypeTable!$A$1:$B$1,0),0)</f>
        <v>루틴2</v>
      </c>
      <c r="C101">
        <f t="shared" ca="1" si="24"/>
        <v>9</v>
      </c>
      <c r="D101">
        <v>50</v>
      </c>
      <c r="E101">
        <f t="shared" ca="1" si="25"/>
        <v>282</v>
      </c>
      <c r="F101">
        <f ca="1">(60+SUMIF(OFFSET(N101,-$C101+1,0,$C101),"EN",OFFSET(O101,-$C101+1,0,$C101)))*SummonTypeTable!$O$2</f>
        <v>464.44444444444451</v>
      </c>
      <c r="G101" t="str">
        <f ca="1">IF(C101=1,60*SummonTypeTable!$O$2-OFFSET(F101,0,-1),
IF(F101&lt;&gt;OFFSET(F101,-1,0),OFFSET(F101,-1,0)-OFFSET(F101,0,-1),""))</f>
        <v/>
      </c>
      <c r="H101" t="str">
        <f ca="1">IF(C101=1,60*SummonTypeTable!$O$2/OFFSET(F101,0,-1),
IF(F101&lt;&gt;OFFSET(F101,-1,0),OFFSET(F101,-1,0)/OFFSET(F101,0,-1),""))</f>
        <v/>
      </c>
      <c r="I101">
        <f ca="1">(60+SUMIF(OFFSET(N101,-$C101+1,0,$C101),"EN",OFFSET(O101,-$C101+1,0,$C101))+SUMIF(OFFSET(S101,-$C101+1,0,$C101),"EN",OFFSET(T101,-$C101+1,0,$C101)))*SummonTypeTable!$O$2</f>
        <v>568.31111111111113</v>
      </c>
      <c r="J101" t="str">
        <f ca="1">IF(C101=1,60*SummonTypeTable!$O$2-OFFSET(I101,0,-4),
IF(I101&lt;&gt;OFFSET(I101,-1,0),OFFSET(I101,-1,0)-OFFSET(I101,0,-4),""))</f>
        <v/>
      </c>
      <c r="K101" t="str">
        <f ca="1">IF(C101=1,60*SummonTypeTable!$O$2/OFFSET(I101,0,-4),
IF(I101&lt;&gt;OFFSET(I101,-1,0),OFFSET(I101,-1,0)/OFFSET(I101,0,-4),""))</f>
        <v/>
      </c>
      <c r="L101" t="str">
        <f t="shared" ca="1" si="12"/>
        <v>cu</v>
      </c>
      <c r="M101" t="s">
        <v>88</v>
      </c>
      <c r="N101" t="s">
        <v>90</v>
      </c>
      <c r="O101">
        <v>6250</v>
      </c>
      <c r="P101" t="str">
        <f t="shared" si="17"/>
        <v/>
      </c>
      <c r="Q101" t="str">
        <f t="shared" ca="1" si="26"/>
        <v>cu</v>
      </c>
      <c r="R101" t="s">
        <v>88</v>
      </c>
      <c r="S101" t="s">
        <v>90</v>
      </c>
      <c r="T101">
        <v>1563</v>
      </c>
      <c r="U101" t="str">
        <f t="shared" ca="1" si="18"/>
        <v>cu</v>
      </c>
      <c r="V101" t="str">
        <f t="shared" si="19"/>
        <v>GO</v>
      </c>
      <c r="W101">
        <f t="shared" si="20"/>
        <v>6250</v>
      </c>
      <c r="X101" t="str">
        <f t="shared" ca="1" si="21"/>
        <v>cu</v>
      </c>
      <c r="Y101" t="str">
        <f t="shared" si="22"/>
        <v>GO</v>
      </c>
      <c r="Z101">
        <f t="shared" si="23"/>
        <v>1563</v>
      </c>
    </row>
    <row r="102" spans="1:26">
      <c r="A102" t="s">
        <v>73</v>
      </c>
      <c r="B102" t="str">
        <f>VLOOKUP(A102,EventPointTypeTable!$A:$B,MATCH(EventPointTypeTable!$B$1,EventPointTypeTable!$A$1:$B$1,0),0)</f>
        <v>루틴2</v>
      </c>
      <c r="C102">
        <f t="shared" ca="1" si="24"/>
        <v>10</v>
      </c>
      <c r="D102">
        <v>80</v>
      </c>
      <c r="E102">
        <f t="shared" ca="1" si="25"/>
        <v>362</v>
      </c>
      <c r="F102">
        <f ca="1">(60+SUMIF(OFFSET(N102,-$C102+1,0,$C102),"EN",OFFSET(O102,-$C102+1,0,$C102)))*SummonTypeTable!$O$2</f>
        <v>464.44444444444451</v>
      </c>
      <c r="G102" t="str">
        <f ca="1">IF(C102=1,60*SummonTypeTable!$O$2-OFFSET(F102,0,-1),
IF(F102&lt;&gt;OFFSET(F102,-1,0),OFFSET(F102,-1,0)-OFFSET(F102,0,-1),""))</f>
        <v/>
      </c>
      <c r="H102" t="str">
        <f ca="1">IF(C102=1,60*SummonTypeTable!$O$2/OFFSET(F102,0,-1),
IF(F102&lt;&gt;OFFSET(F102,-1,0),OFFSET(F102,-1,0)/OFFSET(F102,0,-1),""))</f>
        <v/>
      </c>
      <c r="I102">
        <f ca="1">(60+SUMIF(OFFSET(N102,-$C102+1,0,$C102),"EN",OFFSET(O102,-$C102+1,0,$C102))+SUMIF(OFFSET(S102,-$C102+1,0,$C102),"EN",OFFSET(T102,-$C102+1,0,$C102)))*SummonTypeTable!$O$2</f>
        <v>568.31111111111113</v>
      </c>
      <c r="J102" t="str">
        <f ca="1">IF(C102=1,60*SummonTypeTable!$O$2-OFFSET(I102,0,-4),
IF(I102&lt;&gt;OFFSET(I102,-1,0),OFFSET(I102,-1,0)-OFFSET(I102,0,-4),""))</f>
        <v/>
      </c>
      <c r="K102" t="str">
        <f ca="1">IF(C102=1,60*SummonTypeTable!$O$2/OFFSET(I102,0,-4),
IF(I102&lt;&gt;OFFSET(I102,-1,0),OFFSET(I102,-1,0)/OFFSET(I102,0,-4),""))</f>
        <v/>
      </c>
      <c r="L102" t="str">
        <f t="shared" ref="L102:L119" ca="1" si="27">IF(ISBLANK(M102),"",
VLOOKUP(M102,OFFSET(INDIRECT("$A:$B"),0,MATCH(M$1&amp;"_Verify",INDIRECT("$1:$1"),0)-1),2,0)
)</f>
        <v>it</v>
      </c>
      <c r="M102" t="s">
        <v>146</v>
      </c>
      <c r="N102" t="s">
        <v>147</v>
      </c>
      <c r="O102">
        <v>1</v>
      </c>
      <c r="P102" t="str">
        <f t="shared" si="17"/>
        <v/>
      </c>
      <c r="Q102" t="str">
        <f t="shared" ca="1" si="26"/>
        <v>cu</v>
      </c>
      <c r="R102" t="s">
        <v>88</v>
      </c>
      <c r="S102" t="s">
        <v>90</v>
      </c>
      <c r="T102">
        <v>1406</v>
      </c>
      <c r="U102" t="str">
        <f t="shared" ca="1" si="18"/>
        <v>it</v>
      </c>
      <c r="V102" t="str">
        <f t="shared" si="19"/>
        <v>Cash_sCharacterGacha</v>
      </c>
      <c r="W102">
        <f t="shared" si="20"/>
        <v>1</v>
      </c>
      <c r="X102" t="str">
        <f t="shared" ca="1" si="21"/>
        <v>cu</v>
      </c>
      <c r="Y102" t="str">
        <f t="shared" si="22"/>
        <v>GO</v>
      </c>
      <c r="Z102">
        <f t="shared" si="23"/>
        <v>1406</v>
      </c>
    </row>
    <row r="103" spans="1:26">
      <c r="A103" t="s">
        <v>73</v>
      </c>
      <c r="B103" t="str">
        <f>VLOOKUP(A103,EventPointTypeTable!$A:$B,MATCH(EventPointTypeTable!$B$1,EventPointTypeTable!$A$1:$B$1,0),0)</f>
        <v>루틴2</v>
      </c>
      <c r="C103">
        <f t="shared" ca="1" si="24"/>
        <v>11</v>
      </c>
      <c r="D103">
        <v>100</v>
      </c>
      <c r="E103">
        <f t="shared" ca="1" si="25"/>
        <v>462</v>
      </c>
      <c r="F103">
        <f ca="1">(60+SUMIF(OFFSET(N103,-$C103+1,0,$C103),"EN",OFFSET(O103,-$C103+1,0,$C103)))*SummonTypeTable!$O$2</f>
        <v>717.77777777777783</v>
      </c>
      <c r="G103">
        <f ca="1">IF(C103=1,60*SummonTypeTable!$O$2-OFFSET(F103,0,-1),
IF(F103&lt;&gt;OFFSET(F103,-1,0),OFFSET(F103,-1,0)-OFFSET(F103,0,-1),""))</f>
        <v>2.4444444444445139</v>
      </c>
      <c r="H103">
        <f ca="1">IF(C103=1,60*SummonTypeTable!$O$2/OFFSET(F103,0,-1),
IF(F103&lt;&gt;OFFSET(F103,-1,0),OFFSET(F103,-1,0)/OFFSET(F103,0,-1),""))</f>
        <v>1.0052910052910053</v>
      </c>
      <c r="I103">
        <f ca="1">(60+SUMIF(OFFSET(N103,-$C103+1,0,$C103),"EN",OFFSET(O103,-$C103+1,0,$C103))+SUMIF(OFFSET(S103,-$C103+1,0,$C103),"EN",OFFSET(T103,-$C103+1,0,$C103)))*SummonTypeTable!$O$2</f>
        <v>884.97777777777787</v>
      </c>
      <c r="J103">
        <f ca="1">IF(C103=1,60*SummonTypeTable!$O$2-OFFSET(I103,0,-4),
IF(I103&lt;&gt;OFFSET(I103,-1,0),OFFSET(I103,-1,0)-OFFSET(I103,0,-4),""))</f>
        <v>106.31111111111113</v>
      </c>
      <c r="K103">
        <f ca="1">IF(C103=1,60*SummonTypeTable!$O$2/OFFSET(I103,0,-4),
IF(I103&lt;&gt;OFFSET(I103,-1,0),OFFSET(I103,-1,0)/OFFSET(I103,0,-4),""))</f>
        <v>1.2301106301106302</v>
      </c>
      <c r="L103" t="str">
        <f t="shared" ca="1" si="27"/>
        <v>cu</v>
      </c>
      <c r="M103" t="s">
        <v>88</v>
      </c>
      <c r="N103" t="s">
        <v>114</v>
      </c>
      <c r="O103">
        <v>300</v>
      </c>
      <c r="P103" t="str">
        <f t="shared" si="17"/>
        <v>에너지너무많음</v>
      </c>
      <c r="Q103" t="str">
        <f t="shared" ca="1" si="26"/>
        <v>cu</v>
      </c>
      <c r="R103" t="s">
        <v>88</v>
      </c>
      <c r="S103" t="s">
        <v>114</v>
      </c>
      <c r="T103">
        <v>75</v>
      </c>
      <c r="U103" t="str">
        <f t="shared" ca="1" si="18"/>
        <v>cu</v>
      </c>
      <c r="V103" t="str">
        <f t="shared" si="19"/>
        <v>EN</v>
      </c>
      <c r="W103">
        <f t="shared" si="20"/>
        <v>300</v>
      </c>
      <c r="X103" t="str">
        <f t="shared" ca="1" si="21"/>
        <v>cu</v>
      </c>
      <c r="Y103" t="str">
        <f t="shared" si="22"/>
        <v>EN</v>
      </c>
      <c r="Z103">
        <f t="shared" si="23"/>
        <v>75</v>
      </c>
    </row>
    <row r="104" spans="1:26">
      <c r="A104" t="s">
        <v>73</v>
      </c>
      <c r="B104" t="str">
        <f>VLOOKUP(A104,EventPointTypeTable!$A:$B,MATCH(EventPointTypeTable!$B$1,EventPointTypeTable!$A$1:$B$1,0),0)</f>
        <v>루틴2</v>
      </c>
      <c r="C104">
        <f t="shared" ca="1" si="24"/>
        <v>12</v>
      </c>
      <c r="D104">
        <v>120</v>
      </c>
      <c r="E104">
        <f t="shared" ca="1" si="25"/>
        <v>582</v>
      </c>
      <c r="F104">
        <f ca="1">(60+SUMIF(OFFSET(N104,-$C104+1,0,$C104),"EN",OFFSET(O104,-$C104+1,0,$C104)))*SummonTypeTable!$O$2</f>
        <v>717.77777777777783</v>
      </c>
      <c r="G104" t="str">
        <f ca="1">IF(C104=1,60*SummonTypeTable!$O$2-OFFSET(F104,0,-1),
IF(F104&lt;&gt;OFFSET(F104,-1,0),OFFSET(F104,-1,0)-OFFSET(F104,0,-1),""))</f>
        <v/>
      </c>
      <c r="H104" t="str">
        <f ca="1">IF(C104=1,60*SummonTypeTable!$O$2/OFFSET(F104,0,-1),
IF(F104&lt;&gt;OFFSET(F104,-1,0),OFFSET(F104,-1,0)/OFFSET(F104,0,-1),""))</f>
        <v/>
      </c>
      <c r="I104">
        <f ca="1">(60+SUMIF(OFFSET(N104,-$C104+1,0,$C104),"EN",OFFSET(O104,-$C104+1,0,$C104))+SUMIF(OFFSET(S104,-$C104+1,0,$C104),"EN",OFFSET(T104,-$C104+1,0,$C104)))*SummonTypeTable!$O$2</f>
        <v>884.97777777777787</v>
      </c>
      <c r="J104" t="str">
        <f ca="1">IF(C104=1,60*SummonTypeTable!$O$2-OFFSET(I104,0,-4),
IF(I104&lt;&gt;OFFSET(I104,-1,0),OFFSET(I104,-1,0)-OFFSET(I104,0,-4),""))</f>
        <v/>
      </c>
      <c r="K104" t="str">
        <f ca="1">IF(C104=1,60*SummonTypeTable!$O$2/OFFSET(I104,0,-4),
IF(I104&lt;&gt;OFFSET(I104,-1,0),OFFSET(I104,-1,0)/OFFSET(I104,0,-4),""))</f>
        <v/>
      </c>
      <c r="L104" t="str">
        <f t="shared" ca="1" si="27"/>
        <v>cu</v>
      </c>
      <c r="M104" t="s">
        <v>88</v>
      </c>
      <c r="N104" t="s">
        <v>90</v>
      </c>
      <c r="O104">
        <v>12500</v>
      </c>
      <c r="P104" t="str">
        <f t="shared" si="17"/>
        <v/>
      </c>
      <c r="Q104" t="str">
        <f t="shared" ca="1" si="26"/>
        <v>cu</v>
      </c>
      <c r="R104" t="s">
        <v>88</v>
      </c>
      <c r="S104" t="s">
        <v>90</v>
      </c>
      <c r="T104">
        <v>3125</v>
      </c>
      <c r="U104" t="str">
        <f t="shared" ca="1" si="18"/>
        <v>cu</v>
      </c>
      <c r="V104" t="str">
        <f t="shared" si="19"/>
        <v>GO</v>
      </c>
      <c r="W104">
        <f t="shared" si="20"/>
        <v>12500</v>
      </c>
      <c r="X104" t="str">
        <f t="shared" ca="1" si="21"/>
        <v>cu</v>
      </c>
      <c r="Y104" t="str">
        <f t="shared" si="22"/>
        <v>GO</v>
      </c>
      <c r="Z104">
        <f t="shared" si="23"/>
        <v>3125</v>
      </c>
    </row>
    <row r="105" spans="1:26">
      <c r="A105" t="s">
        <v>73</v>
      </c>
      <c r="B105" t="str">
        <f>VLOOKUP(A105,EventPointTypeTable!$A:$B,MATCH(EventPointTypeTable!$B$1,EventPointTypeTable!$A$1:$B$1,0),0)</f>
        <v>루틴2</v>
      </c>
      <c r="C105">
        <f t="shared" ca="1" si="24"/>
        <v>13</v>
      </c>
      <c r="D105">
        <v>180</v>
      </c>
      <c r="E105">
        <f t="shared" ca="1" si="25"/>
        <v>762</v>
      </c>
      <c r="F105">
        <f ca="1">(60+SUMIF(OFFSET(N105,-$C105+1,0,$C105),"EN",OFFSET(O105,-$C105+1,0,$C105)))*SummonTypeTable!$O$2</f>
        <v>717.77777777777783</v>
      </c>
      <c r="G105" t="str">
        <f ca="1">IF(C105=1,60*SummonTypeTable!$O$2-OFFSET(F105,0,-1),
IF(F105&lt;&gt;OFFSET(F105,-1,0),OFFSET(F105,-1,0)-OFFSET(F105,0,-1),""))</f>
        <v/>
      </c>
      <c r="H105" t="str">
        <f ca="1">IF(C105=1,60*SummonTypeTable!$O$2/OFFSET(F105,0,-1),
IF(F105&lt;&gt;OFFSET(F105,-1,0),OFFSET(F105,-1,0)/OFFSET(F105,0,-1),""))</f>
        <v/>
      </c>
      <c r="I105">
        <f ca="1">(60+SUMIF(OFFSET(N105,-$C105+1,0,$C105),"EN",OFFSET(O105,-$C105+1,0,$C105))+SUMIF(OFFSET(S105,-$C105+1,0,$C105),"EN",OFFSET(T105,-$C105+1,0,$C105)))*SummonTypeTable!$O$2</f>
        <v>884.97777777777787</v>
      </c>
      <c r="J105" t="str">
        <f ca="1">IF(C105=1,60*SummonTypeTable!$O$2-OFFSET(I105,0,-4),
IF(I105&lt;&gt;OFFSET(I105,-1,0),OFFSET(I105,-1,0)-OFFSET(I105,0,-4),""))</f>
        <v/>
      </c>
      <c r="K105" t="str">
        <f ca="1">IF(C105=1,60*SummonTypeTable!$O$2/OFFSET(I105,0,-4),
IF(I105&lt;&gt;OFFSET(I105,-1,0),OFFSET(I105,-1,0)/OFFSET(I105,0,-4),""))</f>
        <v/>
      </c>
      <c r="L105" t="str">
        <f t="shared" ca="1" si="27"/>
        <v>it</v>
      </c>
      <c r="M105" t="s">
        <v>146</v>
      </c>
      <c r="N105" t="s">
        <v>145</v>
      </c>
      <c r="O105">
        <v>10</v>
      </c>
      <c r="P105" t="str">
        <f t="shared" si="17"/>
        <v/>
      </c>
      <c r="Q105" t="str">
        <f t="shared" ca="1" si="26"/>
        <v>cu</v>
      </c>
      <c r="R105" t="s">
        <v>88</v>
      </c>
      <c r="S105" t="s">
        <v>90</v>
      </c>
      <c r="T105">
        <v>4063</v>
      </c>
      <c r="U105" t="str">
        <f t="shared" ca="1" si="18"/>
        <v>it</v>
      </c>
      <c r="V105" t="str">
        <f t="shared" si="19"/>
        <v>Cash_sSpellGacha</v>
      </c>
      <c r="W105">
        <f t="shared" si="20"/>
        <v>10</v>
      </c>
      <c r="X105" t="str">
        <f t="shared" ca="1" si="21"/>
        <v>cu</v>
      </c>
      <c r="Y105" t="str">
        <f t="shared" si="22"/>
        <v>GO</v>
      </c>
      <c r="Z105">
        <f t="shared" si="23"/>
        <v>4063</v>
      </c>
    </row>
    <row r="106" spans="1:26">
      <c r="A106" t="s">
        <v>73</v>
      </c>
      <c r="B106" t="str">
        <f>VLOOKUP(A106,EventPointTypeTable!$A:$B,MATCH(EventPointTypeTable!$B$1,EventPointTypeTable!$A$1:$B$1,0),0)</f>
        <v>루틴2</v>
      </c>
      <c r="C106">
        <f t="shared" ca="1" si="24"/>
        <v>14</v>
      </c>
      <c r="D106">
        <v>200</v>
      </c>
      <c r="E106">
        <f t="shared" ca="1" si="25"/>
        <v>962</v>
      </c>
      <c r="F106">
        <f ca="1">(60+SUMIF(OFFSET(N106,-$C106+1,0,$C106),"EN",OFFSET(O106,-$C106+1,0,$C106)))*SummonTypeTable!$O$2</f>
        <v>1140.0000000000002</v>
      </c>
      <c r="G106">
        <f ca="1">IF(C106=1,60*SummonTypeTable!$O$2-OFFSET(F106,0,-1),
IF(F106&lt;&gt;OFFSET(F106,-1,0),OFFSET(F106,-1,0)-OFFSET(F106,0,-1),""))</f>
        <v>-244.22222222222217</v>
      </c>
      <c r="H106">
        <f ca="1">IF(C106=1,60*SummonTypeTable!$O$2/OFFSET(F106,0,-1),
IF(F106&lt;&gt;OFFSET(F106,-1,0),OFFSET(F106,-1,0)/OFFSET(F106,0,-1),""))</f>
        <v>0.74613074613074615</v>
      </c>
      <c r="I106">
        <f ca="1">(60+SUMIF(OFFSET(N106,-$C106+1,0,$C106),"EN",OFFSET(O106,-$C106+1,0,$C106))+SUMIF(OFFSET(S106,-$C106+1,0,$C106),"EN",OFFSET(T106,-$C106+1,0,$C106)))*SummonTypeTable!$O$2</f>
        <v>1412.7555555555557</v>
      </c>
      <c r="J106">
        <f ca="1">IF(C106=1,60*SummonTypeTable!$O$2-OFFSET(I106,0,-4),
IF(I106&lt;&gt;OFFSET(I106,-1,0),OFFSET(I106,-1,0)-OFFSET(I106,0,-4),""))</f>
        <v>-77.022222222222126</v>
      </c>
      <c r="K106">
        <f ca="1">IF(C106=1,60*SummonTypeTable!$O$2/OFFSET(I106,0,-4),
IF(I106&lt;&gt;OFFSET(I106,-1,0),OFFSET(I106,-1,0)/OFFSET(I106,0,-4),""))</f>
        <v>0.91993531993532007</v>
      </c>
      <c r="L106" t="str">
        <f t="shared" ca="1" si="27"/>
        <v>cu</v>
      </c>
      <c r="M106" t="s">
        <v>88</v>
      </c>
      <c r="N106" t="s">
        <v>114</v>
      </c>
      <c r="O106">
        <v>500</v>
      </c>
      <c r="P106" t="str">
        <f t="shared" si="17"/>
        <v>에너지너무많음</v>
      </c>
      <c r="Q106" t="str">
        <f t="shared" ca="1" si="26"/>
        <v>cu</v>
      </c>
      <c r="R106" t="s">
        <v>88</v>
      </c>
      <c r="S106" t="s">
        <v>114</v>
      </c>
      <c r="T106">
        <v>125</v>
      </c>
      <c r="U106" t="str">
        <f t="shared" ca="1" si="18"/>
        <v>cu</v>
      </c>
      <c r="V106" t="str">
        <f t="shared" si="19"/>
        <v>EN</v>
      </c>
      <c r="W106">
        <f t="shared" si="20"/>
        <v>500</v>
      </c>
      <c r="X106" t="str">
        <f t="shared" ca="1" si="21"/>
        <v>cu</v>
      </c>
      <c r="Y106" t="str">
        <f t="shared" si="22"/>
        <v>EN</v>
      </c>
      <c r="Z106">
        <f t="shared" si="23"/>
        <v>125</v>
      </c>
    </row>
    <row r="107" spans="1:26">
      <c r="A107" t="s">
        <v>73</v>
      </c>
      <c r="B107" t="str">
        <f>VLOOKUP(A107,EventPointTypeTable!$A:$B,MATCH(EventPointTypeTable!$B$1,EventPointTypeTable!$A$1:$B$1,0),0)</f>
        <v>루틴2</v>
      </c>
      <c r="C107">
        <f t="shared" ca="1" si="24"/>
        <v>15</v>
      </c>
      <c r="D107">
        <v>150</v>
      </c>
      <c r="E107">
        <f t="shared" ca="1" si="25"/>
        <v>1112</v>
      </c>
      <c r="F107">
        <f ca="1">(60+SUMIF(OFFSET(N107,-$C107+1,0,$C107),"EN",OFFSET(O107,-$C107+1,0,$C107)))*SummonTypeTable!$O$2</f>
        <v>1140.0000000000002</v>
      </c>
      <c r="G107" t="str">
        <f ca="1">IF(C107=1,60*SummonTypeTable!$O$2-OFFSET(F107,0,-1),
IF(F107&lt;&gt;OFFSET(F107,-1,0),OFFSET(F107,-1,0)-OFFSET(F107,0,-1),""))</f>
        <v/>
      </c>
      <c r="H107" t="str">
        <f ca="1">IF(C107=1,60*SummonTypeTable!$O$2/OFFSET(F107,0,-1),
IF(F107&lt;&gt;OFFSET(F107,-1,0),OFFSET(F107,-1,0)/OFFSET(F107,0,-1),""))</f>
        <v/>
      </c>
      <c r="I107">
        <f ca="1">(60+SUMIF(OFFSET(N107,-$C107+1,0,$C107),"EN",OFFSET(O107,-$C107+1,0,$C107))+SUMIF(OFFSET(S107,-$C107+1,0,$C107),"EN",OFFSET(T107,-$C107+1,0,$C107)))*SummonTypeTable!$O$2</f>
        <v>1412.7555555555557</v>
      </c>
      <c r="J107" t="str">
        <f ca="1">IF(C107=1,60*SummonTypeTable!$O$2-OFFSET(I107,0,-4),
IF(I107&lt;&gt;OFFSET(I107,-1,0),OFFSET(I107,-1,0)-OFFSET(I107,0,-4),""))</f>
        <v/>
      </c>
      <c r="K107" t="str">
        <f ca="1">IF(C107=1,60*SummonTypeTable!$O$2/OFFSET(I107,0,-4),
IF(I107&lt;&gt;OFFSET(I107,-1,0),OFFSET(I107,-1,0)/OFFSET(I107,0,-4),""))</f>
        <v/>
      </c>
      <c r="L107" t="str">
        <f t="shared" ca="1" si="27"/>
        <v>cu</v>
      </c>
      <c r="M107" t="s">
        <v>88</v>
      </c>
      <c r="N107" t="s">
        <v>90</v>
      </c>
      <c r="O107">
        <v>25000</v>
      </c>
      <c r="P107" t="str">
        <f t="shared" si="17"/>
        <v/>
      </c>
      <c r="Q107" t="str">
        <f t="shared" ca="1" si="26"/>
        <v>cu</v>
      </c>
      <c r="R107" t="s">
        <v>88</v>
      </c>
      <c r="S107" t="s">
        <v>90</v>
      </c>
      <c r="T107">
        <v>6250</v>
      </c>
      <c r="U107" t="str">
        <f t="shared" ca="1" si="18"/>
        <v>cu</v>
      </c>
      <c r="V107" t="str">
        <f t="shared" si="19"/>
        <v>GO</v>
      </c>
      <c r="W107">
        <f t="shared" si="20"/>
        <v>25000</v>
      </c>
      <c r="X107" t="str">
        <f t="shared" ca="1" si="21"/>
        <v>cu</v>
      </c>
      <c r="Y107" t="str">
        <f t="shared" si="22"/>
        <v>GO</v>
      </c>
      <c r="Z107">
        <f t="shared" si="23"/>
        <v>6250</v>
      </c>
    </row>
    <row r="108" spans="1:26">
      <c r="A108" t="s">
        <v>73</v>
      </c>
      <c r="B108" t="str">
        <f>VLOOKUP(A108,EventPointTypeTable!$A:$B,MATCH(EventPointTypeTable!$B$1,EventPointTypeTable!$A$1:$B$1,0),0)</f>
        <v>루틴2</v>
      </c>
      <c r="C108">
        <f t="shared" ca="1" si="24"/>
        <v>16</v>
      </c>
      <c r="D108">
        <v>320</v>
      </c>
      <c r="E108">
        <f t="shared" ca="1" si="25"/>
        <v>1432</v>
      </c>
      <c r="F108">
        <f ca="1">(60+SUMIF(OFFSET(N108,-$C108+1,0,$C108),"EN",OFFSET(O108,-$C108+1,0,$C108)))*SummonTypeTable!$O$2</f>
        <v>1140.0000000000002</v>
      </c>
      <c r="G108" t="str">
        <f ca="1">IF(C108=1,60*SummonTypeTable!$O$2-OFFSET(F108,0,-1),
IF(F108&lt;&gt;OFFSET(F108,-1,0),OFFSET(F108,-1,0)-OFFSET(F108,0,-1),""))</f>
        <v/>
      </c>
      <c r="H108" t="str">
        <f ca="1">IF(C108=1,60*SummonTypeTable!$O$2/OFFSET(F108,0,-1),
IF(F108&lt;&gt;OFFSET(F108,-1,0),OFFSET(F108,-1,0)/OFFSET(F108,0,-1),""))</f>
        <v/>
      </c>
      <c r="I108">
        <f ca="1">(60+SUMIF(OFFSET(N108,-$C108+1,0,$C108),"EN",OFFSET(O108,-$C108+1,0,$C108))+SUMIF(OFFSET(S108,-$C108+1,0,$C108),"EN",OFFSET(T108,-$C108+1,0,$C108)))*SummonTypeTable!$O$2</f>
        <v>1412.7555555555557</v>
      </c>
      <c r="J108" t="str">
        <f ca="1">IF(C108=1,60*SummonTypeTable!$O$2-OFFSET(I108,0,-4),
IF(I108&lt;&gt;OFFSET(I108,-1,0),OFFSET(I108,-1,0)-OFFSET(I108,0,-4),""))</f>
        <v/>
      </c>
      <c r="K108" t="str">
        <f ca="1">IF(C108=1,60*SummonTypeTable!$O$2/OFFSET(I108,0,-4),
IF(I108&lt;&gt;OFFSET(I108,-1,0),OFFSET(I108,-1,0)/OFFSET(I108,0,-4),""))</f>
        <v/>
      </c>
      <c r="L108" t="str">
        <f t="shared" ca="1" si="27"/>
        <v>it</v>
      </c>
      <c r="M108" t="s">
        <v>146</v>
      </c>
      <c r="N108" t="s">
        <v>145</v>
      </c>
      <c r="O108">
        <v>2</v>
      </c>
      <c r="P108" t="str">
        <f t="shared" si="17"/>
        <v/>
      </c>
      <c r="Q108" t="str">
        <f t="shared" ca="1" si="26"/>
        <v>cu</v>
      </c>
      <c r="R108" t="s">
        <v>88</v>
      </c>
      <c r="S108" t="s">
        <v>90</v>
      </c>
      <c r="T108">
        <v>7500</v>
      </c>
      <c r="U108" t="str">
        <f t="shared" ca="1" si="18"/>
        <v>it</v>
      </c>
      <c r="V108" t="str">
        <f t="shared" si="19"/>
        <v>Cash_sSpellGacha</v>
      </c>
      <c r="W108">
        <f t="shared" si="20"/>
        <v>2</v>
      </c>
      <c r="X108" t="str">
        <f t="shared" ca="1" si="21"/>
        <v>cu</v>
      </c>
      <c r="Y108" t="str">
        <f t="shared" si="22"/>
        <v>GO</v>
      </c>
      <c r="Z108">
        <f t="shared" si="23"/>
        <v>7500</v>
      </c>
    </row>
    <row r="109" spans="1:26">
      <c r="A109" t="s">
        <v>73</v>
      </c>
      <c r="B109" t="str">
        <f>VLOOKUP(A109,EventPointTypeTable!$A:$B,MATCH(EventPointTypeTable!$B$1,EventPointTypeTable!$A$1:$B$1,0),0)</f>
        <v>루틴2</v>
      </c>
      <c r="C109">
        <f t="shared" ca="1" si="24"/>
        <v>17</v>
      </c>
      <c r="D109">
        <v>450</v>
      </c>
      <c r="E109">
        <f t="shared" ca="1" si="25"/>
        <v>1882</v>
      </c>
      <c r="F109">
        <f ca="1">(60+SUMIF(OFFSET(N109,-$C109+1,0,$C109),"EN",OFFSET(O109,-$C109+1,0,$C109)))*SummonTypeTable!$O$2</f>
        <v>1140.0000000000002</v>
      </c>
      <c r="G109" t="str">
        <f ca="1">IF(C109=1,60*SummonTypeTable!$O$2-OFFSET(F109,0,-1),
IF(F109&lt;&gt;OFFSET(F109,-1,0),OFFSET(F109,-1,0)-OFFSET(F109,0,-1),""))</f>
        <v/>
      </c>
      <c r="H109" t="str">
        <f ca="1">IF(C109=1,60*SummonTypeTable!$O$2/OFFSET(F109,0,-1),
IF(F109&lt;&gt;OFFSET(F109,-1,0),OFFSET(F109,-1,0)/OFFSET(F109,0,-1),""))</f>
        <v/>
      </c>
      <c r="I109">
        <f ca="1">(60+SUMIF(OFFSET(N109,-$C109+1,0,$C109),"EN",OFFSET(O109,-$C109+1,0,$C109))+SUMIF(OFFSET(S109,-$C109+1,0,$C109),"EN",OFFSET(T109,-$C109+1,0,$C109)))*SummonTypeTable!$O$2</f>
        <v>1412.7555555555557</v>
      </c>
      <c r="J109" t="str">
        <f ca="1">IF(C109=1,60*SummonTypeTable!$O$2-OFFSET(I109,0,-4),
IF(I109&lt;&gt;OFFSET(I109,-1,0),OFFSET(I109,-1,0)-OFFSET(I109,0,-4),""))</f>
        <v/>
      </c>
      <c r="K109" t="str">
        <f ca="1">IF(C109=1,60*SummonTypeTable!$O$2/OFFSET(I109,0,-4),
IF(I109&lt;&gt;OFFSET(I109,-1,0),OFFSET(I109,-1,0)/OFFSET(I109,0,-4),""))</f>
        <v/>
      </c>
      <c r="L109" t="str">
        <f t="shared" ca="1" si="27"/>
        <v>it</v>
      </c>
      <c r="M109" t="s">
        <v>146</v>
      </c>
      <c r="N109" t="s">
        <v>147</v>
      </c>
      <c r="O109">
        <v>1</v>
      </c>
      <c r="P109" t="str">
        <f t="shared" si="17"/>
        <v/>
      </c>
      <c r="Q109" t="str">
        <f t="shared" ca="1" si="26"/>
        <v>cu</v>
      </c>
      <c r="R109" t="s">
        <v>88</v>
      </c>
      <c r="S109" t="s">
        <v>90</v>
      </c>
      <c r="T109">
        <v>7188</v>
      </c>
      <c r="U109" t="str">
        <f t="shared" ca="1" si="18"/>
        <v>it</v>
      </c>
      <c r="V109" t="str">
        <f t="shared" si="19"/>
        <v>Cash_sCharacterGacha</v>
      </c>
      <c r="W109">
        <f t="shared" si="20"/>
        <v>1</v>
      </c>
      <c r="X109" t="str">
        <f t="shared" ca="1" si="21"/>
        <v>cu</v>
      </c>
      <c r="Y109" t="str">
        <f t="shared" si="22"/>
        <v>GO</v>
      </c>
      <c r="Z109">
        <f t="shared" si="23"/>
        <v>7188</v>
      </c>
    </row>
    <row r="110" spans="1:26">
      <c r="A110" t="s">
        <v>73</v>
      </c>
      <c r="B110" t="str">
        <f>VLOOKUP(A110,EventPointTypeTable!$A:$B,MATCH(EventPointTypeTable!$B$1,EventPointTypeTable!$A$1:$B$1,0),0)</f>
        <v>루틴2</v>
      </c>
      <c r="C110">
        <f t="shared" ca="1" si="24"/>
        <v>18</v>
      </c>
      <c r="D110">
        <v>500</v>
      </c>
      <c r="E110">
        <f t="shared" ca="1" si="25"/>
        <v>2382</v>
      </c>
      <c r="F110">
        <f ca="1">(60+SUMIF(OFFSET(N110,-$C110+1,0,$C110),"EN",OFFSET(O110,-$C110+1,0,$C110)))*SummonTypeTable!$O$2</f>
        <v>1984.4444444444448</v>
      </c>
      <c r="G110">
        <f ca="1">IF(C110=1,60*SummonTypeTable!$O$2-OFFSET(F110,0,-1),
IF(F110&lt;&gt;OFFSET(F110,-1,0),OFFSET(F110,-1,0)-OFFSET(F110,0,-1),""))</f>
        <v>-1241.9999999999998</v>
      </c>
      <c r="H110">
        <f ca="1">IF(C110=1,60*SummonTypeTable!$O$2/OFFSET(F110,0,-1),
IF(F110&lt;&gt;OFFSET(F110,-1,0),OFFSET(F110,-1,0)/OFFSET(F110,0,-1),""))</f>
        <v>0.47858942065491195</v>
      </c>
      <c r="I110">
        <f ca="1">(60+SUMIF(OFFSET(N110,-$C110+1,0,$C110),"EN",OFFSET(O110,-$C110+1,0,$C110))+SUMIF(OFFSET(S110,-$C110+1,0,$C110),"EN",OFFSET(T110,-$C110+1,0,$C110)))*SummonTypeTable!$O$2</f>
        <v>2468.3111111111116</v>
      </c>
      <c r="J110">
        <f ca="1">IF(C110=1,60*SummonTypeTable!$O$2-OFFSET(I110,0,-4),
IF(I110&lt;&gt;OFFSET(I110,-1,0),OFFSET(I110,-1,0)-OFFSET(I110,0,-4),""))</f>
        <v>-969.2444444444443</v>
      </c>
      <c r="K110">
        <f ca="1">IF(C110=1,60*SummonTypeTable!$O$2/OFFSET(I110,0,-4),
IF(I110&lt;&gt;OFFSET(I110,-1,0),OFFSET(I110,-1,0)/OFFSET(I110,0,-4),""))</f>
        <v>0.59309637093012413</v>
      </c>
      <c r="L110" t="str">
        <f t="shared" ca="1" si="27"/>
        <v>cu</v>
      </c>
      <c r="M110" t="s">
        <v>88</v>
      </c>
      <c r="N110" t="s">
        <v>114</v>
      </c>
      <c r="O110">
        <v>1000</v>
      </c>
      <c r="P110" t="str">
        <f t="shared" si="17"/>
        <v>에너지너무많음</v>
      </c>
      <c r="Q110" t="str">
        <f t="shared" ca="1" si="26"/>
        <v>cu</v>
      </c>
      <c r="R110" t="s">
        <v>88</v>
      </c>
      <c r="S110" t="s">
        <v>114</v>
      </c>
      <c r="T110">
        <v>250</v>
      </c>
      <c r="U110" t="str">
        <f t="shared" ca="1" si="18"/>
        <v>cu</v>
      </c>
      <c r="V110" t="str">
        <f t="shared" si="19"/>
        <v>EN</v>
      </c>
      <c r="W110">
        <f t="shared" si="20"/>
        <v>1000</v>
      </c>
      <c r="X110" t="str">
        <f t="shared" ca="1" si="21"/>
        <v>cu</v>
      </c>
      <c r="Y110" t="str">
        <f t="shared" si="22"/>
        <v>EN</v>
      </c>
      <c r="Z110">
        <f t="shared" si="23"/>
        <v>250</v>
      </c>
    </row>
    <row r="111" spans="1:26">
      <c r="A111" t="s">
        <v>73</v>
      </c>
      <c r="B111" t="str">
        <f>VLOOKUP(A111,EventPointTypeTable!$A:$B,MATCH(EventPointTypeTable!$B$1,EventPointTypeTable!$A$1:$B$1,0),0)</f>
        <v>루틴2</v>
      </c>
      <c r="C111">
        <f t="shared" ca="1" si="24"/>
        <v>19</v>
      </c>
      <c r="D111">
        <v>200</v>
      </c>
      <c r="E111">
        <f t="shared" ca="1" si="25"/>
        <v>2582</v>
      </c>
      <c r="F111">
        <f ca="1">(60+SUMIF(OFFSET(N111,-$C111+1,0,$C111),"EN",OFFSET(O111,-$C111+1,0,$C111)))*SummonTypeTable!$O$2</f>
        <v>1984.4444444444448</v>
      </c>
      <c r="G111" t="str">
        <f ca="1">IF(C111=1,60*SummonTypeTable!$O$2-OFFSET(F111,0,-1),
IF(F111&lt;&gt;OFFSET(F111,-1,0),OFFSET(F111,-1,0)-OFFSET(F111,0,-1),""))</f>
        <v/>
      </c>
      <c r="H111" t="str">
        <f ca="1">IF(C111=1,60*SummonTypeTable!$O$2/OFFSET(F111,0,-1),
IF(F111&lt;&gt;OFFSET(F111,-1,0),OFFSET(F111,-1,0)/OFFSET(F111,0,-1),""))</f>
        <v/>
      </c>
      <c r="I111">
        <f ca="1">(60+SUMIF(OFFSET(N111,-$C111+1,0,$C111),"EN",OFFSET(O111,-$C111+1,0,$C111))+SUMIF(OFFSET(S111,-$C111+1,0,$C111),"EN",OFFSET(T111,-$C111+1,0,$C111)))*SummonTypeTable!$O$2</f>
        <v>2468.3111111111116</v>
      </c>
      <c r="J111" t="str">
        <f ca="1">IF(C111=1,60*SummonTypeTable!$O$2-OFFSET(I111,0,-4),
IF(I111&lt;&gt;OFFSET(I111,-1,0),OFFSET(I111,-1,0)-OFFSET(I111,0,-4),""))</f>
        <v/>
      </c>
      <c r="K111" t="str">
        <f ca="1">IF(C111=1,60*SummonTypeTable!$O$2/OFFSET(I111,0,-4),
IF(I111&lt;&gt;OFFSET(I111,-1,0),OFFSET(I111,-1,0)/OFFSET(I111,0,-4),""))</f>
        <v/>
      </c>
      <c r="L111" t="str">
        <f t="shared" ca="1" si="27"/>
        <v>cu</v>
      </c>
      <c r="M111" t="s">
        <v>88</v>
      </c>
      <c r="N111" t="s">
        <v>90</v>
      </c>
      <c r="O111">
        <v>33750</v>
      </c>
      <c r="P111" t="str">
        <f t="shared" si="17"/>
        <v/>
      </c>
      <c r="Q111" t="str">
        <f t="shared" ca="1" si="26"/>
        <v>cu</v>
      </c>
      <c r="R111" t="s">
        <v>88</v>
      </c>
      <c r="S111" t="s">
        <v>90</v>
      </c>
      <c r="T111">
        <v>8438</v>
      </c>
      <c r="U111" t="str">
        <f t="shared" ca="1" si="18"/>
        <v>cu</v>
      </c>
      <c r="V111" t="str">
        <f t="shared" si="19"/>
        <v>GO</v>
      </c>
      <c r="W111">
        <f t="shared" si="20"/>
        <v>33750</v>
      </c>
      <c r="X111" t="str">
        <f t="shared" ca="1" si="21"/>
        <v>cu</v>
      </c>
      <c r="Y111" t="str">
        <f t="shared" si="22"/>
        <v>GO</v>
      </c>
      <c r="Z111">
        <f t="shared" si="23"/>
        <v>8438</v>
      </c>
    </row>
    <row r="112" spans="1:26">
      <c r="A112" t="s">
        <v>73</v>
      </c>
      <c r="B112" t="str">
        <f>VLOOKUP(A112,EventPointTypeTable!$A:$B,MATCH(EventPointTypeTable!$B$1,EventPointTypeTable!$A$1:$B$1,0),0)</f>
        <v>루틴2</v>
      </c>
      <c r="C112">
        <f t="shared" ca="1" si="24"/>
        <v>20</v>
      </c>
      <c r="D112">
        <v>330</v>
      </c>
      <c r="E112">
        <f t="shared" ca="1" si="25"/>
        <v>2912</v>
      </c>
      <c r="F112">
        <f ca="1">(60+SUMIF(OFFSET(N112,-$C112+1,0,$C112),"EN",OFFSET(O112,-$C112+1,0,$C112)))*SummonTypeTable!$O$2</f>
        <v>1984.4444444444448</v>
      </c>
      <c r="G112" t="str">
        <f ca="1">IF(C112=1,60*SummonTypeTable!$O$2-OFFSET(F112,0,-1),
IF(F112&lt;&gt;OFFSET(F112,-1,0),OFFSET(F112,-1,0)-OFFSET(F112,0,-1),""))</f>
        <v/>
      </c>
      <c r="H112" t="str">
        <f ca="1">IF(C112=1,60*SummonTypeTable!$O$2/OFFSET(F112,0,-1),
IF(F112&lt;&gt;OFFSET(F112,-1,0),OFFSET(F112,-1,0)/OFFSET(F112,0,-1),""))</f>
        <v/>
      </c>
      <c r="I112">
        <f ca="1">(60+SUMIF(OFFSET(N112,-$C112+1,0,$C112),"EN",OFFSET(O112,-$C112+1,0,$C112))+SUMIF(OFFSET(S112,-$C112+1,0,$C112),"EN",OFFSET(T112,-$C112+1,0,$C112)))*SummonTypeTable!$O$2</f>
        <v>2468.3111111111116</v>
      </c>
      <c r="J112" t="str">
        <f ca="1">IF(C112=1,60*SummonTypeTable!$O$2-OFFSET(I112,0,-4),
IF(I112&lt;&gt;OFFSET(I112,-1,0),OFFSET(I112,-1,0)-OFFSET(I112,0,-4),""))</f>
        <v/>
      </c>
      <c r="K112" t="str">
        <f ca="1">IF(C112=1,60*SummonTypeTable!$O$2/OFFSET(I112,0,-4),
IF(I112&lt;&gt;OFFSET(I112,-1,0),OFFSET(I112,-1,0)/OFFSET(I112,0,-4),""))</f>
        <v/>
      </c>
      <c r="L112" t="str">
        <f t="shared" ca="1" si="27"/>
        <v>it</v>
      </c>
      <c r="M112" t="s">
        <v>146</v>
      </c>
      <c r="N112" t="s">
        <v>145</v>
      </c>
      <c r="O112">
        <v>10</v>
      </c>
      <c r="P112" t="str">
        <f t="shared" si="17"/>
        <v/>
      </c>
      <c r="Q112" t="str">
        <f t="shared" ca="1" si="26"/>
        <v>cu</v>
      </c>
      <c r="R112" t="s">
        <v>88</v>
      </c>
      <c r="S112" t="s">
        <v>90</v>
      </c>
      <c r="T112">
        <v>9375</v>
      </c>
      <c r="U112" t="str">
        <f t="shared" ca="1" si="18"/>
        <v>it</v>
      </c>
      <c r="V112" t="str">
        <f t="shared" si="19"/>
        <v>Cash_sSpellGacha</v>
      </c>
      <c r="W112">
        <f t="shared" si="20"/>
        <v>10</v>
      </c>
      <c r="X112" t="str">
        <f t="shared" ca="1" si="21"/>
        <v>cu</v>
      </c>
      <c r="Y112" t="str">
        <f t="shared" si="22"/>
        <v>GO</v>
      </c>
      <c r="Z112">
        <f t="shared" si="23"/>
        <v>9375</v>
      </c>
    </row>
    <row r="113" spans="1:26">
      <c r="A113" t="s">
        <v>73</v>
      </c>
      <c r="B113" t="str">
        <f>VLOOKUP(A113,EventPointTypeTable!$A:$B,MATCH(EventPointTypeTable!$B$1,EventPointTypeTable!$A$1:$B$1,0),0)</f>
        <v>루틴2</v>
      </c>
      <c r="C113">
        <f t="shared" ca="1" si="24"/>
        <v>21</v>
      </c>
      <c r="D113">
        <v>1000</v>
      </c>
      <c r="E113">
        <f t="shared" ca="1" si="25"/>
        <v>3912</v>
      </c>
      <c r="F113">
        <f ca="1">(60+SUMIF(OFFSET(N113,-$C113+1,0,$C113),"EN",OFFSET(O113,-$C113+1,0,$C113)))*SummonTypeTable!$O$2</f>
        <v>3251.1111111111113</v>
      </c>
      <c r="G113">
        <f ca="1">IF(C113=1,60*SummonTypeTable!$O$2-OFFSET(F113,0,-1),
IF(F113&lt;&gt;OFFSET(F113,-1,0),OFFSET(F113,-1,0)-OFFSET(F113,0,-1),""))</f>
        <v>-1927.5555555555552</v>
      </c>
      <c r="H113">
        <f ca="1">IF(C113=1,60*SummonTypeTable!$O$2/OFFSET(F113,0,-1),
IF(F113&lt;&gt;OFFSET(F113,-1,0),OFFSET(F113,-1,0)/OFFSET(F113,0,-1),""))</f>
        <v>0.50727107475573741</v>
      </c>
      <c r="I113">
        <f ca="1">(60+SUMIF(OFFSET(N113,-$C113+1,0,$C113),"EN",OFFSET(O113,-$C113+1,0,$C113))+SUMIF(OFFSET(S113,-$C113+1,0,$C113),"EN",OFFSET(T113,-$C113+1,0,$C113)))*SummonTypeTable!$O$2</f>
        <v>4051.6444444444451</v>
      </c>
      <c r="J113">
        <f ca="1">IF(C113=1,60*SummonTypeTable!$O$2-OFFSET(I113,0,-4),
IF(I113&lt;&gt;OFFSET(I113,-1,0),OFFSET(I113,-1,0)-OFFSET(I113,0,-4),""))</f>
        <v>-1443.6888888888884</v>
      </c>
      <c r="K113">
        <f ca="1">IF(C113=1,60*SummonTypeTable!$O$2/OFFSET(I113,0,-4),
IF(I113&lt;&gt;OFFSET(I113,-1,0),OFFSET(I113,-1,0)/OFFSET(I113,0,-4),""))</f>
        <v>0.63095887298341302</v>
      </c>
      <c r="L113" t="str">
        <f t="shared" ca="1" si="27"/>
        <v>cu</v>
      </c>
      <c r="M113" t="s">
        <v>88</v>
      </c>
      <c r="N113" t="s">
        <v>114</v>
      </c>
      <c r="O113">
        <v>1500</v>
      </c>
      <c r="P113" t="str">
        <f t="shared" si="17"/>
        <v>에너지너무많음</v>
      </c>
      <c r="Q113" t="str">
        <f t="shared" ca="1" si="26"/>
        <v>cu</v>
      </c>
      <c r="R113" t="s">
        <v>88</v>
      </c>
      <c r="S113" t="s">
        <v>114</v>
      </c>
      <c r="T113">
        <v>375</v>
      </c>
      <c r="U113" t="str">
        <f t="shared" ca="1" si="18"/>
        <v>cu</v>
      </c>
      <c r="V113" t="str">
        <f t="shared" si="19"/>
        <v>EN</v>
      </c>
      <c r="W113">
        <f t="shared" si="20"/>
        <v>1500</v>
      </c>
      <c r="X113" t="str">
        <f t="shared" ca="1" si="21"/>
        <v>cu</v>
      </c>
      <c r="Y113" t="str">
        <f t="shared" si="22"/>
        <v>EN</v>
      </c>
      <c r="Z113">
        <f t="shared" si="23"/>
        <v>375</v>
      </c>
    </row>
    <row r="114" spans="1:26">
      <c r="A114" t="s">
        <v>73</v>
      </c>
      <c r="B114" t="str">
        <f>VLOOKUP(A114,EventPointTypeTable!$A:$B,MATCH(EventPointTypeTable!$B$1,EventPointTypeTable!$A$1:$B$1,0),0)</f>
        <v>루틴2</v>
      </c>
      <c r="C114">
        <f t="shared" ca="1" si="24"/>
        <v>22</v>
      </c>
      <c r="D114">
        <v>330</v>
      </c>
      <c r="E114">
        <f t="shared" ca="1" si="25"/>
        <v>4242</v>
      </c>
      <c r="F114">
        <f ca="1">(60+SUMIF(OFFSET(N114,-$C114+1,0,$C114),"EN",OFFSET(O114,-$C114+1,0,$C114)))*SummonTypeTable!$O$2</f>
        <v>3251.1111111111113</v>
      </c>
      <c r="G114" t="str">
        <f ca="1">IF(C114=1,60*SummonTypeTable!$O$2-OFFSET(F114,0,-1),
IF(F114&lt;&gt;OFFSET(F114,-1,0),OFFSET(F114,-1,0)-OFFSET(F114,0,-1),""))</f>
        <v/>
      </c>
      <c r="H114" t="str">
        <f ca="1">IF(C114=1,60*SummonTypeTable!$O$2/OFFSET(F114,0,-1),
IF(F114&lt;&gt;OFFSET(F114,-1,0),OFFSET(F114,-1,0)/OFFSET(F114,0,-1),""))</f>
        <v/>
      </c>
      <c r="I114">
        <f ca="1">(60+SUMIF(OFFSET(N114,-$C114+1,0,$C114),"EN",OFFSET(O114,-$C114+1,0,$C114))+SUMIF(OFFSET(S114,-$C114+1,0,$C114),"EN",OFFSET(T114,-$C114+1,0,$C114)))*SummonTypeTable!$O$2</f>
        <v>4051.6444444444451</v>
      </c>
      <c r="J114" t="str">
        <f ca="1">IF(C114=1,60*SummonTypeTable!$O$2-OFFSET(I114,0,-4),
IF(I114&lt;&gt;OFFSET(I114,-1,0),OFFSET(I114,-1,0)-OFFSET(I114,0,-4),""))</f>
        <v/>
      </c>
      <c r="K114" t="str">
        <f ca="1">IF(C114=1,60*SummonTypeTable!$O$2/OFFSET(I114,0,-4),
IF(I114&lt;&gt;OFFSET(I114,-1,0),OFFSET(I114,-1,0)/OFFSET(I114,0,-4),""))</f>
        <v/>
      </c>
      <c r="L114" t="str">
        <f t="shared" ca="1" si="27"/>
        <v>cu</v>
      </c>
      <c r="M114" t="s">
        <v>88</v>
      </c>
      <c r="N114" t="s">
        <v>90</v>
      </c>
      <c r="O114">
        <v>27500</v>
      </c>
      <c r="P114" t="str">
        <f t="shared" si="17"/>
        <v/>
      </c>
      <c r="Q114" t="str">
        <f t="shared" ca="1" si="26"/>
        <v>cu</v>
      </c>
      <c r="R114" t="s">
        <v>88</v>
      </c>
      <c r="S114" t="s">
        <v>90</v>
      </c>
      <c r="T114">
        <v>6875</v>
      </c>
      <c r="U114" t="str">
        <f t="shared" ca="1" si="18"/>
        <v>cu</v>
      </c>
      <c r="V114" t="str">
        <f t="shared" si="19"/>
        <v>GO</v>
      </c>
      <c r="W114">
        <f t="shared" si="20"/>
        <v>27500</v>
      </c>
      <c r="X114" t="str">
        <f t="shared" ca="1" si="21"/>
        <v>cu</v>
      </c>
      <c r="Y114" t="str">
        <f t="shared" si="22"/>
        <v>GO</v>
      </c>
      <c r="Z114">
        <f t="shared" si="23"/>
        <v>6875</v>
      </c>
    </row>
    <row r="115" spans="1:26">
      <c r="A115" t="s">
        <v>73</v>
      </c>
      <c r="B115" t="str">
        <f>VLOOKUP(A115,EventPointTypeTable!$A:$B,MATCH(EventPointTypeTable!$B$1,EventPointTypeTable!$A$1:$B$1,0),0)</f>
        <v>루틴2</v>
      </c>
      <c r="C115">
        <f t="shared" ca="1" si="24"/>
        <v>23</v>
      </c>
      <c r="D115">
        <v>590</v>
      </c>
      <c r="E115">
        <f t="shared" ca="1" si="25"/>
        <v>4832</v>
      </c>
      <c r="F115">
        <f ca="1">(60+SUMIF(OFFSET(N115,-$C115+1,0,$C115),"EN",OFFSET(O115,-$C115+1,0,$C115)))*SummonTypeTable!$O$2</f>
        <v>3251.1111111111113</v>
      </c>
      <c r="G115" t="str">
        <f ca="1">IF(C115=1,60*SummonTypeTable!$O$2-OFFSET(F115,0,-1),
IF(F115&lt;&gt;OFFSET(F115,-1,0),OFFSET(F115,-1,0)-OFFSET(F115,0,-1),""))</f>
        <v/>
      </c>
      <c r="H115" t="str">
        <f ca="1">IF(C115=1,60*SummonTypeTable!$O$2/OFFSET(F115,0,-1),
IF(F115&lt;&gt;OFFSET(F115,-1,0),OFFSET(F115,-1,0)/OFFSET(F115,0,-1),""))</f>
        <v/>
      </c>
      <c r="I115">
        <f ca="1">(60+SUMIF(OFFSET(N115,-$C115+1,0,$C115),"EN",OFFSET(O115,-$C115+1,0,$C115))+SUMIF(OFFSET(S115,-$C115+1,0,$C115),"EN",OFFSET(T115,-$C115+1,0,$C115)))*SummonTypeTable!$O$2</f>
        <v>4051.6444444444451</v>
      </c>
      <c r="J115" t="str">
        <f ca="1">IF(C115=1,60*SummonTypeTable!$O$2-OFFSET(I115,0,-4),
IF(I115&lt;&gt;OFFSET(I115,-1,0),OFFSET(I115,-1,0)-OFFSET(I115,0,-4),""))</f>
        <v/>
      </c>
      <c r="K115" t="str">
        <f ca="1">IF(C115=1,60*SummonTypeTable!$O$2/OFFSET(I115,0,-4),
IF(I115&lt;&gt;OFFSET(I115,-1,0),OFFSET(I115,-1,0)/OFFSET(I115,0,-4),""))</f>
        <v/>
      </c>
      <c r="L115" t="str">
        <f t="shared" ca="1" si="27"/>
        <v>it</v>
      </c>
      <c r="M115" t="s">
        <v>146</v>
      </c>
      <c r="N115" t="s">
        <v>145</v>
      </c>
      <c r="O115">
        <v>10</v>
      </c>
      <c r="P115" t="str">
        <f t="shared" si="17"/>
        <v/>
      </c>
      <c r="Q115" t="str">
        <f t="shared" ca="1" si="26"/>
        <v>cu</v>
      </c>
      <c r="R115" t="s">
        <v>88</v>
      </c>
      <c r="S115" t="s">
        <v>90</v>
      </c>
      <c r="T115">
        <v>10938</v>
      </c>
      <c r="U115" t="str">
        <f t="shared" ca="1" si="18"/>
        <v>it</v>
      </c>
      <c r="V115" t="str">
        <f t="shared" si="19"/>
        <v>Cash_sSpellGacha</v>
      </c>
      <c r="W115">
        <f t="shared" si="20"/>
        <v>10</v>
      </c>
      <c r="X115" t="str">
        <f t="shared" ca="1" si="21"/>
        <v>cu</v>
      </c>
      <c r="Y115" t="str">
        <f t="shared" si="22"/>
        <v>GO</v>
      </c>
      <c r="Z115">
        <f t="shared" si="23"/>
        <v>10938</v>
      </c>
    </row>
    <row r="116" spans="1:26">
      <c r="A116" t="s">
        <v>73</v>
      </c>
      <c r="B116" t="str">
        <f>VLOOKUP(A116,EventPointTypeTable!$A:$B,MATCH(EventPointTypeTable!$B$1,EventPointTypeTable!$A$1:$B$1,0),0)</f>
        <v>루틴2</v>
      </c>
      <c r="C116">
        <f t="shared" ca="1" si="24"/>
        <v>24</v>
      </c>
      <c r="D116">
        <v>1250</v>
      </c>
      <c r="E116">
        <f t="shared" ca="1" si="25"/>
        <v>6082</v>
      </c>
      <c r="F116">
        <f ca="1">(60+SUMIF(OFFSET(N116,-$C116+1,0,$C116),"EN",OFFSET(O116,-$C116+1,0,$C116)))*SummonTypeTable!$O$2</f>
        <v>3251.1111111111113</v>
      </c>
      <c r="G116" t="str">
        <f ca="1">IF(C116=1,60*SummonTypeTable!$O$2-OFFSET(F116,0,-1),
IF(F116&lt;&gt;OFFSET(F116,-1,0),OFFSET(F116,-1,0)-OFFSET(F116,0,-1),""))</f>
        <v/>
      </c>
      <c r="H116" t="str">
        <f ca="1">IF(C116=1,60*SummonTypeTable!$O$2/OFFSET(F116,0,-1),
IF(F116&lt;&gt;OFFSET(F116,-1,0),OFFSET(F116,-1,0)/OFFSET(F116,0,-1),""))</f>
        <v/>
      </c>
      <c r="I116">
        <f ca="1">(60+SUMIF(OFFSET(N116,-$C116+1,0,$C116),"EN",OFFSET(O116,-$C116+1,0,$C116))+SUMIF(OFFSET(S116,-$C116+1,0,$C116),"EN",OFFSET(T116,-$C116+1,0,$C116)))*SummonTypeTable!$O$2</f>
        <v>4051.6444444444451</v>
      </c>
      <c r="J116" t="str">
        <f ca="1">IF(C116=1,60*SummonTypeTable!$O$2-OFFSET(I116,0,-4),
IF(I116&lt;&gt;OFFSET(I116,-1,0),OFFSET(I116,-1,0)-OFFSET(I116,0,-4),""))</f>
        <v/>
      </c>
      <c r="K116" t="str">
        <f ca="1">IF(C116=1,60*SummonTypeTable!$O$2/OFFSET(I116,0,-4),
IF(I116&lt;&gt;OFFSET(I116,-1,0),OFFSET(I116,-1,0)/OFFSET(I116,0,-4),""))</f>
        <v/>
      </c>
      <c r="L116" t="str">
        <f t="shared" ca="1" si="27"/>
        <v>cu</v>
      </c>
      <c r="M116" t="s">
        <v>88</v>
      </c>
      <c r="N116" t="s">
        <v>90</v>
      </c>
      <c r="O116">
        <v>36250</v>
      </c>
      <c r="P116" t="str">
        <f t="shared" si="17"/>
        <v/>
      </c>
      <c r="Q116" t="str">
        <f t="shared" ca="1" si="26"/>
        <v>cu</v>
      </c>
      <c r="R116" t="s">
        <v>88</v>
      </c>
      <c r="S116" t="s">
        <v>90</v>
      </c>
      <c r="T116">
        <v>9063</v>
      </c>
      <c r="U116" t="str">
        <f t="shared" ca="1" si="18"/>
        <v>cu</v>
      </c>
      <c r="V116" t="str">
        <f t="shared" si="19"/>
        <v>GO</v>
      </c>
      <c r="W116">
        <f t="shared" si="20"/>
        <v>36250</v>
      </c>
      <c r="X116" t="str">
        <f t="shared" ca="1" si="21"/>
        <v>cu</v>
      </c>
      <c r="Y116" t="str">
        <f t="shared" si="22"/>
        <v>GO</v>
      </c>
      <c r="Z116">
        <f t="shared" si="23"/>
        <v>9063</v>
      </c>
    </row>
    <row r="117" spans="1:26">
      <c r="A117" t="s">
        <v>73</v>
      </c>
      <c r="B117" t="str">
        <f>VLOOKUP(A117,EventPointTypeTable!$A:$B,MATCH(EventPointTypeTable!$B$1,EventPointTypeTable!$A$1:$B$1,0),0)</f>
        <v>루틴2</v>
      </c>
      <c r="C117">
        <f t="shared" ca="1" si="24"/>
        <v>25</v>
      </c>
      <c r="D117">
        <v>1900</v>
      </c>
      <c r="E117">
        <f t="shared" ca="1" si="25"/>
        <v>7982</v>
      </c>
      <c r="F117">
        <f ca="1">(60+SUMIF(OFFSET(N117,-$C117+1,0,$C117),"EN",OFFSET(O117,-$C117+1,0,$C117)))*SummonTypeTable!$O$2</f>
        <v>4940.0000000000009</v>
      </c>
      <c r="G117">
        <f ca="1">IF(C117=1,60*SummonTypeTable!$O$2-OFFSET(F117,0,-1),
IF(F117&lt;&gt;OFFSET(F117,-1,0),OFFSET(F117,-1,0)-OFFSET(F117,0,-1),""))</f>
        <v>-4730.8888888888887</v>
      </c>
      <c r="H117">
        <f ca="1">IF(C117=1,60*SummonTypeTable!$O$2/OFFSET(F117,0,-1),
IF(F117&lt;&gt;OFFSET(F117,-1,0),OFFSET(F117,-1,0)/OFFSET(F117,0,-1),""))</f>
        <v>0.40730532587210116</v>
      </c>
      <c r="I117">
        <f ca="1">(60+SUMIF(OFFSET(N117,-$C117+1,0,$C117),"EN",OFFSET(O117,-$C117+1,0,$C117))+SUMIF(OFFSET(S117,-$C117+1,0,$C117),"EN",OFFSET(T117,-$C117+1,0,$C117)))*SummonTypeTable!$O$2</f>
        <v>6162.7555555555564</v>
      </c>
      <c r="J117">
        <f ca="1">IF(C117=1,60*SummonTypeTable!$O$2-OFFSET(I117,0,-4),
IF(I117&lt;&gt;OFFSET(I117,-1,0),OFFSET(I117,-1,0)-OFFSET(I117,0,-4),""))</f>
        <v>-3930.3555555555549</v>
      </c>
      <c r="K117">
        <f ca="1">IF(C117=1,60*SummonTypeTable!$O$2/OFFSET(I117,0,-4),
IF(I117&lt;&gt;OFFSET(I117,-1,0),OFFSET(I117,-1,0)/OFFSET(I117,0,-4),""))</f>
        <v>0.50759765026866011</v>
      </c>
      <c r="L117" t="str">
        <f t="shared" ca="1" si="27"/>
        <v>cu</v>
      </c>
      <c r="M117" t="s">
        <v>88</v>
      </c>
      <c r="N117" t="s">
        <v>114</v>
      </c>
      <c r="O117">
        <v>2000</v>
      </c>
      <c r="P117" t="str">
        <f t="shared" si="17"/>
        <v>에너지너무많음</v>
      </c>
      <c r="Q117" t="str">
        <f t="shared" ca="1" si="26"/>
        <v>cu</v>
      </c>
      <c r="R117" t="s">
        <v>88</v>
      </c>
      <c r="S117" t="s">
        <v>114</v>
      </c>
      <c r="T117">
        <v>500</v>
      </c>
      <c r="U117" t="str">
        <f t="shared" ca="1" si="18"/>
        <v>cu</v>
      </c>
      <c r="V117" t="str">
        <f t="shared" si="19"/>
        <v>EN</v>
      </c>
      <c r="W117">
        <f t="shared" si="20"/>
        <v>2000</v>
      </c>
      <c r="X117" t="str">
        <f t="shared" ca="1" si="21"/>
        <v>cu</v>
      </c>
      <c r="Y117" t="str">
        <f t="shared" si="22"/>
        <v>EN</v>
      </c>
      <c r="Z117">
        <f t="shared" si="23"/>
        <v>500</v>
      </c>
    </row>
    <row r="118" spans="1:26">
      <c r="A118" t="s">
        <v>73</v>
      </c>
      <c r="B118" t="str">
        <f>VLOOKUP(A118,EventPointTypeTable!$A:$B,MATCH(EventPointTypeTable!$B$1,EventPointTypeTable!$A$1:$B$1,0),0)</f>
        <v>루틴2</v>
      </c>
      <c r="C118">
        <f t="shared" ca="1" si="24"/>
        <v>26</v>
      </c>
      <c r="D118">
        <v>200</v>
      </c>
      <c r="E118">
        <f t="shared" ca="1" si="25"/>
        <v>8182</v>
      </c>
      <c r="F118">
        <f ca="1">(60+SUMIF(OFFSET(N118,-$C118+1,0,$C118),"EN",OFFSET(O118,-$C118+1,0,$C118)))*SummonTypeTable!$O$2</f>
        <v>4940.0000000000009</v>
      </c>
      <c r="G118" t="str">
        <f ca="1">IF(C118=1,60*SummonTypeTable!$O$2-OFFSET(F118,0,-1),
IF(F118&lt;&gt;OFFSET(F118,-1,0),OFFSET(F118,-1,0)-OFFSET(F118,0,-1),""))</f>
        <v/>
      </c>
      <c r="H118" t="str">
        <f ca="1">IF(C118=1,60*SummonTypeTable!$O$2/OFFSET(F118,0,-1),
IF(F118&lt;&gt;OFFSET(F118,-1,0),OFFSET(F118,-1,0)/OFFSET(F118,0,-1),""))</f>
        <v/>
      </c>
      <c r="I118">
        <f ca="1">(60+SUMIF(OFFSET(N118,-$C118+1,0,$C118),"EN",OFFSET(O118,-$C118+1,0,$C118))+SUMIF(OFFSET(S118,-$C118+1,0,$C118),"EN",OFFSET(T118,-$C118+1,0,$C118)))*SummonTypeTable!$O$2</f>
        <v>6162.7555555555564</v>
      </c>
      <c r="J118" t="str">
        <f ca="1">IF(C118=1,60*SummonTypeTable!$O$2-OFFSET(I118,0,-4),
IF(I118&lt;&gt;OFFSET(I118,-1,0),OFFSET(I118,-1,0)-OFFSET(I118,0,-4),""))</f>
        <v/>
      </c>
      <c r="K118" t="str">
        <f ca="1">IF(C118=1,60*SummonTypeTable!$O$2/OFFSET(I118,0,-4),
IF(I118&lt;&gt;OFFSET(I118,-1,0),OFFSET(I118,-1,0)/OFFSET(I118,0,-4),""))</f>
        <v/>
      </c>
      <c r="L118" t="str">
        <f t="shared" ca="1" si="27"/>
        <v>cu</v>
      </c>
      <c r="M118" t="s">
        <v>88</v>
      </c>
      <c r="N118" t="s">
        <v>90</v>
      </c>
      <c r="O118">
        <v>50000</v>
      </c>
      <c r="P118" t="str">
        <f t="shared" si="17"/>
        <v/>
      </c>
      <c r="Q118" t="str">
        <f t="shared" ca="1" si="26"/>
        <v>cu</v>
      </c>
      <c r="R118" t="s">
        <v>88</v>
      </c>
      <c r="S118" t="s">
        <v>90</v>
      </c>
      <c r="T118">
        <v>12500</v>
      </c>
      <c r="U118" t="str">
        <f t="shared" ca="1" si="18"/>
        <v>cu</v>
      </c>
      <c r="V118" t="str">
        <f t="shared" si="19"/>
        <v>GO</v>
      </c>
      <c r="W118">
        <f t="shared" si="20"/>
        <v>50000</v>
      </c>
      <c r="X118" t="str">
        <f t="shared" ca="1" si="21"/>
        <v>cu</v>
      </c>
      <c r="Y118" t="str">
        <f t="shared" si="22"/>
        <v>GO</v>
      </c>
      <c r="Z118">
        <f t="shared" si="23"/>
        <v>12500</v>
      </c>
    </row>
    <row r="119" spans="1:26">
      <c r="A119" t="s">
        <v>73</v>
      </c>
      <c r="B119" t="str">
        <f>VLOOKUP(A119,EventPointTypeTable!$A:$B,MATCH(EventPointTypeTable!$B$1,EventPointTypeTable!$A$1:$B$1,0),0)</f>
        <v>루틴2</v>
      </c>
      <c r="C119">
        <f t="shared" ca="1" si="24"/>
        <v>27</v>
      </c>
      <c r="D119">
        <v>400</v>
      </c>
      <c r="E119">
        <f t="shared" ca="1" si="25"/>
        <v>8582</v>
      </c>
      <c r="F119">
        <f ca="1">(60+SUMIF(OFFSET(N119,-$C119+1,0,$C119),"EN",OFFSET(O119,-$C119+1,0,$C119)))*SummonTypeTable!$O$2</f>
        <v>4940.0000000000009</v>
      </c>
      <c r="G119" t="str">
        <f ca="1">IF(C119=1,60*SummonTypeTable!$O$2-OFFSET(F119,0,-1),
IF(F119&lt;&gt;OFFSET(F119,-1,0),OFFSET(F119,-1,0)-OFFSET(F119,0,-1),""))</f>
        <v/>
      </c>
      <c r="H119" t="str">
        <f ca="1">IF(C119=1,60*SummonTypeTable!$O$2/OFFSET(F119,0,-1),
IF(F119&lt;&gt;OFFSET(F119,-1,0),OFFSET(F119,-1,0)/OFFSET(F119,0,-1),""))</f>
        <v/>
      </c>
      <c r="I119">
        <f ca="1">(60+SUMIF(OFFSET(N119,-$C119+1,0,$C119),"EN",OFFSET(O119,-$C119+1,0,$C119))+SUMIF(OFFSET(S119,-$C119+1,0,$C119),"EN",OFFSET(T119,-$C119+1,0,$C119)))*SummonTypeTable!$O$2</f>
        <v>6162.7555555555564</v>
      </c>
      <c r="J119" t="str">
        <f ca="1">IF(C119=1,60*SummonTypeTable!$O$2-OFFSET(I119,0,-4),
IF(I119&lt;&gt;OFFSET(I119,-1,0),OFFSET(I119,-1,0)-OFFSET(I119,0,-4),""))</f>
        <v/>
      </c>
      <c r="K119" t="str">
        <f ca="1">IF(C119=1,60*SummonTypeTable!$O$2/OFFSET(I119,0,-4),
IF(I119&lt;&gt;OFFSET(I119,-1,0),OFFSET(I119,-1,0)/OFFSET(I119,0,-4),""))</f>
        <v/>
      </c>
      <c r="L119" t="str">
        <f t="shared" ca="1" si="27"/>
        <v>it</v>
      </c>
      <c r="M119" t="s">
        <v>146</v>
      </c>
      <c r="N119" t="s">
        <v>145</v>
      </c>
      <c r="O119">
        <v>10</v>
      </c>
      <c r="P119" t="str">
        <f t="shared" si="17"/>
        <v/>
      </c>
      <c r="Q119" t="str">
        <f t="shared" ca="1" si="26"/>
        <v>cu</v>
      </c>
      <c r="R119" t="s">
        <v>88</v>
      </c>
      <c r="S119" t="s">
        <v>90</v>
      </c>
      <c r="T119">
        <v>15625</v>
      </c>
      <c r="U119" t="str">
        <f t="shared" ca="1" si="18"/>
        <v>it</v>
      </c>
      <c r="V119" t="str">
        <f t="shared" si="19"/>
        <v>Cash_sSpellGacha</v>
      </c>
      <c r="W119">
        <f t="shared" si="20"/>
        <v>10</v>
      </c>
      <c r="X119" t="str">
        <f t="shared" ca="1" si="21"/>
        <v>cu</v>
      </c>
      <c r="Y119" t="str">
        <f t="shared" si="22"/>
        <v>GO</v>
      </c>
      <c r="Z119">
        <f t="shared" si="23"/>
        <v>15625</v>
      </c>
    </row>
    <row r="120" spans="1:26">
      <c r="A120" t="s">
        <v>73</v>
      </c>
      <c r="B120" t="str">
        <f>VLOOKUP(A120,EventPointTypeTable!$A:$B,MATCH(EventPointTypeTable!$B$1,EventPointTypeTable!$A$1:$B$1,0),0)</f>
        <v>루틴2</v>
      </c>
      <c r="C120">
        <f t="shared" ca="1" si="24"/>
        <v>28</v>
      </c>
      <c r="D120">
        <v>2400</v>
      </c>
      <c r="E120">
        <f t="shared" ca="1" si="25"/>
        <v>10982</v>
      </c>
      <c r="F120">
        <f ca="1">(60+SUMIF(OFFSET(N120,-$C120+1,0,$C120),"EN",OFFSET(O120,-$C120+1,0,$C120)))*SummonTypeTable!$O$2</f>
        <v>4940.0000000000009</v>
      </c>
      <c r="G120" t="str">
        <f ca="1">IF(C120=1,60*SummonTypeTable!$O$2-OFFSET(F120,0,-1),
IF(F120&lt;&gt;OFFSET(F120,-1,0),OFFSET(F120,-1,0)-OFFSET(F120,0,-1),""))</f>
        <v/>
      </c>
      <c r="H120" t="str">
        <f ca="1">IF(C120=1,60*SummonTypeTable!$O$2/OFFSET(F120,0,-1),
IF(F120&lt;&gt;OFFSET(F120,-1,0),OFFSET(F120,-1,0)/OFFSET(F120,0,-1),""))</f>
        <v/>
      </c>
      <c r="I120">
        <f ca="1">(60+SUMIF(OFFSET(N120,-$C120+1,0,$C120),"EN",OFFSET(O120,-$C120+1,0,$C120))+SUMIF(OFFSET(S120,-$C120+1,0,$C120),"EN",OFFSET(T120,-$C120+1,0,$C120)))*SummonTypeTable!$O$2</f>
        <v>6796.0888888888894</v>
      </c>
      <c r="J120">
        <f ca="1">IF(C120=1,60*SummonTypeTable!$O$2-OFFSET(I120,0,-4),
IF(I120&lt;&gt;OFFSET(I120,-1,0),OFFSET(I120,-1,0)-OFFSET(I120,0,-4),""))</f>
        <v>-4819.2444444444436</v>
      </c>
      <c r="K120">
        <f ca="1">IF(C120=1,60*SummonTypeTable!$O$2/OFFSET(I120,0,-4),
IF(I120&lt;&gt;OFFSET(I120,-1,0),OFFSET(I120,-1,0)/OFFSET(I120,0,-4),""))</f>
        <v>0.56116878123798541</v>
      </c>
      <c r="L120" t="str">
        <f t="shared" ref="L120:L163" ca="1" si="28">IF(ISBLANK(M120),"",
VLOOKUP(M120,OFFSET(INDIRECT("$A:$B"),0,MATCH(M$1&amp;"_Verify",INDIRECT("$1:$1"),0)-1),2,0)
)</f>
        <v>it</v>
      </c>
      <c r="M120" t="s">
        <v>146</v>
      </c>
      <c r="N120" t="s">
        <v>147</v>
      </c>
      <c r="O120">
        <v>10</v>
      </c>
      <c r="P120" t="str">
        <f t="shared" si="17"/>
        <v/>
      </c>
      <c r="Q120" t="str">
        <f t="shared" ca="1" si="26"/>
        <v>cu</v>
      </c>
      <c r="R120" t="s">
        <v>88</v>
      </c>
      <c r="S120" t="s">
        <v>114</v>
      </c>
      <c r="T120">
        <v>750</v>
      </c>
      <c r="U120" t="str">
        <f t="shared" ca="1" si="18"/>
        <v>it</v>
      </c>
      <c r="V120" t="str">
        <f t="shared" si="19"/>
        <v>Cash_sCharacterGacha</v>
      </c>
      <c r="W120">
        <f t="shared" si="20"/>
        <v>10</v>
      </c>
      <c r="X120" t="str">
        <f t="shared" ca="1" si="21"/>
        <v>cu</v>
      </c>
      <c r="Y120" t="str">
        <f t="shared" si="22"/>
        <v>EN</v>
      </c>
      <c r="Z120">
        <f t="shared" si="23"/>
        <v>750</v>
      </c>
    </row>
    <row r="121" spans="1:26">
      <c r="A121" t="s">
        <v>73</v>
      </c>
      <c r="B121" t="str">
        <f>VLOOKUP(A121,EventPointTypeTable!$A:$B,MATCH(EventPointTypeTable!$B$1,EventPointTypeTable!$A$1:$B$1,0),0)</f>
        <v>루틴2</v>
      </c>
      <c r="C121">
        <f t="shared" ca="1" si="24"/>
        <v>29</v>
      </c>
      <c r="D121">
        <v>1500</v>
      </c>
      <c r="E121">
        <f t="shared" ca="1" si="25"/>
        <v>12482</v>
      </c>
      <c r="F121">
        <f ca="1">(60+SUMIF(OFFSET(N121,-$C121+1,0,$C121),"EN",OFFSET(O121,-$C121+1,0,$C121)))*SummonTypeTable!$O$2</f>
        <v>4940.0000000000009</v>
      </c>
      <c r="G121" t="str">
        <f ca="1">IF(C121=1,60*SummonTypeTable!$O$2-OFFSET(F121,0,-1),
IF(F121&lt;&gt;OFFSET(F121,-1,0),OFFSET(F121,-1,0)-OFFSET(F121,0,-1),""))</f>
        <v/>
      </c>
      <c r="H121" t="str">
        <f ca="1">IF(C121=1,60*SummonTypeTable!$O$2/OFFSET(F121,0,-1),
IF(F121&lt;&gt;OFFSET(F121,-1,0),OFFSET(F121,-1,0)/OFFSET(F121,0,-1),""))</f>
        <v/>
      </c>
      <c r="I121">
        <f ca="1">(60+SUMIF(OFFSET(N121,-$C121+1,0,$C121),"EN",OFFSET(O121,-$C121+1,0,$C121))+SUMIF(OFFSET(S121,-$C121+1,0,$C121),"EN",OFFSET(T121,-$C121+1,0,$C121)))*SummonTypeTable!$O$2</f>
        <v>6796.0888888888894</v>
      </c>
      <c r="J121" t="str">
        <f ca="1">IF(C121=1,60*SummonTypeTable!$O$2-OFFSET(I121,0,-4),
IF(I121&lt;&gt;OFFSET(I121,-1,0),OFFSET(I121,-1,0)-OFFSET(I121,0,-4),""))</f>
        <v/>
      </c>
      <c r="K121" t="str">
        <f ca="1">IF(C121=1,60*SummonTypeTable!$O$2/OFFSET(I121,0,-4),
IF(I121&lt;&gt;OFFSET(I121,-1,0),OFFSET(I121,-1,0)/OFFSET(I121,0,-4),""))</f>
        <v/>
      </c>
      <c r="L121" t="str">
        <f t="shared" ca="1" si="28"/>
        <v>cu</v>
      </c>
      <c r="M121" t="s">
        <v>88</v>
      </c>
      <c r="N121" t="s">
        <v>90</v>
      </c>
      <c r="O121">
        <v>75000</v>
      </c>
      <c r="P121" t="str">
        <f t="shared" si="17"/>
        <v/>
      </c>
      <c r="Q121" t="str">
        <f t="shared" ca="1" si="26"/>
        <v>cu</v>
      </c>
      <c r="R121" t="s">
        <v>88</v>
      </c>
      <c r="S121" t="s">
        <v>90</v>
      </c>
      <c r="T121">
        <v>18750</v>
      </c>
      <c r="U121" t="str">
        <f t="shared" ca="1" si="18"/>
        <v>cu</v>
      </c>
      <c r="V121" t="str">
        <f t="shared" si="19"/>
        <v>GO</v>
      </c>
      <c r="W121">
        <f t="shared" si="20"/>
        <v>75000</v>
      </c>
      <c r="X121" t="str">
        <f t="shared" ca="1" si="21"/>
        <v>cu</v>
      </c>
      <c r="Y121" t="str">
        <f t="shared" si="22"/>
        <v>GO</v>
      </c>
      <c r="Z121">
        <f t="shared" si="23"/>
        <v>18750</v>
      </c>
    </row>
    <row r="122" spans="1:26">
      <c r="A122" t="s">
        <v>73</v>
      </c>
      <c r="B122" t="str">
        <f>VLOOKUP(A122,EventPointTypeTable!$A:$B,MATCH(EventPointTypeTable!$B$1,EventPointTypeTable!$A$1:$B$1,0),0)</f>
        <v>루틴2</v>
      </c>
      <c r="C122">
        <f t="shared" ca="1" si="24"/>
        <v>30</v>
      </c>
      <c r="D122">
        <v>2800</v>
      </c>
      <c r="E122">
        <f t="shared" ca="1" si="25"/>
        <v>15282</v>
      </c>
      <c r="F122">
        <f ca="1">(60+SUMIF(OFFSET(N122,-$C122+1,0,$C122),"EN",OFFSET(O122,-$C122+1,0,$C122)))*SummonTypeTable!$O$2</f>
        <v>4940.0000000000009</v>
      </c>
      <c r="G122" t="str">
        <f ca="1">IF(C122=1,60*SummonTypeTable!$O$2-OFFSET(F122,0,-1),
IF(F122&lt;&gt;OFFSET(F122,-1,0),OFFSET(F122,-1,0)-OFFSET(F122,0,-1),""))</f>
        <v/>
      </c>
      <c r="H122" t="str">
        <f ca="1">IF(C122=1,60*SummonTypeTable!$O$2/OFFSET(F122,0,-1),
IF(F122&lt;&gt;OFFSET(F122,-1,0),OFFSET(F122,-1,0)/OFFSET(F122,0,-1),""))</f>
        <v/>
      </c>
      <c r="I122">
        <f ca="1">(60+SUMIF(OFFSET(N122,-$C122+1,0,$C122),"EN",OFFSET(O122,-$C122+1,0,$C122))+SUMIF(OFFSET(S122,-$C122+1,0,$C122),"EN",OFFSET(T122,-$C122+1,0,$C122)))*SummonTypeTable!$O$2</f>
        <v>6796.0888888888894</v>
      </c>
      <c r="J122" t="str">
        <f ca="1">IF(C122=1,60*SummonTypeTable!$O$2-OFFSET(I122,0,-4),
IF(I122&lt;&gt;OFFSET(I122,-1,0),OFFSET(I122,-1,0)-OFFSET(I122,0,-4),""))</f>
        <v/>
      </c>
      <c r="K122" t="str">
        <f ca="1">IF(C122=1,60*SummonTypeTable!$O$2/OFFSET(I122,0,-4),
IF(I122&lt;&gt;OFFSET(I122,-1,0),OFFSET(I122,-1,0)/OFFSET(I122,0,-4),""))</f>
        <v/>
      </c>
      <c r="L122" t="str">
        <f t="shared" ca="1" si="28"/>
        <v>cu</v>
      </c>
      <c r="M122" t="s">
        <v>88</v>
      </c>
      <c r="N122" t="s">
        <v>90</v>
      </c>
      <c r="O122">
        <v>81250</v>
      </c>
      <c r="P122" t="str">
        <f t="shared" si="17"/>
        <v/>
      </c>
      <c r="Q122" t="str">
        <f t="shared" ca="1" si="26"/>
        <v>cu</v>
      </c>
      <c r="R122" t="s">
        <v>88</v>
      </c>
      <c r="S122" t="s">
        <v>90</v>
      </c>
      <c r="T122">
        <v>20313</v>
      </c>
      <c r="U122" t="str">
        <f t="shared" ca="1" si="18"/>
        <v>cu</v>
      </c>
      <c r="V122" t="str">
        <f t="shared" si="19"/>
        <v>GO</v>
      </c>
      <c r="W122">
        <f t="shared" si="20"/>
        <v>81250</v>
      </c>
      <c r="X122" t="str">
        <f t="shared" ca="1" si="21"/>
        <v>cu</v>
      </c>
      <c r="Y122" t="str">
        <f t="shared" si="22"/>
        <v>GO</v>
      </c>
      <c r="Z122">
        <f t="shared" si="23"/>
        <v>20313</v>
      </c>
    </row>
    <row r="123" spans="1:26">
      <c r="A123" t="s">
        <v>73</v>
      </c>
      <c r="B123" t="str">
        <f>VLOOKUP(A123,EventPointTypeTable!$A:$B,MATCH(EventPointTypeTable!$B$1,EventPointTypeTable!$A$1:$B$1,0),0)</f>
        <v>루틴2</v>
      </c>
      <c r="C123">
        <f t="shared" ca="1" si="24"/>
        <v>31</v>
      </c>
      <c r="D123">
        <v>3400</v>
      </c>
      <c r="E123">
        <f t="shared" ca="1" si="25"/>
        <v>18682</v>
      </c>
      <c r="F123">
        <f ca="1">(60+SUMIF(OFFSET(N123,-$C123+1,0,$C123),"EN",OFFSET(O123,-$C123+1,0,$C123)))*SummonTypeTable!$O$2</f>
        <v>8317.7777777777792</v>
      </c>
      <c r="G123">
        <f ca="1">IF(C123=1,60*SummonTypeTable!$O$2-OFFSET(F123,0,-1),
IF(F123&lt;&gt;OFFSET(F123,-1,0),OFFSET(F123,-1,0)-OFFSET(F123,0,-1),""))</f>
        <v>-13742</v>
      </c>
      <c r="H123">
        <f ca="1">IF(C123=1,60*SummonTypeTable!$O$2/OFFSET(F123,0,-1),
IF(F123&lt;&gt;OFFSET(F123,-1,0),OFFSET(F123,-1,0)/OFFSET(F123,0,-1),""))</f>
        <v>0.26442565035863402</v>
      </c>
      <c r="I123">
        <f ca="1">(60+SUMIF(OFFSET(N123,-$C123+1,0,$C123),"EN",OFFSET(O123,-$C123+1,0,$C123))+SUMIF(OFFSET(S123,-$C123+1,0,$C123),"EN",OFFSET(T123,-$C123+1,0,$C123)))*SummonTypeTable!$O$2</f>
        <v>11018.311111111112</v>
      </c>
      <c r="J123">
        <f ca="1">IF(C123=1,60*SummonTypeTable!$O$2-OFFSET(I123,0,-4),
IF(I123&lt;&gt;OFFSET(I123,-1,0),OFFSET(I123,-1,0)-OFFSET(I123,0,-4),""))</f>
        <v>-11885.911111111111</v>
      </c>
      <c r="K123">
        <f ca="1">IF(C123=1,60*SummonTypeTable!$O$2/OFFSET(I123,0,-4),
IF(I123&lt;&gt;OFFSET(I123,-1,0),OFFSET(I123,-1,0)/OFFSET(I123,0,-4),""))</f>
        <v>0.36377737334808313</v>
      </c>
      <c r="L123" t="str">
        <f t="shared" ca="1" si="28"/>
        <v>cu</v>
      </c>
      <c r="M123" t="s">
        <v>88</v>
      </c>
      <c r="N123" t="s">
        <v>114</v>
      </c>
      <c r="O123">
        <v>4000</v>
      </c>
      <c r="P123" t="str">
        <f t="shared" si="17"/>
        <v>에너지너무많음</v>
      </c>
      <c r="Q123" t="str">
        <f t="shared" ca="1" si="26"/>
        <v>cu</v>
      </c>
      <c r="R123" t="s">
        <v>88</v>
      </c>
      <c r="S123" t="s">
        <v>114</v>
      </c>
      <c r="T123">
        <v>1000</v>
      </c>
      <c r="U123" t="str">
        <f t="shared" ca="1" si="18"/>
        <v>cu</v>
      </c>
      <c r="V123" t="str">
        <f t="shared" si="19"/>
        <v>EN</v>
      </c>
      <c r="W123">
        <f t="shared" si="20"/>
        <v>4000</v>
      </c>
      <c r="X123" t="str">
        <f t="shared" ca="1" si="21"/>
        <v>cu</v>
      </c>
      <c r="Y123" t="str">
        <f t="shared" si="22"/>
        <v>EN</v>
      </c>
      <c r="Z123">
        <f t="shared" si="23"/>
        <v>1000</v>
      </c>
    </row>
    <row r="124" spans="1:26">
      <c r="A124" t="s">
        <v>73</v>
      </c>
      <c r="B124" t="str">
        <f>VLOOKUP(A124,EventPointTypeTable!$A:$B,MATCH(EventPointTypeTable!$B$1,EventPointTypeTable!$A$1:$B$1,0),0)</f>
        <v>루틴2</v>
      </c>
      <c r="C124">
        <f t="shared" ca="1" si="24"/>
        <v>32</v>
      </c>
      <c r="D124">
        <v>1200</v>
      </c>
      <c r="E124">
        <f t="shared" ca="1" si="25"/>
        <v>19882</v>
      </c>
      <c r="F124">
        <f ca="1">(60+SUMIF(OFFSET(N124,-$C124+1,0,$C124),"EN",OFFSET(O124,-$C124+1,0,$C124)))*SummonTypeTable!$O$2</f>
        <v>8317.7777777777792</v>
      </c>
      <c r="G124" t="str">
        <f ca="1">IF(C124=1,60*SummonTypeTable!$O$2-OFFSET(F124,0,-1),
IF(F124&lt;&gt;OFFSET(F124,-1,0),OFFSET(F124,-1,0)-OFFSET(F124,0,-1),""))</f>
        <v/>
      </c>
      <c r="H124" t="str">
        <f ca="1">IF(C124=1,60*SummonTypeTable!$O$2/OFFSET(F124,0,-1),
IF(F124&lt;&gt;OFFSET(F124,-1,0),OFFSET(F124,-1,0)/OFFSET(F124,0,-1),""))</f>
        <v/>
      </c>
      <c r="I124">
        <f ca="1">(60+SUMIF(OFFSET(N124,-$C124+1,0,$C124),"EN",OFFSET(O124,-$C124+1,0,$C124))+SUMIF(OFFSET(S124,-$C124+1,0,$C124),"EN",OFFSET(T124,-$C124+1,0,$C124)))*SummonTypeTable!$O$2</f>
        <v>11018.311111111112</v>
      </c>
      <c r="J124" t="str">
        <f ca="1">IF(C124=1,60*SummonTypeTable!$O$2-OFFSET(I124,0,-4),
IF(I124&lt;&gt;OFFSET(I124,-1,0),OFFSET(I124,-1,0)-OFFSET(I124,0,-4),""))</f>
        <v/>
      </c>
      <c r="K124" t="str">
        <f ca="1">IF(C124=1,60*SummonTypeTable!$O$2/OFFSET(I124,0,-4),
IF(I124&lt;&gt;OFFSET(I124,-1,0),OFFSET(I124,-1,0)/OFFSET(I124,0,-4),""))</f>
        <v/>
      </c>
      <c r="L124" t="str">
        <f t="shared" ca="1" si="28"/>
        <v>cu</v>
      </c>
      <c r="M124" t="s">
        <v>88</v>
      </c>
      <c r="N124" t="s">
        <v>90</v>
      </c>
      <c r="O124">
        <v>93750</v>
      </c>
      <c r="P124" t="str">
        <f t="shared" si="17"/>
        <v/>
      </c>
      <c r="Q124" t="str">
        <f t="shared" ca="1" si="26"/>
        <v>cu</v>
      </c>
      <c r="R124" t="s">
        <v>88</v>
      </c>
      <c r="S124" t="s">
        <v>90</v>
      </c>
      <c r="T124">
        <v>23438</v>
      </c>
      <c r="U124" t="str">
        <f t="shared" ca="1" si="18"/>
        <v>cu</v>
      </c>
      <c r="V124" t="str">
        <f t="shared" si="19"/>
        <v>GO</v>
      </c>
      <c r="W124">
        <f t="shared" si="20"/>
        <v>93750</v>
      </c>
      <c r="X124" t="str">
        <f t="shared" ca="1" si="21"/>
        <v>cu</v>
      </c>
      <c r="Y124" t="str">
        <f t="shared" si="22"/>
        <v>GO</v>
      </c>
      <c r="Z124">
        <f t="shared" si="23"/>
        <v>23438</v>
      </c>
    </row>
    <row r="125" spans="1:26">
      <c r="A125" t="s">
        <v>73</v>
      </c>
      <c r="B125" t="str">
        <f>VLOOKUP(A125,EventPointTypeTable!$A:$B,MATCH(EventPointTypeTable!$B$1,EventPointTypeTable!$A$1:$B$1,0),0)</f>
        <v>루틴2</v>
      </c>
      <c r="C125">
        <f t="shared" ca="1" si="24"/>
        <v>33</v>
      </c>
      <c r="D125">
        <v>4700</v>
      </c>
      <c r="E125">
        <f t="shared" ca="1" si="25"/>
        <v>24582</v>
      </c>
      <c r="F125">
        <f ca="1">(60+SUMIF(OFFSET(N125,-$C125+1,0,$C125),"EN",OFFSET(O125,-$C125+1,0,$C125)))*SummonTypeTable!$O$2</f>
        <v>12540.000000000002</v>
      </c>
      <c r="G125">
        <f ca="1">IF(C125=1,60*SummonTypeTable!$O$2-OFFSET(F125,0,-1),
IF(F125&lt;&gt;OFFSET(F125,-1,0),OFFSET(F125,-1,0)-OFFSET(F125,0,-1),""))</f>
        <v>-16264.222222222221</v>
      </c>
      <c r="H125">
        <f ca="1">IF(C125=1,60*SummonTypeTable!$O$2/OFFSET(F125,0,-1),
IF(F125&lt;&gt;OFFSET(F125,-1,0),OFFSET(F125,-1,0)/OFFSET(F125,0,-1),""))</f>
        <v>0.33836863468301109</v>
      </c>
      <c r="I125">
        <f ca="1">(60+SUMIF(OFFSET(N125,-$C125+1,0,$C125),"EN",OFFSET(O125,-$C125+1,0,$C125))+SUMIF(OFFSET(S125,-$C125+1,0,$C125),"EN",OFFSET(T125,-$C125+1,0,$C125)))*SummonTypeTable!$O$2</f>
        <v>16296.088888888891</v>
      </c>
      <c r="J125">
        <f ca="1">IF(C125=1,60*SummonTypeTable!$O$2-OFFSET(I125,0,-4),
IF(I125&lt;&gt;OFFSET(I125,-1,0),OFFSET(I125,-1,0)-OFFSET(I125,0,-4),""))</f>
        <v>-13563.688888888888</v>
      </c>
      <c r="K125">
        <f ca="1">IF(C125=1,60*SummonTypeTable!$O$2/OFFSET(I125,0,-4),
IF(I125&lt;&gt;OFFSET(I125,-1,0),OFFSET(I125,-1,0)/OFFSET(I125,0,-4),""))</f>
        <v>0.44822679648161712</v>
      </c>
      <c r="L125" t="str">
        <f t="shared" ca="1" si="28"/>
        <v>cu</v>
      </c>
      <c r="M125" t="s">
        <v>88</v>
      </c>
      <c r="N125" t="s">
        <v>114</v>
      </c>
      <c r="O125">
        <v>5000</v>
      </c>
      <c r="P125" t="str">
        <f t="shared" si="17"/>
        <v>에너지너무많음</v>
      </c>
      <c r="Q125" t="str">
        <f t="shared" ca="1" si="26"/>
        <v>cu</v>
      </c>
      <c r="R125" t="s">
        <v>88</v>
      </c>
      <c r="S125" t="s">
        <v>114</v>
      </c>
      <c r="T125">
        <v>1250</v>
      </c>
      <c r="U125" t="str">
        <f t="shared" ca="1" si="18"/>
        <v>cu</v>
      </c>
      <c r="V125" t="str">
        <f t="shared" si="19"/>
        <v>EN</v>
      </c>
      <c r="W125">
        <f t="shared" si="20"/>
        <v>5000</v>
      </c>
      <c r="X125" t="str">
        <f t="shared" ca="1" si="21"/>
        <v>cu</v>
      </c>
      <c r="Y125" t="str">
        <f t="shared" si="22"/>
        <v>EN</v>
      </c>
      <c r="Z125">
        <f t="shared" si="23"/>
        <v>1250</v>
      </c>
    </row>
    <row r="126" spans="1:26">
      <c r="A126" t="s">
        <v>73</v>
      </c>
      <c r="B126" t="str">
        <f>VLOOKUP(A126,EventPointTypeTable!$A:$B,MATCH(EventPointTypeTable!$B$1,EventPointTypeTable!$A$1:$B$1,0),0)</f>
        <v>루틴2</v>
      </c>
      <c r="C126">
        <f t="shared" ca="1" si="24"/>
        <v>34</v>
      </c>
      <c r="D126">
        <v>3500</v>
      </c>
      <c r="E126">
        <f t="shared" ca="1" si="25"/>
        <v>28082</v>
      </c>
      <c r="F126">
        <f ca="1">(60+SUMIF(OFFSET(N126,-$C126+1,0,$C126),"EN",OFFSET(O126,-$C126+1,0,$C126)))*SummonTypeTable!$O$2</f>
        <v>12540.000000000002</v>
      </c>
      <c r="G126" t="str">
        <f ca="1">IF(C126=1,60*SummonTypeTable!$O$2-OFFSET(F126,0,-1),
IF(F126&lt;&gt;OFFSET(F126,-1,0),OFFSET(F126,-1,0)-OFFSET(F126,0,-1),""))</f>
        <v/>
      </c>
      <c r="H126" t="str">
        <f ca="1">IF(C126=1,60*SummonTypeTable!$O$2/OFFSET(F126,0,-1),
IF(F126&lt;&gt;OFFSET(F126,-1,0),OFFSET(F126,-1,0)/OFFSET(F126,0,-1),""))</f>
        <v/>
      </c>
      <c r="I126">
        <f ca="1">(60+SUMIF(OFFSET(N126,-$C126+1,0,$C126),"EN",OFFSET(O126,-$C126+1,0,$C126))+SUMIF(OFFSET(S126,-$C126+1,0,$C126),"EN",OFFSET(T126,-$C126+1,0,$C126)))*SummonTypeTable!$O$2</f>
        <v>16296.088888888891</v>
      </c>
      <c r="J126" t="str">
        <f ca="1">IF(C126=1,60*SummonTypeTable!$O$2-OFFSET(I126,0,-4),
IF(I126&lt;&gt;OFFSET(I126,-1,0),OFFSET(I126,-1,0)-OFFSET(I126,0,-4),""))</f>
        <v/>
      </c>
      <c r="K126" t="str">
        <f ca="1">IF(C126=1,60*SummonTypeTable!$O$2/OFFSET(I126,0,-4),
IF(I126&lt;&gt;OFFSET(I126,-1,0),OFFSET(I126,-1,0)/OFFSET(I126,0,-4),""))</f>
        <v/>
      </c>
      <c r="L126" t="str">
        <f t="shared" ca="1" si="28"/>
        <v>cu</v>
      </c>
      <c r="M126" t="s">
        <v>88</v>
      </c>
      <c r="N126" t="s">
        <v>90</v>
      </c>
      <c r="O126">
        <v>68750</v>
      </c>
      <c r="P126" t="str">
        <f t="shared" si="17"/>
        <v/>
      </c>
      <c r="Q126" t="str">
        <f t="shared" ca="1" si="26"/>
        <v>cu</v>
      </c>
      <c r="R126" t="s">
        <v>88</v>
      </c>
      <c r="S126" t="s">
        <v>90</v>
      </c>
      <c r="T126">
        <v>17188</v>
      </c>
      <c r="U126" t="str">
        <f t="shared" ca="1" si="18"/>
        <v>cu</v>
      </c>
      <c r="V126" t="str">
        <f t="shared" si="19"/>
        <v>GO</v>
      </c>
      <c r="W126">
        <f t="shared" si="20"/>
        <v>68750</v>
      </c>
      <c r="X126" t="str">
        <f t="shared" ca="1" si="21"/>
        <v>cu</v>
      </c>
      <c r="Y126" t="str">
        <f t="shared" si="22"/>
        <v>GO</v>
      </c>
      <c r="Z126">
        <f t="shared" si="23"/>
        <v>17188</v>
      </c>
    </row>
    <row r="127" spans="1:26">
      <c r="A127" t="s">
        <v>73</v>
      </c>
      <c r="B127" t="str">
        <f>VLOOKUP(A127,EventPointTypeTable!$A:$B,MATCH(EventPointTypeTable!$B$1,EventPointTypeTable!$A$1:$B$1,0),0)</f>
        <v>루틴2</v>
      </c>
      <c r="C127">
        <f t="shared" ca="1" si="24"/>
        <v>35</v>
      </c>
      <c r="D127">
        <v>4500</v>
      </c>
      <c r="E127">
        <f t="shared" ca="1" si="25"/>
        <v>32582</v>
      </c>
      <c r="F127">
        <f ca="1">(60+SUMIF(OFFSET(N127,-$C127+1,0,$C127),"EN",OFFSET(O127,-$C127+1,0,$C127)))*SummonTypeTable!$O$2</f>
        <v>12540.000000000002</v>
      </c>
      <c r="G127" t="str">
        <f ca="1">IF(C127=1,60*SummonTypeTable!$O$2-OFFSET(F127,0,-1),
IF(F127&lt;&gt;OFFSET(F127,-1,0),OFFSET(F127,-1,0)-OFFSET(F127,0,-1),""))</f>
        <v/>
      </c>
      <c r="H127" t="str">
        <f ca="1">IF(C127=1,60*SummonTypeTable!$O$2/OFFSET(F127,0,-1),
IF(F127&lt;&gt;OFFSET(F127,-1,0),OFFSET(F127,-1,0)/OFFSET(F127,0,-1),""))</f>
        <v/>
      </c>
      <c r="I127">
        <f ca="1">(60+SUMIF(OFFSET(N127,-$C127+1,0,$C127),"EN",OFFSET(O127,-$C127+1,0,$C127))+SUMIF(OFFSET(S127,-$C127+1,0,$C127),"EN",OFFSET(T127,-$C127+1,0,$C127)))*SummonTypeTable!$O$2</f>
        <v>16296.088888888891</v>
      </c>
      <c r="J127" t="str">
        <f ca="1">IF(C127=1,60*SummonTypeTable!$O$2-OFFSET(I127,0,-4),
IF(I127&lt;&gt;OFFSET(I127,-1,0),OFFSET(I127,-1,0)-OFFSET(I127,0,-4),""))</f>
        <v/>
      </c>
      <c r="K127" t="str">
        <f ca="1">IF(C127=1,60*SummonTypeTable!$O$2/OFFSET(I127,0,-4),
IF(I127&lt;&gt;OFFSET(I127,-1,0),OFFSET(I127,-1,0)/OFFSET(I127,0,-4),""))</f>
        <v/>
      </c>
      <c r="L127" t="str">
        <f t="shared" ca="1" si="28"/>
        <v>cu</v>
      </c>
      <c r="M127" t="s">
        <v>88</v>
      </c>
      <c r="N127" t="s">
        <v>90</v>
      </c>
      <c r="O127">
        <v>87500</v>
      </c>
      <c r="P127" t="str">
        <f t="shared" si="17"/>
        <v/>
      </c>
      <c r="Q127" t="str">
        <f t="shared" ca="1" si="26"/>
        <v>cu</v>
      </c>
      <c r="R127" t="s">
        <v>88</v>
      </c>
      <c r="S127" t="s">
        <v>90</v>
      </c>
      <c r="T127">
        <v>21875</v>
      </c>
      <c r="U127" t="str">
        <f t="shared" ca="1" si="18"/>
        <v>cu</v>
      </c>
      <c r="V127" t="str">
        <f t="shared" si="19"/>
        <v>GO</v>
      </c>
      <c r="W127">
        <f t="shared" si="20"/>
        <v>87500</v>
      </c>
      <c r="X127" t="str">
        <f t="shared" ca="1" si="21"/>
        <v>cu</v>
      </c>
      <c r="Y127" t="str">
        <f t="shared" si="22"/>
        <v>GO</v>
      </c>
      <c r="Z127">
        <f t="shared" si="23"/>
        <v>21875</v>
      </c>
    </row>
    <row r="128" spans="1:26">
      <c r="A128" t="s">
        <v>73</v>
      </c>
      <c r="B128" t="str">
        <f>VLOOKUP(A128,EventPointTypeTable!$A:$B,MATCH(EventPointTypeTable!$B$1,EventPointTypeTable!$A$1:$B$1,0),0)</f>
        <v>루틴2</v>
      </c>
      <c r="C128">
        <f t="shared" ca="1" si="24"/>
        <v>36</v>
      </c>
      <c r="D128">
        <v>5800</v>
      </c>
      <c r="E128">
        <f t="shared" ca="1" si="25"/>
        <v>38382</v>
      </c>
      <c r="F128">
        <f ca="1">(60+SUMIF(OFFSET(N128,-$C128+1,0,$C128),"EN",OFFSET(O128,-$C128+1,0,$C128)))*SummonTypeTable!$O$2</f>
        <v>17944.444444444445</v>
      </c>
      <c r="G128">
        <f ca="1">IF(C128=1,60*SummonTypeTable!$O$2-OFFSET(F128,0,-1),
IF(F128&lt;&gt;OFFSET(F128,-1,0),OFFSET(F128,-1,0)-OFFSET(F128,0,-1),""))</f>
        <v>-25842</v>
      </c>
      <c r="H128">
        <f ca="1">IF(C128=1,60*SummonTypeTable!$O$2/OFFSET(F128,0,-1),
IF(F128&lt;&gt;OFFSET(F128,-1,0),OFFSET(F128,-1,0)/OFFSET(F128,0,-1),""))</f>
        <v>0.32671564795998131</v>
      </c>
      <c r="I128">
        <f ca="1">(60+SUMIF(OFFSET(N128,-$C128+1,0,$C128),"EN",OFFSET(O128,-$C128+1,0,$C128))+SUMIF(OFFSET(S128,-$C128+1,0,$C128),"EN",OFFSET(T128,-$C128+1,0,$C128)))*SummonTypeTable!$O$2</f>
        <v>23051.644444444446</v>
      </c>
      <c r="J128">
        <f ca="1">IF(C128=1,60*SummonTypeTable!$O$2-OFFSET(I128,0,-4),
IF(I128&lt;&gt;OFFSET(I128,-1,0),OFFSET(I128,-1,0)-OFFSET(I128,0,-4),""))</f>
        <v>-22085.911111111109</v>
      </c>
      <c r="K128">
        <f ca="1">IF(C128=1,60*SummonTypeTable!$O$2/OFFSET(I128,0,-4),
IF(I128&lt;&gt;OFFSET(I128,-1,0),OFFSET(I128,-1,0)/OFFSET(I128,0,-4),""))</f>
        <v>0.42457633497183295</v>
      </c>
      <c r="L128" t="str">
        <f t="shared" ca="1" si="28"/>
        <v>cu</v>
      </c>
      <c r="M128" t="s">
        <v>88</v>
      </c>
      <c r="N128" t="s">
        <v>114</v>
      </c>
      <c r="O128">
        <v>6400</v>
      </c>
      <c r="P128" t="str">
        <f t="shared" si="17"/>
        <v>에너지너무많음</v>
      </c>
      <c r="Q128" t="str">
        <f t="shared" ca="1" si="26"/>
        <v>cu</v>
      </c>
      <c r="R128" t="s">
        <v>88</v>
      </c>
      <c r="S128" t="s">
        <v>114</v>
      </c>
      <c r="T128">
        <v>1600</v>
      </c>
      <c r="U128" t="str">
        <f t="shared" ca="1" si="18"/>
        <v>cu</v>
      </c>
      <c r="V128" t="str">
        <f t="shared" si="19"/>
        <v>EN</v>
      </c>
      <c r="W128">
        <f t="shared" si="20"/>
        <v>6400</v>
      </c>
      <c r="X128" t="str">
        <f t="shared" ca="1" si="21"/>
        <v>cu</v>
      </c>
      <c r="Y128" t="str">
        <f t="shared" si="22"/>
        <v>EN</v>
      </c>
      <c r="Z128">
        <f t="shared" si="23"/>
        <v>1600</v>
      </c>
    </row>
    <row r="129" spans="1:26">
      <c r="A129" t="s">
        <v>73</v>
      </c>
      <c r="B129" t="str">
        <f>VLOOKUP(A129,EventPointTypeTable!$A:$B,MATCH(EventPointTypeTable!$B$1,EventPointTypeTable!$A$1:$B$1,0),0)</f>
        <v>루틴2</v>
      </c>
      <c r="C129">
        <f t="shared" ca="1" si="24"/>
        <v>37</v>
      </c>
      <c r="D129">
        <v>1200</v>
      </c>
      <c r="E129">
        <f t="shared" ca="1" si="25"/>
        <v>39582</v>
      </c>
      <c r="F129">
        <f ca="1">(60+SUMIF(OFFSET(N129,-$C129+1,0,$C129),"EN",OFFSET(O129,-$C129+1,0,$C129)))*SummonTypeTable!$O$2</f>
        <v>17944.444444444445</v>
      </c>
      <c r="G129" t="str">
        <f ca="1">IF(C129=1,60*SummonTypeTable!$O$2-OFFSET(F129,0,-1),
IF(F129&lt;&gt;OFFSET(F129,-1,0),OFFSET(F129,-1,0)-OFFSET(F129,0,-1),""))</f>
        <v/>
      </c>
      <c r="H129" t="str">
        <f ca="1">IF(C129=1,60*SummonTypeTable!$O$2/OFFSET(F129,0,-1),
IF(F129&lt;&gt;OFFSET(F129,-1,0),OFFSET(F129,-1,0)/OFFSET(F129,0,-1),""))</f>
        <v/>
      </c>
      <c r="I129">
        <f ca="1">(60+SUMIF(OFFSET(N129,-$C129+1,0,$C129),"EN",OFFSET(O129,-$C129+1,0,$C129))+SUMIF(OFFSET(S129,-$C129+1,0,$C129),"EN",OFFSET(T129,-$C129+1,0,$C129)))*SummonTypeTable!$O$2</f>
        <v>23051.644444444446</v>
      </c>
      <c r="J129" t="str">
        <f ca="1">IF(C129=1,60*SummonTypeTable!$O$2-OFFSET(I129,0,-4),
IF(I129&lt;&gt;OFFSET(I129,-1,0),OFFSET(I129,-1,0)-OFFSET(I129,0,-4),""))</f>
        <v/>
      </c>
      <c r="K129" t="str">
        <f ca="1">IF(C129=1,60*SummonTypeTable!$O$2/OFFSET(I129,0,-4),
IF(I129&lt;&gt;OFFSET(I129,-1,0),OFFSET(I129,-1,0)/OFFSET(I129,0,-4),""))</f>
        <v/>
      </c>
      <c r="L129" t="str">
        <f t="shared" ca="1" si="28"/>
        <v>cu</v>
      </c>
      <c r="M129" t="s">
        <v>88</v>
      </c>
      <c r="N129" t="s">
        <v>90</v>
      </c>
      <c r="O129">
        <v>48750</v>
      </c>
      <c r="P129" t="str">
        <f t="shared" si="17"/>
        <v/>
      </c>
      <c r="Q129" t="str">
        <f t="shared" ca="1" si="26"/>
        <v>cu</v>
      </c>
      <c r="R129" t="s">
        <v>88</v>
      </c>
      <c r="S129" t="s">
        <v>90</v>
      </c>
      <c r="T129">
        <v>12188</v>
      </c>
      <c r="U129" t="str">
        <f t="shared" ca="1" si="18"/>
        <v>cu</v>
      </c>
      <c r="V129" t="str">
        <f t="shared" si="19"/>
        <v>GO</v>
      </c>
      <c r="W129">
        <f t="shared" si="20"/>
        <v>48750</v>
      </c>
      <c r="X129" t="str">
        <f t="shared" ca="1" si="21"/>
        <v>cu</v>
      </c>
      <c r="Y129" t="str">
        <f t="shared" si="22"/>
        <v>GO</v>
      </c>
      <c r="Z129">
        <f t="shared" si="23"/>
        <v>12188</v>
      </c>
    </row>
    <row r="130" spans="1:26">
      <c r="A130" t="s">
        <v>73</v>
      </c>
      <c r="B130" t="str">
        <f>VLOOKUP(A130,EventPointTypeTable!$A:$B,MATCH(EventPointTypeTable!$B$1,EventPointTypeTable!$A$1:$B$1,0),0)</f>
        <v>루틴2</v>
      </c>
      <c r="C130">
        <f t="shared" ca="1" si="24"/>
        <v>38</v>
      </c>
      <c r="D130">
        <v>1550</v>
      </c>
      <c r="E130">
        <f t="shared" ca="1" si="25"/>
        <v>41132</v>
      </c>
      <c r="F130">
        <f ca="1">(60+SUMIF(OFFSET(N130,-$C130+1,0,$C130),"EN",OFFSET(O130,-$C130+1,0,$C130)))*SummonTypeTable!$O$2</f>
        <v>17944.444444444445</v>
      </c>
      <c r="G130" t="str">
        <f ca="1">IF(C130=1,60*SummonTypeTable!$O$2-OFFSET(F130,0,-1),
IF(F130&lt;&gt;OFFSET(F130,-1,0),OFFSET(F130,-1,0)-OFFSET(F130,0,-1),""))</f>
        <v/>
      </c>
      <c r="H130" t="str">
        <f ca="1">IF(C130=1,60*SummonTypeTable!$O$2/OFFSET(F130,0,-1),
IF(F130&lt;&gt;OFFSET(F130,-1,0),OFFSET(F130,-1,0)/OFFSET(F130,0,-1),""))</f>
        <v/>
      </c>
      <c r="I130">
        <f ca="1">(60+SUMIF(OFFSET(N130,-$C130+1,0,$C130),"EN",OFFSET(O130,-$C130+1,0,$C130))+SUMIF(OFFSET(S130,-$C130+1,0,$C130),"EN",OFFSET(T130,-$C130+1,0,$C130)))*SummonTypeTable!$O$2</f>
        <v>23051.644444444446</v>
      </c>
      <c r="J130" t="str">
        <f ca="1">IF(C130=1,60*SummonTypeTable!$O$2-OFFSET(I130,0,-4),
IF(I130&lt;&gt;OFFSET(I130,-1,0),OFFSET(I130,-1,0)-OFFSET(I130,0,-4),""))</f>
        <v/>
      </c>
      <c r="K130" t="str">
        <f ca="1">IF(C130=1,60*SummonTypeTable!$O$2/OFFSET(I130,0,-4),
IF(I130&lt;&gt;OFFSET(I130,-1,0),OFFSET(I130,-1,0)/OFFSET(I130,0,-4),""))</f>
        <v/>
      </c>
      <c r="L130" t="str">
        <f t="shared" ca="1" si="28"/>
        <v>cu</v>
      </c>
      <c r="M130" t="s">
        <v>88</v>
      </c>
      <c r="N130" t="s">
        <v>90</v>
      </c>
      <c r="O130">
        <v>112500</v>
      </c>
      <c r="P130" t="str">
        <f t="shared" si="17"/>
        <v/>
      </c>
      <c r="Q130" t="str">
        <f t="shared" ca="1" si="26"/>
        <v>cu</v>
      </c>
      <c r="R130" t="s">
        <v>88</v>
      </c>
      <c r="S130" t="s">
        <v>90</v>
      </c>
      <c r="T130">
        <v>28125</v>
      </c>
      <c r="U130" t="str">
        <f t="shared" ca="1" si="18"/>
        <v>cu</v>
      </c>
      <c r="V130" t="str">
        <f t="shared" si="19"/>
        <v>GO</v>
      </c>
      <c r="W130">
        <f t="shared" si="20"/>
        <v>112500</v>
      </c>
      <c r="X130" t="str">
        <f t="shared" ca="1" si="21"/>
        <v>cu</v>
      </c>
      <c r="Y130" t="str">
        <f t="shared" si="22"/>
        <v>GO</v>
      </c>
      <c r="Z130">
        <f t="shared" si="23"/>
        <v>28125</v>
      </c>
    </row>
    <row r="131" spans="1:26">
      <c r="A131" t="s">
        <v>73</v>
      </c>
      <c r="B131" t="str">
        <f>VLOOKUP(A131,EventPointTypeTable!$A:$B,MATCH(EventPointTypeTable!$B$1,EventPointTypeTable!$A$1:$B$1,0),0)</f>
        <v>루틴2</v>
      </c>
      <c r="C131">
        <f t="shared" ca="1" si="24"/>
        <v>39</v>
      </c>
      <c r="D131">
        <v>6700</v>
      </c>
      <c r="E131">
        <f t="shared" ca="1" si="25"/>
        <v>47832</v>
      </c>
      <c r="F131">
        <f ca="1">(60+SUMIF(OFFSET(N131,-$C131+1,0,$C131),"EN",OFFSET(O131,-$C131+1,0,$C131)))*SummonTypeTable!$O$2</f>
        <v>24024.444444444449</v>
      </c>
      <c r="G131">
        <f ca="1">IF(C131=1,60*SummonTypeTable!$O$2-OFFSET(F131,0,-1),
IF(F131&lt;&gt;OFFSET(F131,-1,0),OFFSET(F131,-1,0)-OFFSET(F131,0,-1),""))</f>
        <v>-29887.555555555555</v>
      </c>
      <c r="H131">
        <f ca="1">IF(C131=1,60*SummonTypeTable!$O$2/OFFSET(F131,0,-1),
IF(F131&lt;&gt;OFFSET(F131,-1,0),OFFSET(F131,-1,0)/OFFSET(F131,0,-1),""))</f>
        <v>0.37515563732322388</v>
      </c>
      <c r="I131">
        <f ca="1">(60+SUMIF(OFFSET(N131,-$C131+1,0,$C131),"EN",OFFSET(O131,-$C131+1,0,$C131))+SUMIF(OFFSET(S131,-$C131+1,0,$C131),"EN",OFFSET(T131,-$C131+1,0,$C131)))*SummonTypeTable!$O$2</f>
        <v>30651.64444444445</v>
      </c>
      <c r="J131">
        <f ca="1">IF(C131=1,60*SummonTypeTable!$O$2-OFFSET(I131,0,-4),
IF(I131&lt;&gt;OFFSET(I131,-1,0),OFFSET(I131,-1,0)-OFFSET(I131,0,-4),""))</f>
        <v>-24780.355555555554</v>
      </c>
      <c r="K131">
        <f ca="1">IF(C131=1,60*SummonTypeTable!$O$2/OFFSET(I131,0,-4),
IF(I131&lt;&gt;OFFSET(I131,-1,0),OFFSET(I131,-1,0)/OFFSET(I131,0,-4),""))</f>
        <v>0.48192934530114662</v>
      </c>
      <c r="L131" t="str">
        <f t="shared" ca="1" si="28"/>
        <v>cu</v>
      </c>
      <c r="M131" t="s">
        <v>88</v>
      </c>
      <c r="N131" t="s">
        <v>114</v>
      </c>
      <c r="O131">
        <v>7200</v>
      </c>
      <c r="P131" t="str">
        <f t="shared" si="17"/>
        <v>에너지너무많음</v>
      </c>
      <c r="Q131" t="str">
        <f t="shared" ca="1" si="26"/>
        <v>cu</v>
      </c>
      <c r="R131" t="s">
        <v>88</v>
      </c>
      <c r="S131" t="s">
        <v>114</v>
      </c>
      <c r="T131">
        <v>1800</v>
      </c>
      <c r="U131" t="str">
        <f t="shared" ca="1" si="18"/>
        <v>cu</v>
      </c>
      <c r="V131" t="str">
        <f t="shared" si="19"/>
        <v>EN</v>
      </c>
      <c r="W131">
        <f t="shared" si="20"/>
        <v>7200</v>
      </c>
      <c r="X131" t="str">
        <f t="shared" ca="1" si="21"/>
        <v>cu</v>
      </c>
      <c r="Y131" t="str">
        <f t="shared" si="22"/>
        <v>EN</v>
      </c>
      <c r="Z131">
        <f t="shared" si="23"/>
        <v>1800</v>
      </c>
    </row>
    <row r="132" spans="1:26">
      <c r="A132" t="s">
        <v>73</v>
      </c>
      <c r="B132" t="str">
        <f>VLOOKUP(A132,EventPointTypeTable!$A:$B,MATCH(EventPointTypeTable!$B$1,EventPointTypeTable!$A$1:$B$1,0),0)</f>
        <v>루틴2</v>
      </c>
      <c r="C132">
        <f t="shared" ca="1" si="24"/>
        <v>40</v>
      </c>
      <c r="D132">
        <v>2500</v>
      </c>
      <c r="E132">
        <f t="shared" ca="1" si="25"/>
        <v>50332</v>
      </c>
      <c r="F132">
        <f ca="1">(60+SUMIF(OFFSET(N132,-$C132+1,0,$C132),"EN",OFFSET(O132,-$C132+1,0,$C132)))*SummonTypeTable!$O$2</f>
        <v>24024.444444444449</v>
      </c>
      <c r="G132" t="str">
        <f ca="1">IF(C132=1,60*SummonTypeTable!$O$2-OFFSET(F132,0,-1),
IF(F132&lt;&gt;OFFSET(F132,-1,0),OFFSET(F132,-1,0)-OFFSET(F132,0,-1),""))</f>
        <v/>
      </c>
      <c r="H132" t="str">
        <f ca="1">IF(C132=1,60*SummonTypeTable!$O$2/OFFSET(F132,0,-1),
IF(F132&lt;&gt;OFFSET(F132,-1,0),OFFSET(F132,-1,0)/OFFSET(F132,0,-1),""))</f>
        <v/>
      </c>
      <c r="I132">
        <f ca="1">(60+SUMIF(OFFSET(N132,-$C132+1,0,$C132),"EN",OFFSET(O132,-$C132+1,0,$C132))+SUMIF(OFFSET(S132,-$C132+1,0,$C132),"EN",OFFSET(T132,-$C132+1,0,$C132)))*SummonTypeTable!$O$2</f>
        <v>30651.64444444445</v>
      </c>
      <c r="J132" t="str">
        <f ca="1">IF(C132=1,60*SummonTypeTable!$O$2-OFFSET(I132,0,-4),
IF(I132&lt;&gt;OFFSET(I132,-1,0),OFFSET(I132,-1,0)-OFFSET(I132,0,-4),""))</f>
        <v/>
      </c>
      <c r="K132" t="str">
        <f ca="1">IF(C132=1,60*SummonTypeTable!$O$2/OFFSET(I132,0,-4),
IF(I132&lt;&gt;OFFSET(I132,-1,0),OFFSET(I132,-1,0)/OFFSET(I132,0,-4),""))</f>
        <v/>
      </c>
      <c r="L132" t="str">
        <f t="shared" ca="1" si="28"/>
        <v>cu</v>
      </c>
      <c r="M132" t="s">
        <v>88</v>
      </c>
      <c r="N132" t="s">
        <v>90</v>
      </c>
      <c r="O132">
        <v>105000</v>
      </c>
      <c r="P132" t="str">
        <f t="shared" si="17"/>
        <v/>
      </c>
      <c r="Q132" t="str">
        <f t="shared" ca="1" si="26"/>
        <v>cu</v>
      </c>
      <c r="R132" t="s">
        <v>88</v>
      </c>
      <c r="S132" t="s">
        <v>90</v>
      </c>
      <c r="T132">
        <v>26250</v>
      </c>
      <c r="U132" t="str">
        <f t="shared" ca="1" si="18"/>
        <v>cu</v>
      </c>
      <c r="V132" t="str">
        <f t="shared" si="19"/>
        <v>GO</v>
      </c>
      <c r="W132">
        <f t="shared" si="20"/>
        <v>105000</v>
      </c>
      <c r="X132" t="str">
        <f t="shared" ca="1" si="21"/>
        <v>cu</v>
      </c>
      <c r="Y132" t="str">
        <f t="shared" si="22"/>
        <v>GO</v>
      </c>
      <c r="Z132">
        <f t="shared" si="23"/>
        <v>26250</v>
      </c>
    </row>
    <row r="133" spans="1:26">
      <c r="A133" t="s">
        <v>73</v>
      </c>
      <c r="B133" t="str">
        <f>VLOOKUP(A133,EventPointTypeTable!$A:$B,MATCH(EventPointTypeTable!$B$1,EventPointTypeTable!$A$1:$B$1,0),0)</f>
        <v>루틴2</v>
      </c>
      <c r="C133">
        <f t="shared" ca="1" si="24"/>
        <v>41</v>
      </c>
      <c r="D133">
        <v>4500</v>
      </c>
      <c r="E133">
        <f t="shared" ca="1" si="25"/>
        <v>54832</v>
      </c>
      <c r="F133">
        <f ca="1">(60+SUMIF(OFFSET(N133,-$C133+1,0,$C133),"EN",OFFSET(O133,-$C133+1,0,$C133)))*SummonTypeTable!$O$2</f>
        <v>24024.444444444449</v>
      </c>
      <c r="G133" t="str">
        <f ca="1">IF(C133=1,60*SummonTypeTable!$O$2-OFFSET(F133,0,-1),
IF(F133&lt;&gt;OFFSET(F133,-1,0),OFFSET(F133,-1,0)-OFFSET(F133,0,-1),""))</f>
        <v/>
      </c>
      <c r="H133" t="str">
        <f ca="1">IF(C133=1,60*SummonTypeTable!$O$2/OFFSET(F133,0,-1),
IF(F133&lt;&gt;OFFSET(F133,-1,0),OFFSET(F133,-1,0)/OFFSET(F133,0,-1),""))</f>
        <v/>
      </c>
      <c r="I133">
        <f ca="1">(60+SUMIF(OFFSET(N133,-$C133+1,0,$C133),"EN",OFFSET(O133,-$C133+1,0,$C133))+SUMIF(OFFSET(S133,-$C133+1,0,$C133),"EN",OFFSET(T133,-$C133+1,0,$C133)))*SummonTypeTable!$O$2</f>
        <v>30651.64444444445</v>
      </c>
      <c r="J133" t="str">
        <f ca="1">IF(C133=1,60*SummonTypeTable!$O$2-OFFSET(I133,0,-4),
IF(I133&lt;&gt;OFFSET(I133,-1,0),OFFSET(I133,-1,0)-OFFSET(I133,0,-4),""))</f>
        <v/>
      </c>
      <c r="K133" t="str">
        <f ca="1">IF(C133=1,60*SummonTypeTable!$O$2/OFFSET(I133,0,-4),
IF(I133&lt;&gt;OFFSET(I133,-1,0),OFFSET(I133,-1,0)/OFFSET(I133,0,-4),""))</f>
        <v/>
      </c>
      <c r="L133" t="str">
        <f t="shared" ca="1" si="28"/>
        <v>cu</v>
      </c>
      <c r="M133" t="s">
        <v>88</v>
      </c>
      <c r="N133" t="s">
        <v>90</v>
      </c>
      <c r="O133">
        <v>70000</v>
      </c>
      <c r="P133" t="str">
        <f t="shared" si="17"/>
        <v/>
      </c>
      <c r="Q133" t="str">
        <f t="shared" ca="1" si="26"/>
        <v>cu</v>
      </c>
      <c r="R133" t="s">
        <v>88</v>
      </c>
      <c r="S133" t="s">
        <v>90</v>
      </c>
      <c r="T133">
        <v>17500</v>
      </c>
      <c r="U133" t="str">
        <f t="shared" ca="1" si="18"/>
        <v>cu</v>
      </c>
      <c r="V133" t="str">
        <f t="shared" si="19"/>
        <v>GO</v>
      </c>
      <c r="W133">
        <f t="shared" si="20"/>
        <v>70000</v>
      </c>
      <c r="X133" t="str">
        <f t="shared" ca="1" si="21"/>
        <v>cu</v>
      </c>
      <c r="Y133" t="str">
        <f t="shared" si="22"/>
        <v>GO</v>
      </c>
      <c r="Z133">
        <f t="shared" si="23"/>
        <v>17500</v>
      </c>
    </row>
    <row r="134" spans="1:26">
      <c r="A134" t="s">
        <v>73</v>
      </c>
      <c r="B134" t="str">
        <f>VLOOKUP(A134,EventPointTypeTable!$A:$B,MATCH(EventPointTypeTable!$B$1,EventPointTypeTable!$A$1:$B$1,0),0)</f>
        <v>루틴2</v>
      </c>
      <c r="C134">
        <f t="shared" ca="1" si="24"/>
        <v>42</v>
      </c>
      <c r="D134">
        <v>6400</v>
      </c>
      <c r="E134">
        <f t="shared" ca="1" si="25"/>
        <v>61232</v>
      </c>
      <c r="F134">
        <f ca="1">(60+SUMIF(OFFSET(N134,-$C134+1,0,$C134),"EN",OFFSET(O134,-$C134+1,0,$C134)))*SummonTypeTable!$O$2</f>
        <v>24024.444444444449</v>
      </c>
      <c r="G134" t="str">
        <f ca="1">IF(C134=1,60*SummonTypeTable!$O$2-OFFSET(F134,0,-1),
IF(F134&lt;&gt;OFFSET(F134,-1,0),OFFSET(F134,-1,0)-OFFSET(F134,0,-1),""))</f>
        <v/>
      </c>
      <c r="H134" t="str">
        <f ca="1">IF(C134=1,60*SummonTypeTable!$O$2/OFFSET(F134,0,-1),
IF(F134&lt;&gt;OFFSET(F134,-1,0),OFFSET(F134,-1,0)/OFFSET(F134,0,-1),""))</f>
        <v/>
      </c>
      <c r="I134">
        <f ca="1">(60+SUMIF(OFFSET(N134,-$C134+1,0,$C134),"EN",OFFSET(O134,-$C134+1,0,$C134))+SUMIF(OFFSET(S134,-$C134+1,0,$C134),"EN",OFFSET(T134,-$C134+1,0,$C134)))*SummonTypeTable!$O$2</f>
        <v>30651.64444444445</v>
      </c>
      <c r="J134" t="str">
        <f ca="1">IF(C134=1,60*SummonTypeTable!$O$2-OFFSET(I134,0,-4),
IF(I134&lt;&gt;OFFSET(I134,-1,0),OFFSET(I134,-1,0)-OFFSET(I134,0,-4),""))</f>
        <v/>
      </c>
      <c r="K134" t="str">
        <f ca="1">IF(C134=1,60*SummonTypeTable!$O$2/OFFSET(I134,0,-4),
IF(I134&lt;&gt;OFFSET(I134,-1,0),OFFSET(I134,-1,0)/OFFSET(I134,0,-4),""))</f>
        <v/>
      </c>
      <c r="L134" t="str">
        <f t="shared" ca="1" si="28"/>
        <v>cu</v>
      </c>
      <c r="M134" t="s">
        <v>88</v>
      </c>
      <c r="N134" t="s">
        <v>90</v>
      </c>
      <c r="O134">
        <v>91250</v>
      </c>
      <c r="P134" t="str">
        <f t="shared" si="17"/>
        <v/>
      </c>
      <c r="Q134" t="str">
        <f t="shared" ca="1" si="26"/>
        <v>cu</v>
      </c>
      <c r="R134" t="s">
        <v>88</v>
      </c>
      <c r="S134" t="s">
        <v>90</v>
      </c>
      <c r="T134">
        <v>22813</v>
      </c>
      <c r="U134" t="str">
        <f t="shared" ca="1" si="18"/>
        <v>cu</v>
      </c>
      <c r="V134" t="str">
        <f t="shared" si="19"/>
        <v>GO</v>
      </c>
      <c r="W134">
        <f t="shared" si="20"/>
        <v>91250</v>
      </c>
      <c r="X134" t="str">
        <f t="shared" ca="1" si="21"/>
        <v>cu</v>
      </c>
      <c r="Y134" t="str">
        <f t="shared" si="22"/>
        <v>GO</v>
      </c>
      <c r="Z134">
        <f t="shared" si="23"/>
        <v>22813</v>
      </c>
    </row>
    <row r="135" spans="1:26">
      <c r="A135" t="s">
        <v>73</v>
      </c>
      <c r="B135" t="str">
        <f>VLOOKUP(A135,EventPointTypeTable!$A:$B,MATCH(EventPointTypeTable!$B$1,EventPointTypeTable!$A$1:$B$1,0),0)</f>
        <v>루틴2</v>
      </c>
      <c r="C135">
        <f t="shared" ca="1" si="24"/>
        <v>43</v>
      </c>
      <c r="D135">
        <v>8400</v>
      </c>
      <c r="E135">
        <f t="shared" ca="1" si="25"/>
        <v>69632</v>
      </c>
      <c r="F135">
        <f ca="1">(60+SUMIF(OFFSET(N135,-$C135+1,0,$C135),"EN",OFFSET(O135,-$C135+1,0,$C135)))*SummonTypeTable!$O$2</f>
        <v>31455.555555555558</v>
      </c>
      <c r="G135">
        <f ca="1">IF(C135=1,60*SummonTypeTable!$O$2-OFFSET(F135,0,-1),
IF(F135&lt;&gt;OFFSET(F135,-1,0),OFFSET(F135,-1,0)-OFFSET(F135,0,-1),""))</f>
        <v>-45607.555555555547</v>
      </c>
      <c r="H135">
        <f ca="1">IF(C135=1,60*SummonTypeTable!$O$2/OFFSET(F135,0,-1),
IF(F135&lt;&gt;OFFSET(F135,-1,0),OFFSET(F135,-1,0)/OFFSET(F135,0,-1),""))</f>
        <v>0.34502016952614384</v>
      </c>
      <c r="I135">
        <f ca="1">(60+SUMIF(OFFSET(N135,-$C135+1,0,$C135),"EN",OFFSET(O135,-$C135+1,0,$C135))+SUMIF(OFFSET(S135,-$C135+1,0,$C135),"EN",OFFSET(T135,-$C135+1,0,$C135)))*SummonTypeTable!$O$2</f>
        <v>39940.53333333334</v>
      </c>
      <c r="J135">
        <f ca="1">IF(C135=1,60*SummonTypeTable!$O$2-OFFSET(I135,0,-4),
IF(I135&lt;&gt;OFFSET(I135,-1,0),OFFSET(I135,-1,0)-OFFSET(I135,0,-4),""))</f>
        <v>-38980.35555555555</v>
      </c>
      <c r="K135">
        <f ca="1">IF(C135=1,60*SummonTypeTable!$O$2/OFFSET(I135,0,-4),
IF(I135&lt;&gt;OFFSET(I135,-1,0),OFFSET(I135,-1,0)/OFFSET(I135,0,-4),""))</f>
        <v>0.44019480187908505</v>
      </c>
      <c r="L135" t="str">
        <f t="shared" ca="1" si="28"/>
        <v>cu</v>
      </c>
      <c r="M135" t="s">
        <v>88</v>
      </c>
      <c r="N135" t="s">
        <v>114</v>
      </c>
      <c r="O135">
        <v>8800</v>
      </c>
      <c r="P135" t="str">
        <f t="shared" si="17"/>
        <v>에너지너무많음</v>
      </c>
      <c r="Q135" t="str">
        <f t="shared" ca="1" si="26"/>
        <v>cu</v>
      </c>
      <c r="R135" t="s">
        <v>88</v>
      </c>
      <c r="S135" t="s">
        <v>114</v>
      </c>
      <c r="T135">
        <v>2200</v>
      </c>
      <c r="U135" t="str">
        <f t="shared" ca="1" si="18"/>
        <v>cu</v>
      </c>
      <c r="V135" t="str">
        <f t="shared" si="19"/>
        <v>EN</v>
      </c>
      <c r="W135">
        <f t="shared" si="20"/>
        <v>8800</v>
      </c>
      <c r="X135" t="str">
        <f t="shared" ca="1" si="21"/>
        <v>cu</v>
      </c>
      <c r="Y135" t="str">
        <f t="shared" si="22"/>
        <v>EN</v>
      </c>
      <c r="Z135">
        <f t="shared" si="23"/>
        <v>2200</v>
      </c>
    </row>
    <row r="136" spans="1:26">
      <c r="A136" t="s">
        <v>73</v>
      </c>
      <c r="B136" t="str">
        <f>VLOOKUP(A136,EventPointTypeTable!$A:$B,MATCH(EventPointTypeTable!$B$1,EventPointTypeTable!$A$1:$B$1,0),0)</f>
        <v>루틴2</v>
      </c>
      <c r="C136">
        <f t="shared" ca="1" si="24"/>
        <v>44</v>
      </c>
      <c r="D136">
        <v>1000</v>
      </c>
      <c r="E136">
        <f t="shared" ca="1" si="25"/>
        <v>70632</v>
      </c>
      <c r="F136">
        <f ca="1">(60+SUMIF(OFFSET(N136,-$C136+1,0,$C136),"EN",OFFSET(O136,-$C136+1,0,$C136)))*SummonTypeTable!$O$2</f>
        <v>31455.555555555558</v>
      </c>
      <c r="G136" t="str">
        <f ca="1">IF(C136=1,60*SummonTypeTable!$O$2-OFFSET(F136,0,-1),
IF(F136&lt;&gt;OFFSET(F136,-1,0),OFFSET(F136,-1,0)-OFFSET(F136,0,-1),""))</f>
        <v/>
      </c>
      <c r="H136" t="str">
        <f ca="1">IF(C136=1,60*SummonTypeTable!$O$2/OFFSET(F136,0,-1),
IF(F136&lt;&gt;OFFSET(F136,-1,0),OFFSET(F136,-1,0)/OFFSET(F136,0,-1),""))</f>
        <v/>
      </c>
      <c r="I136">
        <f ca="1">(60+SUMIF(OFFSET(N136,-$C136+1,0,$C136),"EN",OFFSET(O136,-$C136+1,0,$C136))+SUMIF(OFFSET(S136,-$C136+1,0,$C136),"EN",OFFSET(T136,-$C136+1,0,$C136)))*SummonTypeTable!$O$2</f>
        <v>39940.53333333334</v>
      </c>
      <c r="J136" t="str">
        <f ca="1">IF(C136=1,60*SummonTypeTable!$O$2-OFFSET(I136,0,-4),
IF(I136&lt;&gt;OFFSET(I136,-1,0),OFFSET(I136,-1,0)-OFFSET(I136,0,-4),""))</f>
        <v/>
      </c>
      <c r="K136" t="str">
        <f ca="1">IF(C136=1,60*SummonTypeTable!$O$2/OFFSET(I136,0,-4),
IF(I136&lt;&gt;OFFSET(I136,-1,0),OFFSET(I136,-1,0)/OFFSET(I136,0,-4),""))</f>
        <v/>
      </c>
      <c r="L136" t="str">
        <f t="shared" ca="1" si="28"/>
        <v>cu</v>
      </c>
      <c r="M136" t="s">
        <v>88</v>
      </c>
      <c r="N136" t="s">
        <v>90</v>
      </c>
      <c r="O136">
        <v>68750</v>
      </c>
      <c r="P136" t="str">
        <f t="shared" si="17"/>
        <v/>
      </c>
      <c r="Q136" t="str">
        <f t="shared" ca="1" si="26"/>
        <v>cu</v>
      </c>
      <c r="R136" t="s">
        <v>88</v>
      </c>
      <c r="S136" t="s">
        <v>90</v>
      </c>
      <c r="T136">
        <v>17188</v>
      </c>
      <c r="U136" t="str">
        <f t="shared" ca="1" si="18"/>
        <v>cu</v>
      </c>
      <c r="V136" t="str">
        <f t="shared" si="19"/>
        <v>GO</v>
      </c>
      <c r="W136">
        <f t="shared" si="20"/>
        <v>68750</v>
      </c>
      <c r="X136" t="str">
        <f t="shared" ca="1" si="21"/>
        <v>cu</v>
      </c>
      <c r="Y136" t="str">
        <f t="shared" si="22"/>
        <v>GO</v>
      </c>
      <c r="Z136">
        <f t="shared" si="23"/>
        <v>17188</v>
      </c>
    </row>
    <row r="137" spans="1:26">
      <c r="A137" t="s">
        <v>73</v>
      </c>
      <c r="B137" t="str">
        <f>VLOOKUP(A137,EventPointTypeTable!$A:$B,MATCH(EventPointTypeTable!$B$1,EventPointTypeTable!$A$1:$B$1,0),0)</f>
        <v>루틴2</v>
      </c>
      <c r="C137">
        <f t="shared" ca="1" si="24"/>
        <v>45</v>
      </c>
      <c r="D137">
        <v>1400</v>
      </c>
      <c r="E137">
        <f t="shared" ca="1" si="25"/>
        <v>72032</v>
      </c>
      <c r="F137">
        <f ca="1">(60+SUMIF(OFFSET(N137,-$C137+1,0,$C137),"EN",OFFSET(O137,-$C137+1,0,$C137)))*SummonTypeTable!$O$2</f>
        <v>31455.555555555558</v>
      </c>
      <c r="G137" t="str">
        <f ca="1">IF(C137=1,60*SummonTypeTable!$O$2-OFFSET(F137,0,-1),
IF(F137&lt;&gt;OFFSET(F137,-1,0),OFFSET(F137,-1,0)-OFFSET(F137,0,-1),""))</f>
        <v/>
      </c>
      <c r="H137" t="str">
        <f ca="1">IF(C137=1,60*SummonTypeTable!$O$2/OFFSET(F137,0,-1),
IF(F137&lt;&gt;OFFSET(F137,-1,0),OFFSET(F137,-1,0)/OFFSET(F137,0,-1),""))</f>
        <v/>
      </c>
      <c r="I137">
        <f ca="1">(60+SUMIF(OFFSET(N137,-$C137+1,0,$C137),"EN",OFFSET(O137,-$C137+1,0,$C137))+SUMIF(OFFSET(S137,-$C137+1,0,$C137),"EN",OFFSET(T137,-$C137+1,0,$C137)))*SummonTypeTable!$O$2</f>
        <v>39940.53333333334</v>
      </c>
      <c r="J137" t="str">
        <f ca="1">IF(C137=1,60*SummonTypeTable!$O$2-OFFSET(I137,0,-4),
IF(I137&lt;&gt;OFFSET(I137,-1,0),OFFSET(I137,-1,0)-OFFSET(I137,0,-4),""))</f>
        <v/>
      </c>
      <c r="K137" t="str">
        <f ca="1">IF(C137=1,60*SummonTypeTable!$O$2/OFFSET(I137,0,-4),
IF(I137&lt;&gt;OFFSET(I137,-1,0),OFFSET(I137,-1,0)/OFFSET(I137,0,-4),""))</f>
        <v/>
      </c>
      <c r="L137" t="str">
        <f t="shared" ca="1" si="28"/>
        <v>cu</v>
      </c>
      <c r="M137" t="s">
        <v>88</v>
      </c>
      <c r="N137" t="s">
        <v>90</v>
      </c>
      <c r="O137">
        <v>112500</v>
      </c>
      <c r="P137" t="str">
        <f t="shared" si="17"/>
        <v/>
      </c>
      <c r="Q137" t="str">
        <f t="shared" ca="1" si="26"/>
        <v>cu</v>
      </c>
      <c r="R137" t="s">
        <v>88</v>
      </c>
      <c r="S137" t="s">
        <v>90</v>
      </c>
      <c r="T137">
        <v>28125</v>
      </c>
      <c r="U137" t="str">
        <f t="shared" ca="1" si="18"/>
        <v>cu</v>
      </c>
      <c r="V137" t="str">
        <f t="shared" si="19"/>
        <v>GO</v>
      </c>
      <c r="W137">
        <f t="shared" si="20"/>
        <v>112500</v>
      </c>
      <c r="X137" t="str">
        <f t="shared" ca="1" si="21"/>
        <v>cu</v>
      </c>
      <c r="Y137" t="str">
        <f t="shared" si="22"/>
        <v>GO</v>
      </c>
      <c r="Z137">
        <f t="shared" si="23"/>
        <v>28125</v>
      </c>
    </row>
    <row r="138" spans="1:26">
      <c r="A138" t="s">
        <v>73</v>
      </c>
      <c r="B138" t="str">
        <f>VLOOKUP(A138,EventPointTypeTable!$A:$B,MATCH(EventPointTypeTable!$B$1,EventPointTypeTable!$A$1:$B$1,0),0)</f>
        <v>루틴2</v>
      </c>
      <c r="C138">
        <f t="shared" ca="1" si="24"/>
        <v>46</v>
      </c>
      <c r="D138">
        <v>8700</v>
      </c>
      <c r="E138">
        <f t="shared" ca="1" si="25"/>
        <v>80732</v>
      </c>
      <c r="F138">
        <f ca="1">(60+SUMIF(OFFSET(N138,-$C138+1,0,$C138),"EN",OFFSET(O138,-$C138+1,0,$C138)))*SummonTypeTable!$O$2</f>
        <v>39055.555555555562</v>
      </c>
      <c r="G138">
        <f ca="1">IF(C138=1,60*SummonTypeTable!$O$2-OFFSET(F138,0,-1),
IF(F138&lt;&gt;OFFSET(F138,-1,0),OFFSET(F138,-1,0)-OFFSET(F138,0,-1),""))</f>
        <v>-49276.444444444438</v>
      </c>
      <c r="H138">
        <f ca="1">IF(C138=1,60*SummonTypeTable!$O$2/OFFSET(F138,0,-1),
IF(F138&lt;&gt;OFFSET(F138,-1,0),OFFSET(F138,-1,0)/OFFSET(F138,0,-1),""))</f>
        <v>0.38962933601986272</v>
      </c>
      <c r="I138">
        <f ca="1">(60+SUMIF(OFFSET(N138,-$C138+1,0,$C138),"EN",OFFSET(O138,-$C138+1,0,$C138))+SUMIF(OFFSET(S138,-$C138+1,0,$C138),"EN",OFFSET(T138,-$C138+1,0,$C138)))*SummonTypeTable!$O$2</f>
        <v>49440.53333333334</v>
      </c>
      <c r="J138">
        <f ca="1">IF(C138=1,60*SummonTypeTable!$O$2-OFFSET(I138,0,-4),
IF(I138&lt;&gt;OFFSET(I138,-1,0),OFFSET(I138,-1,0)-OFFSET(I138,0,-4),""))</f>
        <v>-40791.46666666666</v>
      </c>
      <c r="K138">
        <f ca="1">IF(C138=1,60*SummonTypeTable!$O$2/OFFSET(I138,0,-4),
IF(I138&lt;&gt;OFFSET(I138,-1,0),OFFSET(I138,-1,0)/OFFSET(I138,0,-4),""))</f>
        <v>0.49472988818973074</v>
      </c>
      <c r="L138" t="str">
        <f t="shared" ca="1" si="28"/>
        <v>cu</v>
      </c>
      <c r="M138" t="s">
        <v>88</v>
      </c>
      <c r="N138" t="s">
        <v>114</v>
      </c>
      <c r="O138">
        <v>9000</v>
      </c>
      <c r="P138" t="str">
        <f t="shared" si="17"/>
        <v>에너지너무많음</v>
      </c>
      <c r="Q138" t="str">
        <f t="shared" ca="1" si="26"/>
        <v>cu</v>
      </c>
      <c r="R138" t="s">
        <v>88</v>
      </c>
      <c r="S138" t="s">
        <v>114</v>
      </c>
      <c r="T138">
        <v>2250</v>
      </c>
      <c r="U138" t="str">
        <f t="shared" ca="1" si="18"/>
        <v>cu</v>
      </c>
      <c r="V138" t="str">
        <f t="shared" si="19"/>
        <v>EN</v>
      </c>
      <c r="W138">
        <f t="shared" si="20"/>
        <v>9000</v>
      </c>
      <c r="X138" t="str">
        <f t="shared" ca="1" si="21"/>
        <v>cu</v>
      </c>
      <c r="Y138" t="str">
        <f t="shared" si="22"/>
        <v>EN</v>
      </c>
      <c r="Z138">
        <f t="shared" si="23"/>
        <v>2250</v>
      </c>
    </row>
    <row r="139" spans="1:26">
      <c r="A139" t="s">
        <v>76</v>
      </c>
      <c r="B139" t="str">
        <f>VLOOKUP(A139,EventPointTypeTable!$A:$B,MATCH(EventPointTypeTable!$B$1,EventPointTypeTable!$A$1:$B$1,0),0)</f>
        <v>루틴3</v>
      </c>
      <c r="C139">
        <f t="shared" ca="1" si="24"/>
        <v>1</v>
      </c>
      <c r="D139">
        <v>12</v>
      </c>
      <c r="E139">
        <f t="shared" ca="1" si="25"/>
        <v>12</v>
      </c>
      <c r="F139">
        <f ca="1">(60+SUMIF(OFFSET(N139,-$C139+1,0,$C139),"EN",OFFSET(O139,-$C139+1,0,$C139)))*SummonTypeTable!$O$2</f>
        <v>152.00000000000003</v>
      </c>
      <c r="G139">
        <f ca="1">IF(C139=1,60*SummonTypeTable!$O$2-OFFSET(F139,0,-1),
IF(F139&lt;&gt;OFFSET(F139,-1,0),OFFSET(F139,-1,0)-OFFSET(F139,0,-1),""))</f>
        <v>38.666666666666671</v>
      </c>
      <c r="H139">
        <f ca="1">IF(C139=1,60*SummonTypeTable!$O$2/OFFSET(F139,0,-1),
IF(F139&lt;&gt;OFFSET(F139,-1,0),OFFSET(F139,-1,0)/OFFSET(F139,0,-1),""))</f>
        <v>4.2222222222222223</v>
      </c>
      <c r="I139">
        <f ca="1">(60+SUMIF(OFFSET(N139,-$C139+1,0,$C139),"EN",OFFSET(O139,-$C139+1,0,$C139))+SUMIF(OFFSET(S139,-$C139+1,0,$C139),"EN",OFFSET(T139,-$C139+1,0,$C139)))*SummonTypeTable!$O$2</f>
        <v>177.33333333333334</v>
      </c>
      <c r="J139">
        <f ca="1">IF(C139=1,60*SummonTypeTable!$O$2-OFFSET(I139,0,-4),
IF(I139&lt;&gt;OFFSET(I139,-1,0),OFFSET(I139,-1,0)-OFFSET(I139,0,-4),""))</f>
        <v>38.666666666666671</v>
      </c>
      <c r="K139">
        <f ca="1">IF(C139=1,60*SummonTypeTable!$O$2/OFFSET(I139,0,-4),
IF(I139&lt;&gt;OFFSET(I139,-1,0),OFFSET(I139,-1,0)/OFFSET(I139,0,-4),""))</f>
        <v>4.2222222222222223</v>
      </c>
      <c r="L139" t="str">
        <f t="shared" ca="1" si="28"/>
        <v>cu</v>
      </c>
      <c r="M139" t="s">
        <v>88</v>
      </c>
      <c r="N139" t="s">
        <v>114</v>
      </c>
      <c r="O139">
        <v>120</v>
      </c>
      <c r="P139" t="str">
        <f t="shared" si="17"/>
        <v>에너지너무많음</v>
      </c>
      <c r="Q139" t="str">
        <f t="shared" ca="1" si="26"/>
        <v>cu</v>
      </c>
      <c r="R139" t="s">
        <v>88</v>
      </c>
      <c r="S139" t="s">
        <v>114</v>
      </c>
      <c r="T139">
        <v>30</v>
      </c>
      <c r="U139" t="str">
        <f t="shared" ca="1" si="18"/>
        <v>cu</v>
      </c>
      <c r="V139" t="str">
        <f t="shared" si="19"/>
        <v>EN</v>
      </c>
      <c r="W139">
        <f t="shared" si="20"/>
        <v>120</v>
      </c>
      <c r="X139" t="str">
        <f t="shared" ca="1" si="21"/>
        <v>cu</v>
      </c>
      <c r="Y139" t="str">
        <f t="shared" si="22"/>
        <v>EN</v>
      </c>
      <c r="Z139">
        <f t="shared" si="23"/>
        <v>30</v>
      </c>
    </row>
    <row r="140" spans="1:26">
      <c r="A140" t="s">
        <v>76</v>
      </c>
      <c r="B140" t="str">
        <f>VLOOKUP(A140,EventPointTypeTable!$A:$B,MATCH(EventPointTypeTable!$B$1,EventPointTypeTable!$A$1:$B$1,0),0)</f>
        <v>루틴3</v>
      </c>
      <c r="C140">
        <f t="shared" ca="1" si="24"/>
        <v>2</v>
      </c>
      <c r="D140">
        <v>10</v>
      </c>
      <c r="E140">
        <f t="shared" ca="1" si="25"/>
        <v>22</v>
      </c>
      <c r="F140">
        <f ca="1">(60+SUMIF(OFFSET(N140,-$C140+1,0,$C140),"EN",OFFSET(O140,-$C140+1,0,$C140)))*SummonTypeTable!$O$2</f>
        <v>152.00000000000003</v>
      </c>
      <c r="G140" t="str">
        <f ca="1">IF(C140=1,60*SummonTypeTable!$O$2-OFFSET(F140,0,-1),
IF(F140&lt;&gt;OFFSET(F140,-1,0),OFFSET(F140,-1,0)-OFFSET(F140,0,-1),""))</f>
        <v/>
      </c>
      <c r="H140" t="str">
        <f ca="1">IF(C140=1,60*SummonTypeTable!$O$2/OFFSET(F140,0,-1),
IF(F140&lt;&gt;OFFSET(F140,-1,0),OFFSET(F140,-1,0)/OFFSET(F140,0,-1),""))</f>
        <v/>
      </c>
      <c r="I140">
        <f ca="1">(60+SUMIF(OFFSET(N140,-$C140+1,0,$C140),"EN",OFFSET(O140,-$C140+1,0,$C140))+SUMIF(OFFSET(S140,-$C140+1,0,$C140),"EN",OFFSET(T140,-$C140+1,0,$C140)))*SummonTypeTable!$O$2</f>
        <v>177.33333333333334</v>
      </c>
      <c r="J140" t="str">
        <f ca="1">IF(C140=1,60*SummonTypeTable!$O$2-OFFSET(I140,0,-4),
IF(I140&lt;&gt;OFFSET(I140,-1,0),OFFSET(I140,-1,0)-OFFSET(I140,0,-4),""))</f>
        <v/>
      </c>
      <c r="K140" t="str">
        <f ca="1">IF(C140=1,60*SummonTypeTable!$O$2/OFFSET(I140,0,-4),
IF(I140&lt;&gt;OFFSET(I140,-1,0),OFFSET(I140,-1,0)/OFFSET(I140,0,-4),""))</f>
        <v/>
      </c>
      <c r="L140" t="str">
        <f t="shared" ca="1" si="28"/>
        <v>cu</v>
      </c>
      <c r="M140" t="s">
        <v>88</v>
      </c>
      <c r="N140" t="s">
        <v>90</v>
      </c>
      <c r="O140">
        <v>1250</v>
      </c>
      <c r="P140" t="str">
        <f t="shared" si="17"/>
        <v/>
      </c>
      <c r="Q140" t="str">
        <f t="shared" ca="1" si="26"/>
        <v>cu</v>
      </c>
      <c r="R140" t="s">
        <v>88</v>
      </c>
      <c r="S140" t="s">
        <v>90</v>
      </c>
      <c r="T140">
        <v>313</v>
      </c>
      <c r="U140" t="str">
        <f t="shared" ca="1" si="18"/>
        <v>cu</v>
      </c>
      <c r="V140" t="str">
        <f t="shared" si="19"/>
        <v>GO</v>
      </c>
      <c r="W140">
        <f t="shared" si="20"/>
        <v>1250</v>
      </c>
      <c r="X140" t="str">
        <f t="shared" ca="1" si="21"/>
        <v>cu</v>
      </c>
      <c r="Y140" t="str">
        <f t="shared" si="22"/>
        <v>GO</v>
      </c>
      <c r="Z140">
        <f t="shared" si="23"/>
        <v>313</v>
      </c>
    </row>
    <row r="141" spans="1:26">
      <c r="A141" t="s">
        <v>76</v>
      </c>
      <c r="B141" t="str">
        <f>VLOOKUP(A141,EventPointTypeTable!$A:$B,MATCH(EventPointTypeTable!$B$1,EventPointTypeTable!$A$1:$B$1,0),0)</f>
        <v>루틴3</v>
      </c>
      <c r="C141">
        <f t="shared" ca="1" si="24"/>
        <v>3</v>
      </c>
      <c r="D141">
        <v>20</v>
      </c>
      <c r="E141">
        <f t="shared" ca="1" si="25"/>
        <v>42</v>
      </c>
      <c r="F141">
        <f ca="1">(60+SUMIF(OFFSET(N141,-$C141+1,0,$C141),"EN",OFFSET(O141,-$C141+1,0,$C141)))*SummonTypeTable!$O$2</f>
        <v>152.00000000000003</v>
      </c>
      <c r="G141" t="str">
        <f ca="1">IF(C141=1,60*SummonTypeTable!$O$2-OFFSET(F141,0,-1),
IF(F141&lt;&gt;OFFSET(F141,-1,0),OFFSET(F141,-1,0)-OFFSET(F141,0,-1),""))</f>
        <v/>
      </c>
      <c r="H141" t="str">
        <f ca="1">IF(C141=1,60*SummonTypeTable!$O$2/OFFSET(F141,0,-1),
IF(F141&lt;&gt;OFFSET(F141,-1,0),OFFSET(F141,-1,0)/OFFSET(F141,0,-1),""))</f>
        <v/>
      </c>
      <c r="I141">
        <f ca="1">(60+SUMIF(OFFSET(N141,-$C141+1,0,$C141),"EN",OFFSET(O141,-$C141+1,0,$C141))+SUMIF(OFFSET(S141,-$C141+1,0,$C141),"EN",OFFSET(T141,-$C141+1,0,$C141)))*SummonTypeTable!$O$2</f>
        <v>177.33333333333334</v>
      </c>
      <c r="J141" t="str">
        <f ca="1">IF(C141=1,60*SummonTypeTable!$O$2-OFFSET(I141,0,-4),
IF(I141&lt;&gt;OFFSET(I141,-1,0),OFFSET(I141,-1,0)-OFFSET(I141,0,-4),""))</f>
        <v/>
      </c>
      <c r="K141" t="str">
        <f ca="1">IF(C141=1,60*SummonTypeTable!$O$2/OFFSET(I141,0,-4),
IF(I141&lt;&gt;OFFSET(I141,-1,0),OFFSET(I141,-1,0)/OFFSET(I141,0,-4),""))</f>
        <v/>
      </c>
      <c r="L141" t="str">
        <f t="shared" ca="1" si="28"/>
        <v>it</v>
      </c>
      <c r="M141" t="s">
        <v>146</v>
      </c>
      <c r="N141" t="s">
        <v>145</v>
      </c>
      <c r="O141">
        <v>2</v>
      </c>
      <c r="P141" t="str">
        <f t="shared" si="17"/>
        <v/>
      </c>
      <c r="Q141" t="str">
        <f t="shared" ca="1" si="26"/>
        <v>cu</v>
      </c>
      <c r="R141" t="s">
        <v>88</v>
      </c>
      <c r="S141" t="s">
        <v>90</v>
      </c>
      <c r="T141">
        <v>469</v>
      </c>
      <c r="U141" t="str">
        <f t="shared" ca="1" si="18"/>
        <v>it</v>
      </c>
      <c r="V141" t="str">
        <f t="shared" si="19"/>
        <v>Cash_sSpellGacha</v>
      </c>
      <c r="W141">
        <f t="shared" si="20"/>
        <v>2</v>
      </c>
      <c r="X141" t="str">
        <f t="shared" ca="1" si="21"/>
        <v>cu</v>
      </c>
      <c r="Y141" t="str">
        <f t="shared" si="22"/>
        <v>GO</v>
      </c>
      <c r="Z141">
        <f t="shared" si="23"/>
        <v>469</v>
      </c>
    </row>
    <row r="142" spans="1:26">
      <c r="A142" t="s">
        <v>76</v>
      </c>
      <c r="B142" t="str">
        <f>VLOOKUP(A142,EventPointTypeTable!$A:$B,MATCH(EventPointTypeTable!$B$1,EventPointTypeTable!$A$1:$B$1,0),0)</f>
        <v>루틴3</v>
      </c>
      <c r="C142">
        <f t="shared" ca="1" si="24"/>
        <v>4</v>
      </c>
      <c r="D142">
        <v>25</v>
      </c>
      <c r="E142">
        <f t="shared" ca="1" si="25"/>
        <v>67</v>
      </c>
      <c r="F142">
        <f ca="1">(60+SUMIF(OFFSET(N142,-$C142+1,0,$C142),"EN",OFFSET(O142,-$C142+1,0,$C142)))*SummonTypeTable!$O$2</f>
        <v>278.66666666666669</v>
      </c>
      <c r="G142">
        <f ca="1">IF(C142=1,60*SummonTypeTable!$O$2-OFFSET(F142,0,-1),
IF(F142&lt;&gt;OFFSET(F142,-1,0),OFFSET(F142,-1,0)-OFFSET(F142,0,-1),""))</f>
        <v>85.000000000000028</v>
      </c>
      <c r="H142">
        <f ca="1">IF(C142=1,60*SummonTypeTable!$O$2/OFFSET(F142,0,-1),
IF(F142&lt;&gt;OFFSET(F142,-1,0),OFFSET(F142,-1,0)/OFFSET(F142,0,-1),""))</f>
        <v>2.2686567164179108</v>
      </c>
      <c r="I142">
        <f ca="1">(60+SUMIF(OFFSET(N142,-$C142+1,0,$C142),"EN",OFFSET(O142,-$C142+1,0,$C142))+SUMIF(OFFSET(S142,-$C142+1,0,$C142),"EN",OFFSET(T142,-$C142+1,0,$C142)))*SummonTypeTable!$O$2</f>
        <v>336.08888888888896</v>
      </c>
      <c r="J142">
        <f ca="1">IF(C142=1,60*SummonTypeTable!$O$2-OFFSET(I142,0,-4),
IF(I142&lt;&gt;OFFSET(I142,-1,0),OFFSET(I142,-1,0)-OFFSET(I142,0,-4),""))</f>
        <v>110.33333333333334</v>
      </c>
      <c r="K142">
        <f ca="1">IF(C142=1,60*SummonTypeTable!$O$2/OFFSET(I142,0,-4),
IF(I142&lt;&gt;OFFSET(I142,-1,0),OFFSET(I142,-1,0)/OFFSET(I142,0,-4),""))</f>
        <v>2.6467661691542288</v>
      </c>
      <c r="L142" t="str">
        <f t="shared" ca="1" si="28"/>
        <v>cu</v>
      </c>
      <c r="M142" t="s">
        <v>88</v>
      </c>
      <c r="N142" t="s">
        <v>114</v>
      </c>
      <c r="O142">
        <v>150</v>
      </c>
      <c r="P142" t="str">
        <f t="shared" si="17"/>
        <v>에너지너무많음</v>
      </c>
      <c r="Q142" t="str">
        <f t="shared" ca="1" si="26"/>
        <v>cu</v>
      </c>
      <c r="R142" t="s">
        <v>88</v>
      </c>
      <c r="S142" t="s">
        <v>114</v>
      </c>
      <c r="T142">
        <v>38</v>
      </c>
      <c r="U142" t="str">
        <f t="shared" ca="1" si="18"/>
        <v>cu</v>
      </c>
      <c r="V142" t="str">
        <f t="shared" si="19"/>
        <v>EN</v>
      </c>
      <c r="W142">
        <f t="shared" si="20"/>
        <v>150</v>
      </c>
      <c r="X142" t="str">
        <f t="shared" ca="1" si="21"/>
        <v>cu</v>
      </c>
      <c r="Y142" t="str">
        <f t="shared" si="22"/>
        <v>EN</v>
      </c>
      <c r="Z142">
        <f t="shared" si="23"/>
        <v>38</v>
      </c>
    </row>
    <row r="143" spans="1:26">
      <c r="A143" t="s">
        <v>76</v>
      </c>
      <c r="B143" t="str">
        <f>VLOOKUP(A143,EventPointTypeTable!$A:$B,MATCH(EventPointTypeTable!$B$1,EventPointTypeTable!$A$1:$B$1,0),0)</f>
        <v>루틴3</v>
      </c>
      <c r="C143">
        <f t="shared" ca="1" si="24"/>
        <v>5</v>
      </c>
      <c r="D143">
        <v>15</v>
      </c>
      <c r="E143">
        <f t="shared" ca="1" si="25"/>
        <v>82</v>
      </c>
      <c r="F143">
        <f ca="1">(60+SUMIF(OFFSET(N143,-$C143+1,0,$C143),"EN",OFFSET(O143,-$C143+1,0,$C143)))*SummonTypeTable!$O$2</f>
        <v>278.66666666666669</v>
      </c>
      <c r="G143" t="str">
        <f ca="1">IF(C143=1,60*SummonTypeTable!$O$2-OFFSET(F143,0,-1),
IF(F143&lt;&gt;OFFSET(F143,-1,0),OFFSET(F143,-1,0)-OFFSET(F143,0,-1),""))</f>
        <v/>
      </c>
      <c r="H143" t="str">
        <f ca="1">IF(C143=1,60*SummonTypeTable!$O$2/OFFSET(F143,0,-1),
IF(F143&lt;&gt;OFFSET(F143,-1,0),OFFSET(F143,-1,0)/OFFSET(F143,0,-1),""))</f>
        <v/>
      </c>
      <c r="I143">
        <f ca="1">(60+SUMIF(OFFSET(N143,-$C143+1,0,$C143),"EN",OFFSET(O143,-$C143+1,0,$C143))+SUMIF(OFFSET(S143,-$C143+1,0,$C143),"EN",OFFSET(T143,-$C143+1,0,$C143)))*SummonTypeTable!$O$2</f>
        <v>336.08888888888896</v>
      </c>
      <c r="J143" t="str">
        <f ca="1">IF(C143=1,60*SummonTypeTable!$O$2-OFFSET(I143,0,-4),
IF(I143&lt;&gt;OFFSET(I143,-1,0),OFFSET(I143,-1,0)-OFFSET(I143,0,-4),""))</f>
        <v/>
      </c>
      <c r="K143" t="str">
        <f ca="1">IF(C143=1,60*SummonTypeTable!$O$2/OFFSET(I143,0,-4),
IF(I143&lt;&gt;OFFSET(I143,-1,0),OFFSET(I143,-1,0)/OFFSET(I143,0,-4),""))</f>
        <v/>
      </c>
      <c r="L143" t="str">
        <f t="shared" ca="1" si="28"/>
        <v>cu</v>
      </c>
      <c r="M143" t="s">
        <v>88</v>
      </c>
      <c r="N143" t="s">
        <v>90</v>
      </c>
      <c r="O143">
        <v>2500</v>
      </c>
      <c r="P143" t="str">
        <f t="shared" si="17"/>
        <v/>
      </c>
      <c r="Q143" t="str">
        <f t="shared" ca="1" si="26"/>
        <v>cu</v>
      </c>
      <c r="R143" t="s">
        <v>88</v>
      </c>
      <c r="S143" t="s">
        <v>90</v>
      </c>
      <c r="T143">
        <v>625</v>
      </c>
      <c r="U143" t="str">
        <f t="shared" ca="1" si="18"/>
        <v>cu</v>
      </c>
      <c r="V143" t="str">
        <f t="shared" si="19"/>
        <v>GO</v>
      </c>
      <c r="W143">
        <f t="shared" si="20"/>
        <v>2500</v>
      </c>
      <c r="X143" t="str">
        <f t="shared" ca="1" si="21"/>
        <v>cu</v>
      </c>
      <c r="Y143" t="str">
        <f t="shared" si="22"/>
        <v>GO</v>
      </c>
      <c r="Z143">
        <f t="shared" si="23"/>
        <v>625</v>
      </c>
    </row>
    <row r="144" spans="1:26">
      <c r="A144" t="s">
        <v>76</v>
      </c>
      <c r="B144" t="str">
        <f>VLOOKUP(A144,EventPointTypeTable!$A:$B,MATCH(EventPointTypeTable!$B$1,EventPointTypeTable!$A$1:$B$1,0),0)</f>
        <v>루틴3</v>
      </c>
      <c r="C144">
        <f t="shared" ca="1" si="24"/>
        <v>6</v>
      </c>
      <c r="D144">
        <v>40</v>
      </c>
      <c r="E144">
        <f t="shared" ca="1" si="25"/>
        <v>122</v>
      </c>
      <c r="F144">
        <f ca="1">(60+SUMIF(OFFSET(N144,-$C144+1,0,$C144),"EN",OFFSET(O144,-$C144+1,0,$C144)))*SummonTypeTable!$O$2</f>
        <v>278.66666666666669</v>
      </c>
      <c r="G144" t="str">
        <f ca="1">IF(C144=1,60*SummonTypeTable!$O$2-OFFSET(F144,0,-1),
IF(F144&lt;&gt;OFFSET(F144,-1,0),OFFSET(F144,-1,0)-OFFSET(F144,0,-1),""))</f>
        <v/>
      </c>
      <c r="H144" t="str">
        <f ca="1">IF(C144=1,60*SummonTypeTable!$O$2/OFFSET(F144,0,-1),
IF(F144&lt;&gt;OFFSET(F144,-1,0),OFFSET(F144,-1,0)/OFFSET(F144,0,-1),""))</f>
        <v/>
      </c>
      <c r="I144">
        <f ca="1">(60+SUMIF(OFFSET(N144,-$C144+1,0,$C144),"EN",OFFSET(O144,-$C144+1,0,$C144))+SUMIF(OFFSET(S144,-$C144+1,0,$C144),"EN",OFFSET(T144,-$C144+1,0,$C144)))*SummonTypeTable!$O$2</f>
        <v>336.08888888888896</v>
      </c>
      <c r="J144" t="str">
        <f ca="1">IF(C144=1,60*SummonTypeTable!$O$2-OFFSET(I144,0,-4),
IF(I144&lt;&gt;OFFSET(I144,-1,0),OFFSET(I144,-1,0)-OFFSET(I144,0,-4),""))</f>
        <v/>
      </c>
      <c r="K144" t="str">
        <f ca="1">IF(C144=1,60*SummonTypeTable!$O$2/OFFSET(I144,0,-4),
IF(I144&lt;&gt;OFFSET(I144,-1,0),OFFSET(I144,-1,0)/OFFSET(I144,0,-4),""))</f>
        <v/>
      </c>
      <c r="L144" t="str">
        <f t="shared" ca="1" si="28"/>
        <v>cu</v>
      </c>
      <c r="M144" t="s">
        <v>88</v>
      </c>
      <c r="N144" t="s">
        <v>90</v>
      </c>
      <c r="O144">
        <v>3750</v>
      </c>
      <c r="P144" t="str">
        <f t="shared" si="17"/>
        <v/>
      </c>
      <c r="Q144" t="str">
        <f t="shared" ca="1" si="26"/>
        <v>cu</v>
      </c>
      <c r="R144" t="s">
        <v>88</v>
      </c>
      <c r="S144" t="s">
        <v>90</v>
      </c>
      <c r="T144">
        <v>938</v>
      </c>
      <c r="U144" t="str">
        <f t="shared" ca="1" si="18"/>
        <v>cu</v>
      </c>
      <c r="V144" t="str">
        <f t="shared" si="19"/>
        <v>GO</v>
      </c>
      <c r="W144">
        <f t="shared" si="20"/>
        <v>3750</v>
      </c>
      <c r="X144" t="str">
        <f t="shared" ca="1" si="21"/>
        <v>cu</v>
      </c>
      <c r="Y144" t="str">
        <f t="shared" si="22"/>
        <v>GO</v>
      </c>
      <c r="Z144">
        <f t="shared" si="23"/>
        <v>938</v>
      </c>
    </row>
    <row r="145" spans="1:26">
      <c r="A145" t="s">
        <v>76</v>
      </c>
      <c r="B145" t="str">
        <f>VLOOKUP(A145,EventPointTypeTable!$A:$B,MATCH(EventPointTypeTable!$B$1,EventPointTypeTable!$A$1:$B$1,0),0)</f>
        <v>루틴3</v>
      </c>
      <c r="C145">
        <f t="shared" ca="1" si="24"/>
        <v>7</v>
      </c>
      <c r="D145">
        <v>75</v>
      </c>
      <c r="E145">
        <f t="shared" ca="1" si="25"/>
        <v>197</v>
      </c>
      <c r="F145">
        <f ca="1">(60+SUMIF(OFFSET(N145,-$C145+1,0,$C145),"EN",OFFSET(O145,-$C145+1,0,$C145)))*SummonTypeTable!$O$2</f>
        <v>464.44444444444451</v>
      </c>
      <c r="G145">
        <f ca="1">IF(C145=1,60*SummonTypeTable!$O$2-OFFSET(F145,0,-1),
IF(F145&lt;&gt;OFFSET(F145,-1,0),OFFSET(F145,-1,0)-OFFSET(F145,0,-1),""))</f>
        <v>81.666666666666686</v>
      </c>
      <c r="H145">
        <f ca="1">IF(C145=1,60*SummonTypeTable!$O$2/OFFSET(F145,0,-1),
IF(F145&lt;&gt;OFFSET(F145,-1,0),OFFSET(F145,-1,0)/OFFSET(F145,0,-1),""))</f>
        <v>1.4145516074450086</v>
      </c>
      <c r="I145">
        <f ca="1">(60+SUMIF(OFFSET(N145,-$C145+1,0,$C145),"EN",OFFSET(O145,-$C145+1,0,$C145))+SUMIF(OFFSET(S145,-$C145+1,0,$C145),"EN",OFFSET(T145,-$C145+1,0,$C145)))*SummonTypeTable!$O$2</f>
        <v>568.31111111111113</v>
      </c>
      <c r="J145">
        <f ca="1">IF(C145=1,60*SummonTypeTable!$O$2-OFFSET(I145,0,-4),
IF(I145&lt;&gt;OFFSET(I145,-1,0),OFFSET(I145,-1,0)-OFFSET(I145,0,-4),""))</f>
        <v>139.08888888888896</v>
      </c>
      <c r="K145">
        <f ca="1">IF(C145=1,60*SummonTypeTable!$O$2/OFFSET(I145,0,-4),
IF(I145&lt;&gt;OFFSET(I145,-1,0),OFFSET(I145,-1,0)/OFFSET(I145,0,-4),""))</f>
        <v>1.7060349689791319</v>
      </c>
      <c r="L145" t="str">
        <f t="shared" ca="1" si="28"/>
        <v>cu</v>
      </c>
      <c r="M145" t="s">
        <v>88</v>
      </c>
      <c r="N145" t="s">
        <v>114</v>
      </c>
      <c r="O145">
        <v>220</v>
      </c>
      <c r="P145" t="str">
        <f t="shared" si="17"/>
        <v>에너지너무많음</v>
      </c>
      <c r="Q145" t="str">
        <f t="shared" ca="1" si="26"/>
        <v>cu</v>
      </c>
      <c r="R145" t="s">
        <v>88</v>
      </c>
      <c r="S145" t="s">
        <v>114</v>
      </c>
      <c r="T145">
        <v>55</v>
      </c>
      <c r="U145" t="str">
        <f t="shared" ca="1" si="18"/>
        <v>cu</v>
      </c>
      <c r="V145" t="str">
        <f t="shared" si="19"/>
        <v>EN</v>
      </c>
      <c r="W145">
        <f t="shared" si="20"/>
        <v>220</v>
      </c>
      <c r="X145" t="str">
        <f t="shared" ca="1" si="21"/>
        <v>cu</v>
      </c>
      <c r="Y145" t="str">
        <f t="shared" si="22"/>
        <v>EN</v>
      </c>
      <c r="Z145">
        <f t="shared" si="23"/>
        <v>55</v>
      </c>
    </row>
    <row r="146" spans="1:26">
      <c r="A146" t="s">
        <v>76</v>
      </c>
      <c r="B146" t="str">
        <f>VLOOKUP(A146,EventPointTypeTable!$A:$B,MATCH(EventPointTypeTable!$B$1,EventPointTypeTable!$A$1:$B$1,0),0)</f>
        <v>루틴3</v>
      </c>
      <c r="C146">
        <f t="shared" ca="1" si="24"/>
        <v>8</v>
      </c>
      <c r="D146">
        <v>35</v>
      </c>
      <c r="E146">
        <f t="shared" ca="1" si="25"/>
        <v>232</v>
      </c>
      <c r="F146">
        <f ca="1">(60+SUMIF(OFFSET(N146,-$C146+1,0,$C146),"EN",OFFSET(O146,-$C146+1,0,$C146)))*SummonTypeTable!$O$2</f>
        <v>464.44444444444451</v>
      </c>
      <c r="G146" t="str">
        <f ca="1">IF(C146=1,60*SummonTypeTable!$O$2-OFFSET(F146,0,-1),
IF(F146&lt;&gt;OFFSET(F146,-1,0),OFFSET(F146,-1,0)-OFFSET(F146,0,-1),""))</f>
        <v/>
      </c>
      <c r="H146" t="str">
        <f ca="1">IF(C146=1,60*SummonTypeTable!$O$2/OFFSET(F146,0,-1),
IF(F146&lt;&gt;OFFSET(F146,-1,0),OFFSET(F146,-1,0)/OFFSET(F146,0,-1),""))</f>
        <v/>
      </c>
      <c r="I146">
        <f ca="1">(60+SUMIF(OFFSET(N146,-$C146+1,0,$C146),"EN",OFFSET(O146,-$C146+1,0,$C146))+SUMIF(OFFSET(S146,-$C146+1,0,$C146),"EN",OFFSET(T146,-$C146+1,0,$C146)))*SummonTypeTable!$O$2</f>
        <v>568.31111111111113</v>
      </c>
      <c r="J146" t="str">
        <f ca="1">IF(C146=1,60*SummonTypeTable!$O$2-OFFSET(I146,0,-4),
IF(I146&lt;&gt;OFFSET(I146,-1,0),OFFSET(I146,-1,0)-OFFSET(I146,0,-4),""))</f>
        <v/>
      </c>
      <c r="K146" t="str">
        <f ca="1">IF(C146=1,60*SummonTypeTable!$O$2/OFFSET(I146,0,-4),
IF(I146&lt;&gt;OFFSET(I146,-1,0),OFFSET(I146,-1,0)/OFFSET(I146,0,-4),""))</f>
        <v/>
      </c>
      <c r="L146" t="str">
        <f t="shared" ca="1" si="28"/>
        <v>it</v>
      </c>
      <c r="M146" t="s">
        <v>146</v>
      </c>
      <c r="N146" t="s">
        <v>145</v>
      </c>
      <c r="O146">
        <v>2</v>
      </c>
      <c r="P146" t="str">
        <f t="shared" si="17"/>
        <v/>
      </c>
      <c r="Q146" t="str">
        <f t="shared" ca="1" si="26"/>
        <v>cu</v>
      </c>
      <c r="R146" t="s">
        <v>88</v>
      </c>
      <c r="S146" t="s">
        <v>90</v>
      </c>
      <c r="T146">
        <v>1250</v>
      </c>
      <c r="U146" t="str">
        <f t="shared" ca="1" si="18"/>
        <v>it</v>
      </c>
      <c r="V146" t="str">
        <f t="shared" si="19"/>
        <v>Cash_sSpellGacha</v>
      </c>
      <c r="W146">
        <f t="shared" si="20"/>
        <v>2</v>
      </c>
      <c r="X146" t="str">
        <f t="shared" ca="1" si="21"/>
        <v>cu</v>
      </c>
      <c r="Y146" t="str">
        <f t="shared" si="22"/>
        <v>GO</v>
      </c>
      <c r="Z146">
        <f t="shared" si="23"/>
        <v>1250</v>
      </c>
    </row>
    <row r="147" spans="1:26">
      <c r="A147" t="s">
        <v>76</v>
      </c>
      <c r="B147" t="str">
        <f>VLOOKUP(A147,EventPointTypeTable!$A:$B,MATCH(EventPointTypeTable!$B$1,EventPointTypeTable!$A$1:$B$1,0),0)</f>
        <v>루틴3</v>
      </c>
      <c r="C147">
        <f t="shared" ca="1" si="24"/>
        <v>9</v>
      </c>
      <c r="D147">
        <v>50</v>
      </c>
      <c r="E147">
        <f t="shared" ca="1" si="25"/>
        <v>282</v>
      </c>
      <c r="F147">
        <f ca="1">(60+SUMIF(OFFSET(N147,-$C147+1,0,$C147),"EN",OFFSET(O147,-$C147+1,0,$C147)))*SummonTypeTable!$O$2</f>
        <v>464.44444444444451</v>
      </c>
      <c r="G147" t="str">
        <f ca="1">IF(C147=1,60*SummonTypeTable!$O$2-OFFSET(F147,0,-1),
IF(F147&lt;&gt;OFFSET(F147,-1,0),OFFSET(F147,-1,0)-OFFSET(F147,0,-1),""))</f>
        <v/>
      </c>
      <c r="H147" t="str">
        <f ca="1">IF(C147=1,60*SummonTypeTable!$O$2/OFFSET(F147,0,-1),
IF(F147&lt;&gt;OFFSET(F147,-1,0),OFFSET(F147,-1,0)/OFFSET(F147,0,-1),""))</f>
        <v/>
      </c>
      <c r="I147">
        <f ca="1">(60+SUMIF(OFFSET(N147,-$C147+1,0,$C147),"EN",OFFSET(O147,-$C147+1,0,$C147))+SUMIF(OFFSET(S147,-$C147+1,0,$C147),"EN",OFFSET(T147,-$C147+1,0,$C147)))*SummonTypeTable!$O$2</f>
        <v>568.31111111111113</v>
      </c>
      <c r="J147" t="str">
        <f ca="1">IF(C147=1,60*SummonTypeTable!$O$2-OFFSET(I147,0,-4),
IF(I147&lt;&gt;OFFSET(I147,-1,0),OFFSET(I147,-1,0)-OFFSET(I147,0,-4),""))</f>
        <v/>
      </c>
      <c r="K147" t="str">
        <f ca="1">IF(C147=1,60*SummonTypeTable!$O$2/OFFSET(I147,0,-4),
IF(I147&lt;&gt;OFFSET(I147,-1,0),OFFSET(I147,-1,0)/OFFSET(I147,0,-4),""))</f>
        <v/>
      </c>
      <c r="L147" t="str">
        <f t="shared" ca="1" si="28"/>
        <v>cu</v>
      </c>
      <c r="M147" t="s">
        <v>88</v>
      </c>
      <c r="N147" t="s">
        <v>90</v>
      </c>
      <c r="O147">
        <v>6250</v>
      </c>
      <c r="P147" t="str">
        <f t="shared" si="17"/>
        <v/>
      </c>
      <c r="Q147" t="str">
        <f t="shared" ca="1" si="26"/>
        <v>cu</v>
      </c>
      <c r="R147" t="s">
        <v>88</v>
      </c>
      <c r="S147" t="s">
        <v>90</v>
      </c>
      <c r="T147">
        <v>1563</v>
      </c>
      <c r="U147" t="str">
        <f t="shared" ca="1" si="18"/>
        <v>cu</v>
      </c>
      <c r="V147" t="str">
        <f t="shared" si="19"/>
        <v>GO</v>
      </c>
      <c r="W147">
        <f t="shared" si="20"/>
        <v>6250</v>
      </c>
      <c r="X147" t="str">
        <f t="shared" ca="1" si="21"/>
        <v>cu</v>
      </c>
      <c r="Y147" t="str">
        <f t="shared" si="22"/>
        <v>GO</v>
      </c>
      <c r="Z147">
        <f t="shared" si="23"/>
        <v>1563</v>
      </c>
    </row>
    <row r="148" spans="1:26">
      <c r="A148" t="s">
        <v>76</v>
      </c>
      <c r="B148" t="str">
        <f>VLOOKUP(A148,EventPointTypeTable!$A:$B,MATCH(EventPointTypeTable!$B$1,EventPointTypeTable!$A$1:$B$1,0),0)</f>
        <v>루틴3</v>
      </c>
      <c r="C148">
        <f t="shared" ca="1" si="24"/>
        <v>10</v>
      </c>
      <c r="D148">
        <v>80</v>
      </c>
      <c r="E148">
        <f t="shared" ca="1" si="25"/>
        <v>362</v>
      </c>
      <c r="F148">
        <f ca="1">(60+SUMIF(OFFSET(N148,-$C148+1,0,$C148),"EN",OFFSET(O148,-$C148+1,0,$C148)))*SummonTypeTable!$O$2</f>
        <v>464.44444444444451</v>
      </c>
      <c r="G148" t="str">
        <f ca="1">IF(C148=1,60*SummonTypeTable!$O$2-OFFSET(F148,0,-1),
IF(F148&lt;&gt;OFFSET(F148,-1,0),OFFSET(F148,-1,0)-OFFSET(F148,0,-1),""))</f>
        <v/>
      </c>
      <c r="H148" t="str">
        <f ca="1">IF(C148=1,60*SummonTypeTable!$O$2/OFFSET(F148,0,-1),
IF(F148&lt;&gt;OFFSET(F148,-1,0),OFFSET(F148,-1,0)/OFFSET(F148,0,-1),""))</f>
        <v/>
      </c>
      <c r="I148">
        <f ca="1">(60+SUMIF(OFFSET(N148,-$C148+1,0,$C148),"EN",OFFSET(O148,-$C148+1,0,$C148))+SUMIF(OFFSET(S148,-$C148+1,0,$C148),"EN",OFFSET(T148,-$C148+1,0,$C148)))*SummonTypeTable!$O$2</f>
        <v>568.31111111111113</v>
      </c>
      <c r="J148" t="str">
        <f ca="1">IF(C148=1,60*SummonTypeTable!$O$2-OFFSET(I148,0,-4),
IF(I148&lt;&gt;OFFSET(I148,-1,0),OFFSET(I148,-1,0)-OFFSET(I148,0,-4),""))</f>
        <v/>
      </c>
      <c r="K148" t="str">
        <f ca="1">IF(C148=1,60*SummonTypeTable!$O$2/OFFSET(I148,0,-4),
IF(I148&lt;&gt;OFFSET(I148,-1,0),OFFSET(I148,-1,0)/OFFSET(I148,0,-4),""))</f>
        <v/>
      </c>
      <c r="L148" t="str">
        <f t="shared" ca="1" si="28"/>
        <v>it</v>
      </c>
      <c r="M148" t="s">
        <v>146</v>
      </c>
      <c r="N148" t="s">
        <v>147</v>
      </c>
      <c r="O148">
        <v>1</v>
      </c>
      <c r="P148" t="str">
        <f t="shared" si="17"/>
        <v/>
      </c>
      <c r="Q148" t="str">
        <f t="shared" ca="1" si="26"/>
        <v>cu</v>
      </c>
      <c r="R148" t="s">
        <v>88</v>
      </c>
      <c r="S148" t="s">
        <v>90</v>
      </c>
      <c r="T148">
        <v>1406</v>
      </c>
      <c r="U148" t="str">
        <f t="shared" ca="1" si="18"/>
        <v>it</v>
      </c>
      <c r="V148" t="str">
        <f t="shared" si="19"/>
        <v>Cash_sCharacterGacha</v>
      </c>
      <c r="W148">
        <f t="shared" si="20"/>
        <v>1</v>
      </c>
      <c r="X148" t="str">
        <f t="shared" ca="1" si="21"/>
        <v>cu</v>
      </c>
      <c r="Y148" t="str">
        <f t="shared" si="22"/>
        <v>GO</v>
      </c>
      <c r="Z148">
        <f t="shared" si="23"/>
        <v>1406</v>
      </c>
    </row>
    <row r="149" spans="1:26">
      <c r="A149" t="s">
        <v>76</v>
      </c>
      <c r="B149" t="str">
        <f>VLOOKUP(A149,EventPointTypeTable!$A:$B,MATCH(EventPointTypeTable!$B$1,EventPointTypeTable!$A$1:$B$1,0),0)</f>
        <v>루틴3</v>
      </c>
      <c r="C149">
        <f t="shared" ca="1" si="24"/>
        <v>11</v>
      </c>
      <c r="D149">
        <v>100</v>
      </c>
      <c r="E149">
        <f t="shared" ca="1" si="25"/>
        <v>462</v>
      </c>
      <c r="F149">
        <f ca="1">(60+SUMIF(OFFSET(N149,-$C149+1,0,$C149),"EN",OFFSET(O149,-$C149+1,0,$C149)))*SummonTypeTable!$O$2</f>
        <v>717.77777777777783</v>
      </c>
      <c r="G149">
        <f ca="1">IF(C149=1,60*SummonTypeTable!$O$2-OFFSET(F149,0,-1),
IF(F149&lt;&gt;OFFSET(F149,-1,0),OFFSET(F149,-1,0)-OFFSET(F149,0,-1),""))</f>
        <v>2.4444444444445139</v>
      </c>
      <c r="H149">
        <f ca="1">IF(C149=1,60*SummonTypeTable!$O$2/OFFSET(F149,0,-1),
IF(F149&lt;&gt;OFFSET(F149,-1,0),OFFSET(F149,-1,0)/OFFSET(F149,0,-1),""))</f>
        <v>1.0052910052910053</v>
      </c>
      <c r="I149">
        <f ca="1">(60+SUMIF(OFFSET(N149,-$C149+1,0,$C149),"EN",OFFSET(O149,-$C149+1,0,$C149))+SUMIF(OFFSET(S149,-$C149+1,0,$C149),"EN",OFFSET(T149,-$C149+1,0,$C149)))*SummonTypeTable!$O$2</f>
        <v>884.97777777777787</v>
      </c>
      <c r="J149">
        <f ca="1">IF(C149=1,60*SummonTypeTable!$O$2-OFFSET(I149,0,-4),
IF(I149&lt;&gt;OFFSET(I149,-1,0),OFFSET(I149,-1,0)-OFFSET(I149,0,-4),""))</f>
        <v>106.31111111111113</v>
      </c>
      <c r="K149">
        <f ca="1">IF(C149=1,60*SummonTypeTable!$O$2/OFFSET(I149,0,-4),
IF(I149&lt;&gt;OFFSET(I149,-1,0),OFFSET(I149,-1,0)/OFFSET(I149,0,-4),""))</f>
        <v>1.2301106301106302</v>
      </c>
      <c r="L149" t="str">
        <f t="shared" ca="1" si="28"/>
        <v>cu</v>
      </c>
      <c r="M149" t="s">
        <v>88</v>
      </c>
      <c r="N149" t="s">
        <v>114</v>
      </c>
      <c r="O149">
        <v>300</v>
      </c>
      <c r="P149" t="str">
        <f t="shared" si="17"/>
        <v>에너지너무많음</v>
      </c>
      <c r="Q149" t="str">
        <f t="shared" ca="1" si="26"/>
        <v>cu</v>
      </c>
      <c r="R149" t="s">
        <v>88</v>
      </c>
      <c r="S149" t="s">
        <v>114</v>
      </c>
      <c r="T149">
        <v>75</v>
      </c>
      <c r="U149" t="str">
        <f t="shared" ca="1" si="18"/>
        <v>cu</v>
      </c>
      <c r="V149" t="str">
        <f t="shared" si="19"/>
        <v>EN</v>
      </c>
      <c r="W149">
        <f t="shared" si="20"/>
        <v>300</v>
      </c>
      <c r="X149" t="str">
        <f t="shared" ca="1" si="21"/>
        <v>cu</v>
      </c>
      <c r="Y149" t="str">
        <f t="shared" si="22"/>
        <v>EN</v>
      </c>
      <c r="Z149">
        <f t="shared" si="23"/>
        <v>75</v>
      </c>
    </row>
    <row r="150" spans="1:26">
      <c r="A150" t="s">
        <v>76</v>
      </c>
      <c r="B150" t="str">
        <f>VLOOKUP(A150,EventPointTypeTable!$A:$B,MATCH(EventPointTypeTable!$B$1,EventPointTypeTable!$A$1:$B$1,0),0)</f>
        <v>루틴3</v>
      </c>
      <c r="C150">
        <f t="shared" ca="1" si="24"/>
        <v>12</v>
      </c>
      <c r="D150">
        <v>120</v>
      </c>
      <c r="E150">
        <f t="shared" ca="1" si="25"/>
        <v>582</v>
      </c>
      <c r="F150">
        <f ca="1">(60+SUMIF(OFFSET(N150,-$C150+1,0,$C150),"EN",OFFSET(O150,-$C150+1,0,$C150)))*SummonTypeTable!$O$2</f>
        <v>717.77777777777783</v>
      </c>
      <c r="G150" t="str">
        <f ca="1">IF(C150=1,60*SummonTypeTable!$O$2-OFFSET(F150,0,-1),
IF(F150&lt;&gt;OFFSET(F150,-1,0),OFFSET(F150,-1,0)-OFFSET(F150,0,-1),""))</f>
        <v/>
      </c>
      <c r="H150" t="str">
        <f ca="1">IF(C150=1,60*SummonTypeTable!$O$2/OFFSET(F150,0,-1),
IF(F150&lt;&gt;OFFSET(F150,-1,0),OFFSET(F150,-1,0)/OFFSET(F150,0,-1),""))</f>
        <v/>
      </c>
      <c r="I150">
        <f ca="1">(60+SUMIF(OFFSET(N150,-$C150+1,0,$C150),"EN",OFFSET(O150,-$C150+1,0,$C150))+SUMIF(OFFSET(S150,-$C150+1,0,$C150),"EN",OFFSET(T150,-$C150+1,0,$C150)))*SummonTypeTable!$O$2</f>
        <v>884.97777777777787</v>
      </c>
      <c r="J150" t="str">
        <f ca="1">IF(C150=1,60*SummonTypeTable!$O$2-OFFSET(I150,0,-4),
IF(I150&lt;&gt;OFFSET(I150,-1,0),OFFSET(I150,-1,0)-OFFSET(I150,0,-4),""))</f>
        <v/>
      </c>
      <c r="K150" t="str">
        <f ca="1">IF(C150=1,60*SummonTypeTable!$O$2/OFFSET(I150,0,-4),
IF(I150&lt;&gt;OFFSET(I150,-1,0),OFFSET(I150,-1,0)/OFFSET(I150,0,-4),""))</f>
        <v/>
      </c>
      <c r="L150" t="str">
        <f t="shared" ca="1" si="28"/>
        <v>cu</v>
      </c>
      <c r="M150" t="s">
        <v>88</v>
      </c>
      <c r="N150" t="s">
        <v>90</v>
      </c>
      <c r="O150">
        <v>12500</v>
      </c>
      <c r="P150" t="str">
        <f t="shared" ref="P150:P212" si="29">IF(M150="장비1상자",
  IF(OR(N150&gt;3,O150&gt;5),"장비이상",""),
IF(N150="GO",
  IF(O150&lt;100,"골드이상",""),
IF(N150="EN",
  IF(O150&gt;29,"에너지너무많음",
  IF(O150&gt;9,"에너지다소많음","")),"")))</f>
        <v/>
      </c>
      <c r="Q150" t="str">
        <f t="shared" ca="1" si="26"/>
        <v>cu</v>
      </c>
      <c r="R150" t="s">
        <v>88</v>
      </c>
      <c r="S150" t="s">
        <v>90</v>
      </c>
      <c r="T150">
        <v>3125</v>
      </c>
      <c r="U150" t="str">
        <f t="shared" ref="U150:U212" ca="1" si="30">IF(LEN(L150)=0,"",L150)</f>
        <v>cu</v>
      </c>
      <c r="V150" t="str">
        <f t="shared" ref="V150:V212" si="31">IF(LEN(N150)=0,"",N150)</f>
        <v>GO</v>
      </c>
      <c r="W150">
        <f t="shared" ref="W150:W212" si="32">IF(LEN(O150)=0,"",O150)</f>
        <v>12500</v>
      </c>
      <c r="X150" t="str">
        <f t="shared" ref="X150:X212" ca="1" si="33">IF(LEN(Q150)=0,"",Q150)</f>
        <v>cu</v>
      </c>
      <c r="Y150" t="str">
        <f t="shared" ref="Y150:Y212" si="34">IF(LEN(S150)=0,"",S150)</f>
        <v>GO</v>
      </c>
      <c r="Z150">
        <f t="shared" ref="Z150:Z212" si="35">IF(LEN(T150)=0,"",T150)</f>
        <v>3125</v>
      </c>
    </row>
    <row r="151" spans="1:26">
      <c r="A151" t="s">
        <v>76</v>
      </c>
      <c r="B151" t="str">
        <f>VLOOKUP(A151,EventPointTypeTable!$A:$B,MATCH(EventPointTypeTable!$B$1,EventPointTypeTable!$A$1:$B$1,0),0)</f>
        <v>루틴3</v>
      </c>
      <c r="C151">
        <f t="shared" ca="1" si="24"/>
        <v>13</v>
      </c>
      <c r="D151">
        <v>180</v>
      </c>
      <c r="E151">
        <f t="shared" ca="1" si="25"/>
        <v>762</v>
      </c>
      <c r="F151">
        <f ca="1">(60+SUMIF(OFFSET(N151,-$C151+1,0,$C151),"EN",OFFSET(O151,-$C151+1,0,$C151)))*SummonTypeTable!$O$2</f>
        <v>717.77777777777783</v>
      </c>
      <c r="G151" t="str">
        <f ca="1">IF(C151=1,60*SummonTypeTable!$O$2-OFFSET(F151,0,-1),
IF(F151&lt;&gt;OFFSET(F151,-1,0),OFFSET(F151,-1,0)-OFFSET(F151,0,-1),""))</f>
        <v/>
      </c>
      <c r="H151" t="str">
        <f ca="1">IF(C151=1,60*SummonTypeTable!$O$2/OFFSET(F151,0,-1),
IF(F151&lt;&gt;OFFSET(F151,-1,0),OFFSET(F151,-1,0)/OFFSET(F151,0,-1),""))</f>
        <v/>
      </c>
      <c r="I151">
        <f ca="1">(60+SUMIF(OFFSET(N151,-$C151+1,0,$C151),"EN",OFFSET(O151,-$C151+1,0,$C151))+SUMIF(OFFSET(S151,-$C151+1,0,$C151),"EN",OFFSET(T151,-$C151+1,0,$C151)))*SummonTypeTable!$O$2</f>
        <v>884.97777777777787</v>
      </c>
      <c r="J151" t="str">
        <f ca="1">IF(C151=1,60*SummonTypeTable!$O$2-OFFSET(I151,0,-4),
IF(I151&lt;&gt;OFFSET(I151,-1,0),OFFSET(I151,-1,0)-OFFSET(I151,0,-4),""))</f>
        <v/>
      </c>
      <c r="K151" t="str">
        <f ca="1">IF(C151=1,60*SummonTypeTable!$O$2/OFFSET(I151,0,-4),
IF(I151&lt;&gt;OFFSET(I151,-1,0),OFFSET(I151,-1,0)/OFFSET(I151,0,-4),""))</f>
        <v/>
      </c>
      <c r="L151" t="str">
        <f t="shared" ca="1" si="28"/>
        <v>it</v>
      </c>
      <c r="M151" t="s">
        <v>146</v>
      </c>
      <c r="N151" t="s">
        <v>145</v>
      </c>
      <c r="O151">
        <v>10</v>
      </c>
      <c r="P151" t="str">
        <f t="shared" si="29"/>
        <v/>
      </c>
      <c r="Q151" t="str">
        <f t="shared" ca="1" si="26"/>
        <v>cu</v>
      </c>
      <c r="R151" t="s">
        <v>88</v>
      </c>
      <c r="S151" t="s">
        <v>90</v>
      </c>
      <c r="T151">
        <v>4063</v>
      </c>
      <c r="U151" t="str">
        <f t="shared" ca="1" si="30"/>
        <v>it</v>
      </c>
      <c r="V151" t="str">
        <f t="shared" si="31"/>
        <v>Cash_sSpellGacha</v>
      </c>
      <c r="W151">
        <f t="shared" si="32"/>
        <v>10</v>
      </c>
      <c r="X151" t="str">
        <f t="shared" ca="1" si="33"/>
        <v>cu</v>
      </c>
      <c r="Y151" t="str">
        <f t="shared" si="34"/>
        <v>GO</v>
      </c>
      <c r="Z151">
        <f t="shared" si="35"/>
        <v>4063</v>
      </c>
    </row>
    <row r="152" spans="1:26">
      <c r="A152" t="s">
        <v>76</v>
      </c>
      <c r="B152" t="str">
        <f>VLOOKUP(A152,EventPointTypeTable!$A:$B,MATCH(EventPointTypeTable!$B$1,EventPointTypeTable!$A$1:$B$1,0),0)</f>
        <v>루틴3</v>
      </c>
      <c r="C152">
        <f t="shared" ca="1" si="24"/>
        <v>14</v>
      </c>
      <c r="D152">
        <v>200</v>
      </c>
      <c r="E152">
        <f t="shared" ca="1" si="25"/>
        <v>962</v>
      </c>
      <c r="F152">
        <f ca="1">(60+SUMIF(OFFSET(N152,-$C152+1,0,$C152),"EN",OFFSET(O152,-$C152+1,0,$C152)))*SummonTypeTable!$O$2</f>
        <v>1140.0000000000002</v>
      </c>
      <c r="G152">
        <f ca="1">IF(C152=1,60*SummonTypeTable!$O$2-OFFSET(F152,0,-1),
IF(F152&lt;&gt;OFFSET(F152,-1,0),OFFSET(F152,-1,0)-OFFSET(F152,0,-1),""))</f>
        <v>-244.22222222222217</v>
      </c>
      <c r="H152">
        <f ca="1">IF(C152=1,60*SummonTypeTable!$O$2/OFFSET(F152,0,-1),
IF(F152&lt;&gt;OFFSET(F152,-1,0),OFFSET(F152,-1,0)/OFFSET(F152,0,-1),""))</f>
        <v>0.74613074613074615</v>
      </c>
      <c r="I152">
        <f ca="1">(60+SUMIF(OFFSET(N152,-$C152+1,0,$C152),"EN",OFFSET(O152,-$C152+1,0,$C152))+SUMIF(OFFSET(S152,-$C152+1,0,$C152),"EN",OFFSET(T152,-$C152+1,0,$C152)))*SummonTypeTable!$O$2</f>
        <v>1412.7555555555557</v>
      </c>
      <c r="J152">
        <f ca="1">IF(C152=1,60*SummonTypeTable!$O$2-OFFSET(I152,0,-4),
IF(I152&lt;&gt;OFFSET(I152,-1,0),OFFSET(I152,-1,0)-OFFSET(I152,0,-4),""))</f>
        <v>-77.022222222222126</v>
      </c>
      <c r="K152">
        <f ca="1">IF(C152=1,60*SummonTypeTable!$O$2/OFFSET(I152,0,-4),
IF(I152&lt;&gt;OFFSET(I152,-1,0),OFFSET(I152,-1,0)/OFFSET(I152,0,-4),""))</f>
        <v>0.91993531993532007</v>
      </c>
      <c r="L152" t="str">
        <f t="shared" ca="1" si="28"/>
        <v>cu</v>
      </c>
      <c r="M152" t="s">
        <v>88</v>
      </c>
      <c r="N152" t="s">
        <v>114</v>
      </c>
      <c r="O152">
        <v>500</v>
      </c>
      <c r="P152" t="str">
        <f t="shared" si="29"/>
        <v>에너지너무많음</v>
      </c>
      <c r="Q152" t="str">
        <f t="shared" ca="1" si="26"/>
        <v>cu</v>
      </c>
      <c r="R152" t="s">
        <v>88</v>
      </c>
      <c r="S152" t="s">
        <v>114</v>
      </c>
      <c r="T152">
        <v>125</v>
      </c>
      <c r="U152" t="str">
        <f t="shared" ca="1" si="30"/>
        <v>cu</v>
      </c>
      <c r="V152" t="str">
        <f t="shared" si="31"/>
        <v>EN</v>
      </c>
      <c r="W152">
        <f t="shared" si="32"/>
        <v>500</v>
      </c>
      <c r="X152" t="str">
        <f t="shared" ca="1" si="33"/>
        <v>cu</v>
      </c>
      <c r="Y152" t="str">
        <f t="shared" si="34"/>
        <v>EN</v>
      </c>
      <c r="Z152">
        <f t="shared" si="35"/>
        <v>125</v>
      </c>
    </row>
    <row r="153" spans="1:26">
      <c r="A153" t="s">
        <v>76</v>
      </c>
      <c r="B153" t="str">
        <f>VLOOKUP(A153,EventPointTypeTable!$A:$B,MATCH(EventPointTypeTable!$B$1,EventPointTypeTable!$A$1:$B$1,0),0)</f>
        <v>루틴3</v>
      </c>
      <c r="C153">
        <f t="shared" ref="C153:C216" ca="1" si="36">IF(A153&lt;&gt;OFFSET(A153,-1,0),1,OFFSET(C153,-1,0)+1)</f>
        <v>15</v>
      </c>
      <c r="D153">
        <v>150</v>
      </c>
      <c r="E153">
        <f t="shared" ref="E153:E216" ca="1" si="37">IF(A153&lt;&gt;OFFSET(A153,-1,0),D153,OFFSET(E153,-1,0)+D153)</f>
        <v>1112</v>
      </c>
      <c r="F153">
        <f ca="1">(60+SUMIF(OFFSET(N153,-$C153+1,0,$C153),"EN",OFFSET(O153,-$C153+1,0,$C153)))*SummonTypeTable!$O$2</f>
        <v>1140.0000000000002</v>
      </c>
      <c r="G153" t="str">
        <f ca="1">IF(C153=1,60*SummonTypeTable!$O$2-OFFSET(F153,0,-1),
IF(F153&lt;&gt;OFFSET(F153,-1,0),OFFSET(F153,-1,0)-OFFSET(F153,0,-1),""))</f>
        <v/>
      </c>
      <c r="H153" t="str">
        <f ca="1">IF(C153=1,60*SummonTypeTable!$O$2/OFFSET(F153,0,-1),
IF(F153&lt;&gt;OFFSET(F153,-1,0),OFFSET(F153,-1,0)/OFFSET(F153,0,-1),""))</f>
        <v/>
      </c>
      <c r="I153">
        <f ca="1">(60+SUMIF(OFFSET(N153,-$C153+1,0,$C153),"EN",OFFSET(O153,-$C153+1,0,$C153))+SUMIF(OFFSET(S153,-$C153+1,0,$C153),"EN",OFFSET(T153,-$C153+1,0,$C153)))*SummonTypeTable!$O$2</f>
        <v>1412.7555555555557</v>
      </c>
      <c r="J153" t="str">
        <f ca="1">IF(C153=1,60*SummonTypeTable!$O$2-OFFSET(I153,0,-4),
IF(I153&lt;&gt;OFFSET(I153,-1,0),OFFSET(I153,-1,0)-OFFSET(I153,0,-4),""))</f>
        <v/>
      </c>
      <c r="K153" t="str">
        <f ca="1">IF(C153=1,60*SummonTypeTable!$O$2/OFFSET(I153,0,-4),
IF(I153&lt;&gt;OFFSET(I153,-1,0),OFFSET(I153,-1,0)/OFFSET(I153,0,-4),""))</f>
        <v/>
      </c>
      <c r="L153" t="str">
        <f t="shared" ca="1" si="28"/>
        <v>cu</v>
      </c>
      <c r="M153" t="s">
        <v>88</v>
      </c>
      <c r="N153" t="s">
        <v>90</v>
      </c>
      <c r="O153">
        <v>25000</v>
      </c>
      <c r="P153" t="str">
        <f t="shared" si="29"/>
        <v/>
      </c>
      <c r="Q153" t="str">
        <f t="shared" ca="1" si="26"/>
        <v>cu</v>
      </c>
      <c r="R153" t="s">
        <v>88</v>
      </c>
      <c r="S153" t="s">
        <v>90</v>
      </c>
      <c r="T153">
        <v>6250</v>
      </c>
      <c r="U153" t="str">
        <f t="shared" ca="1" si="30"/>
        <v>cu</v>
      </c>
      <c r="V153" t="str">
        <f t="shared" si="31"/>
        <v>GO</v>
      </c>
      <c r="W153">
        <f t="shared" si="32"/>
        <v>25000</v>
      </c>
      <c r="X153" t="str">
        <f t="shared" ca="1" si="33"/>
        <v>cu</v>
      </c>
      <c r="Y153" t="str">
        <f t="shared" si="34"/>
        <v>GO</v>
      </c>
      <c r="Z153">
        <f t="shared" si="35"/>
        <v>6250</v>
      </c>
    </row>
    <row r="154" spans="1:26">
      <c r="A154" t="s">
        <v>76</v>
      </c>
      <c r="B154" t="str">
        <f>VLOOKUP(A154,EventPointTypeTable!$A:$B,MATCH(EventPointTypeTable!$B$1,EventPointTypeTable!$A$1:$B$1,0),0)</f>
        <v>루틴3</v>
      </c>
      <c r="C154">
        <f t="shared" ca="1" si="36"/>
        <v>16</v>
      </c>
      <c r="D154">
        <v>320</v>
      </c>
      <c r="E154">
        <f t="shared" ca="1" si="37"/>
        <v>1432</v>
      </c>
      <c r="F154">
        <f ca="1">(60+SUMIF(OFFSET(N154,-$C154+1,0,$C154),"EN",OFFSET(O154,-$C154+1,0,$C154)))*SummonTypeTable!$O$2</f>
        <v>1140.0000000000002</v>
      </c>
      <c r="G154" t="str">
        <f ca="1">IF(C154=1,60*SummonTypeTable!$O$2-OFFSET(F154,0,-1),
IF(F154&lt;&gt;OFFSET(F154,-1,0),OFFSET(F154,-1,0)-OFFSET(F154,0,-1),""))</f>
        <v/>
      </c>
      <c r="H154" t="str">
        <f ca="1">IF(C154=1,60*SummonTypeTable!$O$2/OFFSET(F154,0,-1),
IF(F154&lt;&gt;OFFSET(F154,-1,0),OFFSET(F154,-1,0)/OFFSET(F154,0,-1),""))</f>
        <v/>
      </c>
      <c r="I154">
        <f ca="1">(60+SUMIF(OFFSET(N154,-$C154+1,0,$C154),"EN",OFFSET(O154,-$C154+1,0,$C154))+SUMIF(OFFSET(S154,-$C154+1,0,$C154),"EN",OFFSET(T154,-$C154+1,0,$C154)))*SummonTypeTable!$O$2</f>
        <v>1412.7555555555557</v>
      </c>
      <c r="J154" t="str">
        <f ca="1">IF(C154=1,60*SummonTypeTable!$O$2-OFFSET(I154,0,-4),
IF(I154&lt;&gt;OFFSET(I154,-1,0),OFFSET(I154,-1,0)-OFFSET(I154,0,-4),""))</f>
        <v/>
      </c>
      <c r="K154" t="str">
        <f ca="1">IF(C154=1,60*SummonTypeTable!$O$2/OFFSET(I154,0,-4),
IF(I154&lt;&gt;OFFSET(I154,-1,0),OFFSET(I154,-1,0)/OFFSET(I154,0,-4),""))</f>
        <v/>
      </c>
      <c r="L154" t="str">
        <f t="shared" ca="1" si="28"/>
        <v>it</v>
      </c>
      <c r="M154" t="s">
        <v>146</v>
      </c>
      <c r="N154" t="s">
        <v>145</v>
      </c>
      <c r="O154">
        <v>2</v>
      </c>
      <c r="P154" t="str">
        <f t="shared" si="29"/>
        <v/>
      </c>
      <c r="Q154" t="str">
        <f t="shared" ca="1" si="26"/>
        <v>cu</v>
      </c>
      <c r="R154" t="s">
        <v>88</v>
      </c>
      <c r="S154" t="s">
        <v>90</v>
      </c>
      <c r="T154">
        <v>7500</v>
      </c>
      <c r="U154" t="str">
        <f t="shared" ca="1" si="30"/>
        <v>it</v>
      </c>
      <c r="V154" t="str">
        <f t="shared" si="31"/>
        <v>Cash_sSpellGacha</v>
      </c>
      <c r="W154">
        <f t="shared" si="32"/>
        <v>2</v>
      </c>
      <c r="X154" t="str">
        <f t="shared" ca="1" si="33"/>
        <v>cu</v>
      </c>
      <c r="Y154" t="str">
        <f t="shared" si="34"/>
        <v>GO</v>
      </c>
      <c r="Z154">
        <f t="shared" si="35"/>
        <v>7500</v>
      </c>
    </row>
    <row r="155" spans="1:26">
      <c r="A155" t="s">
        <v>76</v>
      </c>
      <c r="B155" t="str">
        <f>VLOOKUP(A155,EventPointTypeTable!$A:$B,MATCH(EventPointTypeTable!$B$1,EventPointTypeTable!$A$1:$B$1,0),0)</f>
        <v>루틴3</v>
      </c>
      <c r="C155">
        <f t="shared" ca="1" si="36"/>
        <v>17</v>
      </c>
      <c r="D155">
        <v>450</v>
      </c>
      <c r="E155">
        <f t="shared" ca="1" si="37"/>
        <v>1882</v>
      </c>
      <c r="F155">
        <f ca="1">(60+SUMIF(OFFSET(N155,-$C155+1,0,$C155),"EN",OFFSET(O155,-$C155+1,0,$C155)))*SummonTypeTable!$O$2</f>
        <v>1140.0000000000002</v>
      </c>
      <c r="G155" t="str">
        <f ca="1">IF(C155=1,60*SummonTypeTable!$O$2-OFFSET(F155,0,-1),
IF(F155&lt;&gt;OFFSET(F155,-1,0),OFFSET(F155,-1,0)-OFFSET(F155,0,-1),""))</f>
        <v/>
      </c>
      <c r="H155" t="str">
        <f ca="1">IF(C155=1,60*SummonTypeTable!$O$2/OFFSET(F155,0,-1),
IF(F155&lt;&gt;OFFSET(F155,-1,0),OFFSET(F155,-1,0)/OFFSET(F155,0,-1),""))</f>
        <v/>
      </c>
      <c r="I155">
        <f ca="1">(60+SUMIF(OFFSET(N155,-$C155+1,0,$C155),"EN",OFFSET(O155,-$C155+1,0,$C155))+SUMIF(OFFSET(S155,-$C155+1,0,$C155),"EN",OFFSET(T155,-$C155+1,0,$C155)))*SummonTypeTable!$O$2</f>
        <v>1412.7555555555557</v>
      </c>
      <c r="J155" t="str">
        <f ca="1">IF(C155=1,60*SummonTypeTable!$O$2-OFFSET(I155,0,-4),
IF(I155&lt;&gt;OFFSET(I155,-1,0),OFFSET(I155,-1,0)-OFFSET(I155,0,-4),""))</f>
        <v/>
      </c>
      <c r="K155" t="str">
        <f ca="1">IF(C155=1,60*SummonTypeTable!$O$2/OFFSET(I155,0,-4),
IF(I155&lt;&gt;OFFSET(I155,-1,0),OFFSET(I155,-1,0)/OFFSET(I155,0,-4),""))</f>
        <v/>
      </c>
      <c r="L155" t="str">
        <f t="shared" ca="1" si="28"/>
        <v>it</v>
      </c>
      <c r="M155" t="s">
        <v>146</v>
      </c>
      <c r="N155" t="s">
        <v>147</v>
      </c>
      <c r="O155">
        <v>1</v>
      </c>
      <c r="P155" t="str">
        <f t="shared" si="29"/>
        <v/>
      </c>
      <c r="Q155" t="str">
        <f t="shared" ca="1" si="26"/>
        <v>cu</v>
      </c>
      <c r="R155" t="s">
        <v>88</v>
      </c>
      <c r="S155" t="s">
        <v>90</v>
      </c>
      <c r="T155">
        <v>7188</v>
      </c>
      <c r="U155" t="str">
        <f t="shared" ca="1" si="30"/>
        <v>it</v>
      </c>
      <c r="V155" t="str">
        <f t="shared" si="31"/>
        <v>Cash_sCharacterGacha</v>
      </c>
      <c r="W155">
        <f t="shared" si="32"/>
        <v>1</v>
      </c>
      <c r="X155" t="str">
        <f t="shared" ca="1" si="33"/>
        <v>cu</v>
      </c>
      <c r="Y155" t="str">
        <f t="shared" si="34"/>
        <v>GO</v>
      </c>
      <c r="Z155">
        <f t="shared" si="35"/>
        <v>7188</v>
      </c>
    </row>
    <row r="156" spans="1:26">
      <c r="A156" t="s">
        <v>76</v>
      </c>
      <c r="B156" t="str">
        <f>VLOOKUP(A156,EventPointTypeTable!$A:$B,MATCH(EventPointTypeTable!$B$1,EventPointTypeTable!$A$1:$B$1,0),0)</f>
        <v>루틴3</v>
      </c>
      <c r="C156">
        <f t="shared" ca="1" si="36"/>
        <v>18</v>
      </c>
      <c r="D156">
        <v>500</v>
      </c>
      <c r="E156">
        <f t="shared" ca="1" si="37"/>
        <v>2382</v>
      </c>
      <c r="F156">
        <f ca="1">(60+SUMIF(OFFSET(N156,-$C156+1,0,$C156),"EN",OFFSET(O156,-$C156+1,0,$C156)))*SummonTypeTable!$O$2</f>
        <v>1984.4444444444448</v>
      </c>
      <c r="G156">
        <f ca="1">IF(C156=1,60*SummonTypeTable!$O$2-OFFSET(F156,0,-1),
IF(F156&lt;&gt;OFFSET(F156,-1,0),OFFSET(F156,-1,0)-OFFSET(F156,0,-1),""))</f>
        <v>-1241.9999999999998</v>
      </c>
      <c r="H156">
        <f ca="1">IF(C156=1,60*SummonTypeTable!$O$2/OFFSET(F156,0,-1),
IF(F156&lt;&gt;OFFSET(F156,-1,0),OFFSET(F156,-1,0)/OFFSET(F156,0,-1),""))</f>
        <v>0.47858942065491195</v>
      </c>
      <c r="I156">
        <f ca="1">(60+SUMIF(OFFSET(N156,-$C156+1,0,$C156),"EN",OFFSET(O156,-$C156+1,0,$C156))+SUMIF(OFFSET(S156,-$C156+1,0,$C156),"EN",OFFSET(T156,-$C156+1,0,$C156)))*SummonTypeTable!$O$2</f>
        <v>2468.3111111111116</v>
      </c>
      <c r="J156">
        <f ca="1">IF(C156=1,60*SummonTypeTable!$O$2-OFFSET(I156,0,-4),
IF(I156&lt;&gt;OFFSET(I156,-1,0),OFFSET(I156,-1,0)-OFFSET(I156,0,-4),""))</f>
        <v>-969.2444444444443</v>
      </c>
      <c r="K156">
        <f ca="1">IF(C156=1,60*SummonTypeTable!$O$2/OFFSET(I156,0,-4),
IF(I156&lt;&gt;OFFSET(I156,-1,0),OFFSET(I156,-1,0)/OFFSET(I156,0,-4),""))</f>
        <v>0.59309637093012413</v>
      </c>
      <c r="L156" t="str">
        <f t="shared" ca="1" si="28"/>
        <v>cu</v>
      </c>
      <c r="M156" t="s">
        <v>88</v>
      </c>
      <c r="N156" t="s">
        <v>114</v>
      </c>
      <c r="O156">
        <v>1000</v>
      </c>
      <c r="P156" t="str">
        <f t="shared" si="29"/>
        <v>에너지너무많음</v>
      </c>
      <c r="Q156" t="str">
        <f t="shared" ca="1" si="26"/>
        <v>cu</v>
      </c>
      <c r="R156" t="s">
        <v>88</v>
      </c>
      <c r="S156" t="s">
        <v>114</v>
      </c>
      <c r="T156">
        <v>250</v>
      </c>
      <c r="U156" t="str">
        <f t="shared" ca="1" si="30"/>
        <v>cu</v>
      </c>
      <c r="V156" t="str">
        <f t="shared" si="31"/>
        <v>EN</v>
      </c>
      <c r="W156">
        <f t="shared" si="32"/>
        <v>1000</v>
      </c>
      <c r="X156" t="str">
        <f t="shared" ca="1" si="33"/>
        <v>cu</v>
      </c>
      <c r="Y156" t="str">
        <f t="shared" si="34"/>
        <v>EN</v>
      </c>
      <c r="Z156">
        <f t="shared" si="35"/>
        <v>250</v>
      </c>
    </row>
    <row r="157" spans="1:26">
      <c r="A157" t="s">
        <v>76</v>
      </c>
      <c r="B157" t="str">
        <f>VLOOKUP(A157,EventPointTypeTable!$A:$B,MATCH(EventPointTypeTable!$B$1,EventPointTypeTable!$A$1:$B$1,0),0)</f>
        <v>루틴3</v>
      </c>
      <c r="C157">
        <f t="shared" ca="1" si="36"/>
        <v>19</v>
      </c>
      <c r="D157">
        <v>200</v>
      </c>
      <c r="E157">
        <f t="shared" ca="1" si="37"/>
        <v>2582</v>
      </c>
      <c r="F157">
        <f ca="1">(60+SUMIF(OFFSET(N157,-$C157+1,0,$C157),"EN",OFFSET(O157,-$C157+1,0,$C157)))*SummonTypeTable!$O$2</f>
        <v>1984.4444444444448</v>
      </c>
      <c r="G157" t="str">
        <f ca="1">IF(C157=1,60*SummonTypeTable!$O$2-OFFSET(F157,0,-1),
IF(F157&lt;&gt;OFFSET(F157,-1,0),OFFSET(F157,-1,0)-OFFSET(F157,0,-1),""))</f>
        <v/>
      </c>
      <c r="H157" t="str">
        <f ca="1">IF(C157=1,60*SummonTypeTable!$O$2/OFFSET(F157,0,-1),
IF(F157&lt;&gt;OFFSET(F157,-1,0),OFFSET(F157,-1,0)/OFFSET(F157,0,-1),""))</f>
        <v/>
      </c>
      <c r="I157">
        <f ca="1">(60+SUMIF(OFFSET(N157,-$C157+1,0,$C157),"EN",OFFSET(O157,-$C157+1,0,$C157))+SUMIF(OFFSET(S157,-$C157+1,0,$C157),"EN",OFFSET(T157,-$C157+1,0,$C157)))*SummonTypeTable!$O$2</f>
        <v>2468.3111111111116</v>
      </c>
      <c r="J157" t="str">
        <f ca="1">IF(C157=1,60*SummonTypeTable!$O$2-OFFSET(I157,0,-4),
IF(I157&lt;&gt;OFFSET(I157,-1,0),OFFSET(I157,-1,0)-OFFSET(I157,0,-4),""))</f>
        <v/>
      </c>
      <c r="K157" t="str">
        <f ca="1">IF(C157=1,60*SummonTypeTable!$O$2/OFFSET(I157,0,-4),
IF(I157&lt;&gt;OFFSET(I157,-1,0),OFFSET(I157,-1,0)/OFFSET(I157,0,-4),""))</f>
        <v/>
      </c>
      <c r="L157" t="str">
        <f t="shared" ca="1" si="28"/>
        <v>cu</v>
      </c>
      <c r="M157" t="s">
        <v>88</v>
      </c>
      <c r="N157" t="s">
        <v>90</v>
      </c>
      <c r="O157">
        <v>33750</v>
      </c>
      <c r="P157" t="str">
        <f t="shared" si="29"/>
        <v/>
      </c>
      <c r="Q157" t="str">
        <f t="shared" ca="1" si="26"/>
        <v>cu</v>
      </c>
      <c r="R157" t="s">
        <v>88</v>
      </c>
      <c r="S157" t="s">
        <v>90</v>
      </c>
      <c r="T157">
        <v>8438</v>
      </c>
      <c r="U157" t="str">
        <f t="shared" ca="1" si="30"/>
        <v>cu</v>
      </c>
      <c r="V157" t="str">
        <f t="shared" si="31"/>
        <v>GO</v>
      </c>
      <c r="W157">
        <f t="shared" si="32"/>
        <v>33750</v>
      </c>
      <c r="X157" t="str">
        <f t="shared" ca="1" si="33"/>
        <v>cu</v>
      </c>
      <c r="Y157" t="str">
        <f t="shared" si="34"/>
        <v>GO</v>
      </c>
      <c r="Z157">
        <f t="shared" si="35"/>
        <v>8438</v>
      </c>
    </row>
    <row r="158" spans="1:26">
      <c r="A158" t="s">
        <v>76</v>
      </c>
      <c r="B158" t="str">
        <f>VLOOKUP(A158,EventPointTypeTable!$A:$B,MATCH(EventPointTypeTable!$B$1,EventPointTypeTable!$A$1:$B$1,0),0)</f>
        <v>루틴3</v>
      </c>
      <c r="C158">
        <f t="shared" ca="1" si="36"/>
        <v>20</v>
      </c>
      <c r="D158">
        <v>330</v>
      </c>
      <c r="E158">
        <f t="shared" ca="1" si="37"/>
        <v>2912</v>
      </c>
      <c r="F158">
        <f ca="1">(60+SUMIF(OFFSET(N158,-$C158+1,0,$C158),"EN",OFFSET(O158,-$C158+1,0,$C158)))*SummonTypeTable!$O$2</f>
        <v>1984.4444444444448</v>
      </c>
      <c r="G158" t="str">
        <f ca="1">IF(C158=1,60*SummonTypeTable!$O$2-OFFSET(F158,0,-1),
IF(F158&lt;&gt;OFFSET(F158,-1,0),OFFSET(F158,-1,0)-OFFSET(F158,0,-1),""))</f>
        <v/>
      </c>
      <c r="H158" t="str">
        <f ca="1">IF(C158=1,60*SummonTypeTable!$O$2/OFFSET(F158,0,-1),
IF(F158&lt;&gt;OFFSET(F158,-1,0),OFFSET(F158,-1,0)/OFFSET(F158,0,-1),""))</f>
        <v/>
      </c>
      <c r="I158">
        <f ca="1">(60+SUMIF(OFFSET(N158,-$C158+1,0,$C158),"EN",OFFSET(O158,-$C158+1,0,$C158))+SUMIF(OFFSET(S158,-$C158+1,0,$C158),"EN",OFFSET(T158,-$C158+1,0,$C158)))*SummonTypeTable!$O$2</f>
        <v>2468.3111111111116</v>
      </c>
      <c r="J158" t="str">
        <f ca="1">IF(C158=1,60*SummonTypeTable!$O$2-OFFSET(I158,0,-4),
IF(I158&lt;&gt;OFFSET(I158,-1,0),OFFSET(I158,-1,0)-OFFSET(I158,0,-4),""))</f>
        <v/>
      </c>
      <c r="K158" t="str">
        <f ca="1">IF(C158=1,60*SummonTypeTable!$O$2/OFFSET(I158,0,-4),
IF(I158&lt;&gt;OFFSET(I158,-1,0),OFFSET(I158,-1,0)/OFFSET(I158,0,-4),""))</f>
        <v/>
      </c>
      <c r="L158" t="str">
        <f t="shared" ca="1" si="28"/>
        <v>it</v>
      </c>
      <c r="M158" t="s">
        <v>146</v>
      </c>
      <c r="N158" t="s">
        <v>145</v>
      </c>
      <c r="O158">
        <v>10</v>
      </c>
      <c r="P158" t="str">
        <f t="shared" si="29"/>
        <v/>
      </c>
      <c r="Q158" t="str">
        <f t="shared" ca="1" si="26"/>
        <v>cu</v>
      </c>
      <c r="R158" t="s">
        <v>88</v>
      </c>
      <c r="S158" t="s">
        <v>90</v>
      </c>
      <c r="T158">
        <v>9375</v>
      </c>
      <c r="U158" t="str">
        <f t="shared" ca="1" si="30"/>
        <v>it</v>
      </c>
      <c r="V158" t="str">
        <f t="shared" si="31"/>
        <v>Cash_sSpellGacha</v>
      </c>
      <c r="W158">
        <f t="shared" si="32"/>
        <v>10</v>
      </c>
      <c r="X158" t="str">
        <f t="shared" ca="1" si="33"/>
        <v>cu</v>
      </c>
      <c r="Y158" t="str">
        <f t="shared" si="34"/>
        <v>GO</v>
      </c>
      <c r="Z158">
        <f t="shared" si="35"/>
        <v>9375</v>
      </c>
    </row>
    <row r="159" spans="1:26">
      <c r="A159" t="s">
        <v>76</v>
      </c>
      <c r="B159" t="str">
        <f>VLOOKUP(A159,EventPointTypeTable!$A:$B,MATCH(EventPointTypeTable!$B$1,EventPointTypeTable!$A$1:$B$1,0),0)</f>
        <v>루틴3</v>
      </c>
      <c r="C159">
        <f t="shared" ca="1" si="36"/>
        <v>21</v>
      </c>
      <c r="D159">
        <v>1000</v>
      </c>
      <c r="E159">
        <f t="shared" ca="1" si="37"/>
        <v>3912</v>
      </c>
      <c r="F159">
        <f ca="1">(60+SUMIF(OFFSET(N159,-$C159+1,0,$C159),"EN",OFFSET(O159,-$C159+1,0,$C159)))*SummonTypeTable!$O$2</f>
        <v>3251.1111111111113</v>
      </c>
      <c r="G159">
        <f ca="1">IF(C159=1,60*SummonTypeTable!$O$2-OFFSET(F159,0,-1),
IF(F159&lt;&gt;OFFSET(F159,-1,0),OFFSET(F159,-1,0)-OFFSET(F159,0,-1),""))</f>
        <v>-1927.5555555555552</v>
      </c>
      <c r="H159">
        <f ca="1">IF(C159=1,60*SummonTypeTable!$O$2/OFFSET(F159,0,-1),
IF(F159&lt;&gt;OFFSET(F159,-1,0),OFFSET(F159,-1,0)/OFFSET(F159,0,-1),""))</f>
        <v>0.50727107475573741</v>
      </c>
      <c r="I159">
        <f ca="1">(60+SUMIF(OFFSET(N159,-$C159+1,0,$C159),"EN",OFFSET(O159,-$C159+1,0,$C159))+SUMIF(OFFSET(S159,-$C159+1,0,$C159),"EN",OFFSET(T159,-$C159+1,0,$C159)))*SummonTypeTable!$O$2</f>
        <v>4051.6444444444451</v>
      </c>
      <c r="J159">
        <f ca="1">IF(C159=1,60*SummonTypeTable!$O$2-OFFSET(I159,0,-4),
IF(I159&lt;&gt;OFFSET(I159,-1,0),OFFSET(I159,-1,0)-OFFSET(I159,0,-4),""))</f>
        <v>-1443.6888888888884</v>
      </c>
      <c r="K159">
        <f ca="1">IF(C159=1,60*SummonTypeTable!$O$2/OFFSET(I159,0,-4),
IF(I159&lt;&gt;OFFSET(I159,-1,0),OFFSET(I159,-1,0)/OFFSET(I159,0,-4),""))</f>
        <v>0.63095887298341302</v>
      </c>
      <c r="L159" t="str">
        <f t="shared" ca="1" si="28"/>
        <v>cu</v>
      </c>
      <c r="M159" t="s">
        <v>88</v>
      </c>
      <c r="N159" t="s">
        <v>114</v>
      </c>
      <c r="O159">
        <v>1500</v>
      </c>
      <c r="P159" t="str">
        <f t="shared" si="29"/>
        <v>에너지너무많음</v>
      </c>
      <c r="Q159" t="str">
        <f t="shared" ca="1" si="26"/>
        <v>cu</v>
      </c>
      <c r="R159" t="s">
        <v>88</v>
      </c>
      <c r="S159" t="s">
        <v>114</v>
      </c>
      <c r="T159">
        <v>375</v>
      </c>
      <c r="U159" t="str">
        <f t="shared" ca="1" si="30"/>
        <v>cu</v>
      </c>
      <c r="V159" t="str">
        <f t="shared" si="31"/>
        <v>EN</v>
      </c>
      <c r="W159">
        <f t="shared" si="32"/>
        <v>1500</v>
      </c>
      <c r="X159" t="str">
        <f t="shared" ca="1" si="33"/>
        <v>cu</v>
      </c>
      <c r="Y159" t="str">
        <f t="shared" si="34"/>
        <v>EN</v>
      </c>
      <c r="Z159">
        <f t="shared" si="35"/>
        <v>375</v>
      </c>
    </row>
    <row r="160" spans="1:26">
      <c r="A160" t="s">
        <v>76</v>
      </c>
      <c r="B160" t="str">
        <f>VLOOKUP(A160,EventPointTypeTable!$A:$B,MATCH(EventPointTypeTable!$B$1,EventPointTypeTable!$A$1:$B$1,0),0)</f>
        <v>루틴3</v>
      </c>
      <c r="C160">
        <f t="shared" ca="1" si="36"/>
        <v>22</v>
      </c>
      <c r="D160">
        <v>330</v>
      </c>
      <c r="E160">
        <f t="shared" ca="1" si="37"/>
        <v>4242</v>
      </c>
      <c r="F160">
        <f ca="1">(60+SUMIF(OFFSET(N160,-$C160+1,0,$C160),"EN",OFFSET(O160,-$C160+1,0,$C160)))*SummonTypeTable!$O$2</f>
        <v>3251.1111111111113</v>
      </c>
      <c r="G160" t="str">
        <f ca="1">IF(C160=1,60*SummonTypeTable!$O$2-OFFSET(F160,0,-1),
IF(F160&lt;&gt;OFFSET(F160,-1,0),OFFSET(F160,-1,0)-OFFSET(F160,0,-1),""))</f>
        <v/>
      </c>
      <c r="H160" t="str">
        <f ca="1">IF(C160=1,60*SummonTypeTable!$O$2/OFFSET(F160,0,-1),
IF(F160&lt;&gt;OFFSET(F160,-1,0),OFFSET(F160,-1,0)/OFFSET(F160,0,-1),""))</f>
        <v/>
      </c>
      <c r="I160">
        <f ca="1">(60+SUMIF(OFFSET(N160,-$C160+1,0,$C160),"EN",OFFSET(O160,-$C160+1,0,$C160))+SUMIF(OFFSET(S160,-$C160+1,0,$C160),"EN",OFFSET(T160,-$C160+1,0,$C160)))*SummonTypeTable!$O$2</f>
        <v>4051.6444444444451</v>
      </c>
      <c r="J160" t="str">
        <f ca="1">IF(C160=1,60*SummonTypeTable!$O$2-OFFSET(I160,0,-4),
IF(I160&lt;&gt;OFFSET(I160,-1,0),OFFSET(I160,-1,0)-OFFSET(I160,0,-4),""))</f>
        <v/>
      </c>
      <c r="K160" t="str">
        <f ca="1">IF(C160=1,60*SummonTypeTable!$O$2/OFFSET(I160,0,-4),
IF(I160&lt;&gt;OFFSET(I160,-1,0),OFFSET(I160,-1,0)/OFFSET(I160,0,-4),""))</f>
        <v/>
      </c>
      <c r="L160" t="str">
        <f t="shared" ca="1" si="28"/>
        <v>cu</v>
      </c>
      <c r="M160" t="s">
        <v>88</v>
      </c>
      <c r="N160" t="s">
        <v>90</v>
      </c>
      <c r="O160">
        <v>27500</v>
      </c>
      <c r="P160" t="str">
        <f t="shared" si="29"/>
        <v/>
      </c>
      <c r="Q160" t="str">
        <f t="shared" ca="1" si="26"/>
        <v>cu</v>
      </c>
      <c r="R160" t="s">
        <v>88</v>
      </c>
      <c r="S160" t="s">
        <v>90</v>
      </c>
      <c r="T160">
        <v>6875</v>
      </c>
      <c r="U160" t="str">
        <f t="shared" ca="1" si="30"/>
        <v>cu</v>
      </c>
      <c r="V160" t="str">
        <f t="shared" si="31"/>
        <v>GO</v>
      </c>
      <c r="W160">
        <f t="shared" si="32"/>
        <v>27500</v>
      </c>
      <c r="X160" t="str">
        <f t="shared" ca="1" si="33"/>
        <v>cu</v>
      </c>
      <c r="Y160" t="str">
        <f t="shared" si="34"/>
        <v>GO</v>
      </c>
      <c r="Z160">
        <f t="shared" si="35"/>
        <v>6875</v>
      </c>
    </row>
    <row r="161" spans="1:26">
      <c r="A161" t="s">
        <v>76</v>
      </c>
      <c r="B161" t="str">
        <f>VLOOKUP(A161,EventPointTypeTable!$A:$B,MATCH(EventPointTypeTable!$B$1,EventPointTypeTable!$A$1:$B$1,0),0)</f>
        <v>루틴3</v>
      </c>
      <c r="C161">
        <f t="shared" ca="1" si="36"/>
        <v>23</v>
      </c>
      <c r="D161">
        <v>590</v>
      </c>
      <c r="E161">
        <f t="shared" ca="1" si="37"/>
        <v>4832</v>
      </c>
      <c r="F161">
        <f ca="1">(60+SUMIF(OFFSET(N161,-$C161+1,0,$C161),"EN",OFFSET(O161,-$C161+1,0,$C161)))*SummonTypeTable!$O$2</f>
        <v>3251.1111111111113</v>
      </c>
      <c r="G161" t="str">
        <f ca="1">IF(C161=1,60*SummonTypeTable!$O$2-OFFSET(F161,0,-1),
IF(F161&lt;&gt;OFFSET(F161,-1,0),OFFSET(F161,-1,0)-OFFSET(F161,0,-1),""))</f>
        <v/>
      </c>
      <c r="H161" t="str">
        <f ca="1">IF(C161=1,60*SummonTypeTable!$O$2/OFFSET(F161,0,-1),
IF(F161&lt;&gt;OFFSET(F161,-1,0),OFFSET(F161,-1,0)/OFFSET(F161,0,-1),""))</f>
        <v/>
      </c>
      <c r="I161">
        <f ca="1">(60+SUMIF(OFFSET(N161,-$C161+1,0,$C161),"EN",OFFSET(O161,-$C161+1,0,$C161))+SUMIF(OFFSET(S161,-$C161+1,0,$C161),"EN",OFFSET(T161,-$C161+1,0,$C161)))*SummonTypeTable!$O$2</f>
        <v>4051.6444444444451</v>
      </c>
      <c r="J161" t="str">
        <f ca="1">IF(C161=1,60*SummonTypeTable!$O$2-OFFSET(I161,0,-4),
IF(I161&lt;&gt;OFFSET(I161,-1,0),OFFSET(I161,-1,0)-OFFSET(I161,0,-4),""))</f>
        <v/>
      </c>
      <c r="K161" t="str">
        <f ca="1">IF(C161=1,60*SummonTypeTable!$O$2/OFFSET(I161,0,-4),
IF(I161&lt;&gt;OFFSET(I161,-1,0),OFFSET(I161,-1,0)/OFFSET(I161,0,-4),""))</f>
        <v/>
      </c>
      <c r="L161" t="str">
        <f t="shared" ca="1" si="28"/>
        <v>it</v>
      </c>
      <c r="M161" t="s">
        <v>146</v>
      </c>
      <c r="N161" t="s">
        <v>145</v>
      </c>
      <c r="O161">
        <v>10</v>
      </c>
      <c r="P161" t="str">
        <f t="shared" si="29"/>
        <v/>
      </c>
      <c r="Q161" t="str">
        <f t="shared" ca="1" si="26"/>
        <v>cu</v>
      </c>
      <c r="R161" t="s">
        <v>88</v>
      </c>
      <c r="S161" t="s">
        <v>90</v>
      </c>
      <c r="T161">
        <v>10938</v>
      </c>
      <c r="U161" t="str">
        <f t="shared" ca="1" si="30"/>
        <v>it</v>
      </c>
      <c r="V161" t="str">
        <f t="shared" si="31"/>
        <v>Cash_sSpellGacha</v>
      </c>
      <c r="W161">
        <f t="shared" si="32"/>
        <v>10</v>
      </c>
      <c r="X161" t="str">
        <f t="shared" ca="1" si="33"/>
        <v>cu</v>
      </c>
      <c r="Y161" t="str">
        <f t="shared" si="34"/>
        <v>GO</v>
      </c>
      <c r="Z161">
        <f t="shared" si="35"/>
        <v>10938</v>
      </c>
    </row>
    <row r="162" spans="1:26">
      <c r="A162" t="s">
        <v>76</v>
      </c>
      <c r="B162" t="str">
        <f>VLOOKUP(A162,EventPointTypeTable!$A:$B,MATCH(EventPointTypeTable!$B$1,EventPointTypeTable!$A$1:$B$1,0),0)</f>
        <v>루틴3</v>
      </c>
      <c r="C162">
        <f t="shared" ca="1" si="36"/>
        <v>24</v>
      </c>
      <c r="D162">
        <v>1250</v>
      </c>
      <c r="E162">
        <f t="shared" ca="1" si="37"/>
        <v>6082</v>
      </c>
      <c r="F162">
        <f ca="1">(60+SUMIF(OFFSET(N162,-$C162+1,0,$C162),"EN",OFFSET(O162,-$C162+1,0,$C162)))*SummonTypeTable!$O$2</f>
        <v>3251.1111111111113</v>
      </c>
      <c r="G162" t="str">
        <f ca="1">IF(C162=1,60*SummonTypeTable!$O$2-OFFSET(F162,0,-1),
IF(F162&lt;&gt;OFFSET(F162,-1,0),OFFSET(F162,-1,0)-OFFSET(F162,0,-1),""))</f>
        <v/>
      </c>
      <c r="H162" t="str">
        <f ca="1">IF(C162=1,60*SummonTypeTable!$O$2/OFFSET(F162,0,-1),
IF(F162&lt;&gt;OFFSET(F162,-1,0),OFFSET(F162,-1,0)/OFFSET(F162,0,-1),""))</f>
        <v/>
      </c>
      <c r="I162">
        <f ca="1">(60+SUMIF(OFFSET(N162,-$C162+1,0,$C162),"EN",OFFSET(O162,-$C162+1,0,$C162))+SUMIF(OFFSET(S162,-$C162+1,0,$C162),"EN",OFFSET(T162,-$C162+1,0,$C162)))*SummonTypeTable!$O$2</f>
        <v>4051.6444444444451</v>
      </c>
      <c r="J162" t="str">
        <f ca="1">IF(C162=1,60*SummonTypeTable!$O$2-OFFSET(I162,0,-4),
IF(I162&lt;&gt;OFFSET(I162,-1,0),OFFSET(I162,-1,0)-OFFSET(I162,0,-4),""))</f>
        <v/>
      </c>
      <c r="K162" t="str">
        <f ca="1">IF(C162=1,60*SummonTypeTable!$O$2/OFFSET(I162,0,-4),
IF(I162&lt;&gt;OFFSET(I162,-1,0),OFFSET(I162,-1,0)/OFFSET(I162,0,-4),""))</f>
        <v/>
      </c>
      <c r="L162" t="str">
        <f t="shared" ca="1" si="28"/>
        <v>cu</v>
      </c>
      <c r="M162" t="s">
        <v>88</v>
      </c>
      <c r="N162" t="s">
        <v>90</v>
      </c>
      <c r="O162">
        <v>36250</v>
      </c>
      <c r="P162" t="str">
        <f t="shared" si="29"/>
        <v/>
      </c>
      <c r="Q162" t="str">
        <f t="shared" ca="1" si="26"/>
        <v>cu</v>
      </c>
      <c r="R162" t="s">
        <v>88</v>
      </c>
      <c r="S162" t="s">
        <v>90</v>
      </c>
      <c r="T162">
        <v>9063</v>
      </c>
      <c r="U162" t="str">
        <f t="shared" ca="1" si="30"/>
        <v>cu</v>
      </c>
      <c r="V162" t="str">
        <f t="shared" si="31"/>
        <v>GO</v>
      </c>
      <c r="W162">
        <f t="shared" si="32"/>
        <v>36250</v>
      </c>
      <c r="X162" t="str">
        <f t="shared" ca="1" si="33"/>
        <v>cu</v>
      </c>
      <c r="Y162" t="str">
        <f t="shared" si="34"/>
        <v>GO</v>
      </c>
      <c r="Z162">
        <f t="shared" si="35"/>
        <v>9063</v>
      </c>
    </row>
    <row r="163" spans="1:26">
      <c r="A163" t="s">
        <v>76</v>
      </c>
      <c r="B163" t="str">
        <f>VLOOKUP(A163,EventPointTypeTable!$A:$B,MATCH(EventPointTypeTable!$B$1,EventPointTypeTable!$A$1:$B$1,0),0)</f>
        <v>루틴3</v>
      </c>
      <c r="C163">
        <f t="shared" ca="1" si="36"/>
        <v>25</v>
      </c>
      <c r="D163">
        <v>1900</v>
      </c>
      <c r="E163">
        <f t="shared" ca="1" si="37"/>
        <v>7982</v>
      </c>
      <c r="F163">
        <f ca="1">(60+SUMIF(OFFSET(N163,-$C163+1,0,$C163),"EN",OFFSET(O163,-$C163+1,0,$C163)))*SummonTypeTable!$O$2</f>
        <v>4940.0000000000009</v>
      </c>
      <c r="G163">
        <f ca="1">IF(C163=1,60*SummonTypeTable!$O$2-OFFSET(F163,0,-1),
IF(F163&lt;&gt;OFFSET(F163,-1,0),OFFSET(F163,-1,0)-OFFSET(F163,0,-1),""))</f>
        <v>-4730.8888888888887</v>
      </c>
      <c r="H163">
        <f ca="1">IF(C163=1,60*SummonTypeTable!$O$2/OFFSET(F163,0,-1),
IF(F163&lt;&gt;OFFSET(F163,-1,0),OFFSET(F163,-1,0)/OFFSET(F163,0,-1),""))</f>
        <v>0.40730532587210116</v>
      </c>
      <c r="I163">
        <f ca="1">(60+SUMIF(OFFSET(N163,-$C163+1,0,$C163),"EN",OFFSET(O163,-$C163+1,0,$C163))+SUMIF(OFFSET(S163,-$C163+1,0,$C163),"EN",OFFSET(T163,-$C163+1,0,$C163)))*SummonTypeTable!$O$2</f>
        <v>6162.7555555555564</v>
      </c>
      <c r="J163">
        <f ca="1">IF(C163=1,60*SummonTypeTable!$O$2-OFFSET(I163,0,-4),
IF(I163&lt;&gt;OFFSET(I163,-1,0),OFFSET(I163,-1,0)-OFFSET(I163,0,-4),""))</f>
        <v>-3930.3555555555549</v>
      </c>
      <c r="K163">
        <f ca="1">IF(C163=1,60*SummonTypeTable!$O$2/OFFSET(I163,0,-4),
IF(I163&lt;&gt;OFFSET(I163,-1,0),OFFSET(I163,-1,0)/OFFSET(I163,0,-4),""))</f>
        <v>0.50759765026866011</v>
      </c>
      <c r="L163" t="str">
        <f t="shared" ca="1" si="28"/>
        <v>cu</v>
      </c>
      <c r="M163" t="s">
        <v>88</v>
      </c>
      <c r="N163" t="s">
        <v>114</v>
      </c>
      <c r="O163">
        <v>2000</v>
      </c>
      <c r="P163" t="str">
        <f t="shared" si="29"/>
        <v>에너지너무많음</v>
      </c>
      <c r="Q163" t="str">
        <f t="shared" ref="Q163:Q225" ca="1" si="38">IF(ISBLANK(R163),"",
VLOOKUP(R163,OFFSET(INDIRECT("$A:$B"),0,MATCH(R$1&amp;"_Verify",INDIRECT("$1:$1"),0)-1),2,0)
)</f>
        <v>cu</v>
      </c>
      <c r="R163" t="s">
        <v>88</v>
      </c>
      <c r="S163" t="s">
        <v>114</v>
      </c>
      <c r="T163">
        <v>500</v>
      </c>
      <c r="U163" t="str">
        <f t="shared" ca="1" si="30"/>
        <v>cu</v>
      </c>
      <c r="V163" t="str">
        <f t="shared" si="31"/>
        <v>EN</v>
      </c>
      <c r="W163">
        <f t="shared" si="32"/>
        <v>2000</v>
      </c>
      <c r="X163" t="str">
        <f t="shared" ca="1" si="33"/>
        <v>cu</v>
      </c>
      <c r="Y163" t="str">
        <f t="shared" si="34"/>
        <v>EN</v>
      </c>
      <c r="Z163">
        <f t="shared" si="35"/>
        <v>500</v>
      </c>
    </row>
    <row r="164" spans="1:26">
      <c r="A164" t="s">
        <v>76</v>
      </c>
      <c r="B164" t="str">
        <f>VLOOKUP(A164,EventPointTypeTable!$A:$B,MATCH(EventPointTypeTable!$B$1,EventPointTypeTable!$A$1:$B$1,0),0)</f>
        <v>루틴3</v>
      </c>
      <c r="C164">
        <f t="shared" ca="1" si="36"/>
        <v>26</v>
      </c>
      <c r="D164">
        <v>200</v>
      </c>
      <c r="E164">
        <f t="shared" ca="1" si="37"/>
        <v>8182</v>
      </c>
      <c r="F164">
        <f ca="1">(60+SUMIF(OFFSET(N164,-$C164+1,0,$C164),"EN",OFFSET(O164,-$C164+1,0,$C164)))*SummonTypeTable!$O$2</f>
        <v>4940.0000000000009</v>
      </c>
      <c r="G164" t="str">
        <f ca="1">IF(C164=1,60*SummonTypeTable!$O$2-OFFSET(F164,0,-1),
IF(F164&lt;&gt;OFFSET(F164,-1,0),OFFSET(F164,-1,0)-OFFSET(F164,0,-1),""))</f>
        <v/>
      </c>
      <c r="H164" t="str">
        <f ca="1">IF(C164=1,60*SummonTypeTable!$O$2/OFFSET(F164,0,-1),
IF(F164&lt;&gt;OFFSET(F164,-1,0),OFFSET(F164,-1,0)/OFFSET(F164,0,-1),""))</f>
        <v/>
      </c>
      <c r="I164">
        <f ca="1">(60+SUMIF(OFFSET(N164,-$C164+1,0,$C164),"EN",OFFSET(O164,-$C164+1,0,$C164))+SUMIF(OFFSET(S164,-$C164+1,0,$C164),"EN",OFFSET(T164,-$C164+1,0,$C164)))*SummonTypeTable!$O$2</f>
        <v>6162.7555555555564</v>
      </c>
      <c r="J164" t="str">
        <f ca="1">IF(C164=1,60*SummonTypeTable!$O$2-OFFSET(I164,0,-4),
IF(I164&lt;&gt;OFFSET(I164,-1,0),OFFSET(I164,-1,0)-OFFSET(I164,0,-4),""))</f>
        <v/>
      </c>
      <c r="K164" t="str">
        <f ca="1">IF(C164=1,60*SummonTypeTable!$O$2/OFFSET(I164,0,-4),
IF(I164&lt;&gt;OFFSET(I164,-1,0),OFFSET(I164,-1,0)/OFFSET(I164,0,-4),""))</f>
        <v/>
      </c>
      <c r="L164" t="str">
        <f t="shared" ref="L164:L165" ca="1" si="39">IF(ISBLANK(M164),"",
VLOOKUP(M164,OFFSET(INDIRECT("$A:$B"),0,MATCH(M$1&amp;"_Verify",INDIRECT("$1:$1"),0)-1),2,0)
)</f>
        <v>cu</v>
      </c>
      <c r="M164" t="s">
        <v>88</v>
      </c>
      <c r="N164" t="s">
        <v>90</v>
      </c>
      <c r="O164">
        <v>50000</v>
      </c>
      <c r="P164" t="str">
        <f t="shared" si="29"/>
        <v/>
      </c>
      <c r="Q164" t="str">
        <f t="shared" ca="1" si="38"/>
        <v>cu</v>
      </c>
      <c r="R164" t="s">
        <v>88</v>
      </c>
      <c r="S164" t="s">
        <v>90</v>
      </c>
      <c r="T164">
        <v>12500</v>
      </c>
      <c r="U164" t="str">
        <f t="shared" ca="1" si="30"/>
        <v>cu</v>
      </c>
      <c r="V164" t="str">
        <f t="shared" si="31"/>
        <v>GO</v>
      </c>
      <c r="W164">
        <f t="shared" si="32"/>
        <v>50000</v>
      </c>
      <c r="X164" t="str">
        <f t="shared" ca="1" si="33"/>
        <v>cu</v>
      </c>
      <c r="Y164" t="str">
        <f t="shared" si="34"/>
        <v>GO</v>
      </c>
      <c r="Z164">
        <f t="shared" si="35"/>
        <v>12500</v>
      </c>
    </row>
    <row r="165" spans="1:26">
      <c r="A165" t="s">
        <v>76</v>
      </c>
      <c r="B165" t="str">
        <f>VLOOKUP(A165,EventPointTypeTable!$A:$B,MATCH(EventPointTypeTable!$B$1,EventPointTypeTable!$A$1:$B$1,0),0)</f>
        <v>루틴3</v>
      </c>
      <c r="C165">
        <f t="shared" ca="1" si="36"/>
        <v>27</v>
      </c>
      <c r="D165">
        <v>400</v>
      </c>
      <c r="E165">
        <f t="shared" ca="1" si="37"/>
        <v>8582</v>
      </c>
      <c r="F165">
        <f ca="1">(60+SUMIF(OFFSET(N165,-$C165+1,0,$C165),"EN",OFFSET(O165,-$C165+1,0,$C165)))*SummonTypeTable!$O$2</f>
        <v>4940.0000000000009</v>
      </c>
      <c r="G165" t="str">
        <f ca="1">IF(C165=1,60*SummonTypeTable!$O$2-OFFSET(F165,0,-1),
IF(F165&lt;&gt;OFFSET(F165,-1,0),OFFSET(F165,-1,0)-OFFSET(F165,0,-1),""))</f>
        <v/>
      </c>
      <c r="H165" t="str">
        <f ca="1">IF(C165=1,60*SummonTypeTable!$O$2/OFFSET(F165,0,-1),
IF(F165&lt;&gt;OFFSET(F165,-1,0),OFFSET(F165,-1,0)/OFFSET(F165,0,-1),""))</f>
        <v/>
      </c>
      <c r="I165">
        <f ca="1">(60+SUMIF(OFFSET(N165,-$C165+1,0,$C165),"EN",OFFSET(O165,-$C165+1,0,$C165))+SUMIF(OFFSET(S165,-$C165+1,0,$C165),"EN",OFFSET(T165,-$C165+1,0,$C165)))*SummonTypeTable!$O$2</f>
        <v>6162.7555555555564</v>
      </c>
      <c r="J165" t="str">
        <f ca="1">IF(C165=1,60*SummonTypeTable!$O$2-OFFSET(I165,0,-4),
IF(I165&lt;&gt;OFFSET(I165,-1,0),OFFSET(I165,-1,0)-OFFSET(I165,0,-4),""))</f>
        <v/>
      </c>
      <c r="K165" t="str">
        <f ca="1">IF(C165=1,60*SummonTypeTable!$O$2/OFFSET(I165,0,-4),
IF(I165&lt;&gt;OFFSET(I165,-1,0),OFFSET(I165,-1,0)/OFFSET(I165,0,-4),""))</f>
        <v/>
      </c>
      <c r="L165" t="str">
        <f t="shared" ca="1" si="39"/>
        <v>it</v>
      </c>
      <c r="M165" t="s">
        <v>146</v>
      </c>
      <c r="N165" t="s">
        <v>145</v>
      </c>
      <c r="O165">
        <v>10</v>
      </c>
      <c r="P165" t="str">
        <f t="shared" si="29"/>
        <v/>
      </c>
      <c r="Q165" t="str">
        <f t="shared" ca="1" si="38"/>
        <v>cu</v>
      </c>
      <c r="R165" t="s">
        <v>88</v>
      </c>
      <c r="S165" t="s">
        <v>90</v>
      </c>
      <c r="T165">
        <v>15625</v>
      </c>
      <c r="U165" t="str">
        <f t="shared" ca="1" si="30"/>
        <v>it</v>
      </c>
      <c r="V165" t="str">
        <f t="shared" si="31"/>
        <v>Cash_sSpellGacha</v>
      </c>
      <c r="W165">
        <f t="shared" si="32"/>
        <v>10</v>
      </c>
      <c r="X165" t="str">
        <f t="shared" ca="1" si="33"/>
        <v>cu</v>
      </c>
      <c r="Y165" t="str">
        <f t="shared" si="34"/>
        <v>GO</v>
      </c>
      <c r="Z165">
        <f t="shared" si="35"/>
        <v>15625</v>
      </c>
    </row>
    <row r="166" spans="1:26">
      <c r="A166" t="s">
        <v>76</v>
      </c>
      <c r="B166" t="str">
        <f>VLOOKUP(A166,EventPointTypeTable!$A:$B,MATCH(EventPointTypeTable!$B$1,EventPointTypeTable!$A$1:$B$1,0),0)</f>
        <v>루틴3</v>
      </c>
      <c r="C166">
        <f t="shared" ca="1" si="36"/>
        <v>28</v>
      </c>
      <c r="D166">
        <v>2400</v>
      </c>
      <c r="E166">
        <f t="shared" ca="1" si="37"/>
        <v>10982</v>
      </c>
      <c r="F166">
        <f ca="1">(60+SUMIF(OFFSET(N166,-$C166+1,0,$C166),"EN",OFFSET(O166,-$C166+1,0,$C166)))*SummonTypeTable!$O$2</f>
        <v>4940.0000000000009</v>
      </c>
      <c r="G166" t="str">
        <f ca="1">IF(C166=1,60*SummonTypeTable!$O$2-OFFSET(F166,0,-1),
IF(F166&lt;&gt;OFFSET(F166,-1,0),OFFSET(F166,-1,0)-OFFSET(F166,0,-1),""))</f>
        <v/>
      </c>
      <c r="H166" t="str">
        <f ca="1">IF(C166=1,60*SummonTypeTable!$O$2/OFFSET(F166,0,-1),
IF(F166&lt;&gt;OFFSET(F166,-1,0),OFFSET(F166,-1,0)/OFFSET(F166,0,-1),""))</f>
        <v/>
      </c>
      <c r="I166">
        <f ca="1">(60+SUMIF(OFFSET(N166,-$C166+1,0,$C166),"EN",OFFSET(O166,-$C166+1,0,$C166))+SUMIF(OFFSET(S166,-$C166+1,0,$C166),"EN",OFFSET(T166,-$C166+1,0,$C166)))*SummonTypeTable!$O$2</f>
        <v>6796.0888888888894</v>
      </c>
      <c r="J166">
        <f ca="1">IF(C166=1,60*SummonTypeTable!$O$2-OFFSET(I166,0,-4),
IF(I166&lt;&gt;OFFSET(I166,-1,0),OFFSET(I166,-1,0)-OFFSET(I166,0,-4),""))</f>
        <v>-4819.2444444444436</v>
      </c>
      <c r="K166">
        <f ca="1">IF(C166=1,60*SummonTypeTable!$O$2/OFFSET(I166,0,-4),
IF(I166&lt;&gt;OFFSET(I166,-1,0),OFFSET(I166,-1,0)/OFFSET(I166,0,-4),""))</f>
        <v>0.56116878123798541</v>
      </c>
      <c r="L166" t="str">
        <f t="shared" ref="L166:L225" ca="1" si="40">IF(ISBLANK(M166),"",
VLOOKUP(M166,OFFSET(INDIRECT("$A:$B"),0,MATCH(M$1&amp;"_Verify",INDIRECT("$1:$1"),0)-1),2,0)
)</f>
        <v>it</v>
      </c>
      <c r="M166" t="s">
        <v>146</v>
      </c>
      <c r="N166" t="s">
        <v>147</v>
      </c>
      <c r="O166">
        <v>10</v>
      </c>
      <c r="P166" t="str">
        <f t="shared" si="29"/>
        <v/>
      </c>
      <c r="Q166" t="str">
        <f t="shared" ca="1" si="38"/>
        <v>cu</v>
      </c>
      <c r="R166" t="s">
        <v>88</v>
      </c>
      <c r="S166" t="s">
        <v>114</v>
      </c>
      <c r="T166">
        <v>750</v>
      </c>
      <c r="U166" t="str">
        <f t="shared" ca="1" si="30"/>
        <v>it</v>
      </c>
      <c r="V166" t="str">
        <f t="shared" si="31"/>
        <v>Cash_sCharacterGacha</v>
      </c>
      <c r="W166">
        <f t="shared" si="32"/>
        <v>10</v>
      </c>
      <c r="X166" t="str">
        <f t="shared" ca="1" si="33"/>
        <v>cu</v>
      </c>
      <c r="Y166" t="str">
        <f t="shared" si="34"/>
        <v>EN</v>
      </c>
      <c r="Z166">
        <f t="shared" si="35"/>
        <v>750</v>
      </c>
    </row>
    <row r="167" spans="1:26">
      <c r="A167" t="s">
        <v>76</v>
      </c>
      <c r="B167" t="str">
        <f>VLOOKUP(A167,EventPointTypeTable!$A:$B,MATCH(EventPointTypeTable!$B$1,EventPointTypeTable!$A$1:$B$1,0),0)</f>
        <v>루틴3</v>
      </c>
      <c r="C167">
        <f t="shared" ca="1" si="36"/>
        <v>29</v>
      </c>
      <c r="D167">
        <v>1500</v>
      </c>
      <c r="E167">
        <f t="shared" ca="1" si="37"/>
        <v>12482</v>
      </c>
      <c r="F167">
        <f ca="1">(60+SUMIF(OFFSET(N167,-$C167+1,0,$C167),"EN",OFFSET(O167,-$C167+1,0,$C167)))*SummonTypeTable!$O$2</f>
        <v>4940.0000000000009</v>
      </c>
      <c r="G167" t="str">
        <f ca="1">IF(C167=1,60*SummonTypeTable!$O$2-OFFSET(F167,0,-1),
IF(F167&lt;&gt;OFFSET(F167,-1,0),OFFSET(F167,-1,0)-OFFSET(F167,0,-1),""))</f>
        <v/>
      </c>
      <c r="H167" t="str">
        <f ca="1">IF(C167=1,60*SummonTypeTable!$O$2/OFFSET(F167,0,-1),
IF(F167&lt;&gt;OFFSET(F167,-1,0),OFFSET(F167,-1,0)/OFFSET(F167,0,-1),""))</f>
        <v/>
      </c>
      <c r="I167">
        <f ca="1">(60+SUMIF(OFFSET(N167,-$C167+1,0,$C167),"EN",OFFSET(O167,-$C167+1,0,$C167))+SUMIF(OFFSET(S167,-$C167+1,0,$C167),"EN",OFFSET(T167,-$C167+1,0,$C167)))*SummonTypeTable!$O$2</f>
        <v>6796.0888888888894</v>
      </c>
      <c r="J167" t="str">
        <f ca="1">IF(C167=1,60*SummonTypeTable!$O$2-OFFSET(I167,0,-4),
IF(I167&lt;&gt;OFFSET(I167,-1,0),OFFSET(I167,-1,0)-OFFSET(I167,0,-4),""))</f>
        <v/>
      </c>
      <c r="K167" t="str">
        <f ca="1">IF(C167=1,60*SummonTypeTable!$O$2/OFFSET(I167,0,-4),
IF(I167&lt;&gt;OFFSET(I167,-1,0),OFFSET(I167,-1,0)/OFFSET(I167,0,-4),""))</f>
        <v/>
      </c>
      <c r="L167" t="str">
        <f t="shared" ca="1" si="40"/>
        <v>cu</v>
      </c>
      <c r="M167" t="s">
        <v>88</v>
      </c>
      <c r="N167" t="s">
        <v>90</v>
      </c>
      <c r="O167">
        <v>75000</v>
      </c>
      <c r="P167" t="str">
        <f t="shared" si="29"/>
        <v/>
      </c>
      <c r="Q167" t="str">
        <f t="shared" ca="1" si="38"/>
        <v>cu</v>
      </c>
      <c r="R167" t="s">
        <v>88</v>
      </c>
      <c r="S167" t="s">
        <v>90</v>
      </c>
      <c r="T167">
        <v>18750</v>
      </c>
      <c r="U167" t="str">
        <f t="shared" ca="1" si="30"/>
        <v>cu</v>
      </c>
      <c r="V167" t="str">
        <f t="shared" si="31"/>
        <v>GO</v>
      </c>
      <c r="W167">
        <f t="shared" si="32"/>
        <v>75000</v>
      </c>
      <c r="X167" t="str">
        <f t="shared" ca="1" si="33"/>
        <v>cu</v>
      </c>
      <c r="Y167" t="str">
        <f t="shared" si="34"/>
        <v>GO</v>
      </c>
      <c r="Z167">
        <f t="shared" si="35"/>
        <v>18750</v>
      </c>
    </row>
    <row r="168" spans="1:26">
      <c r="A168" t="s">
        <v>76</v>
      </c>
      <c r="B168" t="str">
        <f>VLOOKUP(A168,EventPointTypeTable!$A:$B,MATCH(EventPointTypeTable!$B$1,EventPointTypeTable!$A$1:$B$1,0),0)</f>
        <v>루틴3</v>
      </c>
      <c r="C168">
        <f t="shared" ca="1" si="36"/>
        <v>30</v>
      </c>
      <c r="D168">
        <v>2800</v>
      </c>
      <c r="E168">
        <f t="shared" ca="1" si="37"/>
        <v>15282</v>
      </c>
      <c r="F168">
        <f ca="1">(60+SUMIF(OFFSET(N168,-$C168+1,0,$C168),"EN",OFFSET(O168,-$C168+1,0,$C168)))*SummonTypeTable!$O$2</f>
        <v>4940.0000000000009</v>
      </c>
      <c r="G168" t="str">
        <f ca="1">IF(C168=1,60*SummonTypeTable!$O$2-OFFSET(F168,0,-1),
IF(F168&lt;&gt;OFFSET(F168,-1,0),OFFSET(F168,-1,0)-OFFSET(F168,0,-1),""))</f>
        <v/>
      </c>
      <c r="H168" t="str">
        <f ca="1">IF(C168=1,60*SummonTypeTable!$O$2/OFFSET(F168,0,-1),
IF(F168&lt;&gt;OFFSET(F168,-1,0),OFFSET(F168,-1,0)/OFFSET(F168,0,-1),""))</f>
        <v/>
      </c>
      <c r="I168">
        <f ca="1">(60+SUMIF(OFFSET(N168,-$C168+1,0,$C168),"EN",OFFSET(O168,-$C168+1,0,$C168))+SUMIF(OFFSET(S168,-$C168+1,0,$C168),"EN",OFFSET(T168,-$C168+1,0,$C168)))*SummonTypeTable!$O$2</f>
        <v>6796.0888888888894</v>
      </c>
      <c r="J168" t="str">
        <f ca="1">IF(C168=1,60*SummonTypeTable!$O$2-OFFSET(I168,0,-4),
IF(I168&lt;&gt;OFFSET(I168,-1,0),OFFSET(I168,-1,0)-OFFSET(I168,0,-4),""))</f>
        <v/>
      </c>
      <c r="K168" t="str">
        <f ca="1">IF(C168=1,60*SummonTypeTable!$O$2/OFFSET(I168,0,-4),
IF(I168&lt;&gt;OFFSET(I168,-1,0),OFFSET(I168,-1,0)/OFFSET(I168,0,-4),""))</f>
        <v/>
      </c>
      <c r="L168" t="str">
        <f t="shared" ca="1" si="40"/>
        <v>cu</v>
      </c>
      <c r="M168" t="s">
        <v>88</v>
      </c>
      <c r="N168" t="s">
        <v>90</v>
      </c>
      <c r="O168">
        <v>81250</v>
      </c>
      <c r="P168" t="str">
        <f t="shared" si="29"/>
        <v/>
      </c>
      <c r="Q168" t="str">
        <f t="shared" ca="1" si="38"/>
        <v>cu</v>
      </c>
      <c r="R168" t="s">
        <v>88</v>
      </c>
      <c r="S168" t="s">
        <v>90</v>
      </c>
      <c r="T168">
        <v>20313</v>
      </c>
      <c r="U168" t="str">
        <f t="shared" ca="1" si="30"/>
        <v>cu</v>
      </c>
      <c r="V168" t="str">
        <f t="shared" si="31"/>
        <v>GO</v>
      </c>
      <c r="W168">
        <f t="shared" si="32"/>
        <v>81250</v>
      </c>
      <c r="X168" t="str">
        <f t="shared" ca="1" si="33"/>
        <v>cu</v>
      </c>
      <c r="Y168" t="str">
        <f t="shared" si="34"/>
        <v>GO</v>
      </c>
      <c r="Z168">
        <f t="shared" si="35"/>
        <v>20313</v>
      </c>
    </row>
    <row r="169" spans="1:26">
      <c r="A169" t="s">
        <v>76</v>
      </c>
      <c r="B169" t="str">
        <f>VLOOKUP(A169,EventPointTypeTable!$A:$B,MATCH(EventPointTypeTable!$B$1,EventPointTypeTable!$A$1:$B$1,0),0)</f>
        <v>루틴3</v>
      </c>
      <c r="C169">
        <f t="shared" ca="1" si="36"/>
        <v>31</v>
      </c>
      <c r="D169">
        <v>3400</v>
      </c>
      <c r="E169">
        <f t="shared" ca="1" si="37"/>
        <v>18682</v>
      </c>
      <c r="F169">
        <f ca="1">(60+SUMIF(OFFSET(N169,-$C169+1,0,$C169),"EN",OFFSET(O169,-$C169+1,0,$C169)))*SummonTypeTable!$O$2</f>
        <v>8317.7777777777792</v>
      </c>
      <c r="G169">
        <f ca="1">IF(C169=1,60*SummonTypeTable!$O$2-OFFSET(F169,0,-1),
IF(F169&lt;&gt;OFFSET(F169,-1,0),OFFSET(F169,-1,0)-OFFSET(F169,0,-1),""))</f>
        <v>-13742</v>
      </c>
      <c r="H169">
        <f ca="1">IF(C169=1,60*SummonTypeTable!$O$2/OFFSET(F169,0,-1),
IF(F169&lt;&gt;OFFSET(F169,-1,0),OFFSET(F169,-1,0)/OFFSET(F169,0,-1),""))</f>
        <v>0.26442565035863402</v>
      </c>
      <c r="I169">
        <f ca="1">(60+SUMIF(OFFSET(N169,-$C169+1,0,$C169),"EN",OFFSET(O169,-$C169+1,0,$C169))+SUMIF(OFFSET(S169,-$C169+1,0,$C169),"EN",OFFSET(T169,-$C169+1,0,$C169)))*SummonTypeTable!$O$2</f>
        <v>11018.311111111112</v>
      </c>
      <c r="J169">
        <f ca="1">IF(C169=1,60*SummonTypeTable!$O$2-OFFSET(I169,0,-4),
IF(I169&lt;&gt;OFFSET(I169,-1,0),OFFSET(I169,-1,0)-OFFSET(I169,0,-4),""))</f>
        <v>-11885.911111111111</v>
      </c>
      <c r="K169">
        <f ca="1">IF(C169=1,60*SummonTypeTable!$O$2/OFFSET(I169,0,-4),
IF(I169&lt;&gt;OFFSET(I169,-1,0),OFFSET(I169,-1,0)/OFFSET(I169,0,-4),""))</f>
        <v>0.36377737334808313</v>
      </c>
      <c r="L169" t="str">
        <f t="shared" ca="1" si="40"/>
        <v>cu</v>
      </c>
      <c r="M169" t="s">
        <v>88</v>
      </c>
      <c r="N169" t="s">
        <v>114</v>
      </c>
      <c r="O169">
        <v>4000</v>
      </c>
      <c r="P169" t="str">
        <f t="shared" si="29"/>
        <v>에너지너무많음</v>
      </c>
      <c r="Q169" t="str">
        <f t="shared" ca="1" si="38"/>
        <v>cu</v>
      </c>
      <c r="R169" t="s">
        <v>88</v>
      </c>
      <c r="S169" t="s">
        <v>114</v>
      </c>
      <c r="T169">
        <v>1000</v>
      </c>
      <c r="U169" t="str">
        <f t="shared" ca="1" si="30"/>
        <v>cu</v>
      </c>
      <c r="V169" t="str">
        <f t="shared" si="31"/>
        <v>EN</v>
      </c>
      <c r="W169">
        <f t="shared" si="32"/>
        <v>4000</v>
      </c>
      <c r="X169" t="str">
        <f t="shared" ca="1" si="33"/>
        <v>cu</v>
      </c>
      <c r="Y169" t="str">
        <f t="shared" si="34"/>
        <v>EN</v>
      </c>
      <c r="Z169">
        <f t="shared" si="35"/>
        <v>1000</v>
      </c>
    </row>
    <row r="170" spans="1:26">
      <c r="A170" t="s">
        <v>76</v>
      </c>
      <c r="B170" t="str">
        <f>VLOOKUP(A170,EventPointTypeTable!$A:$B,MATCH(EventPointTypeTable!$B$1,EventPointTypeTable!$A$1:$B$1,0),0)</f>
        <v>루틴3</v>
      </c>
      <c r="C170">
        <f t="shared" ca="1" si="36"/>
        <v>32</v>
      </c>
      <c r="D170">
        <v>1200</v>
      </c>
      <c r="E170">
        <f t="shared" ca="1" si="37"/>
        <v>19882</v>
      </c>
      <c r="F170">
        <f ca="1">(60+SUMIF(OFFSET(N170,-$C170+1,0,$C170),"EN",OFFSET(O170,-$C170+1,0,$C170)))*SummonTypeTable!$O$2</f>
        <v>8317.7777777777792</v>
      </c>
      <c r="G170" t="str">
        <f ca="1">IF(C170=1,60*SummonTypeTable!$O$2-OFFSET(F170,0,-1),
IF(F170&lt;&gt;OFFSET(F170,-1,0),OFFSET(F170,-1,0)-OFFSET(F170,0,-1),""))</f>
        <v/>
      </c>
      <c r="H170" t="str">
        <f ca="1">IF(C170=1,60*SummonTypeTable!$O$2/OFFSET(F170,0,-1),
IF(F170&lt;&gt;OFFSET(F170,-1,0),OFFSET(F170,-1,0)/OFFSET(F170,0,-1),""))</f>
        <v/>
      </c>
      <c r="I170">
        <f ca="1">(60+SUMIF(OFFSET(N170,-$C170+1,0,$C170),"EN",OFFSET(O170,-$C170+1,0,$C170))+SUMIF(OFFSET(S170,-$C170+1,0,$C170),"EN",OFFSET(T170,-$C170+1,0,$C170)))*SummonTypeTable!$O$2</f>
        <v>11018.311111111112</v>
      </c>
      <c r="J170" t="str">
        <f ca="1">IF(C170=1,60*SummonTypeTable!$O$2-OFFSET(I170,0,-4),
IF(I170&lt;&gt;OFFSET(I170,-1,0),OFFSET(I170,-1,0)-OFFSET(I170,0,-4),""))</f>
        <v/>
      </c>
      <c r="K170" t="str">
        <f ca="1">IF(C170=1,60*SummonTypeTable!$O$2/OFFSET(I170,0,-4),
IF(I170&lt;&gt;OFFSET(I170,-1,0),OFFSET(I170,-1,0)/OFFSET(I170,0,-4),""))</f>
        <v/>
      </c>
      <c r="L170" t="str">
        <f t="shared" ca="1" si="40"/>
        <v>cu</v>
      </c>
      <c r="M170" t="s">
        <v>88</v>
      </c>
      <c r="N170" t="s">
        <v>90</v>
      </c>
      <c r="O170">
        <v>93750</v>
      </c>
      <c r="P170" t="str">
        <f t="shared" si="29"/>
        <v/>
      </c>
      <c r="Q170" t="str">
        <f t="shared" ca="1" si="38"/>
        <v>cu</v>
      </c>
      <c r="R170" t="s">
        <v>88</v>
      </c>
      <c r="S170" t="s">
        <v>90</v>
      </c>
      <c r="T170">
        <v>23438</v>
      </c>
      <c r="U170" t="str">
        <f t="shared" ca="1" si="30"/>
        <v>cu</v>
      </c>
      <c r="V170" t="str">
        <f t="shared" si="31"/>
        <v>GO</v>
      </c>
      <c r="W170">
        <f t="shared" si="32"/>
        <v>93750</v>
      </c>
      <c r="X170" t="str">
        <f t="shared" ca="1" si="33"/>
        <v>cu</v>
      </c>
      <c r="Y170" t="str">
        <f t="shared" si="34"/>
        <v>GO</v>
      </c>
      <c r="Z170">
        <f t="shared" si="35"/>
        <v>23438</v>
      </c>
    </row>
    <row r="171" spans="1:26">
      <c r="A171" t="s">
        <v>76</v>
      </c>
      <c r="B171" t="str">
        <f>VLOOKUP(A171,EventPointTypeTable!$A:$B,MATCH(EventPointTypeTable!$B$1,EventPointTypeTable!$A$1:$B$1,0),0)</f>
        <v>루틴3</v>
      </c>
      <c r="C171">
        <f t="shared" ca="1" si="36"/>
        <v>33</v>
      </c>
      <c r="D171">
        <v>4700</v>
      </c>
      <c r="E171">
        <f t="shared" ca="1" si="37"/>
        <v>24582</v>
      </c>
      <c r="F171">
        <f ca="1">(60+SUMIF(OFFSET(N171,-$C171+1,0,$C171),"EN",OFFSET(O171,-$C171+1,0,$C171)))*SummonTypeTable!$O$2</f>
        <v>12540.000000000002</v>
      </c>
      <c r="G171">
        <f ca="1">IF(C171=1,60*SummonTypeTable!$O$2-OFFSET(F171,0,-1),
IF(F171&lt;&gt;OFFSET(F171,-1,0),OFFSET(F171,-1,0)-OFFSET(F171,0,-1),""))</f>
        <v>-16264.222222222221</v>
      </c>
      <c r="H171">
        <f ca="1">IF(C171=1,60*SummonTypeTable!$O$2/OFFSET(F171,0,-1),
IF(F171&lt;&gt;OFFSET(F171,-1,0),OFFSET(F171,-1,0)/OFFSET(F171,0,-1),""))</f>
        <v>0.33836863468301109</v>
      </c>
      <c r="I171">
        <f ca="1">(60+SUMIF(OFFSET(N171,-$C171+1,0,$C171),"EN",OFFSET(O171,-$C171+1,0,$C171))+SUMIF(OFFSET(S171,-$C171+1,0,$C171),"EN",OFFSET(T171,-$C171+1,0,$C171)))*SummonTypeTable!$O$2</f>
        <v>16296.088888888891</v>
      </c>
      <c r="J171">
        <f ca="1">IF(C171=1,60*SummonTypeTable!$O$2-OFFSET(I171,0,-4),
IF(I171&lt;&gt;OFFSET(I171,-1,0),OFFSET(I171,-1,0)-OFFSET(I171,0,-4),""))</f>
        <v>-13563.688888888888</v>
      </c>
      <c r="K171">
        <f ca="1">IF(C171=1,60*SummonTypeTable!$O$2/OFFSET(I171,0,-4),
IF(I171&lt;&gt;OFFSET(I171,-1,0),OFFSET(I171,-1,0)/OFFSET(I171,0,-4),""))</f>
        <v>0.44822679648161712</v>
      </c>
      <c r="L171" t="str">
        <f t="shared" ca="1" si="40"/>
        <v>cu</v>
      </c>
      <c r="M171" t="s">
        <v>88</v>
      </c>
      <c r="N171" t="s">
        <v>114</v>
      </c>
      <c r="O171">
        <v>5000</v>
      </c>
      <c r="P171" t="str">
        <f t="shared" si="29"/>
        <v>에너지너무많음</v>
      </c>
      <c r="Q171" t="str">
        <f t="shared" ca="1" si="38"/>
        <v>cu</v>
      </c>
      <c r="R171" t="s">
        <v>88</v>
      </c>
      <c r="S171" t="s">
        <v>114</v>
      </c>
      <c r="T171">
        <v>1250</v>
      </c>
      <c r="U171" t="str">
        <f t="shared" ca="1" si="30"/>
        <v>cu</v>
      </c>
      <c r="V171" t="str">
        <f t="shared" si="31"/>
        <v>EN</v>
      </c>
      <c r="W171">
        <f t="shared" si="32"/>
        <v>5000</v>
      </c>
      <c r="X171" t="str">
        <f t="shared" ca="1" si="33"/>
        <v>cu</v>
      </c>
      <c r="Y171" t="str">
        <f t="shared" si="34"/>
        <v>EN</v>
      </c>
      <c r="Z171">
        <f t="shared" si="35"/>
        <v>1250</v>
      </c>
    </row>
    <row r="172" spans="1:26">
      <c r="A172" t="s">
        <v>76</v>
      </c>
      <c r="B172" t="str">
        <f>VLOOKUP(A172,EventPointTypeTable!$A:$B,MATCH(EventPointTypeTable!$B$1,EventPointTypeTable!$A$1:$B$1,0),0)</f>
        <v>루틴3</v>
      </c>
      <c r="C172">
        <f t="shared" ca="1" si="36"/>
        <v>34</v>
      </c>
      <c r="D172">
        <v>3500</v>
      </c>
      <c r="E172">
        <f t="shared" ca="1" si="37"/>
        <v>28082</v>
      </c>
      <c r="F172">
        <f ca="1">(60+SUMIF(OFFSET(N172,-$C172+1,0,$C172),"EN",OFFSET(O172,-$C172+1,0,$C172)))*SummonTypeTable!$O$2</f>
        <v>12540.000000000002</v>
      </c>
      <c r="G172" t="str">
        <f ca="1">IF(C172=1,60*SummonTypeTable!$O$2-OFFSET(F172,0,-1),
IF(F172&lt;&gt;OFFSET(F172,-1,0),OFFSET(F172,-1,0)-OFFSET(F172,0,-1),""))</f>
        <v/>
      </c>
      <c r="H172" t="str">
        <f ca="1">IF(C172=1,60*SummonTypeTable!$O$2/OFFSET(F172,0,-1),
IF(F172&lt;&gt;OFFSET(F172,-1,0),OFFSET(F172,-1,0)/OFFSET(F172,0,-1),""))</f>
        <v/>
      </c>
      <c r="I172">
        <f ca="1">(60+SUMIF(OFFSET(N172,-$C172+1,0,$C172),"EN",OFFSET(O172,-$C172+1,0,$C172))+SUMIF(OFFSET(S172,-$C172+1,0,$C172),"EN",OFFSET(T172,-$C172+1,0,$C172)))*SummonTypeTable!$O$2</f>
        <v>16296.088888888891</v>
      </c>
      <c r="J172" t="str">
        <f ca="1">IF(C172=1,60*SummonTypeTable!$O$2-OFFSET(I172,0,-4),
IF(I172&lt;&gt;OFFSET(I172,-1,0),OFFSET(I172,-1,0)-OFFSET(I172,0,-4),""))</f>
        <v/>
      </c>
      <c r="K172" t="str">
        <f ca="1">IF(C172=1,60*SummonTypeTable!$O$2/OFFSET(I172,0,-4),
IF(I172&lt;&gt;OFFSET(I172,-1,0),OFFSET(I172,-1,0)/OFFSET(I172,0,-4),""))</f>
        <v/>
      </c>
      <c r="L172" t="str">
        <f t="shared" ca="1" si="40"/>
        <v>cu</v>
      </c>
      <c r="M172" t="s">
        <v>88</v>
      </c>
      <c r="N172" t="s">
        <v>90</v>
      </c>
      <c r="O172">
        <v>68750</v>
      </c>
      <c r="P172" t="str">
        <f t="shared" si="29"/>
        <v/>
      </c>
      <c r="Q172" t="str">
        <f t="shared" ca="1" si="38"/>
        <v>cu</v>
      </c>
      <c r="R172" t="s">
        <v>88</v>
      </c>
      <c r="S172" t="s">
        <v>90</v>
      </c>
      <c r="T172">
        <v>17188</v>
      </c>
      <c r="U172" t="str">
        <f t="shared" ca="1" si="30"/>
        <v>cu</v>
      </c>
      <c r="V172" t="str">
        <f t="shared" si="31"/>
        <v>GO</v>
      </c>
      <c r="W172">
        <f t="shared" si="32"/>
        <v>68750</v>
      </c>
      <c r="X172" t="str">
        <f t="shared" ca="1" si="33"/>
        <v>cu</v>
      </c>
      <c r="Y172" t="str">
        <f t="shared" si="34"/>
        <v>GO</v>
      </c>
      <c r="Z172">
        <f t="shared" si="35"/>
        <v>17188</v>
      </c>
    </row>
    <row r="173" spans="1:26">
      <c r="A173" t="s">
        <v>76</v>
      </c>
      <c r="B173" t="str">
        <f>VLOOKUP(A173,EventPointTypeTable!$A:$B,MATCH(EventPointTypeTable!$B$1,EventPointTypeTable!$A$1:$B$1,0),0)</f>
        <v>루틴3</v>
      </c>
      <c r="C173">
        <f t="shared" ca="1" si="36"/>
        <v>35</v>
      </c>
      <c r="D173">
        <v>4500</v>
      </c>
      <c r="E173">
        <f t="shared" ca="1" si="37"/>
        <v>32582</v>
      </c>
      <c r="F173">
        <f ca="1">(60+SUMIF(OFFSET(N173,-$C173+1,0,$C173),"EN",OFFSET(O173,-$C173+1,0,$C173)))*SummonTypeTable!$O$2</f>
        <v>12540.000000000002</v>
      </c>
      <c r="G173" t="str">
        <f ca="1">IF(C173=1,60*SummonTypeTable!$O$2-OFFSET(F173,0,-1),
IF(F173&lt;&gt;OFFSET(F173,-1,0),OFFSET(F173,-1,0)-OFFSET(F173,0,-1),""))</f>
        <v/>
      </c>
      <c r="H173" t="str">
        <f ca="1">IF(C173=1,60*SummonTypeTable!$O$2/OFFSET(F173,0,-1),
IF(F173&lt;&gt;OFFSET(F173,-1,0),OFFSET(F173,-1,0)/OFFSET(F173,0,-1),""))</f>
        <v/>
      </c>
      <c r="I173">
        <f ca="1">(60+SUMIF(OFFSET(N173,-$C173+1,0,$C173),"EN",OFFSET(O173,-$C173+1,0,$C173))+SUMIF(OFFSET(S173,-$C173+1,0,$C173),"EN",OFFSET(T173,-$C173+1,0,$C173)))*SummonTypeTable!$O$2</f>
        <v>16296.088888888891</v>
      </c>
      <c r="J173" t="str">
        <f ca="1">IF(C173=1,60*SummonTypeTable!$O$2-OFFSET(I173,0,-4),
IF(I173&lt;&gt;OFFSET(I173,-1,0),OFFSET(I173,-1,0)-OFFSET(I173,0,-4),""))</f>
        <v/>
      </c>
      <c r="K173" t="str">
        <f ca="1">IF(C173=1,60*SummonTypeTable!$O$2/OFFSET(I173,0,-4),
IF(I173&lt;&gt;OFFSET(I173,-1,0),OFFSET(I173,-1,0)/OFFSET(I173,0,-4),""))</f>
        <v/>
      </c>
      <c r="L173" t="str">
        <f t="shared" ca="1" si="40"/>
        <v>cu</v>
      </c>
      <c r="M173" t="s">
        <v>88</v>
      </c>
      <c r="N173" t="s">
        <v>90</v>
      </c>
      <c r="O173">
        <v>87500</v>
      </c>
      <c r="P173" t="str">
        <f t="shared" si="29"/>
        <v/>
      </c>
      <c r="Q173" t="str">
        <f t="shared" ca="1" si="38"/>
        <v>cu</v>
      </c>
      <c r="R173" t="s">
        <v>88</v>
      </c>
      <c r="S173" t="s">
        <v>90</v>
      </c>
      <c r="T173">
        <v>21875</v>
      </c>
      <c r="U173" t="str">
        <f t="shared" ca="1" si="30"/>
        <v>cu</v>
      </c>
      <c r="V173" t="str">
        <f t="shared" si="31"/>
        <v>GO</v>
      </c>
      <c r="W173">
        <f t="shared" si="32"/>
        <v>87500</v>
      </c>
      <c r="X173" t="str">
        <f t="shared" ca="1" si="33"/>
        <v>cu</v>
      </c>
      <c r="Y173" t="str">
        <f t="shared" si="34"/>
        <v>GO</v>
      </c>
      <c r="Z173">
        <f t="shared" si="35"/>
        <v>21875</v>
      </c>
    </row>
    <row r="174" spans="1:26">
      <c r="A174" t="s">
        <v>76</v>
      </c>
      <c r="B174" t="str">
        <f>VLOOKUP(A174,EventPointTypeTable!$A:$B,MATCH(EventPointTypeTable!$B$1,EventPointTypeTable!$A$1:$B$1,0),0)</f>
        <v>루틴3</v>
      </c>
      <c r="C174">
        <f t="shared" ca="1" si="36"/>
        <v>36</v>
      </c>
      <c r="D174">
        <v>5800</v>
      </c>
      <c r="E174">
        <f t="shared" ca="1" si="37"/>
        <v>38382</v>
      </c>
      <c r="F174">
        <f ca="1">(60+SUMIF(OFFSET(N174,-$C174+1,0,$C174),"EN",OFFSET(O174,-$C174+1,0,$C174)))*SummonTypeTable!$O$2</f>
        <v>17944.444444444445</v>
      </c>
      <c r="G174">
        <f ca="1">IF(C174=1,60*SummonTypeTable!$O$2-OFFSET(F174,0,-1),
IF(F174&lt;&gt;OFFSET(F174,-1,0),OFFSET(F174,-1,0)-OFFSET(F174,0,-1),""))</f>
        <v>-25842</v>
      </c>
      <c r="H174">
        <f ca="1">IF(C174=1,60*SummonTypeTable!$O$2/OFFSET(F174,0,-1),
IF(F174&lt;&gt;OFFSET(F174,-1,0),OFFSET(F174,-1,0)/OFFSET(F174,0,-1),""))</f>
        <v>0.32671564795998131</v>
      </c>
      <c r="I174">
        <f ca="1">(60+SUMIF(OFFSET(N174,-$C174+1,0,$C174),"EN",OFFSET(O174,-$C174+1,0,$C174))+SUMIF(OFFSET(S174,-$C174+1,0,$C174),"EN",OFFSET(T174,-$C174+1,0,$C174)))*SummonTypeTable!$O$2</f>
        <v>23051.644444444446</v>
      </c>
      <c r="J174">
        <f ca="1">IF(C174=1,60*SummonTypeTable!$O$2-OFFSET(I174,0,-4),
IF(I174&lt;&gt;OFFSET(I174,-1,0),OFFSET(I174,-1,0)-OFFSET(I174,0,-4),""))</f>
        <v>-22085.911111111109</v>
      </c>
      <c r="K174">
        <f ca="1">IF(C174=1,60*SummonTypeTable!$O$2/OFFSET(I174,0,-4),
IF(I174&lt;&gt;OFFSET(I174,-1,0),OFFSET(I174,-1,0)/OFFSET(I174,0,-4),""))</f>
        <v>0.42457633497183295</v>
      </c>
      <c r="L174" t="str">
        <f t="shared" ca="1" si="40"/>
        <v>cu</v>
      </c>
      <c r="M174" t="s">
        <v>88</v>
      </c>
      <c r="N174" t="s">
        <v>114</v>
      </c>
      <c r="O174">
        <v>6400</v>
      </c>
      <c r="P174" t="str">
        <f t="shared" si="29"/>
        <v>에너지너무많음</v>
      </c>
      <c r="Q174" t="str">
        <f t="shared" ca="1" si="38"/>
        <v>cu</v>
      </c>
      <c r="R174" t="s">
        <v>88</v>
      </c>
      <c r="S174" t="s">
        <v>114</v>
      </c>
      <c r="T174">
        <v>1600</v>
      </c>
      <c r="U174" t="str">
        <f t="shared" ca="1" si="30"/>
        <v>cu</v>
      </c>
      <c r="V174" t="str">
        <f t="shared" si="31"/>
        <v>EN</v>
      </c>
      <c r="W174">
        <f t="shared" si="32"/>
        <v>6400</v>
      </c>
      <c r="X174" t="str">
        <f t="shared" ca="1" si="33"/>
        <v>cu</v>
      </c>
      <c r="Y174" t="str">
        <f t="shared" si="34"/>
        <v>EN</v>
      </c>
      <c r="Z174">
        <f t="shared" si="35"/>
        <v>1600</v>
      </c>
    </row>
    <row r="175" spans="1:26">
      <c r="A175" t="s">
        <v>76</v>
      </c>
      <c r="B175" t="str">
        <f>VLOOKUP(A175,EventPointTypeTable!$A:$B,MATCH(EventPointTypeTable!$B$1,EventPointTypeTable!$A$1:$B$1,0),0)</f>
        <v>루틴3</v>
      </c>
      <c r="C175">
        <f t="shared" ca="1" si="36"/>
        <v>37</v>
      </c>
      <c r="D175">
        <v>1200</v>
      </c>
      <c r="E175">
        <f t="shared" ca="1" si="37"/>
        <v>39582</v>
      </c>
      <c r="F175">
        <f ca="1">(60+SUMIF(OFFSET(N175,-$C175+1,0,$C175),"EN",OFFSET(O175,-$C175+1,0,$C175)))*SummonTypeTable!$O$2</f>
        <v>17944.444444444445</v>
      </c>
      <c r="G175" t="str">
        <f ca="1">IF(C175=1,60*SummonTypeTable!$O$2-OFFSET(F175,0,-1),
IF(F175&lt;&gt;OFFSET(F175,-1,0),OFFSET(F175,-1,0)-OFFSET(F175,0,-1),""))</f>
        <v/>
      </c>
      <c r="H175" t="str">
        <f ca="1">IF(C175=1,60*SummonTypeTable!$O$2/OFFSET(F175,0,-1),
IF(F175&lt;&gt;OFFSET(F175,-1,0),OFFSET(F175,-1,0)/OFFSET(F175,0,-1),""))</f>
        <v/>
      </c>
      <c r="I175">
        <f ca="1">(60+SUMIF(OFFSET(N175,-$C175+1,0,$C175),"EN",OFFSET(O175,-$C175+1,0,$C175))+SUMIF(OFFSET(S175,-$C175+1,0,$C175),"EN",OFFSET(T175,-$C175+1,0,$C175)))*SummonTypeTable!$O$2</f>
        <v>23051.644444444446</v>
      </c>
      <c r="J175" t="str">
        <f ca="1">IF(C175=1,60*SummonTypeTable!$O$2-OFFSET(I175,0,-4),
IF(I175&lt;&gt;OFFSET(I175,-1,0),OFFSET(I175,-1,0)-OFFSET(I175,0,-4),""))</f>
        <v/>
      </c>
      <c r="K175" t="str">
        <f ca="1">IF(C175=1,60*SummonTypeTable!$O$2/OFFSET(I175,0,-4),
IF(I175&lt;&gt;OFFSET(I175,-1,0),OFFSET(I175,-1,0)/OFFSET(I175,0,-4),""))</f>
        <v/>
      </c>
      <c r="L175" t="str">
        <f t="shared" ca="1" si="40"/>
        <v>cu</v>
      </c>
      <c r="M175" t="s">
        <v>88</v>
      </c>
      <c r="N175" t="s">
        <v>90</v>
      </c>
      <c r="O175">
        <v>48750</v>
      </c>
      <c r="P175" t="str">
        <f t="shared" si="29"/>
        <v/>
      </c>
      <c r="Q175" t="str">
        <f t="shared" ca="1" si="38"/>
        <v>cu</v>
      </c>
      <c r="R175" t="s">
        <v>88</v>
      </c>
      <c r="S175" t="s">
        <v>90</v>
      </c>
      <c r="T175">
        <v>12188</v>
      </c>
      <c r="U175" t="str">
        <f t="shared" ca="1" si="30"/>
        <v>cu</v>
      </c>
      <c r="V175" t="str">
        <f t="shared" si="31"/>
        <v>GO</v>
      </c>
      <c r="W175">
        <f t="shared" si="32"/>
        <v>48750</v>
      </c>
      <c r="X175" t="str">
        <f t="shared" ca="1" si="33"/>
        <v>cu</v>
      </c>
      <c r="Y175" t="str">
        <f t="shared" si="34"/>
        <v>GO</v>
      </c>
      <c r="Z175">
        <f t="shared" si="35"/>
        <v>12188</v>
      </c>
    </row>
    <row r="176" spans="1:26">
      <c r="A176" t="s">
        <v>76</v>
      </c>
      <c r="B176" t="str">
        <f>VLOOKUP(A176,EventPointTypeTable!$A:$B,MATCH(EventPointTypeTable!$B$1,EventPointTypeTable!$A$1:$B$1,0),0)</f>
        <v>루틴3</v>
      </c>
      <c r="C176">
        <f t="shared" ca="1" si="36"/>
        <v>38</v>
      </c>
      <c r="D176">
        <v>1550</v>
      </c>
      <c r="E176">
        <f t="shared" ca="1" si="37"/>
        <v>41132</v>
      </c>
      <c r="F176">
        <f ca="1">(60+SUMIF(OFFSET(N176,-$C176+1,0,$C176),"EN",OFFSET(O176,-$C176+1,0,$C176)))*SummonTypeTable!$O$2</f>
        <v>17944.444444444445</v>
      </c>
      <c r="G176" t="str">
        <f ca="1">IF(C176=1,60*SummonTypeTable!$O$2-OFFSET(F176,0,-1),
IF(F176&lt;&gt;OFFSET(F176,-1,0),OFFSET(F176,-1,0)-OFFSET(F176,0,-1),""))</f>
        <v/>
      </c>
      <c r="H176" t="str">
        <f ca="1">IF(C176=1,60*SummonTypeTable!$O$2/OFFSET(F176,0,-1),
IF(F176&lt;&gt;OFFSET(F176,-1,0),OFFSET(F176,-1,0)/OFFSET(F176,0,-1),""))</f>
        <v/>
      </c>
      <c r="I176">
        <f ca="1">(60+SUMIF(OFFSET(N176,-$C176+1,0,$C176),"EN",OFFSET(O176,-$C176+1,0,$C176))+SUMIF(OFFSET(S176,-$C176+1,0,$C176),"EN",OFFSET(T176,-$C176+1,0,$C176)))*SummonTypeTable!$O$2</f>
        <v>23051.644444444446</v>
      </c>
      <c r="J176" t="str">
        <f ca="1">IF(C176=1,60*SummonTypeTable!$O$2-OFFSET(I176,0,-4),
IF(I176&lt;&gt;OFFSET(I176,-1,0),OFFSET(I176,-1,0)-OFFSET(I176,0,-4),""))</f>
        <v/>
      </c>
      <c r="K176" t="str">
        <f ca="1">IF(C176=1,60*SummonTypeTable!$O$2/OFFSET(I176,0,-4),
IF(I176&lt;&gt;OFFSET(I176,-1,0),OFFSET(I176,-1,0)/OFFSET(I176,0,-4),""))</f>
        <v/>
      </c>
      <c r="L176" t="str">
        <f t="shared" ca="1" si="40"/>
        <v>cu</v>
      </c>
      <c r="M176" t="s">
        <v>88</v>
      </c>
      <c r="N176" t="s">
        <v>90</v>
      </c>
      <c r="O176">
        <v>112500</v>
      </c>
      <c r="P176" t="str">
        <f t="shared" si="29"/>
        <v/>
      </c>
      <c r="Q176" t="str">
        <f t="shared" ca="1" si="38"/>
        <v>cu</v>
      </c>
      <c r="R176" t="s">
        <v>88</v>
      </c>
      <c r="S176" t="s">
        <v>90</v>
      </c>
      <c r="T176">
        <v>28125</v>
      </c>
      <c r="U176" t="str">
        <f t="shared" ca="1" si="30"/>
        <v>cu</v>
      </c>
      <c r="V176" t="str">
        <f t="shared" si="31"/>
        <v>GO</v>
      </c>
      <c r="W176">
        <f t="shared" si="32"/>
        <v>112500</v>
      </c>
      <c r="X176" t="str">
        <f t="shared" ca="1" si="33"/>
        <v>cu</v>
      </c>
      <c r="Y176" t="str">
        <f t="shared" si="34"/>
        <v>GO</v>
      </c>
      <c r="Z176">
        <f t="shared" si="35"/>
        <v>28125</v>
      </c>
    </row>
    <row r="177" spans="1:26">
      <c r="A177" t="s">
        <v>76</v>
      </c>
      <c r="B177" t="str">
        <f>VLOOKUP(A177,EventPointTypeTable!$A:$B,MATCH(EventPointTypeTable!$B$1,EventPointTypeTable!$A$1:$B$1,0),0)</f>
        <v>루틴3</v>
      </c>
      <c r="C177">
        <f t="shared" ca="1" si="36"/>
        <v>39</v>
      </c>
      <c r="D177">
        <v>6700</v>
      </c>
      <c r="E177">
        <f t="shared" ca="1" si="37"/>
        <v>47832</v>
      </c>
      <c r="F177">
        <f ca="1">(60+SUMIF(OFFSET(N177,-$C177+1,0,$C177),"EN",OFFSET(O177,-$C177+1,0,$C177)))*SummonTypeTable!$O$2</f>
        <v>24024.444444444449</v>
      </c>
      <c r="G177">
        <f ca="1">IF(C177=1,60*SummonTypeTable!$O$2-OFFSET(F177,0,-1),
IF(F177&lt;&gt;OFFSET(F177,-1,0),OFFSET(F177,-1,0)-OFFSET(F177,0,-1),""))</f>
        <v>-29887.555555555555</v>
      </c>
      <c r="H177">
        <f ca="1">IF(C177=1,60*SummonTypeTable!$O$2/OFFSET(F177,0,-1),
IF(F177&lt;&gt;OFFSET(F177,-1,0),OFFSET(F177,-1,0)/OFFSET(F177,0,-1),""))</f>
        <v>0.37515563732322388</v>
      </c>
      <c r="I177">
        <f ca="1">(60+SUMIF(OFFSET(N177,-$C177+1,0,$C177),"EN",OFFSET(O177,-$C177+1,0,$C177))+SUMIF(OFFSET(S177,-$C177+1,0,$C177),"EN",OFFSET(T177,-$C177+1,0,$C177)))*SummonTypeTable!$O$2</f>
        <v>30651.64444444445</v>
      </c>
      <c r="J177">
        <f ca="1">IF(C177=1,60*SummonTypeTable!$O$2-OFFSET(I177,0,-4),
IF(I177&lt;&gt;OFFSET(I177,-1,0),OFFSET(I177,-1,0)-OFFSET(I177,0,-4),""))</f>
        <v>-24780.355555555554</v>
      </c>
      <c r="K177">
        <f ca="1">IF(C177=1,60*SummonTypeTable!$O$2/OFFSET(I177,0,-4),
IF(I177&lt;&gt;OFFSET(I177,-1,0),OFFSET(I177,-1,0)/OFFSET(I177,0,-4),""))</f>
        <v>0.48192934530114662</v>
      </c>
      <c r="L177" t="str">
        <f t="shared" ca="1" si="40"/>
        <v>cu</v>
      </c>
      <c r="M177" t="s">
        <v>88</v>
      </c>
      <c r="N177" t="s">
        <v>114</v>
      </c>
      <c r="O177">
        <v>7200</v>
      </c>
      <c r="P177" t="str">
        <f t="shared" si="29"/>
        <v>에너지너무많음</v>
      </c>
      <c r="Q177" t="str">
        <f t="shared" ca="1" si="38"/>
        <v>cu</v>
      </c>
      <c r="R177" t="s">
        <v>88</v>
      </c>
      <c r="S177" t="s">
        <v>114</v>
      </c>
      <c r="T177">
        <v>1800</v>
      </c>
      <c r="U177" t="str">
        <f t="shared" ca="1" si="30"/>
        <v>cu</v>
      </c>
      <c r="V177" t="str">
        <f t="shared" si="31"/>
        <v>EN</v>
      </c>
      <c r="W177">
        <f t="shared" si="32"/>
        <v>7200</v>
      </c>
      <c r="X177" t="str">
        <f t="shared" ca="1" si="33"/>
        <v>cu</v>
      </c>
      <c r="Y177" t="str">
        <f t="shared" si="34"/>
        <v>EN</v>
      </c>
      <c r="Z177">
        <f t="shared" si="35"/>
        <v>1800</v>
      </c>
    </row>
    <row r="178" spans="1:26">
      <c r="A178" t="s">
        <v>76</v>
      </c>
      <c r="B178" t="str">
        <f>VLOOKUP(A178,EventPointTypeTable!$A:$B,MATCH(EventPointTypeTable!$B$1,EventPointTypeTable!$A$1:$B$1,0),0)</f>
        <v>루틴3</v>
      </c>
      <c r="C178">
        <f t="shared" ca="1" si="36"/>
        <v>40</v>
      </c>
      <c r="D178">
        <v>2500</v>
      </c>
      <c r="E178">
        <f t="shared" ca="1" si="37"/>
        <v>50332</v>
      </c>
      <c r="F178">
        <f ca="1">(60+SUMIF(OFFSET(N178,-$C178+1,0,$C178),"EN",OFFSET(O178,-$C178+1,0,$C178)))*SummonTypeTable!$O$2</f>
        <v>24024.444444444449</v>
      </c>
      <c r="G178" t="str">
        <f ca="1">IF(C178=1,60*SummonTypeTable!$O$2-OFFSET(F178,0,-1),
IF(F178&lt;&gt;OFFSET(F178,-1,0),OFFSET(F178,-1,0)-OFFSET(F178,0,-1),""))</f>
        <v/>
      </c>
      <c r="H178" t="str">
        <f ca="1">IF(C178=1,60*SummonTypeTable!$O$2/OFFSET(F178,0,-1),
IF(F178&lt;&gt;OFFSET(F178,-1,0),OFFSET(F178,-1,0)/OFFSET(F178,0,-1),""))</f>
        <v/>
      </c>
      <c r="I178">
        <f ca="1">(60+SUMIF(OFFSET(N178,-$C178+1,0,$C178),"EN",OFFSET(O178,-$C178+1,0,$C178))+SUMIF(OFFSET(S178,-$C178+1,0,$C178),"EN",OFFSET(T178,-$C178+1,0,$C178)))*SummonTypeTable!$O$2</f>
        <v>30651.64444444445</v>
      </c>
      <c r="J178" t="str">
        <f ca="1">IF(C178=1,60*SummonTypeTable!$O$2-OFFSET(I178,0,-4),
IF(I178&lt;&gt;OFFSET(I178,-1,0),OFFSET(I178,-1,0)-OFFSET(I178,0,-4),""))</f>
        <v/>
      </c>
      <c r="K178" t="str">
        <f ca="1">IF(C178=1,60*SummonTypeTable!$O$2/OFFSET(I178,0,-4),
IF(I178&lt;&gt;OFFSET(I178,-1,0),OFFSET(I178,-1,0)/OFFSET(I178,0,-4),""))</f>
        <v/>
      </c>
      <c r="L178" t="str">
        <f t="shared" ca="1" si="40"/>
        <v>cu</v>
      </c>
      <c r="M178" t="s">
        <v>88</v>
      </c>
      <c r="N178" t="s">
        <v>90</v>
      </c>
      <c r="O178">
        <v>105000</v>
      </c>
      <c r="P178" t="str">
        <f t="shared" si="29"/>
        <v/>
      </c>
      <c r="Q178" t="str">
        <f t="shared" ca="1" si="38"/>
        <v>cu</v>
      </c>
      <c r="R178" t="s">
        <v>88</v>
      </c>
      <c r="S178" t="s">
        <v>90</v>
      </c>
      <c r="T178">
        <v>26250</v>
      </c>
      <c r="U178" t="str">
        <f t="shared" ca="1" si="30"/>
        <v>cu</v>
      </c>
      <c r="V178" t="str">
        <f t="shared" si="31"/>
        <v>GO</v>
      </c>
      <c r="W178">
        <f t="shared" si="32"/>
        <v>105000</v>
      </c>
      <c r="X178" t="str">
        <f t="shared" ca="1" si="33"/>
        <v>cu</v>
      </c>
      <c r="Y178" t="str">
        <f t="shared" si="34"/>
        <v>GO</v>
      </c>
      <c r="Z178">
        <f t="shared" si="35"/>
        <v>26250</v>
      </c>
    </row>
    <row r="179" spans="1:26">
      <c r="A179" t="s">
        <v>76</v>
      </c>
      <c r="B179" t="str">
        <f>VLOOKUP(A179,EventPointTypeTable!$A:$B,MATCH(EventPointTypeTable!$B$1,EventPointTypeTable!$A$1:$B$1,0),0)</f>
        <v>루틴3</v>
      </c>
      <c r="C179">
        <f t="shared" ca="1" si="36"/>
        <v>41</v>
      </c>
      <c r="D179">
        <v>4500</v>
      </c>
      <c r="E179">
        <f t="shared" ca="1" si="37"/>
        <v>54832</v>
      </c>
      <c r="F179">
        <f ca="1">(60+SUMIF(OFFSET(N179,-$C179+1,0,$C179),"EN",OFFSET(O179,-$C179+1,0,$C179)))*SummonTypeTable!$O$2</f>
        <v>24024.444444444449</v>
      </c>
      <c r="G179" t="str">
        <f ca="1">IF(C179=1,60*SummonTypeTable!$O$2-OFFSET(F179,0,-1),
IF(F179&lt;&gt;OFFSET(F179,-1,0),OFFSET(F179,-1,0)-OFFSET(F179,0,-1),""))</f>
        <v/>
      </c>
      <c r="H179" t="str">
        <f ca="1">IF(C179=1,60*SummonTypeTable!$O$2/OFFSET(F179,0,-1),
IF(F179&lt;&gt;OFFSET(F179,-1,0),OFFSET(F179,-1,0)/OFFSET(F179,0,-1),""))</f>
        <v/>
      </c>
      <c r="I179">
        <f ca="1">(60+SUMIF(OFFSET(N179,-$C179+1,0,$C179),"EN",OFFSET(O179,-$C179+1,0,$C179))+SUMIF(OFFSET(S179,-$C179+1,0,$C179),"EN",OFFSET(T179,-$C179+1,0,$C179)))*SummonTypeTable!$O$2</f>
        <v>30651.64444444445</v>
      </c>
      <c r="J179" t="str">
        <f ca="1">IF(C179=1,60*SummonTypeTable!$O$2-OFFSET(I179,0,-4),
IF(I179&lt;&gt;OFFSET(I179,-1,0),OFFSET(I179,-1,0)-OFFSET(I179,0,-4),""))</f>
        <v/>
      </c>
      <c r="K179" t="str">
        <f ca="1">IF(C179=1,60*SummonTypeTable!$O$2/OFFSET(I179,0,-4),
IF(I179&lt;&gt;OFFSET(I179,-1,0),OFFSET(I179,-1,0)/OFFSET(I179,0,-4),""))</f>
        <v/>
      </c>
      <c r="L179" t="str">
        <f t="shared" ca="1" si="40"/>
        <v>cu</v>
      </c>
      <c r="M179" t="s">
        <v>88</v>
      </c>
      <c r="N179" t="s">
        <v>90</v>
      </c>
      <c r="O179">
        <v>70000</v>
      </c>
      <c r="P179" t="str">
        <f t="shared" si="29"/>
        <v/>
      </c>
      <c r="Q179" t="str">
        <f t="shared" ca="1" si="38"/>
        <v>cu</v>
      </c>
      <c r="R179" t="s">
        <v>88</v>
      </c>
      <c r="S179" t="s">
        <v>90</v>
      </c>
      <c r="T179">
        <v>17500</v>
      </c>
      <c r="U179" t="str">
        <f t="shared" ca="1" si="30"/>
        <v>cu</v>
      </c>
      <c r="V179" t="str">
        <f t="shared" si="31"/>
        <v>GO</v>
      </c>
      <c r="W179">
        <f t="shared" si="32"/>
        <v>70000</v>
      </c>
      <c r="X179" t="str">
        <f t="shared" ca="1" si="33"/>
        <v>cu</v>
      </c>
      <c r="Y179" t="str">
        <f t="shared" si="34"/>
        <v>GO</v>
      </c>
      <c r="Z179">
        <f t="shared" si="35"/>
        <v>17500</v>
      </c>
    </row>
    <row r="180" spans="1:26">
      <c r="A180" t="s">
        <v>76</v>
      </c>
      <c r="B180" t="str">
        <f>VLOOKUP(A180,EventPointTypeTable!$A:$B,MATCH(EventPointTypeTable!$B$1,EventPointTypeTable!$A$1:$B$1,0),0)</f>
        <v>루틴3</v>
      </c>
      <c r="C180">
        <f t="shared" ca="1" si="36"/>
        <v>42</v>
      </c>
      <c r="D180">
        <v>6400</v>
      </c>
      <c r="E180">
        <f t="shared" ca="1" si="37"/>
        <v>61232</v>
      </c>
      <c r="F180">
        <f ca="1">(60+SUMIF(OFFSET(N180,-$C180+1,0,$C180),"EN",OFFSET(O180,-$C180+1,0,$C180)))*SummonTypeTable!$O$2</f>
        <v>24024.444444444449</v>
      </c>
      <c r="G180" t="str">
        <f ca="1">IF(C180=1,60*SummonTypeTable!$O$2-OFFSET(F180,0,-1),
IF(F180&lt;&gt;OFFSET(F180,-1,0),OFFSET(F180,-1,0)-OFFSET(F180,0,-1),""))</f>
        <v/>
      </c>
      <c r="H180" t="str">
        <f ca="1">IF(C180=1,60*SummonTypeTable!$O$2/OFFSET(F180,0,-1),
IF(F180&lt;&gt;OFFSET(F180,-1,0),OFFSET(F180,-1,0)/OFFSET(F180,0,-1),""))</f>
        <v/>
      </c>
      <c r="I180">
        <f ca="1">(60+SUMIF(OFFSET(N180,-$C180+1,0,$C180),"EN",OFFSET(O180,-$C180+1,0,$C180))+SUMIF(OFFSET(S180,-$C180+1,0,$C180),"EN",OFFSET(T180,-$C180+1,0,$C180)))*SummonTypeTable!$O$2</f>
        <v>30651.64444444445</v>
      </c>
      <c r="J180" t="str">
        <f ca="1">IF(C180=1,60*SummonTypeTable!$O$2-OFFSET(I180,0,-4),
IF(I180&lt;&gt;OFFSET(I180,-1,0),OFFSET(I180,-1,0)-OFFSET(I180,0,-4),""))</f>
        <v/>
      </c>
      <c r="K180" t="str">
        <f ca="1">IF(C180=1,60*SummonTypeTable!$O$2/OFFSET(I180,0,-4),
IF(I180&lt;&gt;OFFSET(I180,-1,0),OFFSET(I180,-1,0)/OFFSET(I180,0,-4),""))</f>
        <v/>
      </c>
      <c r="L180" t="str">
        <f t="shared" ca="1" si="40"/>
        <v>cu</v>
      </c>
      <c r="M180" t="s">
        <v>88</v>
      </c>
      <c r="N180" t="s">
        <v>90</v>
      </c>
      <c r="O180">
        <v>91250</v>
      </c>
      <c r="P180" t="str">
        <f t="shared" si="29"/>
        <v/>
      </c>
      <c r="Q180" t="str">
        <f t="shared" ca="1" si="38"/>
        <v>cu</v>
      </c>
      <c r="R180" t="s">
        <v>88</v>
      </c>
      <c r="S180" t="s">
        <v>90</v>
      </c>
      <c r="T180">
        <v>22813</v>
      </c>
      <c r="U180" t="str">
        <f t="shared" ca="1" si="30"/>
        <v>cu</v>
      </c>
      <c r="V180" t="str">
        <f t="shared" si="31"/>
        <v>GO</v>
      </c>
      <c r="W180">
        <f t="shared" si="32"/>
        <v>91250</v>
      </c>
      <c r="X180" t="str">
        <f t="shared" ca="1" si="33"/>
        <v>cu</v>
      </c>
      <c r="Y180" t="str">
        <f t="shared" si="34"/>
        <v>GO</v>
      </c>
      <c r="Z180">
        <f t="shared" si="35"/>
        <v>22813</v>
      </c>
    </row>
    <row r="181" spans="1:26">
      <c r="A181" t="s">
        <v>76</v>
      </c>
      <c r="B181" t="str">
        <f>VLOOKUP(A181,EventPointTypeTable!$A:$B,MATCH(EventPointTypeTable!$B$1,EventPointTypeTable!$A$1:$B$1,0),0)</f>
        <v>루틴3</v>
      </c>
      <c r="C181">
        <f t="shared" ca="1" si="36"/>
        <v>43</v>
      </c>
      <c r="D181">
        <v>8400</v>
      </c>
      <c r="E181">
        <f t="shared" ca="1" si="37"/>
        <v>69632</v>
      </c>
      <c r="F181">
        <f ca="1">(60+SUMIF(OFFSET(N181,-$C181+1,0,$C181),"EN",OFFSET(O181,-$C181+1,0,$C181)))*SummonTypeTable!$O$2</f>
        <v>31455.555555555558</v>
      </c>
      <c r="G181">
        <f ca="1">IF(C181=1,60*SummonTypeTable!$O$2-OFFSET(F181,0,-1),
IF(F181&lt;&gt;OFFSET(F181,-1,0),OFFSET(F181,-1,0)-OFFSET(F181,0,-1),""))</f>
        <v>-45607.555555555547</v>
      </c>
      <c r="H181">
        <f ca="1">IF(C181=1,60*SummonTypeTable!$O$2/OFFSET(F181,0,-1),
IF(F181&lt;&gt;OFFSET(F181,-1,0),OFFSET(F181,-1,0)/OFFSET(F181,0,-1),""))</f>
        <v>0.34502016952614384</v>
      </c>
      <c r="I181">
        <f ca="1">(60+SUMIF(OFFSET(N181,-$C181+1,0,$C181),"EN",OFFSET(O181,-$C181+1,0,$C181))+SUMIF(OFFSET(S181,-$C181+1,0,$C181),"EN",OFFSET(T181,-$C181+1,0,$C181)))*SummonTypeTable!$O$2</f>
        <v>39940.53333333334</v>
      </c>
      <c r="J181">
        <f ca="1">IF(C181=1,60*SummonTypeTable!$O$2-OFFSET(I181,0,-4),
IF(I181&lt;&gt;OFFSET(I181,-1,0),OFFSET(I181,-1,0)-OFFSET(I181,0,-4),""))</f>
        <v>-38980.35555555555</v>
      </c>
      <c r="K181">
        <f ca="1">IF(C181=1,60*SummonTypeTable!$O$2/OFFSET(I181,0,-4),
IF(I181&lt;&gt;OFFSET(I181,-1,0),OFFSET(I181,-1,0)/OFFSET(I181,0,-4),""))</f>
        <v>0.44019480187908505</v>
      </c>
      <c r="L181" t="str">
        <f t="shared" ca="1" si="40"/>
        <v>cu</v>
      </c>
      <c r="M181" t="s">
        <v>88</v>
      </c>
      <c r="N181" t="s">
        <v>114</v>
      </c>
      <c r="O181">
        <v>8800</v>
      </c>
      <c r="P181" t="str">
        <f t="shared" si="29"/>
        <v>에너지너무많음</v>
      </c>
      <c r="Q181" t="str">
        <f t="shared" ca="1" si="38"/>
        <v>cu</v>
      </c>
      <c r="R181" t="s">
        <v>88</v>
      </c>
      <c r="S181" t="s">
        <v>114</v>
      </c>
      <c r="T181">
        <v>2200</v>
      </c>
      <c r="U181" t="str">
        <f t="shared" ca="1" si="30"/>
        <v>cu</v>
      </c>
      <c r="V181" t="str">
        <f t="shared" si="31"/>
        <v>EN</v>
      </c>
      <c r="W181">
        <f t="shared" si="32"/>
        <v>8800</v>
      </c>
      <c r="X181" t="str">
        <f t="shared" ca="1" si="33"/>
        <v>cu</v>
      </c>
      <c r="Y181" t="str">
        <f t="shared" si="34"/>
        <v>EN</v>
      </c>
      <c r="Z181">
        <f t="shared" si="35"/>
        <v>2200</v>
      </c>
    </row>
    <row r="182" spans="1:26">
      <c r="A182" t="s">
        <v>76</v>
      </c>
      <c r="B182" t="str">
        <f>VLOOKUP(A182,EventPointTypeTable!$A:$B,MATCH(EventPointTypeTable!$B$1,EventPointTypeTable!$A$1:$B$1,0),0)</f>
        <v>루틴3</v>
      </c>
      <c r="C182">
        <f t="shared" ca="1" si="36"/>
        <v>44</v>
      </c>
      <c r="D182">
        <v>1000</v>
      </c>
      <c r="E182">
        <f t="shared" ca="1" si="37"/>
        <v>70632</v>
      </c>
      <c r="F182">
        <f ca="1">(60+SUMIF(OFFSET(N182,-$C182+1,0,$C182),"EN",OFFSET(O182,-$C182+1,0,$C182)))*SummonTypeTable!$O$2</f>
        <v>31455.555555555558</v>
      </c>
      <c r="G182" t="str">
        <f ca="1">IF(C182=1,60*SummonTypeTable!$O$2-OFFSET(F182,0,-1),
IF(F182&lt;&gt;OFFSET(F182,-1,0),OFFSET(F182,-1,0)-OFFSET(F182,0,-1),""))</f>
        <v/>
      </c>
      <c r="H182" t="str">
        <f ca="1">IF(C182=1,60*SummonTypeTable!$O$2/OFFSET(F182,0,-1),
IF(F182&lt;&gt;OFFSET(F182,-1,0),OFFSET(F182,-1,0)/OFFSET(F182,0,-1),""))</f>
        <v/>
      </c>
      <c r="I182">
        <f ca="1">(60+SUMIF(OFFSET(N182,-$C182+1,0,$C182),"EN",OFFSET(O182,-$C182+1,0,$C182))+SUMIF(OFFSET(S182,-$C182+1,0,$C182),"EN",OFFSET(T182,-$C182+1,0,$C182)))*SummonTypeTable!$O$2</f>
        <v>39940.53333333334</v>
      </c>
      <c r="J182" t="str">
        <f ca="1">IF(C182=1,60*SummonTypeTable!$O$2-OFFSET(I182,0,-4),
IF(I182&lt;&gt;OFFSET(I182,-1,0),OFFSET(I182,-1,0)-OFFSET(I182,0,-4),""))</f>
        <v/>
      </c>
      <c r="K182" t="str">
        <f ca="1">IF(C182=1,60*SummonTypeTable!$O$2/OFFSET(I182,0,-4),
IF(I182&lt;&gt;OFFSET(I182,-1,0),OFFSET(I182,-1,0)/OFFSET(I182,0,-4),""))</f>
        <v/>
      </c>
      <c r="L182" t="str">
        <f t="shared" ca="1" si="40"/>
        <v>cu</v>
      </c>
      <c r="M182" t="s">
        <v>88</v>
      </c>
      <c r="N182" t="s">
        <v>90</v>
      </c>
      <c r="O182">
        <v>68750</v>
      </c>
      <c r="P182" t="str">
        <f t="shared" si="29"/>
        <v/>
      </c>
      <c r="Q182" t="str">
        <f t="shared" ca="1" si="38"/>
        <v>cu</v>
      </c>
      <c r="R182" t="s">
        <v>88</v>
      </c>
      <c r="S182" t="s">
        <v>90</v>
      </c>
      <c r="T182">
        <v>17188</v>
      </c>
      <c r="U182" t="str">
        <f t="shared" ca="1" si="30"/>
        <v>cu</v>
      </c>
      <c r="V182" t="str">
        <f t="shared" si="31"/>
        <v>GO</v>
      </c>
      <c r="W182">
        <f t="shared" si="32"/>
        <v>68750</v>
      </c>
      <c r="X182" t="str">
        <f t="shared" ca="1" si="33"/>
        <v>cu</v>
      </c>
      <c r="Y182" t="str">
        <f t="shared" si="34"/>
        <v>GO</v>
      </c>
      <c r="Z182">
        <f t="shared" si="35"/>
        <v>17188</v>
      </c>
    </row>
    <row r="183" spans="1:26">
      <c r="A183" t="s">
        <v>76</v>
      </c>
      <c r="B183" t="str">
        <f>VLOOKUP(A183,EventPointTypeTable!$A:$B,MATCH(EventPointTypeTable!$B$1,EventPointTypeTable!$A$1:$B$1,0),0)</f>
        <v>루틴3</v>
      </c>
      <c r="C183">
        <f t="shared" ca="1" si="36"/>
        <v>45</v>
      </c>
      <c r="D183">
        <v>1400</v>
      </c>
      <c r="E183">
        <f t="shared" ca="1" si="37"/>
        <v>72032</v>
      </c>
      <c r="F183">
        <f ca="1">(60+SUMIF(OFFSET(N183,-$C183+1,0,$C183),"EN",OFFSET(O183,-$C183+1,0,$C183)))*SummonTypeTable!$O$2</f>
        <v>31455.555555555558</v>
      </c>
      <c r="G183" t="str">
        <f ca="1">IF(C183=1,60*SummonTypeTable!$O$2-OFFSET(F183,0,-1),
IF(F183&lt;&gt;OFFSET(F183,-1,0),OFFSET(F183,-1,0)-OFFSET(F183,0,-1),""))</f>
        <v/>
      </c>
      <c r="H183" t="str">
        <f ca="1">IF(C183=1,60*SummonTypeTable!$O$2/OFFSET(F183,0,-1),
IF(F183&lt;&gt;OFFSET(F183,-1,0),OFFSET(F183,-1,0)/OFFSET(F183,0,-1),""))</f>
        <v/>
      </c>
      <c r="I183">
        <f ca="1">(60+SUMIF(OFFSET(N183,-$C183+1,0,$C183),"EN",OFFSET(O183,-$C183+1,0,$C183))+SUMIF(OFFSET(S183,-$C183+1,0,$C183),"EN",OFFSET(T183,-$C183+1,0,$C183)))*SummonTypeTable!$O$2</f>
        <v>39940.53333333334</v>
      </c>
      <c r="J183" t="str">
        <f ca="1">IF(C183=1,60*SummonTypeTable!$O$2-OFFSET(I183,0,-4),
IF(I183&lt;&gt;OFFSET(I183,-1,0),OFFSET(I183,-1,0)-OFFSET(I183,0,-4),""))</f>
        <v/>
      </c>
      <c r="K183" t="str">
        <f ca="1">IF(C183=1,60*SummonTypeTable!$O$2/OFFSET(I183,0,-4),
IF(I183&lt;&gt;OFFSET(I183,-1,0),OFFSET(I183,-1,0)/OFFSET(I183,0,-4),""))</f>
        <v/>
      </c>
      <c r="L183" t="str">
        <f t="shared" ca="1" si="40"/>
        <v>cu</v>
      </c>
      <c r="M183" t="s">
        <v>88</v>
      </c>
      <c r="N183" t="s">
        <v>90</v>
      </c>
      <c r="O183">
        <v>112500</v>
      </c>
      <c r="P183" t="str">
        <f t="shared" si="29"/>
        <v/>
      </c>
      <c r="Q183" t="str">
        <f t="shared" ca="1" si="38"/>
        <v>cu</v>
      </c>
      <c r="R183" t="s">
        <v>88</v>
      </c>
      <c r="S183" t="s">
        <v>90</v>
      </c>
      <c r="T183">
        <v>28125</v>
      </c>
      <c r="U183" t="str">
        <f t="shared" ca="1" si="30"/>
        <v>cu</v>
      </c>
      <c r="V183" t="str">
        <f t="shared" si="31"/>
        <v>GO</v>
      </c>
      <c r="W183">
        <f t="shared" si="32"/>
        <v>112500</v>
      </c>
      <c r="X183" t="str">
        <f t="shared" ca="1" si="33"/>
        <v>cu</v>
      </c>
      <c r="Y183" t="str">
        <f t="shared" si="34"/>
        <v>GO</v>
      </c>
      <c r="Z183">
        <f t="shared" si="35"/>
        <v>28125</v>
      </c>
    </row>
    <row r="184" spans="1:26">
      <c r="A184" t="s">
        <v>76</v>
      </c>
      <c r="B184" t="str">
        <f>VLOOKUP(A184,EventPointTypeTable!$A:$B,MATCH(EventPointTypeTable!$B$1,EventPointTypeTable!$A$1:$B$1,0),0)</f>
        <v>루틴3</v>
      </c>
      <c r="C184">
        <f t="shared" ca="1" si="36"/>
        <v>46</v>
      </c>
      <c r="D184">
        <v>8700</v>
      </c>
      <c r="E184">
        <f t="shared" ca="1" si="37"/>
        <v>80732</v>
      </c>
      <c r="F184">
        <f ca="1">(60+SUMIF(OFFSET(N184,-$C184+1,0,$C184),"EN",OFFSET(O184,-$C184+1,0,$C184)))*SummonTypeTable!$O$2</f>
        <v>39055.555555555562</v>
      </c>
      <c r="G184">
        <f ca="1">IF(C184=1,60*SummonTypeTable!$O$2-OFFSET(F184,0,-1),
IF(F184&lt;&gt;OFFSET(F184,-1,0),OFFSET(F184,-1,0)-OFFSET(F184,0,-1),""))</f>
        <v>-49276.444444444438</v>
      </c>
      <c r="H184">
        <f ca="1">IF(C184=1,60*SummonTypeTable!$O$2/OFFSET(F184,0,-1),
IF(F184&lt;&gt;OFFSET(F184,-1,0),OFFSET(F184,-1,0)/OFFSET(F184,0,-1),""))</f>
        <v>0.38962933601986272</v>
      </c>
      <c r="I184">
        <f ca="1">(60+SUMIF(OFFSET(N184,-$C184+1,0,$C184),"EN",OFFSET(O184,-$C184+1,0,$C184))+SUMIF(OFFSET(S184,-$C184+1,0,$C184),"EN",OFFSET(T184,-$C184+1,0,$C184)))*SummonTypeTable!$O$2</f>
        <v>49440.53333333334</v>
      </c>
      <c r="J184">
        <f ca="1">IF(C184=1,60*SummonTypeTable!$O$2-OFFSET(I184,0,-4),
IF(I184&lt;&gt;OFFSET(I184,-1,0),OFFSET(I184,-1,0)-OFFSET(I184,0,-4),""))</f>
        <v>-40791.46666666666</v>
      </c>
      <c r="K184">
        <f ca="1">IF(C184=1,60*SummonTypeTable!$O$2/OFFSET(I184,0,-4),
IF(I184&lt;&gt;OFFSET(I184,-1,0),OFFSET(I184,-1,0)/OFFSET(I184,0,-4),""))</f>
        <v>0.49472988818973074</v>
      </c>
      <c r="L184" t="str">
        <f t="shared" ca="1" si="40"/>
        <v>cu</v>
      </c>
      <c r="M184" t="s">
        <v>88</v>
      </c>
      <c r="N184" t="s">
        <v>114</v>
      </c>
      <c r="O184">
        <v>9000</v>
      </c>
      <c r="P184" t="str">
        <f t="shared" si="29"/>
        <v>에너지너무많음</v>
      </c>
      <c r="Q184" t="str">
        <f t="shared" ca="1" si="38"/>
        <v>cu</v>
      </c>
      <c r="R184" t="s">
        <v>88</v>
      </c>
      <c r="S184" t="s">
        <v>114</v>
      </c>
      <c r="T184">
        <v>2250</v>
      </c>
      <c r="U184" t="str">
        <f t="shared" ca="1" si="30"/>
        <v>cu</v>
      </c>
      <c r="V184" t="str">
        <f t="shared" si="31"/>
        <v>EN</v>
      </c>
      <c r="W184">
        <f t="shared" si="32"/>
        <v>9000</v>
      </c>
      <c r="X184" t="str">
        <f t="shared" ca="1" si="33"/>
        <v>cu</v>
      </c>
      <c r="Y184" t="str">
        <f t="shared" si="34"/>
        <v>EN</v>
      </c>
      <c r="Z184">
        <f t="shared" si="35"/>
        <v>2250</v>
      </c>
    </row>
    <row r="185" spans="1:26">
      <c r="A185" t="s">
        <v>76</v>
      </c>
      <c r="B185" t="str">
        <f>VLOOKUP(A185,EventPointTypeTable!$A:$B,MATCH(EventPointTypeTable!$B$1,EventPointTypeTable!$A$1:$B$1,0),0)</f>
        <v>루틴3</v>
      </c>
      <c r="C185">
        <f t="shared" ca="1" si="36"/>
        <v>47</v>
      </c>
      <c r="D185">
        <v>6800</v>
      </c>
      <c r="E185">
        <f t="shared" ca="1" si="37"/>
        <v>87532</v>
      </c>
      <c r="F185">
        <f ca="1">(60+SUMIF(OFFSET(N185,-$C185+1,0,$C185),"EN",OFFSET(O185,-$C185+1,0,$C185)))*SummonTypeTable!$O$2</f>
        <v>39055.555555555562</v>
      </c>
      <c r="G185" t="str">
        <f ca="1">IF(C185=1,60*SummonTypeTable!$O$2-OFFSET(F185,0,-1),
IF(F185&lt;&gt;OFFSET(F185,-1,0),OFFSET(F185,-1,0)-OFFSET(F185,0,-1),""))</f>
        <v/>
      </c>
      <c r="H185" t="str">
        <f ca="1">IF(C185=1,60*SummonTypeTable!$O$2/OFFSET(F185,0,-1),
IF(F185&lt;&gt;OFFSET(F185,-1,0),OFFSET(F185,-1,0)/OFFSET(F185,0,-1),""))</f>
        <v/>
      </c>
      <c r="I185">
        <f ca="1">(60+SUMIF(OFFSET(N185,-$C185+1,0,$C185),"EN",OFFSET(O185,-$C185+1,0,$C185))+SUMIF(OFFSET(S185,-$C185+1,0,$C185),"EN",OFFSET(T185,-$C185+1,0,$C185)))*SummonTypeTable!$O$2</f>
        <v>49440.53333333334</v>
      </c>
      <c r="J185" t="str">
        <f ca="1">IF(C185=1,60*SummonTypeTable!$O$2-OFFSET(I185,0,-4),
IF(I185&lt;&gt;OFFSET(I185,-1,0),OFFSET(I185,-1,0)-OFFSET(I185,0,-4),""))</f>
        <v/>
      </c>
      <c r="K185" t="str">
        <f ca="1">IF(C185=1,60*SummonTypeTable!$O$2/OFFSET(I185,0,-4),
IF(I185&lt;&gt;OFFSET(I185,-1,0),OFFSET(I185,-1,0)/OFFSET(I185,0,-4),""))</f>
        <v/>
      </c>
      <c r="L185" t="str">
        <f t="shared" ca="1" si="40"/>
        <v>cu</v>
      </c>
      <c r="M185" t="s">
        <v>88</v>
      </c>
      <c r="N185" t="s">
        <v>90</v>
      </c>
      <c r="O185">
        <v>87500</v>
      </c>
      <c r="P185" t="str">
        <f t="shared" si="29"/>
        <v/>
      </c>
      <c r="Q185" t="str">
        <f t="shared" ca="1" si="38"/>
        <v>cu</v>
      </c>
      <c r="R185" t="s">
        <v>88</v>
      </c>
      <c r="S185" t="s">
        <v>90</v>
      </c>
      <c r="T185">
        <v>21875</v>
      </c>
      <c r="U185" t="str">
        <f t="shared" ca="1" si="30"/>
        <v>cu</v>
      </c>
      <c r="V185" t="str">
        <f t="shared" si="31"/>
        <v>GO</v>
      </c>
      <c r="W185">
        <f t="shared" si="32"/>
        <v>87500</v>
      </c>
      <c r="X185" t="str">
        <f t="shared" ca="1" si="33"/>
        <v>cu</v>
      </c>
      <c r="Y185" t="str">
        <f t="shared" si="34"/>
        <v>GO</v>
      </c>
      <c r="Z185">
        <f t="shared" si="35"/>
        <v>21875</v>
      </c>
    </row>
    <row r="186" spans="1:26">
      <c r="A186" t="s">
        <v>76</v>
      </c>
      <c r="B186" t="str">
        <f>VLOOKUP(A186,EventPointTypeTable!$A:$B,MATCH(EventPointTypeTable!$B$1,EventPointTypeTable!$A$1:$B$1,0),0)</f>
        <v>루틴3</v>
      </c>
      <c r="C186">
        <f t="shared" ca="1" si="36"/>
        <v>48</v>
      </c>
      <c r="D186">
        <v>9900</v>
      </c>
      <c r="E186">
        <f t="shared" ca="1" si="37"/>
        <v>97432</v>
      </c>
      <c r="F186">
        <f ca="1">(60+SUMIF(OFFSET(N186,-$C186+1,0,$C186),"EN",OFFSET(O186,-$C186+1,0,$C186)))*SummonTypeTable!$O$2</f>
        <v>39055.555555555562</v>
      </c>
      <c r="G186" t="str">
        <f ca="1">IF(C186=1,60*SummonTypeTable!$O$2-OFFSET(F186,0,-1),
IF(F186&lt;&gt;OFFSET(F186,-1,0),OFFSET(F186,-1,0)-OFFSET(F186,0,-1),""))</f>
        <v/>
      </c>
      <c r="H186" t="str">
        <f ca="1">IF(C186=1,60*SummonTypeTable!$O$2/OFFSET(F186,0,-1),
IF(F186&lt;&gt;OFFSET(F186,-1,0),OFFSET(F186,-1,0)/OFFSET(F186,0,-1),""))</f>
        <v/>
      </c>
      <c r="I186">
        <f ca="1">(60+SUMIF(OFFSET(N186,-$C186+1,0,$C186),"EN",OFFSET(O186,-$C186+1,0,$C186))+SUMIF(OFFSET(S186,-$C186+1,0,$C186),"EN",OFFSET(T186,-$C186+1,0,$C186)))*SummonTypeTable!$O$2</f>
        <v>49440.53333333334</v>
      </c>
      <c r="J186" t="str">
        <f ca="1">IF(C186=1,60*SummonTypeTable!$O$2-OFFSET(I186,0,-4),
IF(I186&lt;&gt;OFFSET(I186,-1,0),OFFSET(I186,-1,0)-OFFSET(I186,0,-4),""))</f>
        <v/>
      </c>
      <c r="K186" t="str">
        <f ca="1">IF(C186=1,60*SummonTypeTable!$O$2/OFFSET(I186,0,-4),
IF(I186&lt;&gt;OFFSET(I186,-1,0),OFFSET(I186,-1,0)/OFFSET(I186,0,-4),""))</f>
        <v/>
      </c>
      <c r="L186" t="str">
        <f t="shared" ca="1" si="40"/>
        <v>cu</v>
      </c>
      <c r="M186" t="s">
        <v>88</v>
      </c>
      <c r="N186" t="s">
        <v>90</v>
      </c>
      <c r="O186">
        <v>118750</v>
      </c>
      <c r="P186" t="str">
        <f t="shared" si="29"/>
        <v/>
      </c>
      <c r="Q186" t="str">
        <f t="shared" ca="1" si="38"/>
        <v>cu</v>
      </c>
      <c r="R186" t="s">
        <v>88</v>
      </c>
      <c r="S186" t="s">
        <v>90</v>
      </c>
      <c r="T186">
        <v>29688</v>
      </c>
      <c r="U186" t="str">
        <f t="shared" ca="1" si="30"/>
        <v>cu</v>
      </c>
      <c r="V186" t="str">
        <f t="shared" si="31"/>
        <v>GO</v>
      </c>
      <c r="W186">
        <f t="shared" si="32"/>
        <v>118750</v>
      </c>
      <c r="X186" t="str">
        <f t="shared" ca="1" si="33"/>
        <v>cu</v>
      </c>
      <c r="Y186" t="str">
        <f t="shared" si="34"/>
        <v>GO</v>
      </c>
      <c r="Z186">
        <f t="shared" si="35"/>
        <v>29688</v>
      </c>
    </row>
    <row r="187" spans="1:26">
      <c r="A187" t="s">
        <v>76</v>
      </c>
      <c r="B187" t="str">
        <f>VLOOKUP(A187,EventPointTypeTable!$A:$B,MATCH(EventPointTypeTable!$B$1,EventPointTypeTable!$A$1:$B$1,0),0)</f>
        <v>루틴3</v>
      </c>
      <c r="C187">
        <f t="shared" ca="1" si="36"/>
        <v>49</v>
      </c>
      <c r="D187">
        <v>11900</v>
      </c>
      <c r="E187">
        <f t="shared" ca="1" si="37"/>
        <v>109332</v>
      </c>
      <c r="F187">
        <f ca="1">(60+SUMIF(OFFSET(N187,-$C187+1,0,$C187),"EN",OFFSET(O187,-$C187+1,0,$C187)))*SummonTypeTable!$O$2</f>
        <v>49188.888888888898</v>
      </c>
      <c r="G187">
        <f ca="1">IF(C187=1,60*SummonTypeTable!$O$2-OFFSET(F187,0,-1),
IF(F187&lt;&gt;OFFSET(F187,-1,0),OFFSET(F187,-1,0)-OFFSET(F187,0,-1),""))</f>
        <v>-70276.444444444438</v>
      </c>
      <c r="H187">
        <f ca="1">IF(C187=1,60*SummonTypeTable!$O$2/OFFSET(F187,0,-1),
IF(F187&lt;&gt;OFFSET(F187,-1,0),OFFSET(F187,-1,0)/OFFSET(F187,0,-1),""))</f>
        <v>0.3572198034935386</v>
      </c>
      <c r="I187">
        <f ca="1">(60+SUMIF(OFFSET(N187,-$C187+1,0,$C187),"EN",OFFSET(O187,-$C187+1,0,$C187))+SUMIF(OFFSET(S187,-$C187+1,0,$C187),"EN",OFFSET(T187,-$C187+1,0,$C187)))*SummonTypeTable!$O$2</f>
        <v>62107.200000000004</v>
      </c>
      <c r="J187">
        <f ca="1">IF(C187=1,60*SummonTypeTable!$O$2-OFFSET(I187,0,-4),
IF(I187&lt;&gt;OFFSET(I187,-1,0),OFFSET(I187,-1,0)-OFFSET(I187,0,-4),""))</f>
        <v>-59891.46666666666</v>
      </c>
      <c r="K187">
        <f ca="1">IF(C187=1,60*SummonTypeTable!$O$2/OFFSET(I187,0,-4),
IF(I187&lt;&gt;OFFSET(I187,-1,0),OFFSET(I187,-1,0)/OFFSET(I187,0,-4),""))</f>
        <v>0.45220551470139886</v>
      </c>
      <c r="L187" t="str">
        <f t="shared" ca="1" si="40"/>
        <v>cu</v>
      </c>
      <c r="M187" t="s">
        <v>88</v>
      </c>
      <c r="N187" t="s">
        <v>114</v>
      </c>
      <c r="O187">
        <v>12000</v>
      </c>
      <c r="P187" t="str">
        <f t="shared" si="29"/>
        <v>에너지너무많음</v>
      </c>
      <c r="Q187" t="str">
        <f t="shared" ca="1" si="38"/>
        <v>cu</v>
      </c>
      <c r="R187" t="s">
        <v>88</v>
      </c>
      <c r="S187" t="s">
        <v>114</v>
      </c>
      <c r="T187">
        <v>3000</v>
      </c>
      <c r="U187" t="str">
        <f t="shared" ca="1" si="30"/>
        <v>cu</v>
      </c>
      <c r="V187" t="str">
        <f t="shared" si="31"/>
        <v>EN</v>
      </c>
      <c r="W187">
        <f t="shared" si="32"/>
        <v>12000</v>
      </c>
      <c r="X187" t="str">
        <f t="shared" ca="1" si="33"/>
        <v>cu</v>
      </c>
      <c r="Y187" t="str">
        <f t="shared" si="34"/>
        <v>EN</v>
      </c>
      <c r="Z187">
        <f t="shared" si="35"/>
        <v>3000</v>
      </c>
    </row>
    <row r="188" spans="1:26">
      <c r="A188" t="s">
        <v>76</v>
      </c>
      <c r="B188" t="str">
        <f>VLOOKUP(A188,EventPointTypeTable!$A:$B,MATCH(EventPointTypeTable!$B$1,EventPointTypeTable!$A$1:$B$1,0),0)</f>
        <v>루틴3</v>
      </c>
      <c r="C188">
        <f t="shared" ca="1" si="36"/>
        <v>50</v>
      </c>
      <c r="D188">
        <v>2000</v>
      </c>
      <c r="E188">
        <f t="shared" ca="1" si="37"/>
        <v>111332</v>
      </c>
      <c r="F188">
        <f ca="1">(60+SUMIF(OFFSET(N188,-$C188+1,0,$C188),"EN",OFFSET(O188,-$C188+1,0,$C188)))*SummonTypeTable!$O$2</f>
        <v>49188.888888888898</v>
      </c>
      <c r="G188" t="str">
        <f ca="1">IF(C188=1,60*SummonTypeTable!$O$2-OFFSET(F188,0,-1),
IF(F188&lt;&gt;OFFSET(F188,-1,0),OFFSET(F188,-1,0)-OFFSET(F188,0,-1),""))</f>
        <v/>
      </c>
      <c r="H188" t="str">
        <f ca="1">IF(C188=1,60*SummonTypeTable!$O$2/OFFSET(F188,0,-1),
IF(F188&lt;&gt;OFFSET(F188,-1,0),OFFSET(F188,-1,0)/OFFSET(F188,0,-1),""))</f>
        <v/>
      </c>
      <c r="I188">
        <f ca="1">(60+SUMIF(OFFSET(N188,-$C188+1,0,$C188),"EN",OFFSET(O188,-$C188+1,0,$C188))+SUMIF(OFFSET(S188,-$C188+1,0,$C188),"EN",OFFSET(T188,-$C188+1,0,$C188)))*SummonTypeTable!$O$2</f>
        <v>62107.200000000004</v>
      </c>
      <c r="J188" t="str">
        <f ca="1">IF(C188=1,60*SummonTypeTable!$O$2-OFFSET(I188,0,-4),
IF(I188&lt;&gt;OFFSET(I188,-1,0),OFFSET(I188,-1,0)-OFFSET(I188,0,-4),""))</f>
        <v/>
      </c>
      <c r="K188" t="str">
        <f ca="1">IF(C188=1,60*SummonTypeTable!$O$2/OFFSET(I188,0,-4),
IF(I188&lt;&gt;OFFSET(I188,-1,0),OFFSET(I188,-1,0)/OFFSET(I188,0,-4),""))</f>
        <v/>
      </c>
      <c r="L188" t="str">
        <f t="shared" ca="1" si="40"/>
        <v>cu</v>
      </c>
      <c r="M188" t="s">
        <v>88</v>
      </c>
      <c r="N188" t="s">
        <v>90</v>
      </c>
      <c r="O188">
        <v>137500</v>
      </c>
      <c r="P188" t="str">
        <f t="shared" si="29"/>
        <v/>
      </c>
      <c r="Q188" t="str">
        <f t="shared" ca="1" si="38"/>
        <v>cu</v>
      </c>
      <c r="R188" t="s">
        <v>88</v>
      </c>
      <c r="S188" t="s">
        <v>90</v>
      </c>
      <c r="T188">
        <v>34375</v>
      </c>
      <c r="U188" t="str">
        <f t="shared" ca="1" si="30"/>
        <v>cu</v>
      </c>
      <c r="V188" t="str">
        <f t="shared" si="31"/>
        <v>GO</v>
      </c>
      <c r="W188">
        <f t="shared" si="32"/>
        <v>137500</v>
      </c>
      <c r="X188" t="str">
        <f t="shared" ca="1" si="33"/>
        <v>cu</v>
      </c>
      <c r="Y188" t="str">
        <f t="shared" si="34"/>
        <v>GO</v>
      </c>
      <c r="Z188">
        <f t="shared" si="35"/>
        <v>34375</v>
      </c>
    </row>
    <row r="189" spans="1:26">
      <c r="A189" t="s">
        <v>76</v>
      </c>
      <c r="B189" t="str">
        <f>VLOOKUP(A189,EventPointTypeTable!$A:$B,MATCH(EventPointTypeTable!$B$1,EventPointTypeTable!$A$1:$B$1,0),0)</f>
        <v>루틴3</v>
      </c>
      <c r="C189">
        <f t="shared" ca="1" si="36"/>
        <v>51</v>
      </c>
      <c r="D189">
        <v>4000</v>
      </c>
      <c r="E189">
        <f t="shared" ca="1" si="37"/>
        <v>115332</v>
      </c>
      <c r="F189">
        <f ca="1">(60+SUMIF(OFFSET(N189,-$C189+1,0,$C189),"EN",OFFSET(O189,-$C189+1,0,$C189)))*SummonTypeTable!$O$2</f>
        <v>49188.888888888898</v>
      </c>
      <c r="G189" t="str">
        <f ca="1">IF(C189=1,60*SummonTypeTable!$O$2-OFFSET(F189,0,-1),
IF(F189&lt;&gt;OFFSET(F189,-1,0),OFFSET(F189,-1,0)-OFFSET(F189,0,-1),""))</f>
        <v/>
      </c>
      <c r="H189" t="str">
        <f ca="1">IF(C189=1,60*SummonTypeTable!$O$2/OFFSET(F189,0,-1),
IF(F189&lt;&gt;OFFSET(F189,-1,0),OFFSET(F189,-1,0)/OFFSET(F189,0,-1),""))</f>
        <v/>
      </c>
      <c r="I189">
        <f ca="1">(60+SUMIF(OFFSET(N189,-$C189+1,0,$C189),"EN",OFFSET(O189,-$C189+1,0,$C189))+SUMIF(OFFSET(S189,-$C189+1,0,$C189),"EN",OFFSET(T189,-$C189+1,0,$C189)))*SummonTypeTable!$O$2</f>
        <v>62107.200000000004</v>
      </c>
      <c r="J189" t="str">
        <f ca="1">IF(C189=1,60*SummonTypeTable!$O$2-OFFSET(I189,0,-4),
IF(I189&lt;&gt;OFFSET(I189,-1,0),OFFSET(I189,-1,0)-OFFSET(I189,0,-4),""))</f>
        <v/>
      </c>
      <c r="K189" t="str">
        <f ca="1">IF(C189=1,60*SummonTypeTable!$O$2/OFFSET(I189,0,-4),
IF(I189&lt;&gt;OFFSET(I189,-1,0),OFFSET(I189,-1,0)/OFFSET(I189,0,-4),""))</f>
        <v/>
      </c>
      <c r="L189" t="str">
        <f t="shared" ca="1" si="40"/>
        <v>cu</v>
      </c>
      <c r="M189" t="s">
        <v>88</v>
      </c>
      <c r="N189" t="s">
        <v>90</v>
      </c>
      <c r="O189">
        <v>168750</v>
      </c>
      <c r="P189" t="str">
        <f t="shared" si="29"/>
        <v/>
      </c>
      <c r="Q189" t="str">
        <f t="shared" ca="1" si="38"/>
        <v>cu</v>
      </c>
      <c r="R189" t="s">
        <v>88</v>
      </c>
      <c r="S189" t="s">
        <v>90</v>
      </c>
      <c r="T189">
        <v>42188</v>
      </c>
      <c r="U189" t="str">
        <f t="shared" ca="1" si="30"/>
        <v>cu</v>
      </c>
      <c r="V189" t="str">
        <f t="shared" si="31"/>
        <v>GO</v>
      </c>
      <c r="W189">
        <f t="shared" si="32"/>
        <v>168750</v>
      </c>
      <c r="X189" t="str">
        <f t="shared" ca="1" si="33"/>
        <v>cu</v>
      </c>
      <c r="Y189" t="str">
        <f t="shared" si="34"/>
        <v>GO</v>
      </c>
      <c r="Z189">
        <f t="shared" si="35"/>
        <v>42188</v>
      </c>
    </row>
    <row r="190" spans="1:26">
      <c r="A190" t="s">
        <v>76</v>
      </c>
      <c r="B190" t="str">
        <f>VLOOKUP(A190,EventPointTypeTable!$A:$B,MATCH(EventPointTypeTable!$B$1,EventPointTypeTable!$A$1:$B$1,0),0)</f>
        <v>루틴3</v>
      </c>
      <c r="C190">
        <f t="shared" ca="1" si="36"/>
        <v>52</v>
      </c>
      <c r="D190">
        <v>14500</v>
      </c>
      <c r="E190">
        <f t="shared" ca="1" si="37"/>
        <v>129832</v>
      </c>
      <c r="F190">
        <f ca="1">(60+SUMIF(OFFSET(N190,-$C190+1,0,$C190),"EN",OFFSET(O190,-$C190+1,0,$C190)))*SummonTypeTable!$O$2</f>
        <v>60588.888888888898</v>
      </c>
      <c r="G190">
        <f ca="1">IF(C190=1,60*SummonTypeTable!$O$2-OFFSET(F190,0,-1),
IF(F190&lt;&gt;OFFSET(F190,-1,0),OFFSET(F190,-1,0)-OFFSET(F190,0,-1),""))</f>
        <v>-80643.111111111095</v>
      </c>
      <c r="H190">
        <f ca="1">IF(C190=1,60*SummonTypeTable!$O$2/OFFSET(F190,0,-1),
IF(F190&lt;&gt;OFFSET(F190,-1,0),OFFSET(F190,-1,0)/OFFSET(F190,0,-1),""))</f>
        <v>0.37886567940791865</v>
      </c>
      <c r="I190">
        <f ca="1">(60+SUMIF(OFFSET(N190,-$C190+1,0,$C190),"EN",OFFSET(O190,-$C190+1,0,$C190))+SUMIF(OFFSET(S190,-$C190+1,0,$C190),"EN",OFFSET(T190,-$C190+1,0,$C190)))*SummonTypeTable!$O$2</f>
        <v>76357.200000000012</v>
      </c>
      <c r="J190">
        <f ca="1">IF(C190=1,60*SummonTypeTable!$O$2-OFFSET(I190,0,-4),
IF(I190&lt;&gt;OFFSET(I190,-1,0),OFFSET(I190,-1,0)-OFFSET(I190,0,-4),""))</f>
        <v>-67724.799999999988</v>
      </c>
      <c r="K190">
        <f ca="1">IF(C190=1,60*SummonTypeTable!$O$2/OFFSET(I190,0,-4),
IF(I190&lt;&gt;OFFSET(I190,-1,0),OFFSET(I190,-1,0)/OFFSET(I190,0,-4),""))</f>
        <v>0.47836588822478282</v>
      </c>
      <c r="L190" t="str">
        <f t="shared" ca="1" si="40"/>
        <v>cu</v>
      </c>
      <c r="M190" t="s">
        <v>88</v>
      </c>
      <c r="N190" t="s">
        <v>114</v>
      </c>
      <c r="O190">
        <v>13500</v>
      </c>
      <c r="P190" t="str">
        <f t="shared" si="29"/>
        <v>에너지너무많음</v>
      </c>
      <c r="Q190" t="str">
        <f t="shared" ca="1" si="38"/>
        <v>cu</v>
      </c>
      <c r="R190" t="s">
        <v>88</v>
      </c>
      <c r="S190" t="s">
        <v>114</v>
      </c>
      <c r="T190">
        <v>3375</v>
      </c>
      <c r="U190" t="str">
        <f t="shared" ca="1" si="30"/>
        <v>cu</v>
      </c>
      <c r="V190" t="str">
        <f t="shared" si="31"/>
        <v>EN</v>
      </c>
      <c r="W190">
        <f t="shared" si="32"/>
        <v>13500</v>
      </c>
      <c r="X190" t="str">
        <f t="shared" ca="1" si="33"/>
        <v>cu</v>
      </c>
      <c r="Y190" t="str">
        <f t="shared" si="34"/>
        <v>EN</v>
      </c>
      <c r="Z190">
        <f t="shared" si="35"/>
        <v>3375</v>
      </c>
    </row>
    <row r="191" spans="1:26">
      <c r="A191" t="s">
        <v>76</v>
      </c>
      <c r="B191" t="str">
        <f>VLOOKUP(A191,EventPointTypeTable!$A:$B,MATCH(EventPointTypeTable!$B$1,EventPointTypeTable!$A$1:$B$1,0),0)</f>
        <v>루틴3</v>
      </c>
      <c r="C191">
        <f t="shared" ca="1" si="36"/>
        <v>53</v>
      </c>
      <c r="D191">
        <v>8000</v>
      </c>
      <c r="E191">
        <f t="shared" ca="1" si="37"/>
        <v>137832</v>
      </c>
      <c r="F191">
        <f ca="1">(60+SUMIF(OFFSET(N191,-$C191+1,0,$C191),"EN",OFFSET(O191,-$C191+1,0,$C191)))*SummonTypeTable!$O$2</f>
        <v>60588.888888888898</v>
      </c>
      <c r="G191" t="str">
        <f ca="1">IF(C191=1,60*SummonTypeTable!$O$2-OFFSET(F191,0,-1),
IF(F191&lt;&gt;OFFSET(F191,-1,0),OFFSET(F191,-1,0)-OFFSET(F191,0,-1),""))</f>
        <v/>
      </c>
      <c r="H191" t="str">
        <f ca="1">IF(C191=1,60*SummonTypeTable!$O$2/OFFSET(F191,0,-1),
IF(F191&lt;&gt;OFFSET(F191,-1,0),OFFSET(F191,-1,0)/OFFSET(F191,0,-1),""))</f>
        <v/>
      </c>
      <c r="I191">
        <f ca="1">(60+SUMIF(OFFSET(N191,-$C191+1,0,$C191),"EN",OFFSET(O191,-$C191+1,0,$C191))+SUMIF(OFFSET(S191,-$C191+1,0,$C191),"EN",OFFSET(T191,-$C191+1,0,$C191)))*SummonTypeTable!$O$2</f>
        <v>76357.200000000012</v>
      </c>
      <c r="J191" t="str">
        <f ca="1">IF(C191=1,60*SummonTypeTable!$O$2-OFFSET(I191,0,-4),
IF(I191&lt;&gt;OFFSET(I191,-1,0),OFFSET(I191,-1,0)-OFFSET(I191,0,-4),""))</f>
        <v/>
      </c>
      <c r="K191" t="str">
        <f ca="1">IF(C191=1,60*SummonTypeTable!$O$2/OFFSET(I191,0,-4),
IF(I191&lt;&gt;OFFSET(I191,-1,0),OFFSET(I191,-1,0)/OFFSET(I191,0,-4),""))</f>
        <v/>
      </c>
      <c r="L191" t="str">
        <f t="shared" ca="1" si="40"/>
        <v>cu</v>
      </c>
      <c r="M191" t="s">
        <v>88</v>
      </c>
      <c r="N191" t="s">
        <v>90</v>
      </c>
      <c r="O191">
        <v>81250</v>
      </c>
      <c r="P191" t="str">
        <f t="shared" si="29"/>
        <v/>
      </c>
      <c r="Q191" t="str">
        <f t="shared" ca="1" si="38"/>
        <v>cu</v>
      </c>
      <c r="R191" t="s">
        <v>88</v>
      </c>
      <c r="S191" t="s">
        <v>90</v>
      </c>
      <c r="T191">
        <v>20313</v>
      </c>
      <c r="U191" t="str">
        <f t="shared" ca="1" si="30"/>
        <v>cu</v>
      </c>
      <c r="V191" t="str">
        <f t="shared" si="31"/>
        <v>GO</v>
      </c>
      <c r="W191">
        <f t="shared" si="32"/>
        <v>81250</v>
      </c>
      <c r="X191" t="str">
        <f t="shared" ca="1" si="33"/>
        <v>cu</v>
      </c>
      <c r="Y191" t="str">
        <f t="shared" si="34"/>
        <v>GO</v>
      </c>
      <c r="Z191">
        <f t="shared" si="35"/>
        <v>20313</v>
      </c>
    </row>
    <row r="192" spans="1:26">
      <c r="A192" t="s">
        <v>76</v>
      </c>
      <c r="B192" t="str">
        <f>VLOOKUP(A192,EventPointTypeTable!$A:$B,MATCH(EventPointTypeTable!$B$1,EventPointTypeTable!$A$1:$B$1,0),0)</f>
        <v>루틴3</v>
      </c>
      <c r="C192">
        <f t="shared" ca="1" si="36"/>
        <v>54</v>
      </c>
      <c r="D192">
        <v>12500</v>
      </c>
      <c r="E192">
        <f t="shared" ca="1" si="37"/>
        <v>150332</v>
      </c>
      <c r="F192">
        <f ca="1">(60+SUMIF(OFFSET(N192,-$C192+1,0,$C192),"EN",OFFSET(O192,-$C192+1,0,$C192)))*SummonTypeTable!$O$2</f>
        <v>60588.888888888898</v>
      </c>
      <c r="G192" t="str">
        <f ca="1">IF(C192=1,60*SummonTypeTable!$O$2-OFFSET(F192,0,-1),
IF(F192&lt;&gt;OFFSET(F192,-1,0),OFFSET(F192,-1,0)-OFFSET(F192,0,-1),""))</f>
        <v/>
      </c>
      <c r="H192" t="str">
        <f ca="1">IF(C192=1,60*SummonTypeTable!$O$2/OFFSET(F192,0,-1),
IF(F192&lt;&gt;OFFSET(F192,-1,0),OFFSET(F192,-1,0)/OFFSET(F192,0,-1),""))</f>
        <v/>
      </c>
      <c r="I192">
        <f ca="1">(60+SUMIF(OFFSET(N192,-$C192+1,0,$C192),"EN",OFFSET(O192,-$C192+1,0,$C192))+SUMIF(OFFSET(S192,-$C192+1,0,$C192),"EN",OFFSET(T192,-$C192+1,0,$C192)))*SummonTypeTable!$O$2</f>
        <v>76357.200000000012</v>
      </c>
      <c r="J192" t="str">
        <f ca="1">IF(C192=1,60*SummonTypeTable!$O$2-OFFSET(I192,0,-4),
IF(I192&lt;&gt;OFFSET(I192,-1,0),OFFSET(I192,-1,0)-OFFSET(I192,0,-4),""))</f>
        <v/>
      </c>
      <c r="K192" t="str">
        <f ca="1">IF(C192=1,60*SummonTypeTable!$O$2/OFFSET(I192,0,-4),
IF(I192&lt;&gt;OFFSET(I192,-1,0),OFFSET(I192,-1,0)/OFFSET(I192,0,-4),""))</f>
        <v/>
      </c>
      <c r="L192" t="str">
        <f t="shared" ca="1" si="40"/>
        <v>cu</v>
      </c>
      <c r="M192" t="s">
        <v>88</v>
      </c>
      <c r="N192" t="s">
        <v>90</v>
      </c>
      <c r="O192">
        <v>187500</v>
      </c>
      <c r="P192" t="str">
        <f t="shared" si="29"/>
        <v/>
      </c>
      <c r="Q192" t="str">
        <f t="shared" ca="1" si="38"/>
        <v>cu</v>
      </c>
      <c r="R192" t="s">
        <v>88</v>
      </c>
      <c r="S192" t="s">
        <v>90</v>
      </c>
      <c r="T192">
        <v>46875</v>
      </c>
      <c r="U192" t="str">
        <f t="shared" ca="1" si="30"/>
        <v>cu</v>
      </c>
      <c r="V192" t="str">
        <f t="shared" si="31"/>
        <v>GO</v>
      </c>
      <c r="W192">
        <f t="shared" si="32"/>
        <v>187500</v>
      </c>
      <c r="X192" t="str">
        <f t="shared" ca="1" si="33"/>
        <v>cu</v>
      </c>
      <c r="Y192" t="str">
        <f t="shared" si="34"/>
        <v>GO</v>
      </c>
      <c r="Z192">
        <f t="shared" si="35"/>
        <v>46875</v>
      </c>
    </row>
    <row r="193" spans="1:26">
      <c r="A193" t="s">
        <v>76</v>
      </c>
      <c r="B193" t="str">
        <f>VLOOKUP(A193,EventPointTypeTable!$A:$B,MATCH(EventPointTypeTable!$B$1,EventPointTypeTable!$A$1:$B$1,0),0)</f>
        <v>루틴3</v>
      </c>
      <c r="C193">
        <f t="shared" ca="1" si="36"/>
        <v>55</v>
      </c>
      <c r="D193">
        <v>18500</v>
      </c>
      <c r="E193">
        <f t="shared" ca="1" si="37"/>
        <v>168832</v>
      </c>
      <c r="F193">
        <f ca="1">(60+SUMIF(OFFSET(N193,-$C193+1,0,$C193),"EN",OFFSET(O193,-$C193+1,0,$C193)))*SummonTypeTable!$O$2</f>
        <v>75366.666666666672</v>
      </c>
      <c r="G193">
        <f ca="1">IF(C193=1,60*SummonTypeTable!$O$2-OFFSET(F193,0,-1),
IF(F193&lt;&gt;OFFSET(F193,-1,0),OFFSET(F193,-1,0)-OFFSET(F193,0,-1),""))</f>
        <v>-108243.11111111109</v>
      </c>
      <c r="H193">
        <f ca="1">IF(C193=1,60*SummonTypeTable!$O$2/OFFSET(F193,0,-1),
IF(F193&lt;&gt;OFFSET(F193,-1,0),OFFSET(F193,-1,0)/OFFSET(F193,0,-1),""))</f>
        <v>0.35887088282368801</v>
      </c>
      <c r="I193">
        <f ca="1">(60+SUMIF(OFFSET(N193,-$C193+1,0,$C193),"EN",OFFSET(O193,-$C193+1,0,$C193))+SUMIF(OFFSET(S193,-$C193+1,0,$C193),"EN",OFFSET(T193,-$C193+1,0,$C193)))*SummonTypeTable!$O$2</f>
        <v>94829.422222222231</v>
      </c>
      <c r="J193">
        <f ca="1">IF(C193=1,60*SummonTypeTable!$O$2-OFFSET(I193,0,-4),
IF(I193&lt;&gt;OFFSET(I193,-1,0),OFFSET(I193,-1,0)-OFFSET(I193,0,-4),""))</f>
        <v>-92474.799999999988</v>
      </c>
      <c r="K193">
        <f ca="1">IF(C193=1,60*SummonTypeTable!$O$2/OFFSET(I193,0,-4),
IF(I193&lt;&gt;OFFSET(I193,-1,0),OFFSET(I193,-1,0)/OFFSET(I193,0,-4),""))</f>
        <v>0.45226734268385149</v>
      </c>
      <c r="L193" t="str">
        <f t="shared" ca="1" si="40"/>
        <v>cu</v>
      </c>
      <c r="M193" t="s">
        <v>88</v>
      </c>
      <c r="N193" t="s">
        <v>114</v>
      </c>
      <c r="O193">
        <v>17500</v>
      </c>
      <c r="P193" t="str">
        <f t="shared" si="29"/>
        <v>에너지너무많음</v>
      </c>
      <c r="Q193" t="str">
        <f t="shared" ca="1" si="38"/>
        <v>cu</v>
      </c>
      <c r="R193" t="s">
        <v>88</v>
      </c>
      <c r="S193" t="s">
        <v>114</v>
      </c>
      <c r="T193">
        <v>4375</v>
      </c>
      <c r="U193" t="str">
        <f t="shared" ca="1" si="30"/>
        <v>cu</v>
      </c>
      <c r="V193" t="str">
        <f t="shared" si="31"/>
        <v>EN</v>
      </c>
      <c r="W193">
        <f t="shared" si="32"/>
        <v>17500</v>
      </c>
      <c r="X193" t="str">
        <f t="shared" ca="1" si="33"/>
        <v>cu</v>
      </c>
      <c r="Y193" t="str">
        <f t="shared" si="34"/>
        <v>EN</v>
      </c>
      <c r="Z193">
        <f t="shared" si="35"/>
        <v>4375</v>
      </c>
    </row>
    <row r="194" spans="1:26">
      <c r="A194" t="s">
        <v>76</v>
      </c>
      <c r="B194" t="str">
        <f>VLOOKUP(A194,EventPointTypeTable!$A:$B,MATCH(EventPointTypeTable!$B$1,EventPointTypeTable!$A$1:$B$1,0),0)</f>
        <v>루틴3</v>
      </c>
      <c r="C194">
        <f t="shared" ca="1" si="36"/>
        <v>56</v>
      </c>
      <c r="D194">
        <v>7500</v>
      </c>
      <c r="E194">
        <f t="shared" ca="1" si="37"/>
        <v>176332</v>
      </c>
      <c r="F194">
        <f ca="1">(60+SUMIF(OFFSET(N194,-$C194+1,0,$C194),"EN",OFFSET(O194,-$C194+1,0,$C194)))*SummonTypeTable!$O$2</f>
        <v>75366.666666666672</v>
      </c>
      <c r="G194" t="str">
        <f ca="1">IF(C194=1,60*SummonTypeTable!$O$2-OFFSET(F194,0,-1),
IF(F194&lt;&gt;OFFSET(F194,-1,0),OFFSET(F194,-1,0)-OFFSET(F194,0,-1),""))</f>
        <v/>
      </c>
      <c r="H194" t="str">
        <f ca="1">IF(C194=1,60*SummonTypeTable!$O$2/OFFSET(F194,0,-1),
IF(F194&lt;&gt;OFFSET(F194,-1,0),OFFSET(F194,-1,0)/OFFSET(F194,0,-1),""))</f>
        <v/>
      </c>
      <c r="I194">
        <f ca="1">(60+SUMIF(OFFSET(N194,-$C194+1,0,$C194),"EN",OFFSET(O194,-$C194+1,0,$C194))+SUMIF(OFFSET(S194,-$C194+1,0,$C194),"EN",OFFSET(T194,-$C194+1,0,$C194)))*SummonTypeTable!$O$2</f>
        <v>94829.422222222231</v>
      </c>
      <c r="J194" t="str">
        <f ca="1">IF(C194=1,60*SummonTypeTable!$O$2-OFFSET(I194,0,-4),
IF(I194&lt;&gt;OFFSET(I194,-1,0),OFFSET(I194,-1,0)-OFFSET(I194,0,-4),""))</f>
        <v/>
      </c>
      <c r="K194" t="str">
        <f ca="1">IF(C194=1,60*SummonTypeTable!$O$2/OFFSET(I194,0,-4),
IF(I194&lt;&gt;OFFSET(I194,-1,0),OFFSET(I194,-1,0)/OFFSET(I194,0,-4),""))</f>
        <v/>
      </c>
      <c r="L194" t="str">
        <f t="shared" ca="1" si="40"/>
        <v>cu</v>
      </c>
      <c r="M194" t="s">
        <v>88</v>
      </c>
      <c r="N194" t="s">
        <v>90</v>
      </c>
      <c r="O194">
        <v>112500</v>
      </c>
      <c r="P194" t="str">
        <f t="shared" si="29"/>
        <v/>
      </c>
      <c r="Q194" t="str">
        <f t="shared" ca="1" si="38"/>
        <v>cu</v>
      </c>
      <c r="R194" t="s">
        <v>88</v>
      </c>
      <c r="S194" t="s">
        <v>90</v>
      </c>
      <c r="T194">
        <v>28125</v>
      </c>
      <c r="U194" t="str">
        <f t="shared" ca="1" si="30"/>
        <v>cu</v>
      </c>
      <c r="V194" t="str">
        <f t="shared" si="31"/>
        <v>GO</v>
      </c>
      <c r="W194">
        <f t="shared" si="32"/>
        <v>112500</v>
      </c>
      <c r="X194" t="str">
        <f t="shared" ca="1" si="33"/>
        <v>cu</v>
      </c>
      <c r="Y194" t="str">
        <f t="shared" si="34"/>
        <v>GO</v>
      </c>
      <c r="Z194">
        <f t="shared" si="35"/>
        <v>28125</v>
      </c>
    </row>
    <row r="195" spans="1:26">
      <c r="A195" t="s">
        <v>76</v>
      </c>
      <c r="B195" t="str">
        <f>VLOOKUP(A195,EventPointTypeTable!$A:$B,MATCH(EventPointTypeTable!$B$1,EventPointTypeTable!$A$1:$B$1,0),0)</f>
        <v>루틴3</v>
      </c>
      <c r="C195">
        <f t="shared" ca="1" si="36"/>
        <v>57</v>
      </c>
      <c r="D195">
        <v>19900</v>
      </c>
      <c r="E195">
        <f t="shared" ca="1" si="37"/>
        <v>196232</v>
      </c>
      <c r="F195">
        <f ca="1">(60+SUMIF(OFFSET(N195,-$C195+1,0,$C195),"EN",OFFSET(O195,-$C195+1,0,$C195)))*SummonTypeTable!$O$2</f>
        <v>75366.666666666672</v>
      </c>
      <c r="G195" t="str">
        <f ca="1">IF(C195=1,60*SummonTypeTable!$O$2-OFFSET(F195,0,-1),
IF(F195&lt;&gt;OFFSET(F195,-1,0),OFFSET(F195,-1,0)-OFFSET(F195,0,-1),""))</f>
        <v/>
      </c>
      <c r="H195" t="str">
        <f ca="1">IF(C195=1,60*SummonTypeTable!$O$2/OFFSET(F195,0,-1),
IF(F195&lt;&gt;OFFSET(F195,-1,0),OFFSET(F195,-1,0)/OFFSET(F195,0,-1),""))</f>
        <v/>
      </c>
      <c r="I195">
        <f ca="1">(60+SUMIF(OFFSET(N195,-$C195+1,0,$C195),"EN",OFFSET(O195,-$C195+1,0,$C195))+SUMIF(OFFSET(S195,-$C195+1,0,$C195),"EN",OFFSET(T195,-$C195+1,0,$C195)))*SummonTypeTable!$O$2</f>
        <v>94829.422222222231</v>
      </c>
      <c r="J195" t="str">
        <f ca="1">IF(C195=1,60*SummonTypeTable!$O$2-OFFSET(I195,0,-4),
IF(I195&lt;&gt;OFFSET(I195,-1,0),OFFSET(I195,-1,0)-OFFSET(I195,0,-4),""))</f>
        <v/>
      </c>
      <c r="K195" t="str">
        <f ca="1">IF(C195=1,60*SummonTypeTable!$O$2/OFFSET(I195,0,-4),
IF(I195&lt;&gt;OFFSET(I195,-1,0),OFFSET(I195,-1,0)/OFFSET(I195,0,-4),""))</f>
        <v/>
      </c>
      <c r="L195" t="str">
        <f t="shared" ca="1" si="40"/>
        <v>cu</v>
      </c>
      <c r="M195" t="s">
        <v>88</v>
      </c>
      <c r="N195" t="s">
        <v>90</v>
      </c>
      <c r="O195">
        <v>200000</v>
      </c>
      <c r="P195" t="str">
        <f t="shared" si="29"/>
        <v/>
      </c>
      <c r="Q195" t="str">
        <f t="shared" ca="1" si="38"/>
        <v>cu</v>
      </c>
      <c r="R195" t="s">
        <v>88</v>
      </c>
      <c r="S195" t="s">
        <v>90</v>
      </c>
      <c r="T195">
        <v>50000</v>
      </c>
      <c r="U195" t="str">
        <f t="shared" ca="1" si="30"/>
        <v>cu</v>
      </c>
      <c r="V195" t="str">
        <f t="shared" si="31"/>
        <v>GO</v>
      </c>
      <c r="W195">
        <f t="shared" si="32"/>
        <v>200000</v>
      </c>
      <c r="X195" t="str">
        <f t="shared" ca="1" si="33"/>
        <v>cu</v>
      </c>
      <c r="Y195" t="str">
        <f t="shared" si="34"/>
        <v>GO</v>
      </c>
      <c r="Z195">
        <f t="shared" si="35"/>
        <v>50000</v>
      </c>
    </row>
    <row r="196" spans="1:26">
      <c r="A196" t="s">
        <v>76</v>
      </c>
      <c r="B196" t="str">
        <f>VLOOKUP(A196,EventPointTypeTable!$A:$B,MATCH(EventPointTypeTable!$B$1,EventPointTypeTable!$A$1:$B$1,0),0)</f>
        <v>루틴3</v>
      </c>
      <c r="C196">
        <f t="shared" ca="1" si="36"/>
        <v>58</v>
      </c>
      <c r="D196">
        <v>29000</v>
      </c>
      <c r="E196">
        <f t="shared" ca="1" si="37"/>
        <v>225232</v>
      </c>
      <c r="F196">
        <f ca="1">(60+SUMIF(OFFSET(N196,-$C196+1,0,$C196),"EN",OFFSET(O196,-$C196+1,0,$C196)))*SummonTypeTable!$O$2</f>
        <v>93100.000000000015</v>
      </c>
      <c r="G196">
        <f ca="1">IF(C196=1,60*SummonTypeTable!$O$2-OFFSET(F196,0,-1),
IF(F196&lt;&gt;OFFSET(F196,-1,0),OFFSET(F196,-1,0)-OFFSET(F196,0,-1),""))</f>
        <v>-149865.33333333331</v>
      </c>
      <c r="H196">
        <f ca="1">IF(C196=1,60*SummonTypeTable!$O$2/OFFSET(F196,0,-1),
IF(F196&lt;&gt;OFFSET(F196,-1,0),OFFSET(F196,-1,0)/OFFSET(F196,0,-1),""))</f>
        <v>0.33461793469252449</v>
      </c>
      <c r="I196">
        <f ca="1">(60+SUMIF(OFFSET(N196,-$C196+1,0,$C196),"EN",OFFSET(O196,-$C196+1,0,$C196))+SUMIF(OFFSET(S196,-$C196+1,0,$C196),"EN",OFFSET(T196,-$C196+1,0,$C196)))*SummonTypeTable!$O$2</f>
        <v>116996.0888888889</v>
      </c>
      <c r="J196">
        <f ca="1">IF(C196=1,60*SummonTypeTable!$O$2-OFFSET(I196,0,-4),
IF(I196&lt;&gt;OFFSET(I196,-1,0),OFFSET(I196,-1,0)-OFFSET(I196,0,-4),""))</f>
        <v>-130402.57777777777</v>
      </c>
      <c r="K196">
        <f ca="1">IF(C196=1,60*SummonTypeTable!$O$2/OFFSET(I196,0,-4),
IF(I196&lt;&gt;OFFSET(I196,-1,0),OFFSET(I196,-1,0)/OFFSET(I196,0,-4),""))</f>
        <v>0.42102997008516652</v>
      </c>
      <c r="L196" t="str">
        <f t="shared" ca="1" si="40"/>
        <v>cu</v>
      </c>
      <c r="M196" t="s">
        <v>88</v>
      </c>
      <c r="N196" t="s">
        <v>114</v>
      </c>
      <c r="O196">
        <v>21000</v>
      </c>
      <c r="P196" t="str">
        <f t="shared" si="29"/>
        <v>에너지너무많음</v>
      </c>
      <c r="Q196" t="str">
        <f t="shared" ca="1" si="38"/>
        <v>cu</v>
      </c>
      <c r="R196" t="s">
        <v>88</v>
      </c>
      <c r="S196" t="s">
        <v>114</v>
      </c>
      <c r="T196">
        <v>5250</v>
      </c>
      <c r="U196" t="str">
        <f t="shared" ca="1" si="30"/>
        <v>cu</v>
      </c>
      <c r="V196" t="str">
        <f t="shared" si="31"/>
        <v>EN</v>
      </c>
      <c r="W196">
        <f t="shared" si="32"/>
        <v>21000</v>
      </c>
      <c r="X196" t="str">
        <f t="shared" ca="1" si="33"/>
        <v>cu</v>
      </c>
      <c r="Y196" t="str">
        <f t="shared" si="34"/>
        <v>EN</v>
      </c>
      <c r="Z196">
        <f t="shared" si="35"/>
        <v>5250</v>
      </c>
    </row>
    <row r="197" spans="1:26">
      <c r="A197" t="s">
        <v>77</v>
      </c>
      <c r="B197" t="str">
        <f>VLOOKUP(A197,EventPointTypeTable!$A:$B,MATCH(EventPointTypeTable!$B$1,EventPointTypeTable!$A$1:$B$1,0),0)</f>
        <v>루틴4</v>
      </c>
      <c r="C197">
        <f t="shared" ca="1" si="36"/>
        <v>1</v>
      </c>
      <c r="D197">
        <v>12</v>
      </c>
      <c r="E197">
        <f t="shared" ca="1" si="37"/>
        <v>12</v>
      </c>
      <c r="F197">
        <f ca="1">(60+SUMIF(OFFSET(N197,-$C197+1,0,$C197),"EN",OFFSET(O197,-$C197+1,0,$C197)))*SummonTypeTable!$O$2</f>
        <v>152.00000000000003</v>
      </c>
      <c r="G197">
        <f ca="1">IF(C197=1,60*SummonTypeTable!$O$2-OFFSET(F197,0,-1),
IF(F197&lt;&gt;OFFSET(F197,-1,0),OFFSET(F197,-1,0)-OFFSET(F197,0,-1),""))</f>
        <v>38.666666666666671</v>
      </c>
      <c r="H197">
        <f ca="1">IF(C197=1,60*SummonTypeTable!$O$2/OFFSET(F197,0,-1),
IF(F197&lt;&gt;OFFSET(F197,-1,0),OFFSET(F197,-1,0)/OFFSET(F197,0,-1),""))</f>
        <v>4.2222222222222223</v>
      </c>
      <c r="I197">
        <f ca="1">(60+SUMIF(OFFSET(N197,-$C197+1,0,$C197),"EN",OFFSET(O197,-$C197+1,0,$C197))+SUMIF(OFFSET(S197,-$C197+1,0,$C197),"EN",OFFSET(T197,-$C197+1,0,$C197)))*SummonTypeTable!$O$2</f>
        <v>177.33333333333334</v>
      </c>
      <c r="J197">
        <f ca="1">IF(C197=1,60*SummonTypeTable!$O$2-OFFSET(I197,0,-4),
IF(I197&lt;&gt;OFFSET(I197,-1,0),OFFSET(I197,-1,0)-OFFSET(I197,0,-4),""))</f>
        <v>38.666666666666671</v>
      </c>
      <c r="K197">
        <f ca="1">IF(C197=1,60*SummonTypeTable!$O$2/OFFSET(I197,0,-4),
IF(I197&lt;&gt;OFFSET(I197,-1,0),OFFSET(I197,-1,0)/OFFSET(I197,0,-4),""))</f>
        <v>4.2222222222222223</v>
      </c>
      <c r="L197" t="str">
        <f t="shared" ca="1" si="40"/>
        <v>cu</v>
      </c>
      <c r="M197" t="s">
        <v>88</v>
      </c>
      <c r="N197" t="s">
        <v>114</v>
      </c>
      <c r="O197">
        <v>120</v>
      </c>
      <c r="P197" t="str">
        <f t="shared" si="29"/>
        <v>에너지너무많음</v>
      </c>
      <c r="Q197" t="str">
        <f t="shared" ca="1" si="38"/>
        <v>cu</v>
      </c>
      <c r="R197" t="s">
        <v>88</v>
      </c>
      <c r="S197" t="s">
        <v>114</v>
      </c>
      <c r="T197">
        <v>30</v>
      </c>
      <c r="U197" t="str">
        <f t="shared" ca="1" si="30"/>
        <v>cu</v>
      </c>
      <c r="V197" t="str">
        <f t="shared" si="31"/>
        <v>EN</v>
      </c>
      <c r="W197">
        <f t="shared" si="32"/>
        <v>120</v>
      </c>
      <c r="X197" t="str">
        <f t="shared" ca="1" si="33"/>
        <v>cu</v>
      </c>
      <c r="Y197" t="str">
        <f t="shared" si="34"/>
        <v>EN</v>
      </c>
      <c r="Z197">
        <f t="shared" si="35"/>
        <v>30</v>
      </c>
    </row>
    <row r="198" spans="1:26">
      <c r="A198" t="s">
        <v>77</v>
      </c>
      <c r="B198" t="str">
        <f>VLOOKUP(A198,EventPointTypeTable!$A:$B,MATCH(EventPointTypeTable!$B$1,EventPointTypeTable!$A$1:$B$1,0),0)</f>
        <v>루틴4</v>
      </c>
      <c r="C198">
        <f t="shared" ca="1" si="36"/>
        <v>2</v>
      </c>
      <c r="D198">
        <v>10</v>
      </c>
      <c r="E198">
        <f t="shared" ca="1" si="37"/>
        <v>22</v>
      </c>
      <c r="F198">
        <f ca="1">(60+SUMIF(OFFSET(N198,-$C198+1,0,$C198),"EN",OFFSET(O198,-$C198+1,0,$C198)))*SummonTypeTable!$O$2</f>
        <v>152.00000000000003</v>
      </c>
      <c r="G198" t="str">
        <f ca="1">IF(C198=1,60*SummonTypeTable!$O$2-OFFSET(F198,0,-1),
IF(F198&lt;&gt;OFFSET(F198,-1,0),OFFSET(F198,-1,0)-OFFSET(F198,0,-1),""))</f>
        <v/>
      </c>
      <c r="H198" t="str">
        <f ca="1">IF(C198=1,60*SummonTypeTable!$O$2/OFFSET(F198,0,-1),
IF(F198&lt;&gt;OFFSET(F198,-1,0),OFFSET(F198,-1,0)/OFFSET(F198,0,-1),""))</f>
        <v/>
      </c>
      <c r="I198">
        <f ca="1">(60+SUMIF(OFFSET(N198,-$C198+1,0,$C198),"EN",OFFSET(O198,-$C198+1,0,$C198))+SUMIF(OFFSET(S198,-$C198+1,0,$C198),"EN",OFFSET(T198,-$C198+1,0,$C198)))*SummonTypeTable!$O$2</f>
        <v>177.33333333333334</v>
      </c>
      <c r="J198" t="str">
        <f ca="1">IF(C198=1,60*SummonTypeTable!$O$2-OFFSET(I198,0,-4),
IF(I198&lt;&gt;OFFSET(I198,-1,0),OFFSET(I198,-1,0)-OFFSET(I198,0,-4),""))</f>
        <v/>
      </c>
      <c r="K198" t="str">
        <f ca="1">IF(C198=1,60*SummonTypeTable!$O$2/OFFSET(I198,0,-4),
IF(I198&lt;&gt;OFFSET(I198,-1,0),OFFSET(I198,-1,0)/OFFSET(I198,0,-4),""))</f>
        <v/>
      </c>
      <c r="L198" t="str">
        <f t="shared" ca="1" si="40"/>
        <v>cu</v>
      </c>
      <c r="M198" t="s">
        <v>88</v>
      </c>
      <c r="N198" t="s">
        <v>90</v>
      </c>
      <c r="O198">
        <v>1250</v>
      </c>
      <c r="P198" t="str">
        <f t="shared" si="29"/>
        <v/>
      </c>
      <c r="Q198" t="str">
        <f t="shared" ca="1" si="38"/>
        <v>cu</v>
      </c>
      <c r="R198" t="s">
        <v>88</v>
      </c>
      <c r="S198" t="s">
        <v>90</v>
      </c>
      <c r="T198">
        <v>313</v>
      </c>
      <c r="U198" t="str">
        <f t="shared" ca="1" si="30"/>
        <v>cu</v>
      </c>
      <c r="V198" t="str">
        <f t="shared" si="31"/>
        <v>GO</v>
      </c>
      <c r="W198">
        <f t="shared" si="32"/>
        <v>1250</v>
      </c>
      <c r="X198" t="str">
        <f t="shared" ca="1" si="33"/>
        <v>cu</v>
      </c>
      <c r="Y198" t="str">
        <f t="shared" si="34"/>
        <v>GO</v>
      </c>
      <c r="Z198">
        <f t="shared" si="35"/>
        <v>313</v>
      </c>
    </row>
    <row r="199" spans="1:26">
      <c r="A199" t="s">
        <v>77</v>
      </c>
      <c r="B199" t="str">
        <f>VLOOKUP(A199,EventPointTypeTable!$A:$B,MATCH(EventPointTypeTable!$B$1,EventPointTypeTable!$A$1:$B$1,0),0)</f>
        <v>루틴4</v>
      </c>
      <c r="C199">
        <f t="shared" ca="1" si="36"/>
        <v>3</v>
      </c>
      <c r="D199">
        <v>20</v>
      </c>
      <c r="E199">
        <f t="shared" ca="1" si="37"/>
        <v>42</v>
      </c>
      <c r="F199">
        <f ca="1">(60+SUMIF(OFFSET(N199,-$C199+1,0,$C199),"EN",OFFSET(O199,-$C199+1,0,$C199)))*SummonTypeTable!$O$2</f>
        <v>152.00000000000003</v>
      </c>
      <c r="G199" t="str">
        <f ca="1">IF(C199=1,60*SummonTypeTable!$O$2-OFFSET(F199,0,-1),
IF(F199&lt;&gt;OFFSET(F199,-1,0),OFFSET(F199,-1,0)-OFFSET(F199,0,-1),""))</f>
        <v/>
      </c>
      <c r="H199" t="str">
        <f ca="1">IF(C199=1,60*SummonTypeTable!$O$2/OFFSET(F199,0,-1),
IF(F199&lt;&gt;OFFSET(F199,-1,0),OFFSET(F199,-1,0)/OFFSET(F199,0,-1),""))</f>
        <v/>
      </c>
      <c r="I199">
        <f ca="1">(60+SUMIF(OFFSET(N199,-$C199+1,0,$C199),"EN",OFFSET(O199,-$C199+1,0,$C199))+SUMIF(OFFSET(S199,-$C199+1,0,$C199),"EN",OFFSET(T199,-$C199+1,0,$C199)))*SummonTypeTable!$O$2</f>
        <v>177.33333333333334</v>
      </c>
      <c r="J199" t="str">
        <f ca="1">IF(C199=1,60*SummonTypeTable!$O$2-OFFSET(I199,0,-4),
IF(I199&lt;&gt;OFFSET(I199,-1,0),OFFSET(I199,-1,0)-OFFSET(I199,0,-4),""))</f>
        <v/>
      </c>
      <c r="K199" t="str">
        <f ca="1">IF(C199=1,60*SummonTypeTable!$O$2/OFFSET(I199,0,-4),
IF(I199&lt;&gt;OFFSET(I199,-1,0),OFFSET(I199,-1,0)/OFFSET(I199,0,-4),""))</f>
        <v/>
      </c>
      <c r="L199" t="str">
        <f t="shared" ca="1" si="40"/>
        <v>it</v>
      </c>
      <c r="M199" t="s">
        <v>146</v>
      </c>
      <c r="N199" t="s">
        <v>145</v>
      </c>
      <c r="O199">
        <v>2</v>
      </c>
      <c r="P199" t="str">
        <f t="shared" si="29"/>
        <v/>
      </c>
      <c r="Q199" t="str">
        <f t="shared" ca="1" si="38"/>
        <v>cu</v>
      </c>
      <c r="R199" t="s">
        <v>88</v>
      </c>
      <c r="S199" t="s">
        <v>90</v>
      </c>
      <c r="T199">
        <v>469</v>
      </c>
      <c r="U199" t="str">
        <f t="shared" ca="1" si="30"/>
        <v>it</v>
      </c>
      <c r="V199" t="str">
        <f t="shared" si="31"/>
        <v>Cash_sSpellGacha</v>
      </c>
      <c r="W199">
        <f t="shared" si="32"/>
        <v>2</v>
      </c>
      <c r="X199" t="str">
        <f t="shared" ca="1" si="33"/>
        <v>cu</v>
      </c>
      <c r="Y199" t="str">
        <f t="shared" si="34"/>
        <v>GO</v>
      </c>
      <c r="Z199">
        <f t="shared" si="35"/>
        <v>469</v>
      </c>
    </row>
    <row r="200" spans="1:26">
      <c r="A200" t="s">
        <v>77</v>
      </c>
      <c r="B200" t="str">
        <f>VLOOKUP(A200,EventPointTypeTable!$A:$B,MATCH(EventPointTypeTable!$B$1,EventPointTypeTable!$A$1:$B$1,0),0)</f>
        <v>루틴4</v>
      </c>
      <c r="C200">
        <f t="shared" ca="1" si="36"/>
        <v>4</v>
      </c>
      <c r="D200">
        <v>25</v>
      </c>
      <c r="E200">
        <f t="shared" ca="1" si="37"/>
        <v>67</v>
      </c>
      <c r="F200">
        <f ca="1">(60+SUMIF(OFFSET(N200,-$C200+1,0,$C200),"EN",OFFSET(O200,-$C200+1,0,$C200)))*SummonTypeTable!$O$2</f>
        <v>278.66666666666669</v>
      </c>
      <c r="G200">
        <f ca="1">IF(C200=1,60*SummonTypeTable!$O$2-OFFSET(F200,0,-1),
IF(F200&lt;&gt;OFFSET(F200,-1,0),OFFSET(F200,-1,0)-OFFSET(F200,0,-1),""))</f>
        <v>85.000000000000028</v>
      </c>
      <c r="H200">
        <f ca="1">IF(C200=1,60*SummonTypeTable!$O$2/OFFSET(F200,0,-1),
IF(F200&lt;&gt;OFFSET(F200,-1,0),OFFSET(F200,-1,0)/OFFSET(F200,0,-1),""))</f>
        <v>2.2686567164179108</v>
      </c>
      <c r="I200">
        <f ca="1">(60+SUMIF(OFFSET(N200,-$C200+1,0,$C200),"EN",OFFSET(O200,-$C200+1,0,$C200))+SUMIF(OFFSET(S200,-$C200+1,0,$C200),"EN",OFFSET(T200,-$C200+1,0,$C200)))*SummonTypeTable!$O$2</f>
        <v>336.08888888888896</v>
      </c>
      <c r="J200">
        <f ca="1">IF(C200=1,60*SummonTypeTable!$O$2-OFFSET(I200,0,-4),
IF(I200&lt;&gt;OFFSET(I200,-1,0),OFFSET(I200,-1,0)-OFFSET(I200,0,-4),""))</f>
        <v>110.33333333333334</v>
      </c>
      <c r="K200">
        <f ca="1">IF(C200=1,60*SummonTypeTable!$O$2/OFFSET(I200,0,-4),
IF(I200&lt;&gt;OFFSET(I200,-1,0),OFFSET(I200,-1,0)/OFFSET(I200,0,-4),""))</f>
        <v>2.6467661691542288</v>
      </c>
      <c r="L200" t="str">
        <f t="shared" ca="1" si="40"/>
        <v>cu</v>
      </c>
      <c r="M200" t="s">
        <v>88</v>
      </c>
      <c r="N200" t="s">
        <v>114</v>
      </c>
      <c r="O200">
        <v>150</v>
      </c>
      <c r="P200" t="str">
        <f t="shared" si="29"/>
        <v>에너지너무많음</v>
      </c>
      <c r="Q200" t="str">
        <f t="shared" ca="1" si="38"/>
        <v>cu</v>
      </c>
      <c r="R200" t="s">
        <v>88</v>
      </c>
      <c r="S200" t="s">
        <v>114</v>
      </c>
      <c r="T200">
        <v>38</v>
      </c>
      <c r="U200" t="str">
        <f t="shared" ca="1" si="30"/>
        <v>cu</v>
      </c>
      <c r="V200" t="str">
        <f t="shared" si="31"/>
        <v>EN</v>
      </c>
      <c r="W200">
        <f t="shared" si="32"/>
        <v>150</v>
      </c>
      <c r="X200" t="str">
        <f t="shared" ca="1" si="33"/>
        <v>cu</v>
      </c>
      <c r="Y200" t="str">
        <f t="shared" si="34"/>
        <v>EN</v>
      </c>
      <c r="Z200">
        <f t="shared" si="35"/>
        <v>38</v>
      </c>
    </row>
    <row r="201" spans="1:26">
      <c r="A201" t="s">
        <v>77</v>
      </c>
      <c r="B201" t="str">
        <f>VLOOKUP(A201,EventPointTypeTable!$A:$B,MATCH(EventPointTypeTable!$B$1,EventPointTypeTable!$A$1:$B$1,0),0)</f>
        <v>루틴4</v>
      </c>
      <c r="C201">
        <f t="shared" ca="1" si="36"/>
        <v>5</v>
      </c>
      <c r="D201">
        <v>15</v>
      </c>
      <c r="E201">
        <f t="shared" ca="1" si="37"/>
        <v>82</v>
      </c>
      <c r="F201">
        <f ca="1">(60+SUMIF(OFFSET(N201,-$C201+1,0,$C201),"EN",OFFSET(O201,-$C201+1,0,$C201)))*SummonTypeTable!$O$2</f>
        <v>278.66666666666669</v>
      </c>
      <c r="G201" t="str">
        <f ca="1">IF(C201=1,60*SummonTypeTable!$O$2-OFFSET(F201,0,-1),
IF(F201&lt;&gt;OFFSET(F201,-1,0),OFFSET(F201,-1,0)-OFFSET(F201,0,-1),""))</f>
        <v/>
      </c>
      <c r="H201" t="str">
        <f ca="1">IF(C201=1,60*SummonTypeTable!$O$2/OFFSET(F201,0,-1),
IF(F201&lt;&gt;OFFSET(F201,-1,0),OFFSET(F201,-1,0)/OFFSET(F201,0,-1),""))</f>
        <v/>
      </c>
      <c r="I201">
        <f ca="1">(60+SUMIF(OFFSET(N201,-$C201+1,0,$C201),"EN",OFFSET(O201,-$C201+1,0,$C201))+SUMIF(OFFSET(S201,-$C201+1,0,$C201),"EN",OFFSET(T201,-$C201+1,0,$C201)))*SummonTypeTable!$O$2</f>
        <v>336.08888888888896</v>
      </c>
      <c r="J201" t="str">
        <f ca="1">IF(C201=1,60*SummonTypeTable!$O$2-OFFSET(I201,0,-4),
IF(I201&lt;&gt;OFFSET(I201,-1,0),OFFSET(I201,-1,0)-OFFSET(I201,0,-4),""))</f>
        <v/>
      </c>
      <c r="K201" t="str">
        <f ca="1">IF(C201=1,60*SummonTypeTable!$O$2/OFFSET(I201,0,-4),
IF(I201&lt;&gt;OFFSET(I201,-1,0),OFFSET(I201,-1,0)/OFFSET(I201,0,-4),""))</f>
        <v/>
      </c>
      <c r="L201" t="str">
        <f t="shared" ca="1" si="40"/>
        <v>cu</v>
      </c>
      <c r="M201" t="s">
        <v>88</v>
      </c>
      <c r="N201" t="s">
        <v>90</v>
      </c>
      <c r="O201">
        <v>2500</v>
      </c>
      <c r="P201" t="str">
        <f t="shared" si="29"/>
        <v/>
      </c>
      <c r="Q201" t="str">
        <f t="shared" ca="1" si="38"/>
        <v>cu</v>
      </c>
      <c r="R201" t="s">
        <v>88</v>
      </c>
      <c r="S201" t="s">
        <v>90</v>
      </c>
      <c r="T201">
        <v>625</v>
      </c>
      <c r="U201" t="str">
        <f t="shared" ca="1" si="30"/>
        <v>cu</v>
      </c>
      <c r="V201" t="str">
        <f t="shared" si="31"/>
        <v>GO</v>
      </c>
      <c r="W201">
        <f t="shared" si="32"/>
        <v>2500</v>
      </c>
      <c r="X201" t="str">
        <f t="shared" ca="1" si="33"/>
        <v>cu</v>
      </c>
      <c r="Y201" t="str">
        <f t="shared" si="34"/>
        <v>GO</v>
      </c>
      <c r="Z201">
        <f t="shared" si="35"/>
        <v>625</v>
      </c>
    </row>
    <row r="202" spans="1:26">
      <c r="A202" t="s">
        <v>77</v>
      </c>
      <c r="B202" t="str">
        <f>VLOOKUP(A202,EventPointTypeTable!$A:$B,MATCH(EventPointTypeTable!$B$1,EventPointTypeTable!$A$1:$B$1,0),0)</f>
        <v>루틴4</v>
      </c>
      <c r="C202">
        <f t="shared" ca="1" si="36"/>
        <v>6</v>
      </c>
      <c r="D202">
        <v>40</v>
      </c>
      <c r="E202">
        <f t="shared" ca="1" si="37"/>
        <v>122</v>
      </c>
      <c r="F202">
        <f ca="1">(60+SUMIF(OFFSET(N202,-$C202+1,0,$C202),"EN",OFFSET(O202,-$C202+1,0,$C202)))*SummonTypeTable!$O$2</f>
        <v>278.66666666666669</v>
      </c>
      <c r="G202" t="str">
        <f ca="1">IF(C202=1,60*SummonTypeTable!$O$2-OFFSET(F202,0,-1),
IF(F202&lt;&gt;OFFSET(F202,-1,0),OFFSET(F202,-1,0)-OFFSET(F202,0,-1),""))</f>
        <v/>
      </c>
      <c r="H202" t="str">
        <f ca="1">IF(C202=1,60*SummonTypeTable!$O$2/OFFSET(F202,0,-1),
IF(F202&lt;&gt;OFFSET(F202,-1,0),OFFSET(F202,-1,0)/OFFSET(F202,0,-1),""))</f>
        <v/>
      </c>
      <c r="I202">
        <f ca="1">(60+SUMIF(OFFSET(N202,-$C202+1,0,$C202),"EN",OFFSET(O202,-$C202+1,0,$C202))+SUMIF(OFFSET(S202,-$C202+1,0,$C202),"EN",OFFSET(T202,-$C202+1,0,$C202)))*SummonTypeTable!$O$2</f>
        <v>336.08888888888896</v>
      </c>
      <c r="J202" t="str">
        <f ca="1">IF(C202=1,60*SummonTypeTable!$O$2-OFFSET(I202,0,-4),
IF(I202&lt;&gt;OFFSET(I202,-1,0),OFFSET(I202,-1,0)-OFFSET(I202,0,-4),""))</f>
        <v/>
      </c>
      <c r="K202" t="str">
        <f ca="1">IF(C202=1,60*SummonTypeTable!$O$2/OFFSET(I202,0,-4),
IF(I202&lt;&gt;OFFSET(I202,-1,0),OFFSET(I202,-1,0)/OFFSET(I202,0,-4),""))</f>
        <v/>
      </c>
      <c r="L202" t="str">
        <f t="shared" ca="1" si="40"/>
        <v>cu</v>
      </c>
      <c r="M202" t="s">
        <v>88</v>
      </c>
      <c r="N202" t="s">
        <v>90</v>
      </c>
      <c r="O202">
        <v>3750</v>
      </c>
      <c r="P202" t="str">
        <f t="shared" si="29"/>
        <v/>
      </c>
      <c r="Q202" t="str">
        <f t="shared" ca="1" si="38"/>
        <v>cu</v>
      </c>
      <c r="R202" t="s">
        <v>88</v>
      </c>
      <c r="S202" t="s">
        <v>90</v>
      </c>
      <c r="T202">
        <v>938</v>
      </c>
      <c r="U202" t="str">
        <f t="shared" ca="1" si="30"/>
        <v>cu</v>
      </c>
      <c r="V202" t="str">
        <f t="shared" si="31"/>
        <v>GO</v>
      </c>
      <c r="W202">
        <f t="shared" si="32"/>
        <v>3750</v>
      </c>
      <c r="X202" t="str">
        <f t="shared" ca="1" si="33"/>
        <v>cu</v>
      </c>
      <c r="Y202" t="str">
        <f t="shared" si="34"/>
        <v>GO</v>
      </c>
      <c r="Z202">
        <f t="shared" si="35"/>
        <v>938</v>
      </c>
    </row>
    <row r="203" spans="1:26">
      <c r="A203" t="s">
        <v>77</v>
      </c>
      <c r="B203" t="str">
        <f>VLOOKUP(A203,EventPointTypeTable!$A:$B,MATCH(EventPointTypeTable!$B$1,EventPointTypeTable!$A$1:$B$1,0),0)</f>
        <v>루틴4</v>
      </c>
      <c r="C203">
        <f t="shared" ca="1" si="36"/>
        <v>7</v>
      </c>
      <c r="D203">
        <v>75</v>
      </c>
      <c r="E203">
        <f t="shared" ca="1" si="37"/>
        <v>197</v>
      </c>
      <c r="F203">
        <f ca="1">(60+SUMIF(OFFSET(N203,-$C203+1,0,$C203),"EN",OFFSET(O203,-$C203+1,0,$C203)))*SummonTypeTable!$O$2</f>
        <v>464.44444444444451</v>
      </c>
      <c r="G203">
        <f ca="1">IF(C203=1,60*SummonTypeTable!$O$2-OFFSET(F203,0,-1),
IF(F203&lt;&gt;OFFSET(F203,-1,0),OFFSET(F203,-1,0)-OFFSET(F203,0,-1),""))</f>
        <v>81.666666666666686</v>
      </c>
      <c r="H203">
        <f ca="1">IF(C203=1,60*SummonTypeTable!$O$2/OFFSET(F203,0,-1),
IF(F203&lt;&gt;OFFSET(F203,-1,0),OFFSET(F203,-1,0)/OFFSET(F203,0,-1),""))</f>
        <v>1.4145516074450086</v>
      </c>
      <c r="I203">
        <f ca="1">(60+SUMIF(OFFSET(N203,-$C203+1,0,$C203),"EN",OFFSET(O203,-$C203+1,0,$C203))+SUMIF(OFFSET(S203,-$C203+1,0,$C203),"EN",OFFSET(T203,-$C203+1,0,$C203)))*SummonTypeTable!$O$2</f>
        <v>568.31111111111113</v>
      </c>
      <c r="J203">
        <f ca="1">IF(C203=1,60*SummonTypeTable!$O$2-OFFSET(I203,0,-4),
IF(I203&lt;&gt;OFFSET(I203,-1,0),OFFSET(I203,-1,0)-OFFSET(I203,0,-4),""))</f>
        <v>139.08888888888896</v>
      </c>
      <c r="K203">
        <f ca="1">IF(C203=1,60*SummonTypeTable!$O$2/OFFSET(I203,0,-4),
IF(I203&lt;&gt;OFFSET(I203,-1,0),OFFSET(I203,-1,0)/OFFSET(I203,0,-4),""))</f>
        <v>1.7060349689791319</v>
      </c>
      <c r="L203" t="str">
        <f t="shared" ca="1" si="40"/>
        <v>cu</v>
      </c>
      <c r="M203" t="s">
        <v>88</v>
      </c>
      <c r="N203" t="s">
        <v>114</v>
      </c>
      <c r="O203">
        <v>220</v>
      </c>
      <c r="P203" t="str">
        <f t="shared" si="29"/>
        <v>에너지너무많음</v>
      </c>
      <c r="Q203" t="str">
        <f t="shared" ca="1" si="38"/>
        <v>cu</v>
      </c>
      <c r="R203" t="s">
        <v>88</v>
      </c>
      <c r="S203" t="s">
        <v>114</v>
      </c>
      <c r="T203">
        <v>55</v>
      </c>
      <c r="U203" t="str">
        <f t="shared" ca="1" si="30"/>
        <v>cu</v>
      </c>
      <c r="V203" t="str">
        <f t="shared" si="31"/>
        <v>EN</v>
      </c>
      <c r="W203">
        <f t="shared" si="32"/>
        <v>220</v>
      </c>
      <c r="X203" t="str">
        <f t="shared" ca="1" si="33"/>
        <v>cu</v>
      </c>
      <c r="Y203" t="str">
        <f t="shared" si="34"/>
        <v>EN</v>
      </c>
      <c r="Z203">
        <f t="shared" si="35"/>
        <v>55</v>
      </c>
    </row>
    <row r="204" spans="1:26">
      <c r="A204" t="s">
        <v>77</v>
      </c>
      <c r="B204" t="str">
        <f>VLOOKUP(A204,EventPointTypeTable!$A:$B,MATCH(EventPointTypeTable!$B$1,EventPointTypeTable!$A$1:$B$1,0),0)</f>
        <v>루틴4</v>
      </c>
      <c r="C204">
        <f t="shared" ca="1" si="36"/>
        <v>8</v>
      </c>
      <c r="D204">
        <v>35</v>
      </c>
      <c r="E204">
        <f t="shared" ca="1" si="37"/>
        <v>232</v>
      </c>
      <c r="F204">
        <f ca="1">(60+SUMIF(OFFSET(N204,-$C204+1,0,$C204),"EN",OFFSET(O204,-$C204+1,0,$C204)))*SummonTypeTable!$O$2</f>
        <v>464.44444444444451</v>
      </c>
      <c r="G204" t="str">
        <f ca="1">IF(C204=1,60*SummonTypeTable!$O$2-OFFSET(F204,0,-1),
IF(F204&lt;&gt;OFFSET(F204,-1,0),OFFSET(F204,-1,0)-OFFSET(F204,0,-1),""))</f>
        <v/>
      </c>
      <c r="H204" t="str">
        <f ca="1">IF(C204=1,60*SummonTypeTable!$O$2/OFFSET(F204,0,-1),
IF(F204&lt;&gt;OFFSET(F204,-1,0),OFFSET(F204,-1,0)/OFFSET(F204,0,-1),""))</f>
        <v/>
      </c>
      <c r="I204">
        <f ca="1">(60+SUMIF(OFFSET(N204,-$C204+1,0,$C204),"EN",OFFSET(O204,-$C204+1,0,$C204))+SUMIF(OFFSET(S204,-$C204+1,0,$C204),"EN",OFFSET(T204,-$C204+1,0,$C204)))*SummonTypeTable!$O$2</f>
        <v>568.31111111111113</v>
      </c>
      <c r="J204" t="str">
        <f ca="1">IF(C204=1,60*SummonTypeTable!$O$2-OFFSET(I204,0,-4),
IF(I204&lt;&gt;OFFSET(I204,-1,0),OFFSET(I204,-1,0)-OFFSET(I204,0,-4),""))</f>
        <v/>
      </c>
      <c r="K204" t="str">
        <f ca="1">IF(C204=1,60*SummonTypeTable!$O$2/OFFSET(I204,0,-4),
IF(I204&lt;&gt;OFFSET(I204,-1,0),OFFSET(I204,-1,0)/OFFSET(I204,0,-4),""))</f>
        <v/>
      </c>
      <c r="L204" t="str">
        <f t="shared" ca="1" si="40"/>
        <v>it</v>
      </c>
      <c r="M204" t="s">
        <v>146</v>
      </c>
      <c r="N204" t="s">
        <v>145</v>
      </c>
      <c r="O204">
        <v>2</v>
      </c>
      <c r="P204" t="str">
        <f t="shared" si="29"/>
        <v/>
      </c>
      <c r="Q204" t="str">
        <f t="shared" ca="1" si="38"/>
        <v>cu</v>
      </c>
      <c r="R204" t="s">
        <v>88</v>
      </c>
      <c r="S204" t="s">
        <v>90</v>
      </c>
      <c r="T204">
        <v>1250</v>
      </c>
      <c r="U204" t="str">
        <f t="shared" ca="1" si="30"/>
        <v>it</v>
      </c>
      <c r="V204" t="str">
        <f t="shared" si="31"/>
        <v>Cash_sSpellGacha</v>
      </c>
      <c r="W204">
        <f t="shared" si="32"/>
        <v>2</v>
      </c>
      <c r="X204" t="str">
        <f t="shared" ca="1" si="33"/>
        <v>cu</v>
      </c>
      <c r="Y204" t="str">
        <f t="shared" si="34"/>
        <v>GO</v>
      </c>
      <c r="Z204">
        <f t="shared" si="35"/>
        <v>1250</v>
      </c>
    </row>
    <row r="205" spans="1:26">
      <c r="A205" t="s">
        <v>77</v>
      </c>
      <c r="B205" t="str">
        <f>VLOOKUP(A205,EventPointTypeTable!$A:$B,MATCH(EventPointTypeTable!$B$1,EventPointTypeTable!$A$1:$B$1,0),0)</f>
        <v>루틴4</v>
      </c>
      <c r="C205">
        <f t="shared" ca="1" si="36"/>
        <v>9</v>
      </c>
      <c r="D205">
        <v>50</v>
      </c>
      <c r="E205">
        <f t="shared" ca="1" si="37"/>
        <v>282</v>
      </c>
      <c r="F205">
        <f ca="1">(60+SUMIF(OFFSET(N205,-$C205+1,0,$C205),"EN",OFFSET(O205,-$C205+1,0,$C205)))*SummonTypeTable!$O$2</f>
        <v>464.44444444444451</v>
      </c>
      <c r="G205" t="str">
        <f ca="1">IF(C205=1,60*SummonTypeTable!$O$2-OFFSET(F205,0,-1),
IF(F205&lt;&gt;OFFSET(F205,-1,0),OFFSET(F205,-1,0)-OFFSET(F205,0,-1),""))</f>
        <v/>
      </c>
      <c r="H205" t="str">
        <f ca="1">IF(C205=1,60*SummonTypeTable!$O$2/OFFSET(F205,0,-1),
IF(F205&lt;&gt;OFFSET(F205,-1,0),OFFSET(F205,-1,0)/OFFSET(F205,0,-1),""))</f>
        <v/>
      </c>
      <c r="I205">
        <f ca="1">(60+SUMIF(OFFSET(N205,-$C205+1,0,$C205),"EN",OFFSET(O205,-$C205+1,0,$C205))+SUMIF(OFFSET(S205,-$C205+1,0,$C205),"EN",OFFSET(T205,-$C205+1,0,$C205)))*SummonTypeTable!$O$2</f>
        <v>568.31111111111113</v>
      </c>
      <c r="J205" t="str">
        <f ca="1">IF(C205=1,60*SummonTypeTable!$O$2-OFFSET(I205,0,-4),
IF(I205&lt;&gt;OFFSET(I205,-1,0),OFFSET(I205,-1,0)-OFFSET(I205,0,-4),""))</f>
        <v/>
      </c>
      <c r="K205" t="str">
        <f ca="1">IF(C205=1,60*SummonTypeTable!$O$2/OFFSET(I205,0,-4),
IF(I205&lt;&gt;OFFSET(I205,-1,0),OFFSET(I205,-1,0)/OFFSET(I205,0,-4),""))</f>
        <v/>
      </c>
      <c r="L205" t="str">
        <f t="shared" ca="1" si="40"/>
        <v>cu</v>
      </c>
      <c r="M205" t="s">
        <v>88</v>
      </c>
      <c r="N205" t="s">
        <v>90</v>
      </c>
      <c r="O205">
        <v>6250</v>
      </c>
      <c r="P205" t="str">
        <f t="shared" si="29"/>
        <v/>
      </c>
      <c r="Q205" t="str">
        <f t="shared" ca="1" si="38"/>
        <v>cu</v>
      </c>
      <c r="R205" t="s">
        <v>88</v>
      </c>
      <c r="S205" t="s">
        <v>90</v>
      </c>
      <c r="T205">
        <v>1563</v>
      </c>
      <c r="U205" t="str">
        <f t="shared" ca="1" si="30"/>
        <v>cu</v>
      </c>
      <c r="V205" t="str">
        <f t="shared" si="31"/>
        <v>GO</v>
      </c>
      <c r="W205">
        <f t="shared" si="32"/>
        <v>6250</v>
      </c>
      <c r="X205" t="str">
        <f t="shared" ca="1" si="33"/>
        <v>cu</v>
      </c>
      <c r="Y205" t="str">
        <f t="shared" si="34"/>
        <v>GO</v>
      </c>
      <c r="Z205">
        <f t="shared" si="35"/>
        <v>1563</v>
      </c>
    </row>
    <row r="206" spans="1:26">
      <c r="A206" t="s">
        <v>77</v>
      </c>
      <c r="B206" t="str">
        <f>VLOOKUP(A206,EventPointTypeTable!$A:$B,MATCH(EventPointTypeTable!$B$1,EventPointTypeTable!$A$1:$B$1,0),0)</f>
        <v>루틴4</v>
      </c>
      <c r="C206">
        <f t="shared" ca="1" si="36"/>
        <v>10</v>
      </c>
      <c r="D206">
        <v>80</v>
      </c>
      <c r="E206">
        <f t="shared" ca="1" si="37"/>
        <v>362</v>
      </c>
      <c r="F206">
        <f ca="1">(60+SUMIF(OFFSET(N206,-$C206+1,0,$C206),"EN",OFFSET(O206,-$C206+1,0,$C206)))*SummonTypeTable!$O$2</f>
        <v>464.44444444444451</v>
      </c>
      <c r="G206" t="str">
        <f ca="1">IF(C206=1,60*SummonTypeTable!$O$2-OFFSET(F206,0,-1),
IF(F206&lt;&gt;OFFSET(F206,-1,0),OFFSET(F206,-1,0)-OFFSET(F206,0,-1),""))</f>
        <v/>
      </c>
      <c r="H206" t="str">
        <f ca="1">IF(C206=1,60*SummonTypeTable!$O$2/OFFSET(F206,0,-1),
IF(F206&lt;&gt;OFFSET(F206,-1,0),OFFSET(F206,-1,0)/OFFSET(F206,0,-1),""))</f>
        <v/>
      </c>
      <c r="I206">
        <f ca="1">(60+SUMIF(OFFSET(N206,-$C206+1,0,$C206),"EN",OFFSET(O206,-$C206+1,0,$C206))+SUMIF(OFFSET(S206,-$C206+1,0,$C206),"EN",OFFSET(T206,-$C206+1,0,$C206)))*SummonTypeTable!$O$2</f>
        <v>568.31111111111113</v>
      </c>
      <c r="J206" t="str">
        <f ca="1">IF(C206=1,60*SummonTypeTable!$O$2-OFFSET(I206,0,-4),
IF(I206&lt;&gt;OFFSET(I206,-1,0),OFFSET(I206,-1,0)-OFFSET(I206,0,-4),""))</f>
        <v/>
      </c>
      <c r="K206" t="str">
        <f ca="1">IF(C206=1,60*SummonTypeTable!$O$2/OFFSET(I206,0,-4),
IF(I206&lt;&gt;OFFSET(I206,-1,0),OFFSET(I206,-1,0)/OFFSET(I206,0,-4),""))</f>
        <v/>
      </c>
      <c r="L206" t="str">
        <f t="shared" ca="1" si="40"/>
        <v>it</v>
      </c>
      <c r="M206" t="s">
        <v>146</v>
      </c>
      <c r="N206" t="s">
        <v>147</v>
      </c>
      <c r="O206">
        <v>1</v>
      </c>
      <c r="P206" t="str">
        <f t="shared" si="29"/>
        <v/>
      </c>
      <c r="Q206" t="str">
        <f t="shared" ca="1" si="38"/>
        <v>cu</v>
      </c>
      <c r="R206" t="s">
        <v>88</v>
      </c>
      <c r="S206" t="s">
        <v>90</v>
      </c>
      <c r="T206">
        <v>1406</v>
      </c>
      <c r="U206" t="str">
        <f t="shared" ca="1" si="30"/>
        <v>it</v>
      </c>
      <c r="V206" t="str">
        <f t="shared" si="31"/>
        <v>Cash_sCharacterGacha</v>
      </c>
      <c r="W206">
        <f t="shared" si="32"/>
        <v>1</v>
      </c>
      <c r="X206" t="str">
        <f t="shared" ca="1" si="33"/>
        <v>cu</v>
      </c>
      <c r="Y206" t="str">
        <f t="shared" si="34"/>
        <v>GO</v>
      </c>
      <c r="Z206">
        <f t="shared" si="35"/>
        <v>1406</v>
      </c>
    </row>
    <row r="207" spans="1:26">
      <c r="A207" t="s">
        <v>77</v>
      </c>
      <c r="B207" t="str">
        <f>VLOOKUP(A207,EventPointTypeTable!$A:$B,MATCH(EventPointTypeTable!$B$1,EventPointTypeTable!$A$1:$B$1,0),0)</f>
        <v>루틴4</v>
      </c>
      <c r="C207">
        <f t="shared" ca="1" si="36"/>
        <v>11</v>
      </c>
      <c r="D207">
        <v>100</v>
      </c>
      <c r="E207">
        <f t="shared" ca="1" si="37"/>
        <v>462</v>
      </c>
      <c r="F207">
        <f ca="1">(60+SUMIF(OFFSET(N207,-$C207+1,0,$C207),"EN",OFFSET(O207,-$C207+1,0,$C207)))*SummonTypeTable!$O$2</f>
        <v>717.77777777777783</v>
      </c>
      <c r="G207">
        <f ca="1">IF(C207=1,60*SummonTypeTable!$O$2-OFFSET(F207,0,-1),
IF(F207&lt;&gt;OFFSET(F207,-1,0),OFFSET(F207,-1,0)-OFFSET(F207,0,-1),""))</f>
        <v>2.4444444444445139</v>
      </c>
      <c r="H207">
        <f ca="1">IF(C207=1,60*SummonTypeTable!$O$2/OFFSET(F207,0,-1),
IF(F207&lt;&gt;OFFSET(F207,-1,0),OFFSET(F207,-1,0)/OFFSET(F207,0,-1),""))</f>
        <v>1.0052910052910053</v>
      </c>
      <c r="I207">
        <f ca="1">(60+SUMIF(OFFSET(N207,-$C207+1,0,$C207),"EN",OFFSET(O207,-$C207+1,0,$C207))+SUMIF(OFFSET(S207,-$C207+1,0,$C207),"EN",OFFSET(T207,-$C207+1,0,$C207)))*SummonTypeTable!$O$2</f>
        <v>884.97777777777787</v>
      </c>
      <c r="J207">
        <f ca="1">IF(C207=1,60*SummonTypeTable!$O$2-OFFSET(I207,0,-4),
IF(I207&lt;&gt;OFFSET(I207,-1,0),OFFSET(I207,-1,0)-OFFSET(I207,0,-4),""))</f>
        <v>106.31111111111113</v>
      </c>
      <c r="K207">
        <f ca="1">IF(C207=1,60*SummonTypeTable!$O$2/OFFSET(I207,0,-4),
IF(I207&lt;&gt;OFFSET(I207,-1,0),OFFSET(I207,-1,0)/OFFSET(I207,0,-4),""))</f>
        <v>1.2301106301106302</v>
      </c>
      <c r="L207" t="str">
        <f t="shared" ca="1" si="40"/>
        <v>cu</v>
      </c>
      <c r="M207" t="s">
        <v>88</v>
      </c>
      <c r="N207" t="s">
        <v>114</v>
      </c>
      <c r="O207">
        <v>300</v>
      </c>
      <c r="P207" t="str">
        <f t="shared" si="29"/>
        <v>에너지너무많음</v>
      </c>
      <c r="Q207" t="str">
        <f t="shared" ca="1" si="38"/>
        <v>cu</v>
      </c>
      <c r="R207" t="s">
        <v>88</v>
      </c>
      <c r="S207" t="s">
        <v>114</v>
      </c>
      <c r="T207">
        <v>75</v>
      </c>
      <c r="U207" t="str">
        <f t="shared" ca="1" si="30"/>
        <v>cu</v>
      </c>
      <c r="V207" t="str">
        <f t="shared" si="31"/>
        <v>EN</v>
      </c>
      <c r="W207">
        <f t="shared" si="32"/>
        <v>300</v>
      </c>
      <c r="X207" t="str">
        <f t="shared" ca="1" si="33"/>
        <v>cu</v>
      </c>
      <c r="Y207" t="str">
        <f t="shared" si="34"/>
        <v>EN</v>
      </c>
      <c r="Z207">
        <f t="shared" si="35"/>
        <v>75</v>
      </c>
    </row>
    <row r="208" spans="1:26">
      <c r="A208" t="s">
        <v>77</v>
      </c>
      <c r="B208" t="str">
        <f>VLOOKUP(A208,EventPointTypeTable!$A:$B,MATCH(EventPointTypeTable!$B$1,EventPointTypeTable!$A$1:$B$1,0),0)</f>
        <v>루틴4</v>
      </c>
      <c r="C208">
        <f t="shared" ca="1" si="36"/>
        <v>12</v>
      </c>
      <c r="D208">
        <v>120</v>
      </c>
      <c r="E208">
        <f t="shared" ca="1" si="37"/>
        <v>582</v>
      </c>
      <c r="F208">
        <f ca="1">(60+SUMIF(OFFSET(N208,-$C208+1,0,$C208),"EN",OFFSET(O208,-$C208+1,0,$C208)))*SummonTypeTable!$O$2</f>
        <v>717.77777777777783</v>
      </c>
      <c r="G208" t="str">
        <f ca="1">IF(C208=1,60*SummonTypeTable!$O$2-OFFSET(F208,0,-1),
IF(F208&lt;&gt;OFFSET(F208,-1,0),OFFSET(F208,-1,0)-OFFSET(F208,0,-1),""))</f>
        <v/>
      </c>
      <c r="H208" t="str">
        <f ca="1">IF(C208=1,60*SummonTypeTable!$O$2/OFFSET(F208,0,-1),
IF(F208&lt;&gt;OFFSET(F208,-1,0),OFFSET(F208,-1,0)/OFFSET(F208,0,-1),""))</f>
        <v/>
      </c>
      <c r="I208">
        <f ca="1">(60+SUMIF(OFFSET(N208,-$C208+1,0,$C208),"EN",OFFSET(O208,-$C208+1,0,$C208))+SUMIF(OFFSET(S208,-$C208+1,0,$C208),"EN",OFFSET(T208,-$C208+1,0,$C208)))*SummonTypeTable!$O$2</f>
        <v>884.97777777777787</v>
      </c>
      <c r="J208" t="str">
        <f ca="1">IF(C208=1,60*SummonTypeTable!$O$2-OFFSET(I208,0,-4),
IF(I208&lt;&gt;OFFSET(I208,-1,0),OFFSET(I208,-1,0)-OFFSET(I208,0,-4),""))</f>
        <v/>
      </c>
      <c r="K208" t="str">
        <f ca="1">IF(C208=1,60*SummonTypeTable!$O$2/OFFSET(I208,0,-4),
IF(I208&lt;&gt;OFFSET(I208,-1,0),OFFSET(I208,-1,0)/OFFSET(I208,0,-4),""))</f>
        <v/>
      </c>
      <c r="L208" t="str">
        <f t="shared" ca="1" si="40"/>
        <v>cu</v>
      </c>
      <c r="M208" t="s">
        <v>88</v>
      </c>
      <c r="N208" t="s">
        <v>90</v>
      </c>
      <c r="O208">
        <v>12500</v>
      </c>
      <c r="P208" t="str">
        <f t="shared" si="29"/>
        <v/>
      </c>
      <c r="Q208" t="str">
        <f t="shared" ca="1" si="38"/>
        <v>cu</v>
      </c>
      <c r="R208" t="s">
        <v>88</v>
      </c>
      <c r="S208" t="s">
        <v>90</v>
      </c>
      <c r="T208">
        <v>3125</v>
      </c>
      <c r="U208" t="str">
        <f t="shared" ca="1" si="30"/>
        <v>cu</v>
      </c>
      <c r="V208" t="str">
        <f t="shared" si="31"/>
        <v>GO</v>
      </c>
      <c r="W208">
        <f t="shared" si="32"/>
        <v>12500</v>
      </c>
      <c r="X208" t="str">
        <f t="shared" ca="1" si="33"/>
        <v>cu</v>
      </c>
      <c r="Y208" t="str">
        <f t="shared" si="34"/>
        <v>GO</v>
      </c>
      <c r="Z208">
        <f t="shared" si="35"/>
        <v>3125</v>
      </c>
    </row>
    <row r="209" spans="1:26">
      <c r="A209" t="s">
        <v>77</v>
      </c>
      <c r="B209" t="str">
        <f>VLOOKUP(A209,EventPointTypeTable!$A:$B,MATCH(EventPointTypeTable!$B$1,EventPointTypeTable!$A$1:$B$1,0),0)</f>
        <v>루틴4</v>
      </c>
      <c r="C209">
        <f t="shared" ca="1" si="36"/>
        <v>13</v>
      </c>
      <c r="D209">
        <v>180</v>
      </c>
      <c r="E209">
        <f t="shared" ca="1" si="37"/>
        <v>762</v>
      </c>
      <c r="F209">
        <f ca="1">(60+SUMIF(OFFSET(N209,-$C209+1,0,$C209),"EN",OFFSET(O209,-$C209+1,0,$C209)))*SummonTypeTable!$O$2</f>
        <v>717.77777777777783</v>
      </c>
      <c r="G209" t="str">
        <f ca="1">IF(C209=1,60*SummonTypeTable!$O$2-OFFSET(F209,0,-1),
IF(F209&lt;&gt;OFFSET(F209,-1,0),OFFSET(F209,-1,0)-OFFSET(F209,0,-1),""))</f>
        <v/>
      </c>
      <c r="H209" t="str">
        <f ca="1">IF(C209=1,60*SummonTypeTable!$O$2/OFFSET(F209,0,-1),
IF(F209&lt;&gt;OFFSET(F209,-1,0),OFFSET(F209,-1,0)/OFFSET(F209,0,-1),""))</f>
        <v/>
      </c>
      <c r="I209">
        <f ca="1">(60+SUMIF(OFFSET(N209,-$C209+1,0,$C209),"EN",OFFSET(O209,-$C209+1,0,$C209))+SUMIF(OFFSET(S209,-$C209+1,0,$C209),"EN",OFFSET(T209,-$C209+1,0,$C209)))*SummonTypeTable!$O$2</f>
        <v>884.97777777777787</v>
      </c>
      <c r="J209" t="str">
        <f ca="1">IF(C209=1,60*SummonTypeTable!$O$2-OFFSET(I209,0,-4),
IF(I209&lt;&gt;OFFSET(I209,-1,0),OFFSET(I209,-1,0)-OFFSET(I209,0,-4),""))</f>
        <v/>
      </c>
      <c r="K209" t="str">
        <f ca="1">IF(C209=1,60*SummonTypeTable!$O$2/OFFSET(I209,0,-4),
IF(I209&lt;&gt;OFFSET(I209,-1,0),OFFSET(I209,-1,0)/OFFSET(I209,0,-4),""))</f>
        <v/>
      </c>
      <c r="L209" t="str">
        <f t="shared" ca="1" si="40"/>
        <v>it</v>
      </c>
      <c r="M209" t="s">
        <v>146</v>
      </c>
      <c r="N209" t="s">
        <v>145</v>
      </c>
      <c r="O209">
        <v>10</v>
      </c>
      <c r="P209" t="str">
        <f t="shared" si="29"/>
        <v/>
      </c>
      <c r="Q209" t="str">
        <f t="shared" ca="1" si="38"/>
        <v>cu</v>
      </c>
      <c r="R209" t="s">
        <v>88</v>
      </c>
      <c r="S209" t="s">
        <v>90</v>
      </c>
      <c r="T209">
        <v>4063</v>
      </c>
      <c r="U209" t="str">
        <f t="shared" ca="1" si="30"/>
        <v>it</v>
      </c>
      <c r="V209" t="str">
        <f t="shared" si="31"/>
        <v>Cash_sSpellGacha</v>
      </c>
      <c r="W209">
        <f t="shared" si="32"/>
        <v>10</v>
      </c>
      <c r="X209" t="str">
        <f t="shared" ca="1" si="33"/>
        <v>cu</v>
      </c>
      <c r="Y209" t="str">
        <f t="shared" si="34"/>
        <v>GO</v>
      </c>
      <c r="Z209">
        <f t="shared" si="35"/>
        <v>4063</v>
      </c>
    </row>
    <row r="210" spans="1:26">
      <c r="A210" t="s">
        <v>77</v>
      </c>
      <c r="B210" t="str">
        <f>VLOOKUP(A210,EventPointTypeTable!$A:$B,MATCH(EventPointTypeTable!$B$1,EventPointTypeTable!$A$1:$B$1,0),0)</f>
        <v>루틴4</v>
      </c>
      <c r="C210">
        <f t="shared" ca="1" si="36"/>
        <v>14</v>
      </c>
      <c r="D210">
        <v>200</v>
      </c>
      <c r="E210">
        <f t="shared" ca="1" si="37"/>
        <v>962</v>
      </c>
      <c r="F210">
        <f ca="1">(60+SUMIF(OFFSET(N210,-$C210+1,0,$C210),"EN",OFFSET(O210,-$C210+1,0,$C210)))*SummonTypeTable!$O$2</f>
        <v>1140.0000000000002</v>
      </c>
      <c r="G210">
        <f ca="1">IF(C210=1,60*SummonTypeTable!$O$2-OFFSET(F210,0,-1),
IF(F210&lt;&gt;OFFSET(F210,-1,0),OFFSET(F210,-1,0)-OFFSET(F210,0,-1),""))</f>
        <v>-244.22222222222217</v>
      </c>
      <c r="H210">
        <f ca="1">IF(C210=1,60*SummonTypeTable!$O$2/OFFSET(F210,0,-1),
IF(F210&lt;&gt;OFFSET(F210,-1,0),OFFSET(F210,-1,0)/OFFSET(F210,0,-1),""))</f>
        <v>0.74613074613074615</v>
      </c>
      <c r="I210">
        <f ca="1">(60+SUMIF(OFFSET(N210,-$C210+1,0,$C210),"EN",OFFSET(O210,-$C210+1,0,$C210))+SUMIF(OFFSET(S210,-$C210+1,0,$C210),"EN",OFFSET(T210,-$C210+1,0,$C210)))*SummonTypeTable!$O$2</f>
        <v>1412.7555555555557</v>
      </c>
      <c r="J210">
        <f ca="1">IF(C210=1,60*SummonTypeTable!$O$2-OFFSET(I210,0,-4),
IF(I210&lt;&gt;OFFSET(I210,-1,0),OFFSET(I210,-1,0)-OFFSET(I210,0,-4),""))</f>
        <v>-77.022222222222126</v>
      </c>
      <c r="K210">
        <f ca="1">IF(C210=1,60*SummonTypeTable!$O$2/OFFSET(I210,0,-4),
IF(I210&lt;&gt;OFFSET(I210,-1,0),OFFSET(I210,-1,0)/OFFSET(I210,0,-4),""))</f>
        <v>0.91993531993532007</v>
      </c>
      <c r="L210" t="str">
        <f t="shared" ca="1" si="40"/>
        <v>cu</v>
      </c>
      <c r="M210" t="s">
        <v>88</v>
      </c>
      <c r="N210" t="s">
        <v>114</v>
      </c>
      <c r="O210">
        <v>500</v>
      </c>
      <c r="P210" t="str">
        <f t="shared" si="29"/>
        <v>에너지너무많음</v>
      </c>
      <c r="Q210" t="str">
        <f t="shared" ca="1" si="38"/>
        <v>cu</v>
      </c>
      <c r="R210" t="s">
        <v>88</v>
      </c>
      <c r="S210" t="s">
        <v>114</v>
      </c>
      <c r="T210">
        <v>125</v>
      </c>
      <c r="U210" t="str">
        <f t="shared" ca="1" si="30"/>
        <v>cu</v>
      </c>
      <c r="V210" t="str">
        <f t="shared" si="31"/>
        <v>EN</v>
      </c>
      <c r="W210">
        <f t="shared" si="32"/>
        <v>500</v>
      </c>
      <c r="X210" t="str">
        <f t="shared" ca="1" si="33"/>
        <v>cu</v>
      </c>
      <c r="Y210" t="str">
        <f t="shared" si="34"/>
        <v>EN</v>
      </c>
      <c r="Z210">
        <f t="shared" si="35"/>
        <v>125</v>
      </c>
    </row>
    <row r="211" spans="1:26">
      <c r="A211" t="s">
        <v>77</v>
      </c>
      <c r="B211" t="str">
        <f>VLOOKUP(A211,EventPointTypeTable!$A:$B,MATCH(EventPointTypeTable!$B$1,EventPointTypeTable!$A$1:$B$1,0),0)</f>
        <v>루틴4</v>
      </c>
      <c r="C211">
        <f t="shared" ca="1" si="36"/>
        <v>15</v>
      </c>
      <c r="D211">
        <v>150</v>
      </c>
      <c r="E211">
        <f t="shared" ca="1" si="37"/>
        <v>1112</v>
      </c>
      <c r="F211">
        <f ca="1">(60+SUMIF(OFFSET(N211,-$C211+1,0,$C211),"EN",OFFSET(O211,-$C211+1,0,$C211)))*SummonTypeTable!$O$2</f>
        <v>1140.0000000000002</v>
      </c>
      <c r="G211" t="str">
        <f ca="1">IF(C211=1,60*SummonTypeTable!$O$2-OFFSET(F211,0,-1),
IF(F211&lt;&gt;OFFSET(F211,-1,0),OFFSET(F211,-1,0)-OFFSET(F211,0,-1),""))</f>
        <v/>
      </c>
      <c r="H211" t="str">
        <f ca="1">IF(C211=1,60*SummonTypeTable!$O$2/OFFSET(F211,0,-1),
IF(F211&lt;&gt;OFFSET(F211,-1,0),OFFSET(F211,-1,0)/OFFSET(F211,0,-1),""))</f>
        <v/>
      </c>
      <c r="I211">
        <f ca="1">(60+SUMIF(OFFSET(N211,-$C211+1,0,$C211),"EN",OFFSET(O211,-$C211+1,0,$C211))+SUMIF(OFFSET(S211,-$C211+1,0,$C211),"EN",OFFSET(T211,-$C211+1,0,$C211)))*SummonTypeTable!$O$2</f>
        <v>1412.7555555555557</v>
      </c>
      <c r="J211" t="str">
        <f ca="1">IF(C211=1,60*SummonTypeTable!$O$2-OFFSET(I211,0,-4),
IF(I211&lt;&gt;OFFSET(I211,-1,0),OFFSET(I211,-1,0)-OFFSET(I211,0,-4),""))</f>
        <v/>
      </c>
      <c r="K211" t="str">
        <f ca="1">IF(C211=1,60*SummonTypeTable!$O$2/OFFSET(I211,0,-4),
IF(I211&lt;&gt;OFFSET(I211,-1,0),OFFSET(I211,-1,0)/OFFSET(I211,0,-4),""))</f>
        <v/>
      </c>
      <c r="L211" t="str">
        <f t="shared" ca="1" si="40"/>
        <v>cu</v>
      </c>
      <c r="M211" t="s">
        <v>88</v>
      </c>
      <c r="N211" t="s">
        <v>90</v>
      </c>
      <c r="O211">
        <v>25000</v>
      </c>
      <c r="P211" t="str">
        <f t="shared" si="29"/>
        <v/>
      </c>
      <c r="Q211" t="str">
        <f t="shared" ca="1" si="38"/>
        <v>cu</v>
      </c>
      <c r="R211" t="s">
        <v>88</v>
      </c>
      <c r="S211" t="s">
        <v>90</v>
      </c>
      <c r="T211">
        <v>6250</v>
      </c>
      <c r="U211" t="str">
        <f t="shared" ca="1" si="30"/>
        <v>cu</v>
      </c>
      <c r="V211" t="str">
        <f t="shared" si="31"/>
        <v>GO</v>
      </c>
      <c r="W211">
        <f t="shared" si="32"/>
        <v>25000</v>
      </c>
      <c r="X211" t="str">
        <f t="shared" ca="1" si="33"/>
        <v>cu</v>
      </c>
      <c r="Y211" t="str">
        <f t="shared" si="34"/>
        <v>GO</v>
      </c>
      <c r="Z211">
        <f t="shared" si="35"/>
        <v>6250</v>
      </c>
    </row>
    <row r="212" spans="1:26">
      <c r="A212" t="s">
        <v>77</v>
      </c>
      <c r="B212" t="str">
        <f>VLOOKUP(A212,EventPointTypeTable!$A:$B,MATCH(EventPointTypeTable!$B$1,EventPointTypeTable!$A$1:$B$1,0),0)</f>
        <v>루틴4</v>
      </c>
      <c r="C212">
        <f t="shared" ca="1" si="36"/>
        <v>16</v>
      </c>
      <c r="D212">
        <v>320</v>
      </c>
      <c r="E212">
        <f t="shared" ca="1" si="37"/>
        <v>1432</v>
      </c>
      <c r="F212">
        <f ca="1">(60+SUMIF(OFFSET(N212,-$C212+1,0,$C212),"EN",OFFSET(O212,-$C212+1,0,$C212)))*SummonTypeTable!$O$2</f>
        <v>1140.0000000000002</v>
      </c>
      <c r="G212" t="str">
        <f ca="1">IF(C212=1,60*SummonTypeTable!$O$2-OFFSET(F212,0,-1),
IF(F212&lt;&gt;OFFSET(F212,-1,0),OFFSET(F212,-1,0)-OFFSET(F212,0,-1),""))</f>
        <v/>
      </c>
      <c r="H212" t="str">
        <f ca="1">IF(C212=1,60*SummonTypeTable!$O$2/OFFSET(F212,0,-1),
IF(F212&lt;&gt;OFFSET(F212,-1,0),OFFSET(F212,-1,0)/OFFSET(F212,0,-1),""))</f>
        <v/>
      </c>
      <c r="I212">
        <f ca="1">(60+SUMIF(OFFSET(N212,-$C212+1,0,$C212),"EN",OFFSET(O212,-$C212+1,0,$C212))+SUMIF(OFFSET(S212,-$C212+1,0,$C212),"EN",OFFSET(T212,-$C212+1,0,$C212)))*SummonTypeTable!$O$2</f>
        <v>1412.7555555555557</v>
      </c>
      <c r="J212" t="str">
        <f ca="1">IF(C212=1,60*SummonTypeTable!$O$2-OFFSET(I212,0,-4),
IF(I212&lt;&gt;OFFSET(I212,-1,0),OFFSET(I212,-1,0)-OFFSET(I212,0,-4),""))</f>
        <v/>
      </c>
      <c r="K212" t="str">
        <f ca="1">IF(C212=1,60*SummonTypeTable!$O$2/OFFSET(I212,0,-4),
IF(I212&lt;&gt;OFFSET(I212,-1,0),OFFSET(I212,-1,0)/OFFSET(I212,0,-4),""))</f>
        <v/>
      </c>
      <c r="L212" t="str">
        <f t="shared" ca="1" si="40"/>
        <v>it</v>
      </c>
      <c r="M212" t="s">
        <v>146</v>
      </c>
      <c r="N212" t="s">
        <v>145</v>
      </c>
      <c r="O212">
        <v>2</v>
      </c>
      <c r="P212" t="str">
        <f t="shared" si="29"/>
        <v/>
      </c>
      <c r="Q212" t="str">
        <f t="shared" ca="1" si="38"/>
        <v>cu</v>
      </c>
      <c r="R212" t="s">
        <v>88</v>
      </c>
      <c r="S212" t="s">
        <v>90</v>
      </c>
      <c r="T212">
        <v>7500</v>
      </c>
      <c r="U212" t="str">
        <f t="shared" ca="1" si="30"/>
        <v>it</v>
      </c>
      <c r="V212" t="str">
        <f t="shared" si="31"/>
        <v>Cash_sSpellGacha</v>
      </c>
      <c r="W212">
        <f t="shared" si="32"/>
        <v>2</v>
      </c>
      <c r="X212" t="str">
        <f t="shared" ca="1" si="33"/>
        <v>cu</v>
      </c>
      <c r="Y212" t="str">
        <f t="shared" si="34"/>
        <v>GO</v>
      </c>
      <c r="Z212">
        <f t="shared" si="35"/>
        <v>7500</v>
      </c>
    </row>
    <row r="213" spans="1:26">
      <c r="A213" t="s">
        <v>77</v>
      </c>
      <c r="B213" t="str">
        <f>VLOOKUP(A213,EventPointTypeTable!$A:$B,MATCH(EventPointTypeTable!$B$1,EventPointTypeTable!$A$1:$B$1,0),0)</f>
        <v>루틴4</v>
      </c>
      <c r="C213">
        <f t="shared" ca="1" si="36"/>
        <v>17</v>
      </c>
      <c r="D213">
        <v>450</v>
      </c>
      <c r="E213">
        <f t="shared" ca="1" si="37"/>
        <v>1882</v>
      </c>
      <c r="F213">
        <f ca="1">(60+SUMIF(OFFSET(N213,-$C213+1,0,$C213),"EN",OFFSET(O213,-$C213+1,0,$C213)))*SummonTypeTable!$O$2</f>
        <v>1140.0000000000002</v>
      </c>
      <c r="G213" t="str">
        <f ca="1">IF(C213=1,60*SummonTypeTable!$O$2-OFFSET(F213,0,-1),
IF(F213&lt;&gt;OFFSET(F213,-1,0),OFFSET(F213,-1,0)-OFFSET(F213,0,-1),""))</f>
        <v/>
      </c>
      <c r="H213" t="str">
        <f ca="1">IF(C213=1,60*SummonTypeTable!$O$2/OFFSET(F213,0,-1),
IF(F213&lt;&gt;OFFSET(F213,-1,0),OFFSET(F213,-1,0)/OFFSET(F213,0,-1),""))</f>
        <v/>
      </c>
      <c r="I213">
        <f ca="1">(60+SUMIF(OFFSET(N213,-$C213+1,0,$C213),"EN",OFFSET(O213,-$C213+1,0,$C213))+SUMIF(OFFSET(S213,-$C213+1,0,$C213),"EN",OFFSET(T213,-$C213+1,0,$C213)))*SummonTypeTable!$O$2</f>
        <v>1412.7555555555557</v>
      </c>
      <c r="J213" t="str">
        <f ca="1">IF(C213=1,60*SummonTypeTable!$O$2-OFFSET(I213,0,-4),
IF(I213&lt;&gt;OFFSET(I213,-1,0),OFFSET(I213,-1,0)-OFFSET(I213,0,-4),""))</f>
        <v/>
      </c>
      <c r="K213" t="str">
        <f ca="1">IF(C213=1,60*SummonTypeTable!$O$2/OFFSET(I213,0,-4),
IF(I213&lt;&gt;OFFSET(I213,-1,0),OFFSET(I213,-1,0)/OFFSET(I213,0,-4),""))</f>
        <v/>
      </c>
      <c r="L213" t="str">
        <f t="shared" ca="1" si="40"/>
        <v>it</v>
      </c>
      <c r="M213" t="s">
        <v>146</v>
      </c>
      <c r="N213" t="s">
        <v>147</v>
      </c>
      <c r="O213">
        <v>1</v>
      </c>
      <c r="P213" t="str">
        <f t="shared" ref="P213:P275" si="41">IF(M213="장비1상자",
  IF(OR(N213&gt;3,O213&gt;5),"장비이상",""),
IF(N213="GO",
  IF(O213&lt;100,"골드이상",""),
IF(N213="EN",
  IF(O213&gt;29,"에너지너무많음",
  IF(O213&gt;9,"에너지다소많음","")),"")))</f>
        <v/>
      </c>
      <c r="Q213" t="str">
        <f t="shared" ca="1" si="38"/>
        <v>cu</v>
      </c>
      <c r="R213" t="s">
        <v>88</v>
      </c>
      <c r="S213" t="s">
        <v>90</v>
      </c>
      <c r="T213">
        <v>7188</v>
      </c>
      <c r="U213" t="str">
        <f t="shared" ref="U213:U275" ca="1" si="42">IF(LEN(L213)=0,"",L213)</f>
        <v>it</v>
      </c>
      <c r="V213" t="str">
        <f t="shared" ref="V213:V275" si="43">IF(LEN(N213)=0,"",N213)</f>
        <v>Cash_sCharacterGacha</v>
      </c>
      <c r="W213">
        <f t="shared" ref="W213:W275" si="44">IF(LEN(O213)=0,"",O213)</f>
        <v>1</v>
      </c>
      <c r="X213" t="str">
        <f t="shared" ref="X213:X275" ca="1" si="45">IF(LEN(Q213)=0,"",Q213)</f>
        <v>cu</v>
      </c>
      <c r="Y213" t="str">
        <f t="shared" ref="Y213:Y275" si="46">IF(LEN(S213)=0,"",S213)</f>
        <v>GO</v>
      </c>
      <c r="Z213">
        <f t="shared" ref="Z213:Z275" si="47">IF(LEN(T213)=0,"",T213)</f>
        <v>7188</v>
      </c>
    </row>
    <row r="214" spans="1:26">
      <c r="A214" t="s">
        <v>77</v>
      </c>
      <c r="B214" t="str">
        <f>VLOOKUP(A214,EventPointTypeTable!$A:$B,MATCH(EventPointTypeTable!$B$1,EventPointTypeTable!$A$1:$B$1,0),0)</f>
        <v>루틴4</v>
      </c>
      <c r="C214">
        <f t="shared" ca="1" si="36"/>
        <v>18</v>
      </c>
      <c r="D214">
        <v>500</v>
      </c>
      <c r="E214">
        <f t="shared" ca="1" si="37"/>
        <v>2382</v>
      </c>
      <c r="F214">
        <f ca="1">(60+SUMIF(OFFSET(N214,-$C214+1,0,$C214),"EN",OFFSET(O214,-$C214+1,0,$C214)))*SummonTypeTable!$O$2</f>
        <v>1984.4444444444448</v>
      </c>
      <c r="G214">
        <f ca="1">IF(C214=1,60*SummonTypeTable!$O$2-OFFSET(F214,0,-1),
IF(F214&lt;&gt;OFFSET(F214,-1,0),OFFSET(F214,-1,0)-OFFSET(F214,0,-1),""))</f>
        <v>-1241.9999999999998</v>
      </c>
      <c r="H214">
        <f ca="1">IF(C214=1,60*SummonTypeTable!$O$2/OFFSET(F214,0,-1),
IF(F214&lt;&gt;OFFSET(F214,-1,0),OFFSET(F214,-1,0)/OFFSET(F214,0,-1),""))</f>
        <v>0.47858942065491195</v>
      </c>
      <c r="I214">
        <f ca="1">(60+SUMIF(OFFSET(N214,-$C214+1,0,$C214),"EN",OFFSET(O214,-$C214+1,0,$C214))+SUMIF(OFFSET(S214,-$C214+1,0,$C214),"EN",OFFSET(T214,-$C214+1,0,$C214)))*SummonTypeTable!$O$2</f>
        <v>2468.3111111111116</v>
      </c>
      <c r="J214">
        <f ca="1">IF(C214=1,60*SummonTypeTable!$O$2-OFFSET(I214,0,-4),
IF(I214&lt;&gt;OFFSET(I214,-1,0),OFFSET(I214,-1,0)-OFFSET(I214,0,-4),""))</f>
        <v>-969.2444444444443</v>
      </c>
      <c r="K214">
        <f ca="1">IF(C214=1,60*SummonTypeTable!$O$2/OFFSET(I214,0,-4),
IF(I214&lt;&gt;OFFSET(I214,-1,0),OFFSET(I214,-1,0)/OFFSET(I214,0,-4),""))</f>
        <v>0.59309637093012413</v>
      </c>
      <c r="L214" t="str">
        <f t="shared" ca="1" si="40"/>
        <v>cu</v>
      </c>
      <c r="M214" t="s">
        <v>88</v>
      </c>
      <c r="N214" t="s">
        <v>114</v>
      </c>
      <c r="O214">
        <v>1000</v>
      </c>
      <c r="P214" t="str">
        <f t="shared" si="41"/>
        <v>에너지너무많음</v>
      </c>
      <c r="Q214" t="str">
        <f t="shared" ca="1" si="38"/>
        <v>cu</v>
      </c>
      <c r="R214" t="s">
        <v>88</v>
      </c>
      <c r="S214" t="s">
        <v>114</v>
      </c>
      <c r="T214">
        <v>250</v>
      </c>
      <c r="U214" t="str">
        <f t="shared" ca="1" si="42"/>
        <v>cu</v>
      </c>
      <c r="V214" t="str">
        <f t="shared" si="43"/>
        <v>EN</v>
      </c>
      <c r="W214">
        <f t="shared" si="44"/>
        <v>1000</v>
      </c>
      <c r="X214" t="str">
        <f t="shared" ca="1" si="45"/>
        <v>cu</v>
      </c>
      <c r="Y214" t="str">
        <f t="shared" si="46"/>
        <v>EN</v>
      </c>
      <c r="Z214">
        <f t="shared" si="47"/>
        <v>250</v>
      </c>
    </row>
    <row r="215" spans="1:26">
      <c r="A215" t="s">
        <v>77</v>
      </c>
      <c r="B215" t="str">
        <f>VLOOKUP(A215,EventPointTypeTable!$A:$B,MATCH(EventPointTypeTable!$B$1,EventPointTypeTable!$A$1:$B$1,0),0)</f>
        <v>루틴4</v>
      </c>
      <c r="C215">
        <f t="shared" ca="1" si="36"/>
        <v>19</v>
      </c>
      <c r="D215">
        <v>200</v>
      </c>
      <c r="E215">
        <f t="shared" ca="1" si="37"/>
        <v>2582</v>
      </c>
      <c r="F215">
        <f ca="1">(60+SUMIF(OFFSET(N215,-$C215+1,0,$C215),"EN",OFFSET(O215,-$C215+1,0,$C215)))*SummonTypeTable!$O$2</f>
        <v>1984.4444444444448</v>
      </c>
      <c r="G215" t="str">
        <f ca="1">IF(C215=1,60*SummonTypeTable!$O$2-OFFSET(F215,0,-1),
IF(F215&lt;&gt;OFFSET(F215,-1,0),OFFSET(F215,-1,0)-OFFSET(F215,0,-1),""))</f>
        <v/>
      </c>
      <c r="H215" t="str">
        <f ca="1">IF(C215=1,60*SummonTypeTable!$O$2/OFFSET(F215,0,-1),
IF(F215&lt;&gt;OFFSET(F215,-1,0),OFFSET(F215,-1,0)/OFFSET(F215,0,-1),""))</f>
        <v/>
      </c>
      <c r="I215">
        <f ca="1">(60+SUMIF(OFFSET(N215,-$C215+1,0,$C215),"EN",OFFSET(O215,-$C215+1,0,$C215))+SUMIF(OFFSET(S215,-$C215+1,0,$C215),"EN",OFFSET(T215,-$C215+1,0,$C215)))*SummonTypeTable!$O$2</f>
        <v>2468.3111111111116</v>
      </c>
      <c r="J215" t="str">
        <f ca="1">IF(C215=1,60*SummonTypeTable!$O$2-OFFSET(I215,0,-4),
IF(I215&lt;&gt;OFFSET(I215,-1,0),OFFSET(I215,-1,0)-OFFSET(I215,0,-4),""))</f>
        <v/>
      </c>
      <c r="K215" t="str">
        <f ca="1">IF(C215=1,60*SummonTypeTable!$O$2/OFFSET(I215,0,-4),
IF(I215&lt;&gt;OFFSET(I215,-1,0),OFFSET(I215,-1,0)/OFFSET(I215,0,-4),""))</f>
        <v/>
      </c>
      <c r="L215" t="str">
        <f t="shared" ca="1" si="40"/>
        <v>cu</v>
      </c>
      <c r="M215" t="s">
        <v>88</v>
      </c>
      <c r="N215" t="s">
        <v>90</v>
      </c>
      <c r="O215">
        <v>33750</v>
      </c>
      <c r="P215" t="str">
        <f t="shared" si="41"/>
        <v/>
      </c>
      <c r="Q215" t="str">
        <f t="shared" ca="1" si="38"/>
        <v>cu</v>
      </c>
      <c r="R215" t="s">
        <v>88</v>
      </c>
      <c r="S215" t="s">
        <v>90</v>
      </c>
      <c r="T215">
        <v>8438</v>
      </c>
      <c r="U215" t="str">
        <f t="shared" ca="1" si="42"/>
        <v>cu</v>
      </c>
      <c r="V215" t="str">
        <f t="shared" si="43"/>
        <v>GO</v>
      </c>
      <c r="W215">
        <f t="shared" si="44"/>
        <v>33750</v>
      </c>
      <c r="X215" t="str">
        <f t="shared" ca="1" si="45"/>
        <v>cu</v>
      </c>
      <c r="Y215" t="str">
        <f t="shared" si="46"/>
        <v>GO</v>
      </c>
      <c r="Z215">
        <f t="shared" si="47"/>
        <v>8438</v>
      </c>
    </row>
    <row r="216" spans="1:26">
      <c r="A216" t="s">
        <v>77</v>
      </c>
      <c r="B216" t="str">
        <f>VLOOKUP(A216,EventPointTypeTable!$A:$B,MATCH(EventPointTypeTable!$B$1,EventPointTypeTable!$A$1:$B$1,0),0)</f>
        <v>루틴4</v>
      </c>
      <c r="C216">
        <f t="shared" ca="1" si="36"/>
        <v>20</v>
      </c>
      <c r="D216">
        <v>330</v>
      </c>
      <c r="E216">
        <f t="shared" ca="1" si="37"/>
        <v>2912</v>
      </c>
      <c r="F216">
        <f ca="1">(60+SUMIF(OFFSET(N216,-$C216+1,0,$C216),"EN",OFFSET(O216,-$C216+1,0,$C216)))*SummonTypeTable!$O$2</f>
        <v>1984.4444444444448</v>
      </c>
      <c r="G216" t="str">
        <f ca="1">IF(C216=1,60*SummonTypeTable!$O$2-OFFSET(F216,0,-1),
IF(F216&lt;&gt;OFFSET(F216,-1,0),OFFSET(F216,-1,0)-OFFSET(F216,0,-1),""))</f>
        <v/>
      </c>
      <c r="H216" t="str">
        <f ca="1">IF(C216=1,60*SummonTypeTable!$O$2/OFFSET(F216,0,-1),
IF(F216&lt;&gt;OFFSET(F216,-1,0),OFFSET(F216,-1,0)/OFFSET(F216,0,-1),""))</f>
        <v/>
      </c>
      <c r="I216">
        <f ca="1">(60+SUMIF(OFFSET(N216,-$C216+1,0,$C216),"EN",OFFSET(O216,-$C216+1,0,$C216))+SUMIF(OFFSET(S216,-$C216+1,0,$C216),"EN",OFFSET(T216,-$C216+1,0,$C216)))*SummonTypeTable!$O$2</f>
        <v>2468.3111111111116</v>
      </c>
      <c r="J216" t="str">
        <f ca="1">IF(C216=1,60*SummonTypeTable!$O$2-OFFSET(I216,0,-4),
IF(I216&lt;&gt;OFFSET(I216,-1,0),OFFSET(I216,-1,0)-OFFSET(I216,0,-4),""))</f>
        <v/>
      </c>
      <c r="K216" t="str">
        <f ca="1">IF(C216=1,60*SummonTypeTable!$O$2/OFFSET(I216,0,-4),
IF(I216&lt;&gt;OFFSET(I216,-1,0),OFFSET(I216,-1,0)/OFFSET(I216,0,-4),""))</f>
        <v/>
      </c>
      <c r="L216" t="str">
        <f t="shared" ca="1" si="40"/>
        <v>it</v>
      </c>
      <c r="M216" t="s">
        <v>146</v>
      </c>
      <c r="N216" t="s">
        <v>145</v>
      </c>
      <c r="O216">
        <v>10</v>
      </c>
      <c r="P216" t="str">
        <f t="shared" si="41"/>
        <v/>
      </c>
      <c r="Q216" t="str">
        <f t="shared" ca="1" si="38"/>
        <v>cu</v>
      </c>
      <c r="R216" t="s">
        <v>88</v>
      </c>
      <c r="S216" t="s">
        <v>90</v>
      </c>
      <c r="T216">
        <v>9375</v>
      </c>
      <c r="U216" t="str">
        <f t="shared" ca="1" si="42"/>
        <v>it</v>
      </c>
      <c r="V216" t="str">
        <f t="shared" si="43"/>
        <v>Cash_sSpellGacha</v>
      </c>
      <c r="W216">
        <f t="shared" si="44"/>
        <v>10</v>
      </c>
      <c r="X216" t="str">
        <f t="shared" ca="1" si="45"/>
        <v>cu</v>
      </c>
      <c r="Y216" t="str">
        <f t="shared" si="46"/>
        <v>GO</v>
      </c>
      <c r="Z216">
        <f t="shared" si="47"/>
        <v>9375</v>
      </c>
    </row>
    <row r="217" spans="1:26">
      <c r="A217" t="s">
        <v>77</v>
      </c>
      <c r="B217" t="str">
        <f>VLOOKUP(A217,EventPointTypeTable!$A:$B,MATCH(EventPointTypeTable!$B$1,EventPointTypeTable!$A$1:$B$1,0),0)</f>
        <v>루틴4</v>
      </c>
      <c r="C217">
        <f t="shared" ref="C217:C280" ca="1" si="48">IF(A217&lt;&gt;OFFSET(A217,-1,0),1,OFFSET(C217,-1,0)+1)</f>
        <v>21</v>
      </c>
      <c r="D217">
        <v>1000</v>
      </c>
      <c r="E217">
        <f t="shared" ref="E217:E280" ca="1" si="49">IF(A217&lt;&gt;OFFSET(A217,-1,0),D217,OFFSET(E217,-1,0)+D217)</f>
        <v>3912</v>
      </c>
      <c r="F217">
        <f ca="1">(60+SUMIF(OFFSET(N217,-$C217+1,0,$C217),"EN",OFFSET(O217,-$C217+1,0,$C217)))*SummonTypeTable!$O$2</f>
        <v>3251.1111111111113</v>
      </c>
      <c r="G217">
        <f ca="1">IF(C217=1,60*SummonTypeTable!$O$2-OFFSET(F217,0,-1),
IF(F217&lt;&gt;OFFSET(F217,-1,0),OFFSET(F217,-1,0)-OFFSET(F217,0,-1),""))</f>
        <v>-1927.5555555555552</v>
      </c>
      <c r="H217">
        <f ca="1">IF(C217=1,60*SummonTypeTable!$O$2/OFFSET(F217,0,-1),
IF(F217&lt;&gt;OFFSET(F217,-1,0),OFFSET(F217,-1,0)/OFFSET(F217,0,-1),""))</f>
        <v>0.50727107475573741</v>
      </c>
      <c r="I217">
        <f ca="1">(60+SUMIF(OFFSET(N217,-$C217+1,0,$C217),"EN",OFFSET(O217,-$C217+1,0,$C217))+SUMIF(OFFSET(S217,-$C217+1,0,$C217),"EN",OFFSET(T217,-$C217+1,0,$C217)))*SummonTypeTable!$O$2</f>
        <v>4051.6444444444451</v>
      </c>
      <c r="J217">
        <f ca="1">IF(C217=1,60*SummonTypeTable!$O$2-OFFSET(I217,0,-4),
IF(I217&lt;&gt;OFFSET(I217,-1,0),OFFSET(I217,-1,0)-OFFSET(I217,0,-4),""))</f>
        <v>-1443.6888888888884</v>
      </c>
      <c r="K217">
        <f ca="1">IF(C217=1,60*SummonTypeTable!$O$2/OFFSET(I217,0,-4),
IF(I217&lt;&gt;OFFSET(I217,-1,0),OFFSET(I217,-1,0)/OFFSET(I217,0,-4),""))</f>
        <v>0.63095887298341302</v>
      </c>
      <c r="L217" t="str">
        <f t="shared" ca="1" si="40"/>
        <v>cu</v>
      </c>
      <c r="M217" t="s">
        <v>88</v>
      </c>
      <c r="N217" t="s">
        <v>114</v>
      </c>
      <c r="O217">
        <v>1500</v>
      </c>
      <c r="P217" t="str">
        <f t="shared" si="41"/>
        <v>에너지너무많음</v>
      </c>
      <c r="Q217" t="str">
        <f t="shared" ca="1" si="38"/>
        <v>cu</v>
      </c>
      <c r="R217" t="s">
        <v>88</v>
      </c>
      <c r="S217" t="s">
        <v>114</v>
      </c>
      <c r="T217">
        <v>375</v>
      </c>
      <c r="U217" t="str">
        <f t="shared" ca="1" si="42"/>
        <v>cu</v>
      </c>
      <c r="V217" t="str">
        <f t="shared" si="43"/>
        <v>EN</v>
      </c>
      <c r="W217">
        <f t="shared" si="44"/>
        <v>1500</v>
      </c>
      <c r="X217" t="str">
        <f t="shared" ca="1" si="45"/>
        <v>cu</v>
      </c>
      <c r="Y217" t="str">
        <f t="shared" si="46"/>
        <v>EN</v>
      </c>
      <c r="Z217">
        <f t="shared" si="47"/>
        <v>375</v>
      </c>
    </row>
    <row r="218" spans="1:26">
      <c r="A218" t="s">
        <v>77</v>
      </c>
      <c r="B218" t="str">
        <f>VLOOKUP(A218,EventPointTypeTable!$A:$B,MATCH(EventPointTypeTable!$B$1,EventPointTypeTable!$A$1:$B$1,0),0)</f>
        <v>루틴4</v>
      </c>
      <c r="C218">
        <f t="shared" ca="1" si="48"/>
        <v>22</v>
      </c>
      <c r="D218">
        <v>330</v>
      </c>
      <c r="E218">
        <f t="shared" ca="1" si="49"/>
        <v>4242</v>
      </c>
      <c r="F218">
        <f ca="1">(60+SUMIF(OFFSET(N218,-$C218+1,0,$C218),"EN",OFFSET(O218,-$C218+1,0,$C218)))*SummonTypeTable!$O$2</f>
        <v>3251.1111111111113</v>
      </c>
      <c r="G218" t="str">
        <f ca="1">IF(C218=1,60*SummonTypeTable!$O$2-OFFSET(F218,0,-1),
IF(F218&lt;&gt;OFFSET(F218,-1,0),OFFSET(F218,-1,0)-OFFSET(F218,0,-1),""))</f>
        <v/>
      </c>
      <c r="H218" t="str">
        <f ca="1">IF(C218=1,60*SummonTypeTable!$O$2/OFFSET(F218,0,-1),
IF(F218&lt;&gt;OFFSET(F218,-1,0),OFFSET(F218,-1,0)/OFFSET(F218,0,-1),""))</f>
        <v/>
      </c>
      <c r="I218">
        <f ca="1">(60+SUMIF(OFFSET(N218,-$C218+1,0,$C218),"EN",OFFSET(O218,-$C218+1,0,$C218))+SUMIF(OFFSET(S218,-$C218+1,0,$C218),"EN",OFFSET(T218,-$C218+1,0,$C218)))*SummonTypeTable!$O$2</f>
        <v>4051.6444444444451</v>
      </c>
      <c r="J218" t="str">
        <f ca="1">IF(C218=1,60*SummonTypeTable!$O$2-OFFSET(I218,0,-4),
IF(I218&lt;&gt;OFFSET(I218,-1,0),OFFSET(I218,-1,0)-OFFSET(I218,0,-4),""))</f>
        <v/>
      </c>
      <c r="K218" t="str">
        <f ca="1">IF(C218=1,60*SummonTypeTable!$O$2/OFFSET(I218,0,-4),
IF(I218&lt;&gt;OFFSET(I218,-1,0),OFFSET(I218,-1,0)/OFFSET(I218,0,-4),""))</f>
        <v/>
      </c>
      <c r="L218" t="str">
        <f t="shared" ca="1" si="40"/>
        <v>cu</v>
      </c>
      <c r="M218" t="s">
        <v>88</v>
      </c>
      <c r="N218" t="s">
        <v>90</v>
      </c>
      <c r="O218">
        <v>27500</v>
      </c>
      <c r="P218" t="str">
        <f t="shared" si="41"/>
        <v/>
      </c>
      <c r="Q218" t="str">
        <f t="shared" ca="1" si="38"/>
        <v>cu</v>
      </c>
      <c r="R218" t="s">
        <v>88</v>
      </c>
      <c r="S218" t="s">
        <v>90</v>
      </c>
      <c r="T218">
        <v>6875</v>
      </c>
      <c r="U218" t="str">
        <f t="shared" ca="1" si="42"/>
        <v>cu</v>
      </c>
      <c r="V218" t="str">
        <f t="shared" si="43"/>
        <v>GO</v>
      </c>
      <c r="W218">
        <f t="shared" si="44"/>
        <v>27500</v>
      </c>
      <c r="X218" t="str">
        <f t="shared" ca="1" si="45"/>
        <v>cu</v>
      </c>
      <c r="Y218" t="str">
        <f t="shared" si="46"/>
        <v>GO</v>
      </c>
      <c r="Z218">
        <f t="shared" si="47"/>
        <v>6875</v>
      </c>
    </row>
    <row r="219" spans="1:26">
      <c r="A219" t="s">
        <v>77</v>
      </c>
      <c r="B219" t="str">
        <f>VLOOKUP(A219,EventPointTypeTable!$A:$B,MATCH(EventPointTypeTable!$B$1,EventPointTypeTable!$A$1:$B$1,0),0)</f>
        <v>루틴4</v>
      </c>
      <c r="C219">
        <f t="shared" ca="1" si="48"/>
        <v>23</v>
      </c>
      <c r="D219">
        <v>590</v>
      </c>
      <c r="E219">
        <f t="shared" ca="1" si="49"/>
        <v>4832</v>
      </c>
      <c r="F219">
        <f ca="1">(60+SUMIF(OFFSET(N219,-$C219+1,0,$C219),"EN",OFFSET(O219,-$C219+1,0,$C219)))*SummonTypeTable!$O$2</f>
        <v>3251.1111111111113</v>
      </c>
      <c r="G219" t="str">
        <f ca="1">IF(C219=1,60*SummonTypeTable!$O$2-OFFSET(F219,0,-1),
IF(F219&lt;&gt;OFFSET(F219,-1,0),OFFSET(F219,-1,0)-OFFSET(F219,0,-1),""))</f>
        <v/>
      </c>
      <c r="H219" t="str">
        <f ca="1">IF(C219=1,60*SummonTypeTable!$O$2/OFFSET(F219,0,-1),
IF(F219&lt;&gt;OFFSET(F219,-1,0),OFFSET(F219,-1,0)/OFFSET(F219,0,-1),""))</f>
        <v/>
      </c>
      <c r="I219">
        <f ca="1">(60+SUMIF(OFFSET(N219,-$C219+1,0,$C219),"EN",OFFSET(O219,-$C219+1,0,$C219))+SUMIF(OFFSET(S219,-$C219+1,0,$C219),"EN",OFFSET(T219,-$C219+1,0,$C219)))*SummonTypeTable!$O$2</f>
        <v>4051.6444444444451</v>
      </c>
      <c r="J219" t="str">
        <f ca="1">IF(C219=1,60*SummonTypeTable!$O$2-OFFSET(I219,0,-4),
IF(I219&lt;&gt;OFFSET(I219,-1,0),OFFSET(I219,-1,0)-OFFSET(I219,0,-4),""))</f>
        <v/>
      </c>
      <c r="K219" t="str">
        <f ca="1">IF(C219=1,60*SummonTypeTable!$O$2/OFFSET(I219,0,-4),
IF(I219&lt;&gt;OFFSET(I219,-1,0),OFFSET(I219,-1,0)/OFFSET(I219,0,-4),""))</f>
        <v/>
      </c>
      <c r="L219" t="str">
        <f t="shared" ca="1" si="40"/>
        <v>it</v>
      </c>
      <c r="M219" t="s">
        <v>146</v>
      </c>
      <c r="N219" t="s">
        <v>145</v>
      </c>
      <c r="O219">
        <v>10</v>
      </c>
      <c r="P219" t="str">
        <f t="shared" si="41"/>
        <v/>
      </c>
      <c r="Q219" t="str">
        <f t="shared" ca="1" si="38"/>
        <v>cu</v>
      </c>
      <c r="R219" t="s">
        <v>88</v>
      </c>
      <c r="S219" t="s">
        <v>90</v>
      </c>
      <c r="T219">
        <v>10938</v>
      </c>
      <c r="U219" t="str">
        <f t="shared" ca="1" si="42"/>
        <v>it</v>
      </c>
      <c r="V219" t="str">
        <f t="shared" si="43"/>
        <v>Cash_sSpellGacha</v>
      </c>
      <c r="W219">
        <f t="shared" si="44"/>
        <v>10</v>
      </c>
      <c r="X219" t="str">
        <f t="shared" ca="1" si="45"/>
        <v>cu</v>
      </c>
      <c r="Y219" t="str">
        <f t="shared" si="46"/>
        <v>GO</v>
      </c>
      <c r="Z219">
        <f t="shared" si="47"/>
        <v>10938</v>
      </c>
    </row>
    <row r="220" spans="1:26">
      <c r="A220" t="s">
        <v>77</v>
      </c>
      <c r="B220" t="str">
        <f>VLOOKUP(A220,EventPointTypeTable!$A:$B,MATCH(EventPointTypeTable!$B$1,EventPointTypeTable!$A$1:$B$1,0),0)</f>
        <v>루틴4</v>
      </c>
      <c r="C220">
        <f t="shared" ca="1" si="48"/>
        <v>24</v>
      </c>
      <c r="D220">
        <v>1250</v>
      </c>
      <c r="E220">
        <f t="shared" ca="1" si="49"/>
        <v>6082</v>
      </c>
      <c r="F220">
        <f ca="1">(60+SUMIF(OFFSET(N220,-$C220+1,0,$C220),"EN",OFFSET(O220,-$C220+1,0,$C220)))*SummonTypeTable!$O$2</f>
        <v>3251.1111111111113</v>
      </c>
      <c r="G220" t="str">
        <f ca="1">IF(C220=1,60*SummonTypeTable!$O$2-OFFSET(F220,0,-1),
IF(F220&lt;&gt;OFFSET(F220,-1,0),OFFSET(F220,-1,0)-OFFSET(F220,0,-1),""))</f>
        <v/>
      </c>
      <c r="H220" t="str">
        <f ca="1">IF(C220=1,60*SummonTypeTable!$O$2/OFFSET(F220,0,-1),
IF(F220&lt;&gt;OFFSET(F220,-1,0),OFFSET(F220,-1,0)/OFFSET(F220,0,-1),""))</f>
        <v/>
      </c>
      <c r="I220">
        <f ca="1">(60+SUMIF(OFFSET(N220,-$C220+1,0,$C220),"EN",OFFSET(O220,-$C220+1,0,$C220))+SUMIF(OFFSET(S220,-$C220+1,0,$C220),"EN",OFFSET(T220,-$C220+1,0,$C220)))*SummonTypeTable!$O$2</f>
        <v>4051.6444444444451</v>
      </c>
      <c r="J220" t="str">
        <f ca="1">IF(C220=1,60*SummonTypeTable!$O$2-OFFSET(I220,0,-4),
IF(I220&lt;&gt;OFFSET(I220,-1,0),OFFSET(I220,-1,0)-OFFSET(I220,0,-4),""))</f>
        <v/>
      </c>
      <c r="K220" t="str">
        <f ca="1">IF(C220=1,60*SummonTypeTable!$O$2/OFFSET(I220,0,-4),
IF(I220&lt;&gt;OFFSET(I220,-1,0),OFFSET(I220,-1,0)/OFFSET(I220,0,-4),""))</f>
        <v/>
      </c>
      <c r="L220" t="str">
        <f t="shared" ca="1" si="40"/>
        <v>cu</v>
      </c>
      <c r="M220" t="s">
        <v>88</v>
      </c>
      <c r="N220" t="s">
        <v>90</v>
      </c>
      <c r="O220">
        <v>36250</v>
      </c>
      <c r="P220" t="str">
        <f t="shared" si="41"/>
        <v/>
      </c>
      <c r="Q220" t="str">
        <f t="shared" ca="1" si="38"/>
        <v>cu</v>
      </c>
      <c r="R220" t="s">
        <v>88</v>
      </c>
      <c r="S220" t="s">
        <v>90</v>
      </c>
      <c r="T220">
        <v>9063</v>
      </c>
      <c r="U220" t="str">
        <f t="shared" ca="1" si="42"/>
        <v>cu</v>
      </c>
      <c r="V220" t="str">
        <f t="shared" si="43"/>
        <v>GO</v>
      </c>
      <c r="W220">
        <f t="shared" si="44"/>
        <v>36250</v>
      </c>
      <c r="X220" t="str">
        <f t="shared" ca="1" si="45"/>
        <v>cu</v>
      </c>
      <c r="Y220" t="str">
        <f t="shared" si="46"/>
        <v>GO</v>
      </c>
      <c r="Z220">
        <f t="shared" si="47"/>
        <v>9063</v>
      </c>
    </row>
    <row r="221" spans="1:26">
      <c r="A221" t="s">
        <v>77</v>
      </c>
      <c r="B221" t="str">
        <f>VLOOKUP(A221,EventPointTypeTable!$A:$B,MATCH(EventPointTypeTable!$B$1,EventPointTypeTable!$A$1:$B$1,0),0)</f>
        <v>루틴4</v>
      </c>
      <c r="C221">
        <f t="shared" ca="1" si="48"/>
        <v>25</v>
      </c>
      <c r="D221">
        <v>1900</v>
      </c>
      <c r="E221">
        <f t="shared" ca="1" si="49"/>
        <v>7982</v>
      </c>
      <c r="F221">
        <f ca="1">(60+SUMIF(OFFSET(N221,-$C221+1,0,$C221),"EN",OFFSET(O221,-$C221+1,0,$C221)))*SummonTypeTable!$O$2</f>
        <v>4940.0000000000009</v>
      </c>
      <c r="G221">
        <f ca="1">IF(C221=1,60*SummonTypeTable!$O$2-OFFSET(F221,0,-1),
IF(F221&lt;&gt;OFFSET(F221,-1,0),OFFSET(F221,-1,0)-OFFSET(F221,0,-1),""))</f>
        <v>-4730.8888888888887</v>
      </c>
      <c r="H221">
        <f ca="1">IF(C221=1,60*SummonTypeTable!$O$2/OFFSET(F221,0,-1),
IF(F221&lt;&gt;OFFSET(F221,-1,0),OFFSET(F221,-1,0)/OFFSET(F221,0,-1),""))</f>
        <v>0.40730532587210116</v>
      </c>
      <c r="I221">
        <f ca="1">(60+SUMIF(OFFSET(N221,-$C221+1,0,$C221),"EN",OFFSET(O221,-$C221+1,0,$C221))+SUMIF(OFFSET(S221,-$C221+1,0,$C221),"EN",OFFSET(T221,-$C221+1,0,$C221)))*SummonTypeTable!$O$2</f>
        <v>6162.7555555555564</v>
      </c>
      <c r="J221">
        <f ca="1">IF(C221=1,60*SummonTypeTable!$O$2-OFFSET(I221,0,-4),
IF(I221&lt;&gt;OFFSET(I221,-1,0),OFFSET(I221,-1,0)-OFFSET(I221,0,-4),""))</f>
        <v>-3930.3555555555549</v>
      </c>
      <c r="K221">
        <f ca="1">IF(C221=1,60*SummonTypeTable!$O$2/OFFSET(I221,0,-4),
IF(I221&lt;&gt;OFFSET(I221,-1,0),OFFSET(I221,-1,0)/OFFSET(I221,0,-4),""))</f>
        <v>0.50759765026866011</v>
      </c>
      <c r="L221" t="str">
        <f t="shared" ca="1" si="40"/>
        <v>cu</v>
      </c>
      <c r="M221" t="s">
        <v>88</v>
      </c>
      <c r="N221" t="s">
        <v>114</v>
      </c>
      <c r="O221">
        <v>2000</v>
      </c>
      <c r="P221" t="str">
        <f t="shared" si="41"/>
        <v>에너지너무많음</v>
      </c>
      <c r="Q221" t="str">
        <f t="shared" ca="1" si="38"/>
        <v>cu</v>
      </c>
      <c r="R221" t="s">
        <v>88</v>
      </c>
      <c r="S221" t="s">
        <v>114</v>
      </c>
      <c r="T221">
        <v>500</v>
      </c>
      <c r="U221" t="str">
        <f t="shared" ca="1" si="42"/>
        <v>cu</v>
      </c>
      <c r="V221" t="str">
        <f t="shared" si="43"/>
        <v>EN</v>
      </c>
      <c r="W221">
        <f t="shared" si="44"/>
        <v>2000</v>
      </c>
      <c r="X221" t="str">
        <f t="shared" ca="1" si="45"/>
        <v>cu</v>
      </c>
      <c r="Y221" t="str">
        <f t="shared" si="46"/>
        <v>EN</v>
      </c>
      <c r="Z221">
        <f t="shared" si="47"/>
        <v>500</v>
      </c>
    </row>
    <row r="222" spans="1:26">
      <c r="A222" t="s">
        <v>77</v>
      </c>
      <c r="B222" t="str">
        <f>VLOOKUP(A222,EventPointTypeTable!$A:$B,MATCH(EventPointTypeTable!$B$1,EventPointTypeTable!$A$1:$B$1,0),0)</f>
        <v>루틴4</v>
      </c>
      <c r="C222">
        <f t="shared" ca="1" si="48"/>
        <v>26</v>
      </c>
      <c r="D222">
        <v>200</v>
      </c>
      <c r="E222">
        <f t="shared" ca="1" si="49"/>
        <v>8182</v>
      </c>
      <c r="F222">
        <f ca="1">(60+SUMIF(OFFSET(N222,-$C222+1,0,$C222),"EN",OFFSET(O222,-$C222+1,0,$C222)))*SummonTypeTable!$O$2</f>
        <v>4940.0000000000009</v>
      </c>
      <c r="G222" t="str">
        <f ca="1">IF(C222=1,60*SummonTypeTable!$O$2-OFFSET(F222,0,-1),
IF(F222&lt;&gt;OFFSET(F222,-1,0),OFFSET(F222,-1,0)-OFFSET(F222,0,-1),""))</f>
        <v/>
      </c>
      <c r="H222" t="str">
        <f ca="1">IF(C222=1,60*SummonTypeTable!$O$2/OFFSET(F222,0,-1),
IF(F222&lt;&gt;OFFSET(F222,-1,0),OFFSET(F222,-1,0)/OFFSET(F222,0,-1),""))</f>
        <v/>
      </c>
      <c r="I222">
        <f ca="1">(60+SUMIF(OFFSET(N222,-$C222+1,0,$C222),"EN",OFFSET(O222,-$C222+1,0,$C222))+SUMIF(OFFSET(S222,-$C222+1,0,$C222),"EN",OFFSET(T222,-$C222+1,0,$C222)))*SummonTypeTable!$O$2</f>
        <v>6162.7555555555564</v>
      </c>
      <c r="J222" t="str">
        <f ca="1">IF(C222=1,60*SummonTypeTable!$O$2-OFFSET(I222,0,-4),
IF(I222&lt;&gt;OFFSET(I222,-1,0),OFFSET(I222,-1,0)-OFFSET(I222,0,-4),""))</f>
        <v/>
      </c>
      <c r="K222" t="str">
        <f ca="1">IF(C222=1,60*SummonTypeTable!$O$2/OFFSET(I222,0,-4),
IF(I222&lt;&gt;OFFSET(I222,-1,0),OFFSET(I222,-1,0)/OFFSET(I222,0,-4),""))</f>
        <v/>
      </c>
      <c r="L222" t="str">
        <f t="shared" ca="1" si="40"/>
        <v>cu</v>
      </c>
      <c r="M222" t="s">
        <v>88</v>
      </c>
      <c r="N222" t="s">
        <v>90</v>
      </c>
      <c r="O222">
        <v>50000</v>
      </c>
      <c r="P222" t="str">
        <f t="shared" si="41"/>
        <v/>
      </c>
      <c r="Q222" t="str">
        <f t="shared" ca="1" si="38"/>
        <v>cu</v>
      </c>
      <c r="R222" t="s">
        <v>88</v>
      </c>
      <c r="S222" t="s">
        <v>90</v>
      </c>
      <c r="T222">
        <v>12500</v>
      </c>
      <c r="U222" t="str">
        <f t="shared" ca="1" si="42"/>
        <v>cu</v>
      </c>
      <c r="V222" t="str">
        <f t="shared" si="43"/>
        <v>GO</v>
      </c>
      <c r="W222">
        <f t="shared" si="44"/>
        <v>50000</v>
      </c>
      <c r="X222" t="str">
        <f t="shared" ca="1" si="45"/>
        <v>cu</v>
      </c>
      <c r="Y222" t="str">
        <f t="shared" si="46"/>
        <v>GO</v>
      </c>
      <c r="Z222">
        <f t="shared" si="47"/>
        <v>12500</v>
      </c>
    </row>
    <row r="223" spans="1:26">
      <c r="A223" t="s">
        <v>77</v>
      </c>
      <c r="B223" t="str">
        <f>VLOOKUP(A223,EventPointTypeTable!$A:$B,MATCH(EventPointTypeTable!$B$1,EventPointTypeTable!$A$1:$B$1,0),0)</f>
        <v>루틴4</v>
      </c>
      <c r="C223">
        <f t="shared" ca="1" si="48"/>
        <v>27</v>
      </c>
      <c r="D223">
        <v>400</v>
      </c>
      <c r="E223">
        <f t="shared" ca="1" si="49"/>
        <v>8582</v>
      </c>
      <c r="F223">
        <f ca="1">(60+SUMIF(OFFSET(N223,-$C223+1,0,$C223),"EN",OFFSET(O223,-$C223+1,0,$C223)))*SummonTypeTable!$O$2</f>
        <v>4940.0000000000009</v>
      </c>
      <c r="G223" t="str">
        <f ca="1">IF(C223=1,60*SummonTypeTable!$O$2-OFFSET(F223,0,-1),
IF(F223&lt;&gt;OFFSET(F223,-1,0),OFFSET(F223,-1,0)-OFFSET(F223,0,-1),""))</f>
        <v/>
      </c>
      <c r="H223" t="str">
        <f ca="1">IF(C223=1,60*SummonTypeTable!$O$2/OFFSET(F223,0,-1),
IF(F223&lt;&gt;OFFSET(F223,-1,0),OFFSET(F223,-1,0)/OFFSET(F223,0,-1),""))</f>
        <v/>
      </c>
      <c r="I223">
        <f ca="1">(60+SUMIF(OFFSET(N223,-$C223+1,0,$C223),"EN",OFFSET(O223,-$C223+1,0,$C223))+SUMIF(OFFSET(S223,-$C223+1,0,$C223),"EN",OFFSET(T223,-$C223+1,0,$C223)))*SummonTypeTable!$O$2</f>
        <v>6162.7555555555564</v>
      </c>
      <c r="J223" t="str">
        <f ca="1">IF(C223=1,60*SummonTypeTable!$O$2-OFFSET(I223,0,-4),
IF(I223&lt;&gt;OFFSET(I223,-1,0),OFFSET(I223,-1,0)-OFFSET(I223,0,-4),""))</f>
        <v/>
      </c>
      <c r="K223" t="str">
        <f ca="1">IF(C223=1,60*SummonTypeTable!$O$2/OFFSET(I223,0,-4),
IF(I223&lt;&gt;OFFSET(I223,-1,0),OFFSET(I223,-1,0)/OFFSET(I223,0,-4),""))</f>
        <v/>
      </c>
      <c r="L223" t="str">
        <f t="shared" ca="1" si="40"/>
        <v>it</v>
      </c>
      <c r="M223" t="s">
        <v>146</v>
      </c>
      <c r="N223" t="s">
        <v>145</v>
      </c>
      <c r="O223">
        <v>10</v>
      </c>
      <c r="P223" t="str">
        <f t="shared" si="41"/>
        <v/>
      </c>
      <c r="Q223" t="str">
        <f t="shared" ca="1" si="38"/>
        <v>cu</v>
      </c>
      <c r="R223" t="s">
        <v>88</v>
      </c>
      <c r="S223" t="s">
        <v>90</v>
      </c>
      <c r="T223">
        <v>15625</v>
      </c>
      <c r="U223" t="str">
        <f t="shared" ca="1" si="42"/>
        <v>it</v>
      </c>
      <c r="V223" t="str">
        <f t="shared" si="43"/>
        <v>Cash_sSpellGacha</v>
      </c>
      <c r="W223">
        <f t="shared" si="44"/>
        <v>10</v>
      </c>
      <c r="X223" t="str">
        <f t="shared" ca="1" si="45"/>
        <v>cu</v>
      </c>
      <c r="Y223" t="str">
        <f t="shared" si="46"/>
        <v>GO</v>
      </c>
      <c r="Z223">
        <f t="shared" si="47"/>
        <v>15625</v>
      </c>
    </row>
    <row r="224" spans="1:26">
      <c r="A224" t="s">
        <v>77</v>
      </c>
      <c r="B224" t="str">
        <f>VLOOKUP(A224,EventPointTypeTable!$A:$B,MATCH(EventPointTypeTable!$B$1,EventPointTypeTable!$A$1:$B$1,0),0)</f>
        <v>루틴4</v>
      </c>
      <c r="C224">
        <f t="shared" ca="1" si="48"/>
        <v>28</v>
      </c>
      <c r="D224">
        <v>2400</v>
      </c>
      <c r="E224">
        <f t="shared" ca="1" si="49"/>
        <v>10982</v>
      </c>
      <c r="F224">
        <f ca="1">(60+SUMIF(OFFSET(N224,-$C224+1,0,$C224),"EN",OFFSET(O224,-$C224+1,0,$C224)))*SummonTypeTable!$O$2</f>
        <v>4940.0000000000009</v>
      </c>
      <c r="G224" t="str">
        <f ca="1">IF(C224=1,60*SummonTypeTable!$O$2-OFFSET(F224,0,-1),
IF(F224&lt;&gt;OFFSET(F224,-1,0),OFFSET(F224,-1,0)-OFFSET(F224,0,-1),""))</f>
        <v/>
      </c>
      <c r="H224" t="str">
        <f ca="1">IF(C224=1,60*SummonTypeTable!$O$2/OFFSET(F224,0,-1),
IF(F224&lt;&gt;OFFSET(F224,-1,0),OFFSET(F224,-1,0)/OFFSET(F224,0,-1),""))</f>
        <v/>
      </c>
      <c r="I224">
        <f ca="1">(60+SUMIF(OFFSET(N224,-$C224+1,0,$C224),"EN",OFFSET(O224,-$C224+1,0,$C224))+SUMIF(OFFSET(S224,-$C224+1,0,$C224),"EN",OFFSET(T224,-$C224+1,0,$C224)))*SummonTypeTable!$O$2</f>
        <v>6796.0888888888894</v>
      </c>
      <c r="J224">
        <f ca="1">IF(C224=1,60*SummonTypeTable!$O$2-OFFSET(I224,0,-4),
IF(I224&lt;&gt;OFFSET(I224,-1,0),OFFSET(I224,-1,0)-OFFSET(I224,0,-4),""))</f>
        <v>-4819.2444444444436</v>
      </c>
      <c r="K224">
        <f ca="1">IF(C224=1,60*SummonTypeTable!$O$2/OFFSET(I224,0,-4),
IF(I224&lt;&gt;OFFSET(I224,-1,0),OFFSET(I224,-1,0)/OFFSET(I224,0,-4),""))</f>
        <v>0.56116878123798541</v>
      </c>
      <c r="L224" t="str">
        <f t="shared" ca="1" si="40"/>
        <v>it</v>
      </c>
      <c r="M224" t="s">
        <v>146</v>
      </c>
      <c r="N224" t="s">
        <v>147</v>
      </c>
      <c r="O224">
        <v>10</v>
      </c>
      <c r="P224" t="str">
        <f t="shared" si="41"/>
        <v/>
      </c>
      <c r="Q224" t="str">
        <f t="shared" ca="1" si="38"/>
        <v>cu</v>
      </c>
      <c r="R224" t="s">
        <v>88</v>
      </c>
      <c r="S224" t="s">
        <v>114</v>
      </c>
      <c r="T224">
        <v>750</v>
      </c>
      <c r="U224" t="str">
        <f t="shared" ca="1" si="42"/>
        <v>it</v>
      </c>
      <c r="V224" t="str">
        <f t="shared" si="43"/>
        <v>Cash_sCharacterGacha</v>
      </c>
      <c r="W224">
        <f t="shared" si="44"/>
        <v>10</v>
      </c>
      <c r="X224" t="str">
        <f t="shared" ca="1" si="45"/>
        <v>cu</v>
      </c>
      <c r="Y224" t="str">
        <f t="shared" si="46"/>
        <v>EN</v>
      </c>
      <c r="Z224">
        <f t="shared" si="47"/>
        <v>750</v>
      </c>
    </row>
    <row r="225" spans="1:26">
      <c r="A225" t="s">
        <v>77</v>
      </c>
      <c r="B225" t="str">
        <f>VLOOKUP(A225,EventPointTypeTable!$A:$B,MATCH(EventPointTypeTable!$B$1,EventPointTypeTable!$A$1:$B$1,0),0)</f>
        <v>루틴4</v>
      </c>
      <c r="C225">
        <f t="shared" ca="1" si="48"/>
        <v>29</v>
      </c>
      <c r="D225">
        <v>1500</v>
      </c>
      <c r="E225">
        <f t="shared" ca="1" si="49"/>
        <v>12482</v>
      </c>
      <c r="F225">
        <f ca="1">(60+SUMIF(OFFSET(N225,-$C225+1,0,$C225),"EN",OFFSET(O225,-$C225+1,0,$C225)))*SummonTypeTable!$O$2</f>
        <v>4940.0000000000009</v>
      </c>
      <c r="G225" t="str">
        <f ca="1">IF(C225=1,60*SummonTypeTable!$O$2-OFFSET(F225,0,-1),
IF(F225&lt;&gt;OFFSET(F225,-1,0),OFFSET(F225,-1,0)-OFFSET(F225,0,-1),""))</f>
        <v/>
      </c>
      <c r="H225" t="str">
        <f ca="1">IF(C225=1,60*SummonTypeTable!$O$2/OFFSET(F225,0,-1),
IF(F225&lt;&gt;OFFSET(F225,-1,0),OFFSET(F225,-1,0)/OFFSET(F225,0,-1),""))</f>
        <v/>
      </c>
      <c r="I225">
        <f ca="1">(60+SUMIF(OFFSET(N225,-$C225+1,0,$C225),"EN",OFFSET(O225,-$C225+1,0,$C225))+SUMIF(OFFSET(S225,-$C225+1,0,$C225),"EN",OFFSET(T225,-$C225+1,0,$C225)))*SummonTypeTable!$O$2</f>
        <v>6796.0888888888894</v>
      </c>
      <c r="J225" t="str">
        <f ca="1">IF(C225=1,60*SummonTypeTable!$O$2-OFFSET(I225,0,-4),
IF(I225&lt;&gt;OFFSET(I225,-1,0),OFFSET(I225,-1,0)-OFFSET(I225,0,-4),""))</f>
        <v/>
      </c>
      <c r="K225" t="str">
        <f ca="1">IF(C225=1,60*SummonTypeTable!$O$2/OFFSET(I225,0,-4),
IF(I225&lt;&gt;OFFSET(I225,-1,0),OFFSET(I225,-1,0)/OFFSET(I225,0,-4),""))</f>
        <v/>
      </c>
      <c r="L225" t="str">
        <f t="shared" ca="1" si="40"/>
        <v>cu</v>
      </c>
      <c r="M225" t="s">
        <v>88</v>
      </c>
      <c r="N225" t="s">
        <v>90</v>
      </c>
      <c r="O225">
        <v>75000</v>
      </c>
      <c r="P225" t="str">
        <f t="shared" si="41"/>
        <v/>
      </c>
      <c r="Q225" t="str">
        <f t="shared" ca="1" si="38"/>
        <v>cu</v>
      </c>
      <c r="R225" t="s">
        <v>88</v>
      </c>
      <c r="S225" t="s">
        <v>90</v>
      </c>
      <c r="T225">
        <v>18750</v>
      </c>
      <c r="U225" t="str">
        <f t="shared" ca="1" si="42"/>
        <v>cu</v>
      </c>
      <c r="V225" t="str">
        <f t="shared" si="43"/>
        <v>GO</v>
      </c>
      <c r="W225">
        <f t="shared" si="44"/>
        <v>75000</v>
      </c>
      <c r="X225" t="str">
        <f t="shared" ca="1" si="45"/>
        <v>cu</v>
      </c>
      <c r="Y225" t="str">
        <f t="shared" si="46"/>
        <v>GO</v>
      </c>
      <c r="Z225">
        <f t="shared" si="47"/>
        <v>18750</v>
      </c>
    </row>
    <row r="226" spans="1:26">
      <c r="A226" t="s">
        <v>77</v>
      </c>
      <c r="B226" t="str">
        <f>VLOOKUP(A226,EventPointTypeTable!$A:$B,MATCH(EventPointTypeTable!$B$1,EventPointTypeTable!$A$1:$B$1,0),0)</f>
        <v>루틴4</v>
      </c>
      <c r="C226">
        <f t="shared" ca="1" si="48"/>
        <v>30</v>
      </c>
      <c r="D226">
        <v>2800</v>
      </c>
      <c r="E226">
        <f t="shared" ca="1" si="49"/>
        <v>15282</v>
      </c>
      <c r="F226">
        <f ca="1">(60+SUMIF(OFFSET(N226,-$C226+1,0,$C226),"EN",OFFSET(O226,-$C226+1,0,$C226)))*SummonTypeTable!$O$2</f>
        <v>4940.0000000000009</v>
      </c>
      <c r="G226" t="str">
        <f ca="1">IF(C226=1,60*SummonTypeTable!$O$2-OFFSET(F226,0,-1),
IF(F226&lt;&gt;OFFSET(F226,-1,0),OFFSET(F226,-1,0)-OFFSET(F226,0,-1),""))</f>
        <v/>
      </c>
      <c r="H226" t="str">
        <f ca="1">IF(C226=1,60*SummonTypeTable!$O$2/OFFSET(F226,0,-1),
IF(F226&lt;&gt;OFFSET(F226,-1,0),OFFSET(F226,-1,0)/OFFSET(F226,0,-1),""))</f>
        <v/>
      </c>
      <c r="I226">
        <f ca="1">(60+SUMIF(OFFSET(N226,-$C226+1,0,$C226),"EN",OFFSET(O226,-$C226+1,0,$C226))+SUMIF(OFFSET(S226,-$C226+1,0,$C226),"EN",OFFSET(T226,-$C226+1,0,$C226)))*SummonTypeTable!$O$2</f>
        <v>6796.0888888888894</v>
      </c>
      <c r="J226" t="str">
        <f ca="1">IF(C226=1,60*SummonTypeTable!$O$2-OFFSET(I226,0,-4),
IF(I226&lt;&gt;OFFSET(I226,-1,0),OFFSET(I226,-1,0)-OFFSET(I226,0,-4),""))</f>
        <v/>
      </c>
      <c r="K226" t="str">
        <f ca="1">IF(C226=1,60*SummonTypeTable!$O$2/OFFSET(I226,0,-4),
IF(I226&lt;&gt;OFFSET(I226,-1,0),OFFSET(I226,-1,0)/OFFSET(I226,0,-4),""))</f>
        <v/>
      </c>
      <c r="L226" t="str">
        <f t="shared" ref="L226:L289" ca="1" si="50">IF(ISBLANK(M226),"",
VLOOKUP(M226,OFFSET(INDIRECT("$A:$B"),0,MATCH(M$1&amp;"_Verify",INDIRECT("$1:$1"),0)-1),2,0)
)</f>
        <v>cu</v>
      </c>
      <c r="M226" t="s">
        <v>88</v>
      </c>
      <c r="N226" t="s">
        <v>90</v>
      </c>
      <c r="O226">
        <v>81250</v>
      </c>
      <c r="P226" t="str">
        <f t="shared" si="41"/>
        <v/>
      </c>
      <c r="Q226" t="str">
        <f t="shared" ref="Q226:Q287" ca="1" si="51">IF(ISBLANK(R226),"",
VLOOKUP(R226,OFFSET(INDIRECT("$A:$B"),0,MATCH(R$1&amp;"_Verify",INDIRECT("$1:$1"),0)-1),2,0)
)</f>
        <v>cu</v>
      </c>
      <c r="R226" t="s">
        <v>88</v>
      </c>
      <c r="S226" t="s">
        <v>90</v>
      </c>
      <c r="T226">
        <v>20313</v>
      </c>
      <c r="U226" t="str">
        <f t="shared" ca="1" si="42"/>
        <v>cu</v>
      </c>
      <c r="V226" t="str">
        <f t="shared" si="43"/>
        <v>GO</v>
      </c>
      <c r="W226">
        <f t="shared" si="44"/>
        <v>81250</v>
      </c>
      <c r="X226" t="str">
        <f t="shared" ca="1" si="45"/>
        <v>cu</v>
      </c>
      <c r="Y226" t="str">
        <f t="shared" si="46"/>
        <v>GO</v>
      </c>
      <c r="Z226">
        <f t="shared" si="47"/>
        <v>20313</v>
      </c>
    </row>
    <row r="227" spans="1:26">
      <c r="A227" t="s">
        <v>77</v>
      </c>
      <c r="B227" t="str">
        <f>VLOOKUP(A227,EventPointTypeTable!$A:$B,MATCH(EventPointTypeTable!$B$1,EventPointTypeTable!$A$1:$B$1,0),0)</f>
        <v>루틴4</v>
      </c>
      <c r="C227">
        <f t="shared" ca="1" si="48"/>
        <v>31</v>
      </c>
      <c r="D227">
        <v>3400</v>
      </c>
      <c r="E227">
        <f t="shared" ca="1" si="49"/>
        <v>18682</v>
      </c>
      <c r="F227">
        <f ca="1">(60+SUMIF(OFFSET(N227,-$C227+1,0,$C227),"EN",OFFSET(O227,-$C227+1,0,$C227)))*SummonTypeTable!$O$2</f>
        <v>8317.7777777777792</v>
      </c>
      <c r="G227">
        <f ca="1">IF(C227=1,60*SummonTypeTable!$O$2-OFFSET(F227,0,-1),
IF(F227&lt;&gt;OFFSET(F227,-1,0),OFFSET(F227,-1,0)-OFFSET(F227,0,-1),""))</f>
        <v>-13742</v>
      </c>
      <c r="H227">
        <f ca="1">IF(C227=1,60*SummonTypeTable!$O$2/OFFSET(F227,0,-1),
IF(F227&lt;&gt;OFFSET(F227,-1,0),OFFSET(F227,-1,0)/OFFSET(F227,0,-1),""))</f>
        <v>0.26442565035863402</v>
      </c>
      <c r="I227">
        <f ca="1">(60+SUMIF(OFFSET(N227,-$C227+1,0,$C227),"EN",OFFSET(O227,-$C227+1,0,$C227))+SUMIF(OFFSET(S227,-$C227+1,0,$C227),"EN",OFFSET(T227,-$C227+1,0,$C227)))*SummonTypeTable!$O$2</f>
        <v>11018.311111111112</v>
      </c>
      <c r="J227">
        <f ca="1">IF(C227=1,60*SummonTypeTable!$O$2-OFFSET(I227,0,-4),
IF(I227&lt;&gt;OFFSET(I227,-1,0),OFFSET(I227,-1,0)-OFFSET(I227,0,-4),""))</f>
        <v>-11885.911111111111</v>
      </c>
      <c r="K227">
        <f ca="1">IF(C227=1,60*SummonTypeTable!$O$2/OFFSET(I227,0,-4),
IF(I227&lt;&gt;OFFSET(I227,-1,0),OFFSET(I227,-1,0)/OFFSET(I227,0,-4),""))</f>
        <v>0.36377737334808313</v>
      </c>
      <c r="L227" t="str">
        <f t="shared" ca="1" si="50"/>
        <v>cu</v>
      </c>
      <c r="M227" t="s">
        <v>88</v>
      </c>
      <c r="N227" t="s">
        <v>114</v>
      </c>
      <c r="O227">
        <v>4000</v>
      </c>
      <c r="P227" t="str">
        <f t="shared" si="41"/>
        <v>에너지너무많음</v>
      </c>
      <c r="Q227" t="str">
        <f t="shared" ca="1" si="51"/>
        <v>cu</v>
      </c>
      <c r="R227" t="s">
        <v>88</v>
      </c>
      <c r="S227" t="s">
        <v>114</v>
      </c>
      <c r="T227">
        <v>1000</v>
      </c>
      <c r="U227" t="str">
        <f t="shared" ca="1" si="42"/>
        <v>cu</v>
      </c>
      <c r="V227" t="str">
        <f t="shared" si="43"/>
        <v>EN</v>
      </c>
      <c r="W227">
        <f t="shared" si="44"/>
        <v>4000</v>
      </c>
      <c r="X227" t="str">
        <f t="shared" ca="1" si="45"/>
        <v>cu</v>
      </c>
      <c r="Y227" t="str">
        <f t="shared" si="46"/>
        <v>EN</v>
      </c>
      <c r="Z227">
        <f t="shared" si="47"/>
        <v>1000</v>
      </c>
    </row>
    <row r="228" spans="1:26">
      <c r="A228" t="s">
        <v>77</v>
      </c>
      <c r="B228" t="str">
        <f>VLOOKUP(A228,EventPointTypeTable!$A:$B,MATCH(EventPointTypeTable!$B$1,EventPointTypeTable!$A$1:$B$1,0),0)</f>
        <v>루틴4</v>
      </c>
      <c r="C228">
        <f t="shared" ca="1" si="48"/>
        <v>32</v>
      </c>
      <c r="D228">
        <v>1200</v>
      </c>
      <c r="E228">
        <f t="shared" ca="1" si="49"/>
        <v>19882</v>
      </c>
      <c r="F228">
        <f ca="1">(60+SUMIF(OFFSET(N228,-$C228+1,0,$C228),"EN",OFFSET(O228,-$C228+1,0,$C228)))*SummonTypeTable!$O$2</f>
        <v>8317.7777777777792</v>
      </c>
      <c r="G228" t="str">
        <f ca="1">IF(C228=1,60*SummonTypeTable!$O$2-OFFSET(F228,0,-1),
IF(F228&lt;&gt;OFFSET(F228,-1,0),OFFSET(F228,-1,0)-OFFSET(F228,0,-1),""))</f>
        <v/>
      </c>
      <c r="H228" t="str">
        <f ca="1">IF(C228=1,60*SummonTypeTable!$O$2/OFFSET(F228,0,-1),
IF(F228&lt;&gt;OFFSET(F228,-1,0),OFFSET(F228,-1,0)/OFFSET(F228,0,-1),""))</f>
        <v/>
      </c>
      <c r="I228">
        <f ca="1">(60+SUMIF(OFFSET(N228,-$C228+1,0,$C228),"EN",OFFSET(O228,-$C228+1,0,$C228))+SUMIF(OFFSET(S228,-$C228+1,0,$C228),"EN",OFFSET(T228,-$C228+1,0,$C228)))*SummonTypeTable!$O$2</f>
        <v>11018.311111111112</v>
      </c>
      <c r="J228" t="str">
        <f ca="1">IF(C228=1,60*SummonTypeTable!$O$2-OFFSET(I228,0,-4),
IF(I228&lt;&gt;OFFSET(I228,-1,0),OFFSET(I228,-1,0)-OFFSET(I228,0,-4),""))</f>
        <v/>
      </c>
      <c r="K228" t="str">
        <f ca="1">IF(C228=1,60*SummonTypeTable!$O$2/OFFSET(I228,0,-4),
IF(I228&lt;&gt;OFFSET(I228,-1,0),OFFSET(I228,-1,0)/OFFSET(I228,0,-4),""))</f>
        <v/>
      </c>
      <c r="L228" t="str">
        <f t="shared" ca="1" si="50"/>
        <v>cu</v>
      </c>
      <c r="M228" t="s">
        <v>88</v>
      </c>
      <c r="N228" t="s">
        <v>90</v>
      </c>
      <c r="O228">
        <v>93750</v>
      </c>
      <c r="P228" t="str">
        <f t="shared" si="41"/>
        <v/>
      </c>
      <c r="Q228" t="str">
        <f t="shared" ca="1" si="51"/>
        <v>cu</v>
      </c>
      <c r="R228" t="s">
        <v>88</v>
      </c>
      <c r="S228" t="s">
        <v>90</v>
      </c>
      <c r="T228">
        <v>23438</v>
      </c>
      <c r="U228" t="str">
        <f t="shared" ca="1" si="42"/>
        <v>cu</v>
      </c>
      <c r="V228" t="str">
        <f t="shared" si="43"/>
        <v>GO</v>
      </c>
      <c r="W228">
        <f t="shared" si="44"/>
        <v>93750</v>
      </c>
      <c r="X228" t="str">
        <f t="shared" ca="1" si="45"/>
        <v>cu</v>
      </c>
      <c r="Y228" t="str">
        <f t="shared" si="46"/>
        <v>GO</v>
      </c>
      <c r="Z228">
        <f t="shared" si="47"/>
        <v>23438</v>
      </c>
    </row>
    <row r="229" spans="1:26">
      <c r="A229" t="s">
        <v>77</v>
      </c>
      <c r="B229" t="str">
        <f>VLOOKUP(A229,EventPointTypeTable!$A:$B,MATCH(EventPointTypeTable!$B$1,EventPointTypeTable!$A$1:$B$1,0),0)</f>
        <v>루틴4</v>
      </c>
      <c r="C229">
        <f t="shared" ca="1" si="48"/>
        <v>33</v>
      </c>
      <c r="D229">
        <v>4700</v>
      </c>
      <c r="E229">
        <f t="shared" ca="1" si="49"/>
        <v>24582</v>
      </c>
      <c r="F229">
        <f ca="1">(60+SUMIF(OFFSET(N229,-$C229+1,0,$C229),"EN",OFFSET(O229,-$C229+1,0,$C229)))*SummonTypeTable!$O$2</f>
        <v>12540.000000000002</v>
      </c>
      <c r="G229">
        <f ca="1">IF(C229=1,60*SummonTypeTable!$O$2-OFFSET(F229,0,-1),
IF(F229&lt;&gt;OFFSET(F229,-1,0),OFFSET(F229,-1,0)-OFFSET(F229,0,-1),""))</f>
        <v>-16264.222222222221</v>
      </c>
      <c r="H229">
        <f ca="1">IF(C229=1,60*SummonTypeTable!$O$2/OFFSET(F229,0,-1),
IF(F229&lt;&gt;OFFSET(F229,-1,0),OFFSET(F229,-1,0)/OFFSET(F229,0,-1),""))</f>
        <v>0.33836863468301109</v>
      </c>
      <c r="I229">
        <f ca="1">(60+SUMIF(OFFSET(N229,-$C229+1,0,$C229),"EN",OFFSET(O229,-$C229+1,0,$C229))+SUMIF(OFFSET(S229,-$C229+1,0,$C229),"EN",OFFSET(T229,-$C229+1,0,$C229)))*SummonTypeTable!$O$2</f>
        <v>16296.088888888891</v>
      </c>
      <c r="J229">
        <f ca="1">IF(C229=1,60*SummonTypeTable!$O$2-OFFSET(I229,0,-4),
IF(I229&lt;&gt;OFFSET(I229,-1,0),OFFSET(I229,-1,0)-OFFSET(I229,0,-4),""))</f>
        <v>-13563.688888888888</v>
      </c>
      <c r="K229">
        <f ca="1">IF(C229=1,60*SummonTypeTable!$O$2/OFFSET(I229,0,-4),
IF(I229&lt;&gt;OFFSET(I229,-1,0),OFFSET(I229,-1,0)/OFFSET(I229,0,-4),""))</f>
        <v>0.44822679648161712</v>
      </c>
      <c r="L229" t="str">
        <f t="shared" ca="1" si="50"/>
        <v>cu</v>
      </c>
      <c r="M229" t="s">
        <v>88</v>
      </c>
      <c r="N229" t="s">
        <v>114</v>
      </c>
      <c r="O229">
        <v>5000</v>
      </c>
      <c r="P229" t="str">
        <f t="shared" si="41"/>
        <v>에너지너무많음</v>
      </c>
      <c r="Q229" t="str">
        <f t="shared" ca="1" si="51"/>
        <v>cu</v>
      </c>
      <c r="R229" t="s">
        <v>88</v>
      </c>
      <c r="S229" t="s">
        <v>114</v>
      </c>
      <c r="T229">
        <v>1250</v>
      </c>
      <c r="U229" t="str">
        <f t="shared" ca="1" si="42"/>
        <v>cu</v>
      </c>
      <c r="V229" t="str">
        <f t="shared" si="43"/>
        <v>EN</v>
      </c>
      <c r="W229">
        <f t="shared" si="44"/>
        <v>5000</v>
      </c>
      <c r="X229" t="str">
        <f t="shared" ca="1" si="45"/>
        <v>cu</v>
      </c>
      <c r="Y229" t="str">
        <f t="shared" si="46"/>
        <v>EN</v>
      </c>
      <c r="Z229">
        <f t="shared" si="47"/>
        <v>1250</v>
      </c>
    </row>
    <row r="230" spans="1:26">
      <c r="A230" t="s">
        <v>77</v>
      </c>
      <c r="B230" t="str">
        <f>VLOOKUP(A230,EventPointTypeTable!$A:$B,MATCH(EventPointTypeTable!$B$1,EventPointTypeTable!$A$1:$B$1,0),0)</f>
        <v>루틴4</v>
      </c>
      <c r="C230">
        <f t="shared" ca="1" si="48"/>
        <v>34</v>
      </c>
      <c r="D230">
        <v>3500</v>
      </c>
      <c r="E230">
        <f t="shared" ca="1" si="49"/>
        <v>28082</v>
      </c>
      <c r="F230">
        <f ca="1">(60+SUMIF(OFFSET(N230,-$C230+1,0,$C230),"EN",OFFSET(O230,-$C230+1,0,$C230)))*SummonTypeTable!$O$2</f>
        <v>12540.000000000002</v>
      </c>
      <c r="G230" t="str">
        <f ca="1">IF(C230=1,60*SummonTypeTable!$O$2-OFFSET(F230,0,-1),
IF(F230&lt;&gt;OFFSET(F230,-1,0),OFFSET(F230,-1,0)-OFFSET(F230,0,-1),""))</f>
        <v/>
      </c>
      <c r="H230" t="str">
        <f ca="1">IF(C230=1,60*SummonTypeTable!$O$2/OFFSET(F230,0,-1),
IF(F230&lt;&gt;OFFSET(F230,-1,0),OFFSET(F230,-1,0)/OFFSET(F230,0,-1),""))</f>
        <v/>
      </c>
      <c r="I230">
        <f ca="1">(60+SUMIF(OFFSET(N230,-$C230+1,0,$C230),"EN",OFFSET(O230,-$C230+1,0,$C230))+SUMIF(OFFSET(S230,-$C230+1,0,$C230),"EN",OFFSET(T230,-$C230+1,0,$C230)))*SummonTypeTable!$O$2</f>
        <v>16296.088888888891</v>
      </c>
      <c r="J230" t="str">
        <f ca="1">IF(C230=1,60*SummonTypeTable!$O$2-OFFSET(I230,0,-4),
IF(I230&lt;&gt;OFFSET(I230,-1,0),OFFSET(I230,-1,0)-OFFSET(I230,0,-4),""))</f>
        <v/>
      </c>
      <c r="K230" t="str">
        <f ca="1">IF(C230=1,60*SummonTypeTable!$O$2/OFFSET(I230,0,-4),
IF(I230&lt;&gt;OFFSET(I230,-1,0),OFFSET(I230,-1,0)/OFFSET(I230,0,-4),""))</f>
        <v/>
      </c>
      <c r="L230" t="str">
        <f t="shared" ca="1" si="50"/>
        <v>cu</v>
      </c>
      <c r="M230" t="s">
        <v>88</v>
      </c>
      <c r="N230" t="s">
        <v>90</v>
      </c>
      <c r="O230">
        <v>68750</v>
      </c>
      <c r="P230" t="str">
        <f t="shared" si="41"/>
        <v/>
      </c>
      <c r="Q230" t="str">
        <f t="shared" ca="1" si="51"/>
        <v>cu</v>
      </c>
      <c r="R230" t="s">
        <v>88</v>
      </c>
      <c r="S230" t="s">
        <v>90</v>
      </c>
      <c r="T230">
        <v>17188</v>
      </c>
      <c r="U230" t="str">
        <f t="shared" ca="1" si="42"/>
        <v>cu</v>
      </c>
      <c r="V230" t="str">
        <f t="shared" si="43"/>
        <v>GO</v>
      </c>
      <c r="W230">
        <f t="shared" si="44"/>
        <v>68750</v>
      </c>
      <c r="X230" t="str">
        <f t="shared" ca="1" si="45"/>
        <v>cu</v>
      </c>
      <c r="Y230" t="str">
        <f t="shared" si="46"/>
        <v>GO</v>
      </c>
      <c r="Z230">
        <f t="shared" si="47"/>
        <v>17188</v>
      </c>
    </row>
    <row r="231" spans="1:26">
      <c r="A231" t="s">
        <v>77</v>
      </c>
      <c r="B231" t="str">
        <f>VLOOKUP(A231,EventPointTypeTable!$A:$B,MATCH(EventPointTypeTable!$B$1,EventPointTypeTable!$A$1:$B$1,0),0)</f>
        <v>루틴4</v>
      </c>
      <c r="C231">
        <f t="shared" ca="1" si="48"/>
        <v>35</v>
      </c>
      <c r="D231">
        <v>4500</v>
      </c>
      <c r="E231">
        <f t="shared" ca="1" si="49"/>
        <v>32582</v>
      </c>
      <c r="F231">
        <f ca="1">(60+SUMIF(OFFSET(N231,-$C231+1,0,$C231),"EN",OFFSET(O231,-$C231+1,0,$C231)))*SummonTypeTable!$O$2</f>
        <v>12540.000000000002</v>
      </c>
      <c r="G231" t="str">
        <f ca="1">IF(C231=1,60*SummonTypeTable!$O$2-OFFSET(F231,0,-1),
IF(F231&lt;&gt;OFFSET(F231,-1,0),OFFSET(F231,-1,0)-OFFSET(F231,0,-1),""))</f>
        <v/>
      </c>
      <c r="H231" t="str">
        <f ca="1">IF(C231=1,60*SummonTypeTable!$O$2/OFFSET(F231,0,-1),
IF(F231&lt;&gt;OFFSET(F231,-1,0),OFFSET(F231,-1,0)/OFFSET(F231,0,-1),""))</f>
        <v/>
      </c>
      <c r="I231">
        <f ca="1">(60+SUMIF(OFFSET(N231,-$C231+1,0,$C231),"EN",OFFSET(O231,-$C231+1,0,$C231))+SUMIF(OFFSET(S231,-$C231+1,0,$C231),"EN",OFFSET(T231,-$C231+1,0,$C231)))*SummonTypeTable!$O$2</f>
        <v>16296.088888888891</v>
      </c>
      <c r="J231" t="str">
        <f ca="1">IF(C231=1,60*SummonTypeTable!$O$2-OFFSET(I231,0,-4),
IF(I231&lt;&gt;OFFSET(I231,-1,0),OFFSET(I231,-1,0)-OFFSET(I231,0,-4),""))</f>
        <v/>
      </c>
      <c r="K231" t="str">
        <f ca="1">IF(C231=1,60*SummonTypeTable!$O$2/OFFSET(I231,0,-4),
IF(I231&lt;&gt;OFFSET(I231,-1,0),OFFSET(I231,-1,0)/OFFSET(I231,0,-4),""))</f>
        <v/>
      </c>
      <c r="L231" t="str">
        <f t="shared" ca="1" si="50"/>
        <v>cu</v>
      </c>
      <c r="M231" t="s">
        <v>88</v>
      </c>
      <c r="N231" t="s">
        <v>90</v>
      </c>
      <c r="O231">
        <v>87500</v>
      </c>
      <c r="P231" t="str">
        <f t="shared" si="41"/>
        <v/>
      </c>
      <c r="Q231" t="str">
        <f t="shared" ca="1" si="51"/>
        <v>cu</v>
      </c>
      <c r="R231" t="s">
        <v>88</v>
      </c>
      <c r="S231" t="s">
        <v>90</v>
      </c>
      <c r="T231">
        <v>21875</v>
      </c>
      <c r="U231" t="str">
        <f t="shared" ca="1" si="42"/>
        <v>cu</v>
      </c>
      <c r="V231" t="str">
        <f t="shared" si="43"/>
        <v>GO</v>
      </c>
      <c r="W231">
        <f t="shared" si="44"/>
        <v>87500</v>
      </c>
      <c r="X231" t="str">
        <f t="shared" ca="1" si="45"/>
        <v>cu</v>
      </c>
      <c r="Y231" t="str">
        <f t="shared" si="46"/>
        <v>GO</v>
      </c>
      <c r="Z231">
        <f t="shared" si="47"/>
        <v>21875</v>
      </c>
    </row>
    <row r="232" spans="1:26">
      <c r="A232" t="s">
        <v>77</v>
      </c>
      <c r="B232" t="str">
        <f>VLOOKUP(A232,EventPointTypeTable!$A:$B,MATCH(EventPointTypeTable!$B$1,EventPointTypeTable!$A$1:$B$1,0),0)</f>
        <v>루틴4</v>
      </c>
      <c r="C232">
        <f t="shared" ca="1" si="48"/>
        <v>36</v>
      </c>
      <c r="D232">
        <v>5800</v>
      </c>
      <c r="E232">
        <f t="shared" ca="1" si="49"/>
        <v>38382</v>
      </c>
      <c r="F232">
        <f ca="1">(60+SUMIF(OFFSET(N232,-$C232+1,0,$C232),"EN",OFFSET(O232,-$C232+1,0,$C232)))*SummonTypeTable!$O$2</f>
        <v>17944.444444444445</v>
      </c>
      <c r="G232">
        <f ca="1">IF(C232=1,60*SummonTypeTable!$O$2-OFFSET(F232,0,-1),
IF(F232&lt;&gt;OFFSET(F232,-1,0),OFFSET(F232,-1,0)-OFFSET(F232,0,-1),""))</f>
        <v>-25842</v>
      </c>
      <c r="H232">
        <f ca="1">IF(C232=1,60*SummonTypeTable!$O$2/OFFSET(F232,0,-1),
IF(F232&lt;&gt;OFFSET(F232,-1,0),OFFSET(F232,-1,0)/OFFSET(F232,0,-1),""))</f>
        <v>0.32671564795998131</v>
      </c>
      <c r="I232">
        <f ca="1">(60+SUMIF(OFFSET(N232,-$C232+1,0,$C232),"EN",OFFSET(O232,-$C232+1,0,$C232))+SUMIF(OFFSET(S232,-$C232+1,0,$C232),"EN",OFFSET(T232,-$C232+1,0,$C232)))*SummonTypeTable!$O$2</f>
        <v>23051.644444444446</v>
      </c>
      <c r="J232">
        <f ca="1">IF(C232=1,60*SummonTypeTable!$O$2-OFFSET(I232,0,-4),
IF(I232&lt;&gt;OFFSET(I232,-1,0),OFFSET(I232,-1,0)-OFFSET(I232,0,-4),""))</f>
        <v>-22085.911111111109</v>
      </c>
      <c r="K232">
        <f ca="1">IF(C232=1,60*SummonTypeTable!$O$2/OFFSET(I232,0,-4),
IF(I232&lt;&gt;OFFSET(I232,-1,0),OFFSET(I232,-1,0)/OFFSET(I232,0,-4),""))</f>
        <v>0.42457633497183295</v>
      </c>
      <c r="L232" t="str">
        <f t="shared" ca="1" si="50"/>
        <v>cu</v>
      </c>
      <c r="M232" t="s">
        <v>88</v>
      </c>
      <c r="N232" t="s">
        <v>114</v>
      </c>
      <c r="O232">
        <v>6400</v>
      </c>
      <c r="P232" t="str">
        <f t="shared" si="41"/>
        <v>에너지너무많음</v>
      </c>
      <c r="Q232" t="str">
        <f t="shared" ca="1" si="51"/>
        <v>cu</v>
      </c>
      <c r="R232" t="s">
        <v>88</v>
      </c>
      <c r="S232" t="s">
        <v>114</v>
      </c>
      <c r="T232">
        <v>1600</v>
      </c>
      <c r="U232" t="str">
        <f t="shared" ca="1" si="42"/>
        <v>cu</v>
      </c>
      <c r="V232" t="str">
        <f t="shared" si="43"/>
        <v>EN</v>
      </c>
      <c r="W232">
        <f t="shared" si="44"/>
        <v>6400</v>
      </c>
      <c r="X232" t="str">
        <f t="shared" ca="1" si="45"/>
        <v>cu</v>
      </c>
      <c r="Y232" t="str">
        <f t="shared" si="46"/>
        <v>EN</v>
      </c>
      <c r="Z232">
        <f t="shared" si="47"/>
        <v>1600</v>
      </c>
    </row>
    <row r="233" spans="1:26">
      <c r="A233" t="s">
        <v>77</v>
      </c>
      <c r="B233" t="str">
        <f>VLOOKUP(A233,EventPointTypeTable!$A:$B,MATCH(EventPointTypeTable!$B$1,EventPointTypeTable!$A$1:$B$1,0),0)</f>
        <v>루틴4</v>
      </c>
      <c r="C233">
        <f t="shared" ca="1" si="48"/>
        <v>37</v>
      </c>
      <c r="D233">
        <v>1200</v>
      </c>
      <c r="E233">
        <f t="shared" ca="1" si="49"/>
        <v>39582</v>
      </c>
      <c r="F233">
        <f ca="1">(60+SUMIF(OFFSET(N233,-$C233+1,0,$C233),"EN",OFFSET(O233,-$C233+1,0,$C233)))*SummonTypeTable!$O$2</f>
        <v>17944.444444444445</v>
      </c>
      <c r="G233" t="str">
        <f ca="1">IF(C233=1,60*SummonTypeTable!$O$2-OFFSET(F233,0,-1),
IF(F233&lt;&gt;OFFSET(F233,-1,0),OFFSET(F233,-1,0)-OFFSET(F233,0,-1),""))</f>
        <v/>
      </c>
      <c r="H233" t="str">
        <f ca="1">IF(C233=1,60*SummonTypeTable!$O$2/OFFSET(F233,0,-1),
IF(F233&lt;&gt;OFFSET(F233,-1,0),OFFSET(F233,-1,0)/OFFSET(F233,0,-1),""))</f>
        <v/>
      </c>
      <c r="I233">
        <f ca="1">(60+SUMIF(OFFSET(N233,-$C233+1,0,$C233),"EN",OFFSET(O233,-$C233+1,0,$C233))+SUMIF(OFFSET(S233,-$C233+1,0,$C233),"EN",OFFSET(T233,-$C233+1,0,$C233)))*SummonTypeTable!$O$2</f>
        <v>23051.644444444446</v>
      </c>
      <c r="J233" t="str">
        <f ca="1">IF(C233=1,60*SummonTypeTable!$O$2-OFFSET(I233,0,-4),
IF(I233&lt;&gt;OFFSET(I233,-1,0),OFFSET(I233,-1,0)-OFFSET(I233,0,-4),""))</f>
        <v/>
      </c>
      <c r="K233" t="str">
        <f ca="1">IF(C233=1,60*SummonTypeTable!$O$2/OFFSET(I233,0,-4),
IF(I233&lt;&gt;OFFSET(I233,-1,0),OFFSET(I233,-1,0)/OFFSET(I233,0,-4),""))</f>
        <v/>
      </c>
      <c r="L233" t="str">
        <f t="shared" ca="1" si="50"/>
        <v>cu</v>
      </c>
      <c r="M233" t="s">
        <v>88</v>
      </c>
      <c r="N233" t="s">
        <v>90</v>
      </c>
      <c r="O233">
        <v>48750</v>
      </c>
      <c r="P233" t="str">
        <f t="shared" si="41"/>
        <v/>
      </c>
      <c r="Q233" t="str">
        <f t="shared" ca="1" si="51"/>
        <v>cu</v>
      </c>
      <c r="R233" t="s">
        <v>88</v>
      </c>
      <c r="S233" t="s">
        <v>90</v>
      </c>
      <c r="T233">
        <v>12188</v>
      </c>
      <c r="U233" t="str">
        <f t="shared" ca="1" si="42"/>
        <v>cu</v>
      </c>
      <c r="V233" t="str">
        <f t="shared" si="43"/>
        <v>GO</v>
      </c>
      <c r="W233">
        <f t="shared" si="44"/>
        <v>48750</v>
      </c>
      <c r="X233" t="str">
        <f t="shared" ca="1" si="45"/>
        <v>cu</v>
      </c>
      <c r="Y233" t="str">
        <f t="shared" si="46"/>
        <v>GO</v>
      </c>
      <c r="Z233">
        <f t="shared" si="47"/>
        <v>12188</v>
      </c>
    </row>
    <row r="234" spans="1:26">
      <c r="A234" t="s">
        <v>77</v>
      </c>
      <c r="B234" t="str">
        <f>VLOOKUP(A234,EventPointTypeTable!$A:$B,MATCH(EventPointTypeTable!$B$1,EventPointTypeTable!$A$1:$B$1,0),0)</f>
        <v>루틴4</v>
      </c>
      <c r="C234">
        <f t="shared" ca="1" si="48"/>
        <v>38</v>
      </c>
      <c r="D234">
        <v>1550</v>
      </c>
      <c r="E234">
        <f t="shared" ca="1" si="49"/>
        <v>41132</v>
      </c>
      <c r="F234">
        <f ca="1">(60+SUMIF(OFFSET(N234,-$C234+1,0,$C234),"EN",OFFSET(O234,-$C234+1,0,$C234)))*SummonTypeTable!$O$2</f>
        <v>17944.444444444445</v>
      </c>
      <c r="G234" t="str">
        <f ca="1">IF(C234=1,60*SummonTypeTable!$O$2-OFFSET(F234,0,-1),
IF(F234&lt;&gt;OFFSET(F234,-1,0),OFFSET(F234,-1,0)-OFFSET(F234,0,-1),""))</f>
        <v/>
      </c>
      <c r="H234" t="str">
        <f ca="1">IF(C234=1,60*SummonTypeTable!$O$2/OFFSET(F234,0,-1),
IF(F234&lt;&gt;OFFSET(F234,-1,0),OFFSET(F234,-1,0)/OFFSET(F234,0,-1),""))</f>
        <v/>
      </c>
      <c r="I234">
        <f ca="1">(60+SUMIF(OFFSET(N234,-$C234+1,0,$C234),"EN",OFFSET(O234,-$C234+1,0,$C234))+SUMIF(OFFSET(S234,-$C234+1,0,$C234),"EN",OFFSET(T234,-$C234+1,0,$C234)))*SummonTypeTable!$O$2</f>
        <v>23051.644444444446</v>
      </c>
      <c r="J234" t="str">
        <f ca="1">IF(C234=1,60*SummonTypeTable!$O$2-OFFSET(I234,0,-4),
IF(I234&lt;&gt;OFFSET(I234,-1,0),OFFSET(I234,-1,0)-OFFSET(I234,0,-4),""))</f>
        <v/>
      </c>
      <c r="K234" t="str">
        <f ca="1">IF(C234=1,60*SummonTypeTable!$O$2/OFFSET(I234,0,-4),
IF(I234&lt;&gt;OFFSET(I234,-1,0),OFFSET(I234,-1,0)/OFFSET(I234,0,-4),""))</f>
        <v/>
      </c>
      <c r="L234" t="str">
        <f t="shared" ca="1" si="50"/>
        <v>cu</v>
      </c>
      <c r="M234" t="s">
        <v>88</v>
      </c>
      <c r="N234" t="s">
        <v>90</v>
      </c>
      <c r="O234">
        <v>112500</v>
      </c>
      <c r="P234" t="str">
        <f t="shared" si="41"/>
        <v/>
      </c>
      <c r="Q234" t="str">
        <f t="shared" ca="1" si="51"/>
        <v>cu</v>
      </c>
      <c r="R234" t="s">
        <v>88</v>
      </c>
      <c r="S234" t="s">
        <v>90</v>
      </c>
      <c r="T234">
        <v>28125</v>
      </c>
      <c r="U234" t="str">
        <f t="shared" ca="1" si="42"/>
        <v>cu</v>
      </c>
      <c r="V234" t="str">
        <f t="shared" si="43"/>
        <v>GO</v>
      </c>
      <c r="W234">
        <f t="shared" si="44"/>
        <v>112500</v>
      </c>
      <c r="X234" t="str">
        <f t="shared" ca="1" si="45"/>
        <v>cu</v>
      </c>
      <c r="Y234" t="str">
        <f t="shared" si="46"/>
        <v>GO</v>
      </c>
      <c r="Z234">
        <f t="shared" si="47"/>
        <v>28125</v>
      </c>
    </row>
    <row r="235" spans="1:26">
      <c r="A235" t="s">
        <v>77</v>
      </c>
      <c r="B235" t="str">
        <f>VLOOKUP(A235,EventPointTypeTable!$A:$B,MATCH(EventPointTypeTable!$B$1,EventPointTypeTable!$A$1:$B$1,0),0)</f>
        <v>루틴4</v>
      </c>
      <c r="C235">
        <f t="shared" ca="1" si="48"/>
        <v>39</v>
      </c>
      <c r="D235">
        <v>6700</v>
      </c>
      <c r="E235">
        <f t="shared" ca="1" si="49"/>
        <v>47832</v>
      </c>
      <c r="F235">
        <f ca="1">(60+SUMIF(OFFSET(N235,-$C235+1,0,$C235),"EN",OFFSET(O235,-$C235+1,0,$C235)))*SummonTypeTable!$O$2</f>
        <v>24024.444444444449</v>
      </c>
      <c r="G235">
        <f ca="1">IF(C235=1,60*SummonTypeTable!$O$2-OFFSET(F235,0,-1),
IF(F235&lt;&gt;OFFSET(F235,-1,0),OFFSET(F235,-1,0)-OFFSET(F235,0,-1),""))</f>
        <v>-29887.555555555555</v>
      </c>
      <c r="H235">
        <f ca="1">IF(C235=1,60*SummonTypeTable!$O$2/OFFSET(F235,0,-1),
IF(F235&lt;&gt;OFFSET(F235,-1,0),OFFSET(F235,-1,0)/OFFSET(F235,0,-1),""))</f>
        <v>0.37515563732322388</v>
      </c>
      <c r="I235">
        <f ca="1">(60+SUMIF(OFFSET(N235,-$C235+1,0,$C235),"EN",OFFSET(O235,-$C235+1,0,$C235))+SUMIF(OFFSET(S235,-$C235+1,0,$C235),"EN",OFFSET(T235,-$C235+1,0,$C235)))*SummonTypeTable!$O$2</f>
        <v>30651.64444444445</v>
      </c>
      <c r="J235">
        <f ca="1">IF(C235=1,60*SummonTypeTable!$O$2-OFFSET(I235,0,-4),
IF(I235&lt;&gt;OFFSET(I235,-1,0),OFFSET(I235,-1,0)-OFFSET(I235,0,-4),""))</f>
        <v>-24780.355555555554</v>
      </c>
      <c r="K235">
        <f ca="1">IF(C235=1,60*SummonTypeTable!$O$2/OFFSET(I235,0,-4),
IF(I235&lt;&gt;OFFSET(I235,-1,0),OFFSET(I235,-1,0)/OFFSET(I235,0,-4),""))</f>
        <v>0.48192934530114662</v>
      </c>
      <c r="L235" t="str">
        <f t="shared" ca="1" si="50"/>
        <v>cu</v>
      </c>
      <c r="M235" t="s">
        <v>88</v>
      </c>
      <c r="N235" t="s">
        <v>114</v>
      </c>
      <c r="O235">
        <v>7200</v>
      </c>
      <c r="P235" t="str">
        <f t="shared" si="41"/>
        <v>에너지너무많음</v>
      </c>
      <c r="Q235" t="str">
        <f t="shared" ca="1" si="51"/>
        <v>cu</v>
      </c>
      <c r="R235" t="s">
        <v>88</v>
      </c>
      <c r="S235" t="s">
        <v>114</v>
      </c>
      <c r="T235">
        <v>1800</v>
      </c>
      <c r="U235" t="str">
        <f t="shared" ca="1" si="42"/>
        <v>cu</v>
      </c>
      <c r="V235" t="str">
        <f t="shared" si="43"/>
        <v>EN</v>
      </c>
      <c r="W235">
        <f t="shared" si="44"/>
        <v>7200</v>
      </c>
      <c r="X235" t="str">
        <f t="shared" ca="1" si="45"/>
        <v>cu</v>
      </c>
      <c r="Y235" t="str">
        <f t="shared" si="46"/>
        <v>EN</v>
      </c>
      <c r="Z235">
        <f t="shared" si="47"/>
        <v>1800</v>
      </c>
    </row>
    <row r="236" spans="1:26">
      <c r="A236" t="s">
        <v>77</v>
      </c>
      <c r="B236" t="str">
        <f>VLOOKUP(A236,EventPointTypeTable!$A:$B,MATCH(EventPointTypeTable!$B$1,EventPointTypeTable!$A$1:$B$1,0),0)</f>
        <v>루틴4</v>
      </c>
      <c r="C236">
        <f t="shared" ca="1" si="48"/>
        <v>40</v>
      </c>
      <c r="D236">
        <v>2500</v>
      </c>
      <c r="E236">
        <f t="shared" ca="1" si="49"/>
        <v>50332</v>
      </c>
      <c r="F236">
        <f ca="1">(60+SUMIF(OFFSET(N236,-$C236+1,0,$C236),"EN",OFFSET(O236,-$C236+1,0,$C236)))*SummonTypeTable!$O$2</f>
        <v>24024.444444444449</v>
      </c>
      <c r="G236" t="str">
        <f ca="1">IF(C236=1,60*SummonTypeTable!$O$2-OFFSET(F236,0,-1),
IF(F236&lt;&gt;OFFSET(F236,-1,0),OFFSET(F236,-1,0)-OFFSET(F236,0,-1),""))</f>
        <v/>
      </c>
      <c r="H236" t="str">
        <f ca="1">IF(C236=1,60*SummonTypeTable!$O$2/OFFSET(F236,0,-1),
IF(F236&lt;&gt;OFFSET(F236,-1,0),OFFSET(F236,-1,0)/OFFSET(F236,0,-1),""))</f>
        <v/>
      </c>
      <c r="I236">
        <f ca="1">(60+SUMIF(OFFSET(N236,-$C236+1,0,$C236),"EN",OFFSET(O236,-$C236+1,0,$C236))+SUMIF(OFFSET(S236,-$C236+1,0,$C236),"EN",OFFSET(T236,-$C236+1,0,$C236)))*SummonTypeTable!$O$2</f>
        <v>30651.64444444445</v>
      </c>
      <c r="J236" t="str">
        <f ca="1">IF(C236=1,60*SummonTypeTable!$O$2-OFFSET(I236,0,-4),
IF(I236&lt;&gt;OFFSET(I236,-1,0),OFFSET(I236,-1,0)-OFFSET(I236,0,-4),""))</f>
        <v/>
      </c>
      <c r="K236" t="str">
        <f ca="1">IF(C236=1,60*SummonTypeTable!$O$2/OFFSET(I236,0,-4),
IF(I236&lt;&gt;OFFSET(I236,-1,0),OFFSET(I236,-1,0)/OFFSET(I236,0,-4),""))</f>
        <v/>
      </c>
      <c r="L236" t="str">
        <f t="shared" ca="1" si="50"/>
        <v>cu</v>
      </c>
      <c r="M236" t="s">
        <v>88</v>
      </c>
      <c r="N236" t="s">
        <v>90</v>
      </c>
      <c r="O236">
        <v>105000</v>
      </c>
      <c r="P236" t="str">
        <f t="shared" si="41"/>
        <v/>
      </c>
      <c r="Q236" t="str">
        <f t="shared" ca="1" si="51"/>
        <v>cu</v>
      </c>
      <c r="R236" t="s">
        <v>88</v>
      </c>
      <c r="S236" t="s">
        <v>90</v>
      </c>
      <c r="T236">
        <v>26250</v>
      </c>
      <c r="U236" t="str">
        <f t="shared" ca="1" si="42"/>
        <v>cu</v>
      </c>
      <c r="V236" t="str">
        <f t="shared" si="43"/>
        <v>GO</v>
      </c>
      <c r="W236">
        <f t="shared" si="44"/>
        <v>105000</v>
      </c>
      <c r="X236" t="str">
        <f t="shared" ca="1" si="45"/>
        <v>cu</v>
      </c>
      <c r="Y236" t="str">
        <f t="shared" si="46"/>
        <v>GO</v>
      </c>
      <c r="Z236">
        <f t="shared" si="47"/>
        <v>26250</v>
      </c>
    </row>
    <row r="237" spans="1:26">
      <c r="A237" t="s">
        <v>78</v>
      </c>
      <c r="B237" t="str">
        <f>VLOOKUP(A237,EventPointTypeTable!$A:$B,MATCH(EventPointTypeTable!$B$1,EventPointTypeTable!$A$1:$B$1,0),0)</f>
        <v>루틴5</v>
      </c>
      <c r="C237">
        <f t="shared" ca="1" si="48"/>
        <v>1</v>
      </c>
      <c r="D237">
        <v>12</v>
      </c>
      <c r="E237">
        <f t="shared" ca="1" si="49"/>
        <v>12</v>
      </c>
      <c r="F237">
        <f ca="1">(60+SUMIF(OFFSET(N237,-$C237+1,0,$C237),"EN",OFFSET(O237,-$C237+1,0,$C237)))*SummonTypeTable!$O$2</f>
        <v>152.00000000000003</v>
      </c>
      <c r="G237">
        <f ca="1">IF(C237=1,60*SummonTypeTable!$O$2-OFFSET(F237,0,-1),
IF(F237&lt;&gt;OFFSET(F237,-1,0),OFFSET(F237,-1,0)-OFFSET(F237,0,-1),""))</f>
        <v>38.666666666666671</v>
      </c>
      <c r="H237">
        <f ca="1">IF(C237=1,60*SummonTypeTable!$O$2/OFFSET(F237,0,-1),
IF(F237&lt;&gt;OFFSET(F237,-1,0),OFFSET(F237,-1,0)/OFFSET(F237,0,-1),""))</f>
        <v>4.2222222222222223</v>
      </c>
      <c r="I237">
        <f ca="1">(60+SUMIF(OFFSET(N237,-$C237+1,0,$C237),"EN",OFFSET(O237,-$C237+1,0,$C237))+SUMIF(OFFSET(S237,-$C237+1,0,$C237),"EN",OFFSET(T237,-$C237+1,0,$C237)))*SummonTypeTable!$O$2</f>
        <v>177.33333333333334</v>
      </c>
      <c r="J237">
        <f ca="1">IF(C237=1,60*SummonTypeTable!$O$2-OFFSET(I237,0,-4),
IF(I237&lt;&gt;OFFSET(I237,-1,0),OFFSET(I237,-1,0)-OFFSET(I237,0,-4),""))</f>
        <v>38.666666666666671</v>
      </c>
      <c r="K237">
        <f ca="1">IF(C237=1,60*SummonTypeTable!$O$2/OFFSET(I237,0,-4),
IF(I237&lt;&gt;OFFSET(I237,-1,0),OFFSET(I237,-1,0)/OFFSET(I237,0,-4),""))</f>
        <v>4.2222222222222223</v>
      </c>
      <c r="L237" t="str">
        <f t="shared" ca="1" si="50"/>
        <v>cu</v>
      </c>
      <c r="M237" t="s">
        <v>88</v>
      </c>
      <c r="N237" t="s">
        <v>114</v>
      </c>
      <c r="O237">
        <v>120</v>
      </c>
      <c r="P237" t="str">
        <f t="shared" si="41"/>
        <v>에너지너무많음</v>
      </c>
      <c r="Q237" t="str">
        <f t="shared" ca="1" si="51"/>
        <v>cu</v>
      </c>
      <c r="R237" t="s">
        <v>88</v>
      </c>
      <c r="S237" t="s">
        <v>114</v>
      </c>
      <c r="T237">
        <v>30</v>
      </c>
      <c r="U237" t="str">
        <f t="shared" ca="1" si="42"/>
        <v>cu</v>
      </c>
      <c r="V237" t="str">
        <f t="shared" si="43"/>
        <v>EN</v>
      </c>
      <c r="W237">
        <f t="shared" si="44"/>
        <v>120</v>
      </c>
      <c r="X237" t="str">
        <f t="shared" ca="1" si="45"/>
        <v>cu</v>
      </c>
      <c r="Y237" t="str">
        <f t="shared" si="46"/>
        <v>EN</v>
      </c>
      <c r="Z237">
        <f t="shared" si="47"/>
        <v>30</v>
      </c>
    </row>
    <row r="238" spans="1:26">
      <c r="A238" t="s">
        <v>78</v>
      </c>
      <c r="B238" t="str">
        <f>VLOOKUP(A238,EventPointTypeTable!$A:$B,MATCH(EventPointTypeTable!$B$1,EventPointTypeTable!$A$1:$B$1,0),0)</f>
        <v>루틴5</v>
      </c>
      <c r="C238">
        <f t="shared" ca="1" si="48"/>
        <v>2</v>
      </c>
      <c r="D238">
        <v>10</v>
      </c>
      <c r="E238">
        <f t="shared" ca="1" si="49"/>
        <v>22</v>
      </c>
      <c r="F238">
        <f ca="1">(60+SUMIF(OFFSET(N238,-$C238+1,0,$C238),"EN",OFFSET(O238,-$C238+1,0,$C238)))*SummonTypeTable!$O$2</f>
        <v>152.00000000000003</v>
      </c>
      <c r="G238" t="str">
        <f ca="1">IF(C238=1,60*SummonTypeTable!$O$2-OFFSET(F238,0,-1),
IF(F238&lt;&gt;OFFSET(F238,-1,0),OFFSET(F238,-1,0)-OFFSET(F238,0,-1),""))</f>
        <v/>
      </c>
      <c r="H238" t="str">
        <f ca="1">IF(C238=1,60*SummonTypeTable!$O$2/OFFSET(F238,0,-1),
IF(F238&lt;&gt;OFFSET(F238,-1,0),OFFSET(F238,-1,0)/OFFSET(F238,0,-1),""))</f>
        <v/>
      </c>
      <c r="I238">
        <f ca="1">(60+SUMIF(OFFSET(N238,-$C238+1,0,$C238),"EN",OFFSET(O238,-$C238+1,0,$C238))+SUMIF(OFFSET(S238,-$C238+1,0,$C238),"EN",OFFSET(T238,-$C238+1,0,$C238)))*SummonTypeTable!$O$2</f>
        <v>177.33333333333334</v>
      </c>
      <c r="J238" t="str">
        <f ca="1">IF(C238=1,60*SummonTypeTable!$O$2-OFFSET(I238,0,-4),
IF(I238&lt;&gt;OFFSET(I238,-1,0),OFFSET(I238,-1,0)-OFFSET(I238,0,-4),""))</f>
        <v/>
      </c>
      <c r="K238" t="str">
        <f ca="1">IF(C238=1,60*SummonTypeTable!$O$2/OFFSET(I238,0,-4),
IF(I238&lt;&gt;OFFSET(I238,-1,0),OFFSET(I238,-1,0)/OFFSET(I238,0,-4),""))</f>
        <v/>
      </c>
      <c r="L238" t="str">
        <f t="shared" ca="1" si="50"/>
        <v>cu</v>
      </c>
      <c r="M238" t="s">
        <v>88</v>
      </c>
      <c r="N238" t="s">
        <v>90</v>
      </c>
      <c r="O238">
        <v>1250</v>
      </c>
      <c r="P238" t="str">
        <f t="shared" si="41"/>
        <v/>
      </c>
      <c r="Q238" t="str">
        <f t="shared" ca="1" si="51"/>
        <v>cu</v>
      </c>
      <c r="R238" t="s">
        <v>88</v>
      </c>
      <c r="S238" t="s">
        <v>90</v>
      </c>
      <c r="T238">
        <v>313</v>
      </c>
      <c r="U238" t="str">
        <f t="shared" ca="1" si="42"/>
        <v>cu</v>
      </c>
      <c r="V238" t="str">
        <f t="shared" si="43"/>
        <v>GO</v>
      </c>
      <c r="W238">
        <f t="shared" si="44"/>
        <v>1250</v>
      </c>
      <c r="X238" t="str">
        <f t="shared" ca="1" si="45"/>
        <v>cu</v>
      </c>
      <c r="Y238" t="str">
        <f t="shared" si="46"/>
        <v>GO</v>
      </c>
      <c r="Z238">
        <f t="shared" si="47"/>
        <v>313</v>
      </c>
    </row>
    <row r="239" spans="1:26">
      <c r="A239" t="s">
        <v>78</v>
      </c>
      <c r="B239" t="str">
        <f>VLOOKUP(A239,EventPointTypeTable!$A:$B,MATCH(EventPointTypeTable!$B$1,EventPointTypeTable!$A$1:$B$1,0),0)</f>
        <v>루틴5</v>
      </c>
      <c r="C239">
        <f t="shared" ca="1" si="48"/>
        <v>3</v>
      </c>
      <c r="D239">
        <v>20</v>
      </c>
      <c r="E239">
        <f t="shared" ca="1" si="49"/>
        <v>42</v>
      </c>
      <c r="F239">
        <f ca="1">(60+SUMIF(OFFSET(N239,-$C239+1,0,$C239),"EN",OFFSET(O239,-$C239+1,0,$C239)))*SummonTypeTable!$O$2</f>
        <v>152.00000000000003</v>
      </c>
      <c r="G239" t="str">
        <f ca="1">IF(C239=1,60*SummonTypeTable!$O$2-OFFSET(F239,0,-1),
IF(F239&lt;&gt;OFFSET(F239,-1,0),OFFSET(F239,-1,0)-OFFSET(F239,0,-1),""))</f>
        <v/>
      </c>
      <c r="H239" t="str">
        <f ca="1">IF(C239=1,60*SummonTypeTable!$O$2/OFFSET(F239,0,-1),
IF(F239&lt;&gt;OFFSET(F239,-1,0),OFFSET(F239,-1,0)/OFFSET(F239,0,-1),""))</f>
        <v/>
      </c>
      <c r="I239">
        <f ca="1">(60+SUMIF(OFFSET(N239,-$C239+1,0,$C239),"EN",OFFSET(O239,-$C239+1,0,$C239))+SUMIF(OFFSET(S239,-$C239+1,0,$C239),"EN",OFFSET(T239,-$C239+1,0,$C239)))*SummonTypeTable!$O$2</f>
        <v>177.33333333333334</v>
      </c>
      <c r="J239" t="str">
        <f ca="1">IF(C239=1,60*SummonTypeTable!$O$2-OFFSET(I239,0,-4),
IF(I239&lt;&gt;OFFSET(I239,-1,0),OFFSET(I239,-1,0)-OFFSET(I239,0,-4),""))</f>
        <v/>
      </c>
      <c r="K239" t="str">
        <f ca="1">IF(C239=1,60*SummonTypeTable!$O$2/OFFSET(I239,0,-4),
IF(I239&lt;&gt;OFFSET(I239,-1,0),OFFSET(I239,-1,0)/OFFSET(I239,0,-4),""))</f>
        <v/>
      </c>
      <c r="L239" t="str">
        <f t="shared" ca="1" si="50"/>
        <v>it</v>
      </c>
      <c r="M239" t="s">
        <v>146</v>
      </c>
      <c r="N239" t="s">
        <v>145</v>
      </c>
      <c r="O239">
        <v>2</v>
      </c>
      <c r="P239" t="str">
        <f t="shared" si="41"/>
        <v/>
      </c>
      <c r="Q239" t="str">
        <f t="shared" ca="1" si="51"/>
        <v>cu</v>
      </c>
      <c r="R239" t="s">
        <v>88</v>
      </c>
      <c r="S239" t="s">
        <v>90</v>
      </c>
      <c r="T239">
        <v>469</v>
      </c>
      <c r="U239" t="str">
        <f t="shared" ca="1" si="42"/>
        <v>it</v>
      </c>
      <c r="V239" t="str">
        <f t="shared" si="43"/>
        <v>Cash_sSpellGacha</v>
      </c>
      <c r="W239">
        <f t="shared" si="44"/>
        <v>2</v>
      </c>
      <c r="X239" t="str">
        <f t="shared" ca="1" si="45"/>
        <v>cu</v>
      </c>
      <c r="Y239" t="str">
        <f t="shared" si="46"/>
        <v>GO</v>
      </c>
      <c r="Z239">
        <f t="shared" si="47"/>
        <v>469</v>
      </c>
    </row>
    <row r="240" spans="1:26">
      <c r="A240" t="s">
        <v>78</v>
      </c>
      <c r="B240" t="str">
        <f>VLOOKUP(A240,EventPointTypeTable!$A:$B,MATCH(EventPointTypeTable!$B$1,EventPointTypeTable!$A$1:$B$1,0),0)</f>
        <v>루틴5</v>
      </c>
      <c r="C240">
        <f t="shared" ca="1" si="48"/>
        <v>4</v>
      </c>
      <c r="D240">
        <v>25</v>
      </c>
      <c r="E240">
        <f t="shared" ca="1" si="49"/>
        <v>67</v>
      </c>
      <c r="F240">
        <f ca="1">(60+SUMIF(OFFSET(N240,-$C240+1,0,$C240),"EN",OFFSET(O240,-$C240+1,0,$C240)))*SummonTypeTable!$O$2</f>
        <v>278.66666666666669</v>
      </c>
      <c r="G240">
        <f ca="1">IF(C240=1,60*SummonTypeTable!$O$2-OFFSET(F240,0,-1),
IF(F240&lt;&gt;OFFSET(F240,-1,0),OFFSET(F240,-1,0)-OFFSET(F240,0,-1),""))</f>
        <v>85.000000000000028</v>
      </c>
      <c r="H240">
        <f ca="1">IF(C240=1,60*SummonTypeTable!$O$2/OFFSET(F240,0,-1),
IF(F240&lt;&gt;OFFSET(F240,-1,0),OFFSET(F240,-1,0)/OFFSET(F240,0,-1),""))</f>
        <v>2.2686567164179108</v>
      </c>
      <c r="I240">
        <f ca="1">(60+SUMIF(OFFSET(N240,-$C240+1,0,$C240),"EN",OFFSET(O240,-$C240+1,0,$C240))+SUMIF(OFFSET(S240,-$C240+1,0,$C240),"EN",OFFSET(T240,-$C240+1,0,$C240)))*SummonTypeTable!$O$2</f>
        <v>336.08888888888896</v>
      </c>
      <c r="J240">
        <f ca="1">IF(C240=1,60*SummonTypeTable!$O$2-OFFSET(I240,0,-4),
IF(I240&lt;&gt;OFFSET(I240,-1,0),OFFSET(I240,-1,0)-OFFSET(I240,0,-4),""))</f>
        <v>110.33333333333334</v>
      </c>
      <c r="K240">
        <f ca="1">IF(C240=1,60*SummonTypeTable!$O$2/OFFSET(I240,0,-4),
IF(I240&lt;&gt;OFFSET(I240,-1,0),OFFSET(I240,-1,0)/OFFSET(I240,0,-4),""))</f>
        <v>2.6467661691542288</v>
      </c>
      <c r="L240" t="str">
        <f t="shared" ca="1" si="50"/>
        <v>cu</v>
      </c>
      <c r="M240" t="s">
        <v>88</v>
      </c>
      <c r="N240" t="s">
        <v>114</v>
      </c>
      <c r="O240">
        <v>150</v>
      </c>
      <c r="P240" t="str">
        <f t="shared" si="41"/>
        <v>에너지너무많음</v>
      </c>
      <c r="Q240" t="str">
        <f t="shared" ca="1" si="51"/>
        <v>cu</v>
      </c>
      <c r="R240" t="s">
        <v>88</v>
      </c>
      <c r="S240" t="s">
        <v>114</v>
      </c>
      <c r="T240">
        <v>38</v>
      </c>
      <c r="U240" t="str">
        <f t="shared" ca="1" si="42"/>
        <v>cu</v>
      </c>
      <c r="V240" t="str">
        <f t="shared" si="43"/>
        <v>EN</v>
      </c>
      <c r="W240">
        <f t="shared" si="44"/>
        <v>150</v>
      </c>
      <c r="X240" t="str">
        <f t="shared" ca="1" si="45"/>
        <v>cu</v>
      </c>
      <c r="Y240" t="str">
        <f t="shared" si="46"/>
        <v>EN</v>
      </c>
      <c r="Z240">
        <f t="shared" si="47"/>
        <v>38</v>
      </c>
    </row>
    <row r="241" spans="1:26">
      <c r="A241" t="s">
        <v>78</v>
      </c>
      <c r="B241" t="str">
        <f>VLOOKUP(A241,EventPointTypeTable!$A:$B,MATCH(EventPointTypeTable!$B$1,EventPointTypeTable!$A$1:$B$1,0),0)</f>
        <v>루틴5</v>
      </c>
      <c r="C241">
        <f t="shared" ca="1" si="48"/>
        <v>5</v>
      </c>
      <c r="D241">
        <v>15</v>
      </c>
      <c r="E241">
        <f t="shared" ca="1" si="49"/>
        <v>82</v>
      </c>
      <c r="F241">
        <f ca="1">(60+SUMIF(OFFSET(N241,-$C241+1,0,$C241),"EN",OFFSET(O241,-$C241+1,0,$C241)))*SummonTypeTable!$O$2</f>
        <v>278.66666666666669</v>
      </c>
      <c r="G241" t="str">
        <f ca="1">IF(C241=1,60*SummonTypeTable!$O$2-OFFSET(F241,0,-1),
IF(F241&lt;&gt;OFFSET(F241,-1,0),OFFSET(F241,-1,0)-OFFSET(F241,0,-1),""))</f>
        <v/>
      </c>
      <c r="H241" t="str">
        <f ca="1">IF(C241=1,60*SummonTypeTable!$O$2/OFFSET(F241,0,-1),
IF(F241&lt;&gt;OFFSET(F241,-1,0),OFFSET(F241,-1,0)/OFFSET(F241,0,-1),""))</f>
        <v/>
      </c>
      <c r="I241">
        <f ca="1">(60+SUMIF(OFFSET(N241,-$C241+1,0,$C241),"EN",OFFSET(O241,-$C241+1,0,$C241))+SUMIF(OFFSET(S241,-$C241+1,0,$C241),"EN",OFFSET(T241,-$C241+1,0,$C241)))*SummonTypeTable!$O$2</f>
        <v>336.08888888888896</v>
      </c>
      <c r="J241" t="str">
        <f ca="1">IF(C241=1,60*SummonTypeTable!$O$2-OFFSET(I241,0,-4),
IF(I241&lt;&gt;OFFSET(I241,-1,0),OFFSET(I241,-1,0)-OFFSET(I241,0,-4),""))</f>
        <v/>
      </c>
      <c r="K241" t="str">
        <f ca="1">IF(C241=1,60*SummonTypeTable!$O$2/OFFSET(I241,0,-4),
IF(I241&lt;&gt;OFFSET(I241,-1,0),OFFSET(I241,-1,0)/OFFSET(I241,0,-4),""))</f>
        <v/>
      </c>
      <c r="L241" t="str">
        <f t="shared" ca="1" si="50"/>
        <v>cu</v>
      </c>
      <c r="M241" t="s">
        <v>88</v>
      </c>
      <c r="N241" t="s">
        <v>90</v>
      </c>
      <c r="O241">
        <v>2500</v>
      </c>
      <c r="P241" t="str">
        <f t="shared" si="41"/>
        <v/>
      </c>
      <c r="Q241" t="str">
        <f t="shared" ca="1" si="51"/>
        <v>cu</v>
      </c>
      <c r="R241" t="s">
        <v>88</v>
      </c>
      <c r="S241" t="s">
        <v>90</v>
      </c>
      <c r="T241">
        <v>625</v>
      </c>
      <c r="U241" t="str">
        <f t="shared" ca="1" si="42"/>
        <v>cu</v>
      </c>
      <c r="V241" t="str">
        <f t="shared" si="43"/>
        <v>GO</v>
      </c>
      <c r="W241">
        <f t="shared" si="44"/>
        <v>2500</v>
      </c>
      <c r="X241" t="str">
        <f t="shared" ca="1" si="45"/>
        <v>cu</v>
      </c>
      <c r="Y241" t="str">
        <f t="shared" si="46"/>
        <v>GO</v>
      </c>
      <c r="Z241">
        <f t="shared" si="47"/>
        <v>625</v>
      </c>
    </row>
    <row r="242" spans="1:26">
      <c r="A242" t="s">
        <v>78</v>
      </c>
      <c r="B242" t="str">
        <f>VLOOKUP(A242,EventPointTypeTable!$A:$B,MATCH(EventPointTypeTable!$B$1,EventPointTypeTable!$A$1:$B$1,0),0)</f>
        <v>루틴5</v>
      </c>
      <c r="C242">
        <f t="shared" ca="1" si="48"/>
        <v>6</v>
      </c>
      <c r="D242">
        <v>40</v>
      </c>
      <c r="E242">
        <f t="shared" ca="1" si="49"/>
        <v>122</v>
      </c>
      <c r="F242">
        <f ca="1">(60+SUMIF(OFFSET(N242,-$C242+1,0,$C242),"EN",OFFSET(O242,-$C242+1,0,$C242)))*SummonTypeTable!$O$2</f>
        <v>278.66666666666669</v>
      </c>
      <c r="G242" t="str">
        <f ca="1">IF(C242=1,60*SummonTypeTable!$O$2-OFFSET(F242,0,-1),
IF(F242&lt;&gt;OFFSET(F242,-1,0),OFFSET(F242,-1,0)-OFFSET(F242,0,-1),""))</f>
        <v/>
      </c>
      <c r="H242" t="str">
        <f ca="1">IF(C242=1,60*SummonTypeTable!$O$2/OFFSET(F242,0,-1),
IF(F242&lt;&gt;OFFSET(F242,-1,0),OFFSET(F242,-1,0)/OFFSET(F242,0,-1),""))</f>
        <v/>
      </c>
      <c r="I242">
        <f ca="1">(60+SUMIF(OFFSET(N242,-$C242+1,0,$C242),"EN",OFFSET(O242,-$C242+1,0,$C242))+SUMIF(OFFSET(S242,-$C242+1,0,$C242),"EN",OFFSET(T242,-$C242+1,0,$C242)))*SummonTypeTable!$O$2</f>
        <v>336.08888888888896</v>
      </c>
      <c r="J242" t="str">
        <f ca="1">IF(C242=1,60*SummonTypeTable!$O$2-OFFSET(I242,0,-4),
IF(I242&lt;&gt;OFFSET(I242,-1,0),OFFSET(I242,-1,0)-OFFSET(I242,0,-4),""))</f>
        <v/>
      </c>
      <c r="K242" t="str">
        <f ca="1">IF(C242=1,60*SummonTypeTable!$O$2/OFFSET(I242,0,-4),
IF(I242&lt;&gt;OFFSET(I242,-1,0),OFFSET(I242,-1,0)/OFFSET(I242,0,-4),""))</f>
        <v/>
      </c>
      <c r="L242" t="str">
        <f t="shared" ca="1" si="50"/>
        <v>cu</v>
      </c>
      <c r="M242" t="s">
        <v>88</v>
      </c>
      <c r="N242" t="s">
        <v>90</v>
      </c>
      <c r="O242">
        <v>3750</v>
      </c>
      <c r="P242" t="str">
        <f t="shared" si="41"/>
        <v/>
      </c>
      <c r="Q242" t="str">
        <f t="shared" ca="1" si="51"/>
        <v>cu</v>
      </c>
      <c r="R242" t="s">
        <v>88</v>
      </c>
      <c r="S242" t="s">
        <v>90</v>
      </c>
      <c r="T242">
        <v>938</v>
      </c>
      <c r="U242" t="str">
        <f t="shared" ca="1" si="42"/>
        <v>cu</v>
      </c>
      <c r="V242" t="str">
        <f t="shared" si="43"/>
        <v>GO</v>
      </c>
      <c r="W242">
        <f t="shared" si="44"/>
        <v>3750</v>
      </c>
      <c r="X242" t="str">
        <f t="shared" ca="1" si="45"/>
        <v>cu</v>
      </c>
      <c r="Y242" t="str">
        <f t="shared" si="46"/>
        <v>GO</v>
      </c>
      <c r="Z242">
        <f t="shared" si="47"/>
        <v>938</v>
      </c>
    </row>
    <row r="243" spans="1:26">
      <c r="A243" t="s">
        <v>78</v>
      </c>
      <c r="B243" t="str">
        <f>VLOOKUP(A243,EventPointTypeTable!$A:$B,MATCH(EventPointTypeTable!$B$1,EventPointTypeTable!$A$1:$B$1,0),0)</f>
        <v>루틴5</v>
      </c>
      <c r="C243">
        <f t="shared" ca="1" si="48"/>
        <v>7</v>
      </c>
      <c r="D243">
        <v>75</v>
      </c>
      <c r="E243">
        <f t="shared" ca="1" si="49"/>
        <v>197</v>
      </c>
      <c r="F243">
        <f ca="1">(60+SUMIF(OFFSET(N243,-$C243+1,0,$C243),"EN",OFFSET(O243,-$C243+1,0,$C243)))*SummonTypeTable!$O$2</f>
        <v>464.44444444444451</v>
      </c>
      <c r="G243">
        <f ca="1">IF(C243=1,60*SummonTypeTable!$O$2-OFFSET(F243,0,-1),
IF(F243&lt;&gt;OFFSET(F243,-1,0),OFFSET(F243,-1,0)-OFFSET(F243,0,-1),""))</f>
        <v>81.666666666666686</v>
      </c>
      <c r="H243">
        <f ca="1">IF(C243=1,60*SummonTypeTable!$O$2/OFFSET(F243,0,-1),
IF(F243&lt;&gt;OFFSET(F243,-1,0),OFFSET(F243,-1,0)/OFFSET(F243,0,-1),""))</f>
        <v>1.4145516074450086</v>
      </c>
      <c r="I243">
        <f ca="1">(60+SUMIF(OFFSET(N243,-$C243+1,0,$C243),"EN",OFFSET(O243,-$C243+1,0,$C243))+SUMIF(OFFSET(S243,-$C243+1,0,$C243),"EN",OFFSET(T243,-$C243+1,0,$C243)))*SummonTypeTable!$O$2</f>
        <v>568.31111111111113</v>
      </c>
      <c r="J243">
        <f ca="1">IF(C243=1,60*SummonTypeTable!$O$2-OFFSET(I243,0,-4),
IF(I243&lt;&gt;OFFSET(I243,-1,0),OFFSET(I243,-1,0)-OFFSET(I243,0,-4),""))</f>
        <v>139.08888888888896</v>
      </c>
      <c r="K243">
        <f ca="1">IF(C243=1,60*SummonTypeTable!$O$2/OFFSET(I243,0,-4),
IF(I243&lt;&gt;OFFSET(I243,-1,0),OFFSET(I243,-1,0)/OFFSET(I243,0,-4),""))</f>
        <v>1.7060349689791319</v>
      </c>
      <c r="L243" t="str">
        <f t="shared" ca="1" si="50"/>
        <v>cu</v>
      </c>
      <c r="M243" t="s">
        <v>88</v>
      </c>
      <c r="N243" t="s">
        <v>114</v>
      </c>
      <c r="O243">
        <v>220</v>
      </c>
      <c r="P243" t="str">
        <f t="shared" si="41"/>
        <v>에너지너무많음</v>
      </c>
      <c r="Q243" t="str">
        <f t="shared" ca="1" si="51"/>
        <v>cu</v>
      </c>
      <c r="R243" t="s">
        <v>88</v>
      </c>
      <c r="S243" t="s">
        <v>114</v>
      </c>
      <c r="T243">
        <v>55</v>
      </c>
      <c r="U243" t="str">
        <f t="shared" ca="1" si="42"/>
        <v>cu</v>
      </c>
      <c r="V243" t="str">
        <f t="shared" si="43"/>
        <v>EN</v>
      </c>
      <c r="W243">
        <f t="shared" si="44"/>
        <v>220</v>
      </c>
      <c r="X243" t="str">
        <f t="shared" ca="1" si="45"/>
        <v>cu</v>
      </c>
      <c r="Y243" t="str">
        <f t="shared" si="46"/>
        <v>EN</v>
      </c>
      <c r="Z243">
        <f t="shared" si="47"/>
        <v>55</v>
      </c>
    </row>
    <row r="244" spans="1:26">
      <c r="A244" t="s">
        <v>78</v>
      </c>
      <c r="B244" t="str">
        <f>VLOOKUP(A244,EventPointTypeTable!$A:$B,MATCH(EventPointTypeTable!$B$1,EventPointTypeTable!$A$1:$B$1,0),0)</f>
        <v>루틴5</v>
      </c>
      <c r="C244">
        <f t="shared" ca="1" si="48"/>
        <v>8</v>
      </c>
      <c r="D244">
        <v>35</v>
      </c>
      <c r="E244">
        <f t="shared" ca="1" si="49"/>
        <v>232</v>
      </c>
      <c r="F244">
        <f ca="1">(60+SUMIF(OFFSET(N244,-$C244+1,0,$C244),"EN",OFFSET(O244,-$C244+1,0,$C244)))*SummonTypeTable!$O$2</f>
        <v>464.44444444444451</v>
      </c>
      <c r="G244" t="str">
        <f ca="1">IF(C244=1,60*SummonTypeTable!$O$2-OFFSET(F244,0,-1),
IF(F244&lt;&gt;OFFSET(F244,-1,0),OFFSET(F244,-1,0)-OFFSET(F244,0,-1),""))</f>
        <v/>
      </c>
      <c r="H244" t="str">
        <f ca="1">IF(C244=1,60*SummonTypeTable!$O$2/OFFSET(F244,0,-1),
IF(F244&lt;&gt;OFFSET(F244,-1,0),OFFSET(F244,-1,0)/OFFSET(F244,0,-1),""))</f>
        <v/>
      </c>
      <c r="I244">
        <f ca="1">(60+SUMIF(OFFSET(N244,-$C244+1,0,$C244),"EN",OFFSET(O244,-$C244+1,0,$C244))+SUMIF(OFFSET(S244,-$C244+1,0,$C244),"EN",OFFSET(T244,-$C244+1,0,$C244)))*SummonTypeTable!$O$2</f>
        <v>568.31111111111113</v>
      </c>
      <c r="J244" t="str">
        <f ca="1">IF(C244=1,60*SummonTypeTable!$O$2-OFFSET(I244,0,-4),
IF(I244&lt;&gt;OFFSET(I244,-1,0),OFFSET(I244,-1,0)-OFFSET(I244,0,-4),""))</f>
        <v/>
      </c>
      <c r="K244" t="str">
        <f ca="1">IF(C244=1,60*SummonTypeTable!$O$2/OFFSET(I244,0,-4),
IF(I244&lt;&gt;OFFSET(I244,-1,0),OFFSET(I244,-1,0)/OFFSET(I244,0,-4),""))</f>
        <v/>
      </c>
      <c r="L244" t="str">
        <f t="shared" ca="1" si="50"/>
        <v>it</v>
      </c>
      <c r="M244" t="s">
        <v>146</v>
      </c>
      <c r="N244" t="s">
        <v>145</v>
      </c>
      <c r="O244">
        <v>2</v>
      </c>
      <c r="P244" t="str">
        <f t="shared" si="41"/>
        <v/>
      </c>
      <c r="Q244" t="str">
        <f t="shared" ca="1" si="51"/>
        <v>cu</v>
      </c>
      <c r="R244" t="s">
        <v>88</v>
      </c>
      <c r="S244" t="s">
        <v>90</v>
      </c>
      <c r="T244">
        <v>1250</v>
      </c>
      <c r="U244" t="str">
        <f t="shared" ca="1" si="42"/>
        <v>it</v>
      </c>
      <c r="V244" t="str">
        <f t="shared" si="43"/>
        <v>Cash_sSpellGacha</v>
      </c>
      <c r="W244">
        <f t="shared" si="44"/>
        <v>2</v>
      </c>
      <c r="X244" t="str">
        <f t="shared" ca="1" si="45"/>
        <v>cu</v>
      </c>
      <c r="Y244" t="str">
        <f t="shared" si="46"/>
        <v>GO</v>
      </c>
      <c r="Z244">
        <f t="shared" si="47"/>
        <v>1250</v>
      </c>
    </row>
    <row r="245" spans="1:26">
      <c r="A245" t="s">
        <v>78</v>
      </c>
      <c r="B245" t="str">
        <f>VLOOKUP(A245,EventPointTypeTable!$A:$B,MATCH(EventPointTypeTable!$B$1,EventPointTypeTable!$A$1:$B$1,0),0)</f>
        <v>루틴5</v>
      </c>
      <c r="C245">
        <f t="shared" ca="1" si="48"/>
        <v>9</v>
      </c>
      <c r="D245">
        <v>50</v>
      </c>
      <c r="E245">
        <f t="shared" ca="1" si="49"/>
        <v>282</v>
      </c>
      <c r="F245">
        <f ca="1">(60+SUMIF(OFFSET(N245,-$C245+1,0,$C245),"EN",OFFSET(O245,-$C245+1,0,$C245)))*SummonTypeTable!$O$2</f>
        <v>464.44444444444451</v>
      </c>
      <c r="G245" t="str">
        <f ca="1">IF(C245=1,60*SummonTypeTable!$O$2-OFFSET(F245,0,-1),
IF(F245&lt;&gt;OFFSET(F245,-1,0),OFFSET(F245,-1,0)-OFFSET(F245,0,-1),""))</f>
        <v/>
      </c>
      <c r="H245" t="str">
        <f ca="1">IF(C245=1,60*SummonTypeTable!$O$2/OFFSET(F245,0,-1),
IF(F245&lt;&gt;OFFSET(F245,-1,0),OFFSET(F245,-1,0)/OFFSET(F245,0,-1),""))</f>
        <v/>
      </c>
      <c r="I245">
        <f ca="1">(60+SUMIF(OFFSET(N245,-$C245+1,0,$C245),"EN",OFFSET(O245,-$C245+1,0,$C245))+SUMIF(OFFSET(S245,-$C245+1,0,$C245),"EN",OFFSET(T245,-$C245+1,0,$C245)))*SummonTypeTable!$O$2</f>
        <v>568.31111111111113</v>
      </c>
      <c r="J245" t="str">
        <f ca="1">IF(C245=1,60*SummonTypeTable!$O$2-OFFSET(I245,0,-4),
IF(I245&lt;&gt;OFFSET(I245,-1,0),OFFSET(I245,-1,0)-OFFSET(I245,0,-4),""))</f>
        <v/>
      </c>
      <c r="K245" t="str">
        <f ca="1">IF(C245=1,60*SummonTypeTable!$O$2/OFFSET(I245,0,-4),
IF(I245&lt;&gt;OFFSET(I245,-1,0),OFFSET(I245,-1,0)/OFFSET(I245,0,-4),""))</f>
        <v/>
      </c>
      <c r="L245" t="str">
        <f t="shared" ca="1" si="50"/>
        <v>cu</v>
      </c>
      <c r="M245" t="s">
        <v>88</v>
      </c>
      <c r="N245" t="s">
        <v>90</v>
      </c>
      <c r="O245">
        <v>6250</v>
      </c>
      <c r="P245" t="str">
        <f t="shared" si="41"/>
        <v/>
      </c>
      <c r="Q245" t="str">
        <f t="shared" ca="1" si="51"/>
        <v>cu</v>
      </c>
      <c r="R245" t="s">
        <v>88</v>
      </c>
      <c r="S245" t="s">
        <v>90</v>
      </c>
      <c r="T245">
        <v>1563</v>
      </c>
      <c r="U245" t="str">
        <f t="shared" ca="1" si="42"/>
        <v>cu</v>
      </c>
      <c r="V245" t="str">
        <f t="shared" si="43"/>
        <v>GO</v>
      </c>
      <c r="W245">
        <f t="shared" si="44"/>
        <v>6250</v>
      </c>
      <c r="X245" t="str">
        <f t="shared" ca="1" si="45"/>
        <v>cu</v>
      </c>
      <c r="Y245" t="str">
        <f t="shared" si="46"/>
        <v>GO</v>
      </c>
      <c r="Z245">
        <f t="shared" si="47"/>
        <v>1563</v>
      </c>
    </row>
    <row r="246" spans="1:26">
      <c r="A246" t="s">
        <v>78</v>
      </c>
      <c r="B246" t="str">
        <f>VLOOKUP(A246,EventPointTypeTable!$A:$B,MATCH(EventPointTypeTable!$B$1,EventPointTypeTable!$A$1:$B$1,0),0)</f>
        <v>루틴5</v>
      </c>
      <c r="C246">
        <f t="shared" ca="1" si="48"/>
        <v>10</v>
      </c>
      <c r="D246">
        <v>80</v>
      </c>
      <c r="E246">
        <f t="shared" ca="1" si="49"/>
        <v>362</v>
      </c>
      <c r="F246">
        <f ca="1">(60+SUMIF(OFFSET(N246,-$C246+1,0,$C246),"EN",OFFSET(O246,-$C246+1,0,$C246)))*SummonTypeTable!$O$2</f>
        <v>464.44444444444451</v>
      </c>
      <c r="G246" t="str">
        <f ca="1">IF(C246=1,60*SummonTypeTable!$O$2-OFFSET(F246,0,-1),
IF(F246&lt;&gt;OFFSET(F246,-1,0),OFFSET(F246,-1,0)-OFFSET(F246,0,-1),""))</f>
        <v/>
      </c>
      <c r="H246" t="str">
        <f ca="1">IF(C246=1,60*SummonTypeTable!$O$2/OFFSET(F246,0,-1),
IF(F246&lt;&gt;OFFSET(F246,-1,0),OFFSET(F246,-1,0)/OFFSET(F246,0,-1),""))</f>
        <v/>
      </c>
      <c r="I246">
        <f ca="1">(60+SUMIF(OFFSET(N246,-$C246+1,0,$C246),"EN",OFFSET(O246,-$C246+1,0,$C246))+SUMIF(OFFSET(S246,-$C246+1,0,$C246),"EN",OFFSET(T246,-$C246+1,0,$C246)))*SummonTypeTable!$O$2</f>
        <v>568.31111111111113</v>
      </c>
      <c r="J246" t="str">
        <f ca="1">IF(C246=1,60*SummonTypeTable!$O$2-OFFSET(I246,0,-4),
IF(I246&lt;&gt;OFFSET(I246,-1,0),OFFSET(I246,-1,0)-OFFSET(I246,0,-4),""))</f>
        <v/>
      </c>
      <c r="K246" t="str">
        <f ca="1">IF(C246=1,60*SummonTypeTable!$O$2/OFFSET(I246,0,-4),
IF(I246&lt;&gt;OFFSET(I246,-1,0),OFFSET(I246,-1,0)/OFFSET(I246,0,-4),""))</f>
        <v/>
      </c>
      <c r="L246" t="str">
        <f t="shared" ca="1" si="50"/>
        <v>it</v>
      </c>
      <c r="M246" t="s">
        <v>146</v>
      </c>
      <c r="N246" t="s">
        <v>147</v>
      </c>
      <c r="O246">
        <v>1</v>
      </c>
      <c r="P246" t="str">
        <f t="shared" si="41"/>
        <v/>
      </c>
      <c r="Q246" t="str">
        <f t="shared" ca="1" si="51"/>
        <v>cu</v>
      </c>
      <c r="R246" t="s">
        <v>88</v>
      </c>
      <c r="S246" t="s">
        <v>90</v>
      </c>
      <c r="T246">
        <v>1406</v>
      </c>
      <c r="U246" t="str">
        <f t="shared" ca="1" si="42"/>
        <v>it</v>
      </c>
      <c r="V246" t="str">
        <f t="shared" si="43"/>
        <v>Cash_sCharacterGacha</v>
      </c>
      <c r="W246">
        <f t="shared" si="44"/>
        <v>1</v>
      </c>
      <c r="X246" t="str">
        <f t="shared" ca="1" si="45"/>
        <v>cu</v>
      </c>
      <c r="Y246" t="str">
        <f t="shared" si="46"/>
        <v>GO</v>
      </c>
      <c r="Z246">
        <f t="shared" si="47"/>
        <v>1406</v>
      </c>
    </row>
    <row r="247" spans="1:26">
      <c r="A247" t="s">
        <v>78</v>
      </c>
      <c r="B247" t="str">
        <f>VLOOKUP(A247,EventPointTypeTable!$A:$B,MATCH(EventPointTypeTable!$B$1,EventPointTypeTable!$A$1:$B$1,0),0)</f>
        <v>루틴5</v>
      </c>
      <c r="C247">
        <f t="shared" ca="1" si="48"/>
        <v>11</v>
      </c>
      <c r="D247">
        <v>100</v>
      </c>
      <c r="E247">
        <f t="shared" ca="1" si="49"/>
        <v>462</v>
      </c>
      <c r="F247">
        <f ca="1">(60+SUMIF(OFFSET(N247,-$C247+1,0,$C247),"EN",OFFSET(O247,-$C247+1,0,$C247)))*SummonTypeTable!$O$2</f>
        <v>717.77777777777783</v>
      </c>
      <c r="G247">
        <f ca="1">IF(C247=1,60*SummonTypeTable!$O$2-OFFSET(F247,0,-1),
IF(F247&lt;&gt;OFFSET(F247,-1,0),OFFSET(F247,-1,0)-OFFSET(F247,0,-1),""))</f>
        <v>2.4444444444445139</v>
      </c>
      <c r="H247">
        <f ca="1">IF(C247=1,60*SummonTypeTable!$O$2/OFFSET(F247,0,-1),
IF(F247&lt;&gt;OFFSET(F247,-1,0),OFFSET(F247,-1,0)/OFFSET(F247,0,-1),""))</f>
        <v>1.0052910052910053</v>
      </c>
      <c r="I247">
        <f ca="1">(60+SUMIF(OFFSET(N247,-$C247+1,0,$C247),"EN",OFFSET(O247,-$C247+1,0,$C247))+SUMIF(OFFSET(S247,-$C247+1,0,$C247),"EN",OFFSET(T247,-$C247+1,0,$C247)))*SummonTypeTable!$O$2</f>
        <v>884.97777777777787</v>
      </c>
      <c r="J247">
        <f ca="1">IF(C247=1,60*SummonTypeTable!$O$2-OFFSET(I247,0,-4),
IF(I247&lt;&gt;OFFSET(I247,-1,0),OFFSET(I247,-1,0)-OFFSET(I247,0,-4),""))</f>
        <v>106.31111111111113</v>
      </c>
      <c r="K247">
        <f ca="1">IF(C247=1,60*SummonTypeTable!$O$2/OFFSET(I247,0,-4),
IF(I247&lt;&gt;OFFSET(I247,-1,0),OFFSET(I247,-1,0)/OFFSET(I247,0,-4),""))</f>
        <v>1.2301106301106302</v>
      </c>
      <c r="L247" t="str">
        <f t="shared" ca="1" si="50"/>
        <v>cu</v>
      </c>
      <c r="M247" t="s">
        <v>88</v>
      </c>
      <c r="N247" t="s">
        <v>114</v>
      </c>
      <c r="O247">
        <v>300</v>
      </c>
      <c r="P247" t="str">
        <f t="shared" si="41"/>
        <v>에너지너무많음</v>
      </c>
      <c r="Q247" t="str">
        <f t="shared" ca="1" si="51"/>
        <v>cu</v>
      </c>
      <c r="R247" t="s">
        <v>88</v>
      </c>
      <c r="S247" t="s">
        <v>114</v>
      </c>
      <c r="T247">
        <v>75</v>
      </c>
      <c r="U247" t="str">
        <f t="shared" ca="1" si="42"/>
        <v>cu</v>
      </c>
      <c r="V247" t="str">
        <f t="shared" si="43"/>
        <v>EN</v>
      </c>
      <c r="W247">
        <f t="shared" si="44"/>
        <v>300</v>
      </c>
      <c r="X247" t="str">
        <f t="shared" ca="1" si="45"/>
        <v>cu</v>
      </c>
      <c r="Y247" t="str">
        <f t="shared" si="46"/>
        <v>EN</v>
      </c>
      <c r="Z247">
        <f t="shared" si="47"/>
        <v>75</v>
      </c>
    </row>
    <row r="248" spans="1:26">
      <c r="A248" t="s">
        <v>78</v>
      </c>
      <c r="B248" t="str">
        <f>VLOOKUP(A248,EventPointTypeTable!$A:$B,MATCH(EventPointTypeTable!$B$1,EventPointTypeTable!$A$1:$B$1,0),0)</f>
        <v>루틴5</v>
      </c>
      <c r="C248">
        <f t="shared" ca="1" si="48"/>
        <v>12</v>
      </c>
      <c r="D248">
        <v>120</v>
      </c>
      <c r="E248">
        <f t="shared" ca="1" si="49"/>
        <v>582</v>
      </c>
      <c r="F248">
        <f ca="1">(60+SUMIF(OFFSET(N248,-$C248+1,0,$C248),"EN",OFFSET(O248,-$C248+1,0,$C248)))*SummonTypeTable!$O$2</f>
        <v>717.77777777777783</v>
      </c>
      <c r="G248" t="str">
        <f ca="1">IF(C248=1,60*SummonTypeTable!$O$2-OFFSET(F248,0,-1),
IF(F248&lt;&gt;OFFSET(F248,-1,0),OFFSET(F248,-1,0)-OFFSET(F248,0,-1),""))</f>
        <v/>
      </c>
      <c r="H248" t="str">
        <f ca="1">IF(C248=1,60*SummonTypeTable!$O$2/OFFSET(F248,0,-1),
IF(F248&lt;&gt;OFFSET(F248,-1,0),OFFSET(F248,-1,0)/OFFSET(F248,0,-1),""))</f>
        <v/>
      </c>
      <c r="I248">
        <f ca="1">(60+SUMIF(OFFSET(N248,-$C248+1,0,$C248),"EN",OFFSET(O248,-$C248+1,0,$C248))+SUMIF(OFFSET(S248,-$C248+1,0,$C248),"EN",OFFSET(T248,-$C248+1,0,$C248)))*SummonTypeTable!$O$2</f>
        <v>884.97777777777787</v>
      </c>
      <c r="J248" t="str">
        <f ca="1">IF(C248=1,60*SummonTypeTable!$O$2-OFFSET(I248,0,-4),
IF(I248&lt;&gt;OFFSET(I248,-1,0),OFFSET(I248,-1,0)-OFFSET(I248,0,-4),""))</f>
        <v/>
      </c>
      <c r="K248" t="str">
        <f ca="1">IF(C248=1,60*SummonTypeTable!$O$2/OFFSET(I248,0,-4),
IF(I248&lt;&gt;OFFSET(I248,-1,0),OFFSET(I248,-1,0)/OFFSET(I248,0,-4),""))</f>
        <v/>
      </c>
      <c r="L248" t="str">
        <f t="shared" ca="1" si="50"/>
        <v>cu</v>
      </c>
      <c r="M248" t="s">
        <v>88</v>
      </c>
      <c r="N248" t="s">
        <v>90</v>
      </c>
      <c r="O248">
        <v>12500</v>
      </c>
      <c r="P248" t="str">
        <f t="shared" si="41"/>
        <v/>
      </c>
      <c r="Q248" t="str">
        <f t="shared" ca="1" si="51"/>
        <v>cu</v>
      </c>
      <c r="R248" t="s">
        <v>88</v>
      </c>
      <c r="S248" t="s">
        <v>90</v>
      </c>
      <c r="T248">
        <v>3125</v>
      </c>
      <c r="U248" t="str">
        <f t="shared" ca="1" si="42"/>
        <v>cu</v>
      </c>
      <c r="V248" t="str">
        <f t="shared" si="43"/>
        <v>GO</v>
      </c>
      <c r="W248">
        <f t="shared" si="44"/>
        <v>12500</v>
      </c>
      <c r="X248" t="str">
        <f t="shared" ca="1" si="45"/>
        <v>cu</v>
      </c>
      <c r="Y248" t="str">
        <f t="shared" si="46"/>
        <v>GO</v>
      </c>
      <c r="Z248">
        <f t="shared" si="47"/>
        <v>3125</v>
      </c>
    </row>
    <row r="249" spans="1:26">
      <c r="A249" t="s">
        <v>78</v>
      </c>
      <c r="B249" t="str">
        <f>VLOOKUP(A249,EventPointTypeTable!$A:$B,MATCH(EventPointTypeTable!$B$1,EventPointTypeTable!$A$1:$B$1,0),0)</f>
        <v>루틴5</v>
      </c>
      <c r="C249">
        <f t="shared" ca="1" si="48"/>
        <v>13</v>
      </c>
      <c r="D249">
        <v>180</v>
      </c>
      <c r="E249">
        <f t="shared" ca="1" si="49"/>
        <v>762</v>
      </c>
      <c r="F249">
        <f ca="1">(60+SUMIF(OFFSET(N249,-$C249+1,0,$C249),"EN",OFFSET(O249,-$C249+1,0,$C249)))*SummonTypeTable!$O$2</f>
        <v>717.77777777777783</v>
      </c>
      <c r="G249" t="str">
        <f ca="1">IF(C249=1,60*SummonTypeTable!$O$2-OFFSET(F249,0,-1),
IF(F249&lt;&gt;OFFSET(F249,-1,0),OFFSET(F249,-1,0)-OFFSET(F249,0,-1),""))</f>
        <v/>
      </c>
      <c r="H249" t="str">
        <f ca="1">IF(C249=1,60*SummonTypeTable!$O$2/OFFSET(F249,0,-1),
IF(F249&lt;&gt;OFFSET(F249,-1,0),OFFSET(F249,-1,0)/OFFSET(F249,0,-1),""))</f>
        <v/>
      </c>
      <c r="I249">
        <f ca="1">(60+SUMIF(OFFSET(N249,-$C249+1,0,$C249),"EN",OFFSET(O249,-$C249+1,0,$C249))+SUMIF(OFFSET(S249,-$C249+1,0,$C249),"EN",OFFSET(T249,-$C249+1,0,$C249)))*SummonTypeTable!$O$2</f>
        <v>884.97777777777787</v>
      </c>
      <c r="J249" t="str">
        <f ca="1">IF(C249=1,60*SummonTypeTable!$O$2-OFFSET(I249,0,-4),
IF(I249&lt;&gt;OFFSET(I249,-1,0),OFFSET(I249,-1,0)-OFFSET(I249,0,-4),""))</f>
        <v/>
      </c>
      <c r="K249" t="str">
        <f ca="1">IF(C249=1,60*SummonTypeTable!$O$2/OFFSET(I249,0,-4),
IF(I249&lt;&gt;OFFSET(I249,-1,0),OFFSET(I249,-1,0)/OFFSET(I249,0,-4),""))</f>
        <v/>
      </c>
      <c r="L249" t="str">
        <f t="shared" ca="1" si="50"/>
        <v>it</v>
      </c>
      <c r="M249" t="s">
        <v>146</v>
      </c>
      <c r="N249" t="s">
        <v>145</v>
      </c>
      <c r="O249">
        <v>10</v>
      </c>
      <c r="P249" t="str">
        <f t="shared" si="41"/>
        <v/>
      </c>
      <c r="Q249" t="str">
        <f t="shared" ca="1" si="51"/>
        <v>cu</v>
      </c>
      <c r="R249" t="s">
        <v>88</v>
      </c>
      <c r="S249" t="s">
        <v>90</v>
      </c>
      <c r="T249">
        <v>4063</v>
      </c>
      <c r="U249" t="str">
        <f t="shared" ca="1" si="42"/>
        <v>it</v>
      </c>
      <c r="V249" t="str">
        <f t="shared" si="43"/>
        <v>Cash_sSpellGacha</v>
      </c>
      <c r="W249">
        <f t="shared" si="44"/>
        <v>10</v>
      </c>
      <c r="X249" t="str">
        <f t="shared" ca="1" si="45"/>
        <v>cu</v>
      </c>
      <c r="Y249" t="str">
        <f t="shared" si="46"/>
        <v>GO</v>
      </c>
      <c r="Z249">
        <f t="shared" si="47"/>
        <v>4063</v>
      </c>
    </row>
    <row r="250" spans="1:26">
      <c r="A250" t="s">
        <v>78</v>
      </c>
      <c r="B250" t="str">
        <f>VLOOKUP(A250,EventPointTypeTable!$A:$B,MATCH(EventPointTypeTable!$B$1,EventPointTypeTable!$A$1:$B$1,0),0)</f>
        <v>루틴5</v>
      </c>
      <c r="C250">
        <f t="shared" ca="1" si="48"/>
        <v>14</v>
      </c>
      <c r="D250">
        <v>200</v>
      </c>
      <c r="E250">
        <f t="shared" ca="1" si="49"/>
        <v>962</v>
      </c>
      <c r="F250">
        <f ca="1">(60+SUMIF(OFFSET(N250,-$C250+1,0,$C250),"EN",OFFSET(O250,-$C250+1,0,$C250)))*SummonTypeTable!$O$2</f>
        <v>1140.0000000000002</v>
      </c>
      <c r="G250">
        <f ca="1">IF(C250=1,60*SummonTypeTable!$O$2-OFFSET(F250,0,-1),
IF(F250&lt;&gt;OFFSET(F250,-1,0),OFFSET(F250,-1,0)-OFFSET(F250,0,-1),""))</f>
        <v>-244.22222222222217</v>
      </c>
      <c r="H250">
        <f ca="1">IF(C250=1,60*SummonTypeTable!$O$2/OFFSET(F250,0,-1),
IF(F250&lt;&gt;OFFSET(F250,-1,0),OFFSET(F250,-1,0)/OFFSET(F250,0,-1),""))</f>
        <v>0.74613074613074615</v>
      </c>
      <c r="I250">
        <f ca="1">(60+SUMIF(OFFSET(N250,-$C250+1,0,$C250),"EN",OFFSET(O250,-$C250+1,0,$C250))+SUMIF(OFFSET(S250,-$C250+1,0,$C250),"EN",OFFSET(T250,-$C250+1,0,$C250)))*SummonTypeTable!$O$2</f>
        <v>1412.7555555555557</v>
      </c>
      <c r="J250">
        <f ca="1">IF(C250=1,60*SummonTypeTable!$O$2-OFFSET(I250,0,-4),
IF(I250&lt;&gt;OFFSET(I250,-1,0),OFFSET(I250,-1,0)-OFFSET(I250,0,-4),""))</f>
        <v>-77.022222222222126</v>
      </c>
      <c r="K250">
        <f ca="1">IF(C250=1,60*SummonTypeTable!$O$2/OFFSET(I250,0,-4),
IF(I250&lt;&gt;OFFSET(I250,-1,0),OFFSET(I250,-1,0)/OFFSET(I250,0,-4),""))</f>
        <v>0.91993531993532007</v>
      </c>
      <c r="L250" t="str">
        <f t="shared" ca="1" si="50"/>
        <v>cu</v>
      </c>
      <c r="M250" t="s">
        <v>88</v>
      </c>
      <c r="N250" t="s">
        <v>114</v>
      </c>
      <c r="O250">
        <v>500</v>
      </c>
      <c r="P250" t="str">
        <f t="shared" si="41"/>
        <v>에너지너무많음</v>
      </c>
      <c r="Q250" t="str">
        <f t="shared" ca="1" si="51"/>
        <v>cu</v>
      </c>
      <c r="R250" t="s">
        <v>88</v>
      </c>
      <c r="S250" t="s">
        <v>114</v>
      </c>
      <c r="T250">
        <v>125</v>
      </c>
      <c r="U250" t="str">
        <f t="shared" ca="1" si="42"/>
        <v>cu</v>
      </c>
      <c r="V250" t="str">
        <f t="shared" si="43"/>
        <v>EN</v>
      </c>
      <c r="W250">
        <f t="shared" si="44"/>
        <v>500</v>
      </c>
      <c r="X250" t="str">
        <f t="shared" ca="1" si="45"/>
        <v>cu</v>
      </c>
      <c r="Y250" t="str">
        <f t="shared" si="46"/>
        <v>EN</v>
      </c>
      <c r="Z250">
        <f t="shared" si="47"/>
        <v>125</v>
      </c>
    </row>
    <row r="251" spans="1:26">
      <c r="A251" t="s">
        <v>78</v>
      </c>
      <c r="B251" t="str">
        <f>VLOOKUP(A251,EventPointTypeTable!$A:$B,MATCH(EventPointTypeTable!$B$1,EventPointTypeTable!$A$1:$B$1,0),0)</f>
        <v>루틴5</v>
      </c>
      <c r="C251">
        <f t="shared" ca="1" si="48"/>
        <v>15</v>
      </c>
      <c r="D251">
        <v>150</v>
      </c>
      <c r="E251">
        <f t="shared" ca="1" si="49"/>
        <v>1112</v>
      </c>
      <c r="F251">
        <f ca="1">(60+SUMIF(OFFSET(N251,-$C251+1,0,$C251),"EN",OFFSET(O251,-$C251+1,0,$C251)))*SummonTypeTable!$O$2</f>
        <v>1140.0000000000002</v>
      </c>
      <c r="G251" t="str">
        <f ca="1">IF(C251=1,60*SummonTypeTable!$O$2-OFFSET(F251,0,-1),
IF(F251&lt;&gt;OFFSET(F251,-1,0),OFFSET(F251,-1,0)-OFFSET(F251,0,-1),""))</f>
        <v/>
      </c>
      <c r="H251" t="str">
        <f ca="1">IF(C251=1,60*SummonTypeTable!$O$2/OFFSET(F251,0,-1),
IF(F251&lt;&gt;OFFSET(F251,-1,0),OFFSET(F251,-1,0)/OFFSET(F251,0,-1),""))</f>
        <v/>
      </c>
      <c r="I251">
        <f ca="1">(60+SUMIF(OFFSET(N251,-$C251+1,0,$C251),"EN",OFFSET(O251,-$C251+1,0,$C251))+SUMIF(OFFSET(S251,-$C251+1,0,$C251),"EN",OFFSET(T251,-$C251+1,0,$C251)))*SummonTypeTable!$O$2</f>
        <v>1412.7555555555557</v>
      </c>
      <c r="J251" t="str">
        <f ca="1">IF(C251=1,60*SummonTypeTable!$O$2-OFFSET(I251,0,-4),
IF(I251&lt;&gt;OFFSET(I251,-1,0),OFFSET(I251,-1,0)-OFFSET(I251,0,-4),""))</f>
        <v/>
      </c>
      <c r="K251" t="str">
        <f ca="1">IF(C251=1,60*SummonTypeTable!$O$2/OFFSET(I251,0,-4),
IF(I251&lt;&gt;OFFSET(I251,-1,0),OFFSET(I251,-1,0)/OFFSET(I251,0,-4),""))</f>
        <v/>
      </c>
      <c r="L251" t="str">
        <f t="shared" ca="1" si="50"/>
        <v>cu</v>
      </c>
      <c r="M251" t="s">
        <v>88</v>
      </c>
      <c r="N251" t="s">
        <v>90</v>
      </c>
      <c r="O251">
        <v>25000</v>
      </c>
      <c r="P251" t="str">
        <f t="shared" si="41"/>
        <v/>
      </c>
      <c r="Q251" t="str">
        <f t="shared" ca="1" si="51"/>
        <v>cu</v>
      </c>
      <c r="R251" t="s">
        <v>88</v>
      </c>
      <c r="S251" t="s">
        <v>90</v>
      </c>
      <c r="T251">
        <v>6250</v>
      </c>
      <c r="U251" t="str">
        <f t="shared" ca="1" si="42"/>
        <v>cu</v>
      </c>
      <c r="V251" t="str">
        <f t="shared" si="43"/>
        <v>GO</v>
      </c>
      <c r="W251">
        <f t="shared" si="44"/>
        <v>25000</v>
      </c>
      <c r="X251" t="str">
        <f t="shared" ca="1" si="45"/>
        <v>cu</v>
      </c>
      <c r="Y251" t="str">
        <f t="shared" si="46"/>
        <v>GO</v>
      </c>
      <c r="Z251">
        <f t="shared" si="47"/>
        <v>6250</v>
      </c>
    </row>
    <row r="252" spans="1:26">
      <c r="A252" t="s">
        <v>78</v>
      </c>
      <c r="B252" t="str">
        <f>VLOOKUP(A252,EventPointTypeTable!$A:$B,MATCH(EventPointTypeTable!$B$1,EventPointTypeTable!$A$1:$B$1,0),0)</f>
        <v>루틴5</v>
      </c>
      <c r="C252">
        <f t="shared" ca="1" si="48"/>
        <v>16</v>
      </c>
      <c r="D252">
        <v>320</v>
      </c>
      <c r="E252">
        <f t="shared" ca="1" si="49"/>
        <v>1432</v>
      </c>
      <c r="F252">
        <f ca="1">(60+SUMIF(OFFSET(N252,-$C252+1,0,$C252),"EN",OFFSET(O252,-$C252+1,0,$C252)))*SummonTypeTable!$O$2</f>
        <v>1140.0000000000002</v>
      </c>
      <c r="G252" t="str">
        <f ca="1">IF(C252=1,60*SummonTypeTable!$O$2-OFFSET(F252,0,-1),
IF(F252&lt;&gt;OFFSET(F252,-1,0),OFFSET(F252,-1,0)-OFFSET(F252,0,-1),""))</f>
        <v/>
      </c>
      <c r="H252" t="str">
        <f ca="1">IF(C252=1,60*SummonTypeTable!$O$2/OFFSET(F252,0,-1),
IF(F252&lt;&gt;OFFSET(F252,-1,0),OFFSET(F252,-1,0)/OFFSET(F252,0,-1),""))</f>
        <v/>
      </c>
      <c r="I252">
        <f ca="1">(60+SUMIF(OFFSET(N252,-$C252+1,0,$C252),"EN",OFFSET(O252,-$C252+1,0,$C252))+SUMIF(OFFSET(S252,-$C252+1,0,$C252),"EN",OFFSET(T252,-$C252+1,0,$C252)))*SummonTypeTable!$O$2</f>
        <v>1412.7555555555557</v>
      </c>
      <c r="J252" t="str">
        <f ca="1">IF(C252=1,60*SummonTypeTable!$O$2-OFFSET(I252,0,-4),
IF(I252&lt;&gt;OFFSET(I252,-1,0),OFFSET(I252,-1,0)-OFFSET(I252,0,-4),""))</f>
        <v/>
      </c>
      <c r="K252" t="str">
        <f ca="1">IF(C252=1,60*SummonTypeTable!$O$2/OFFSET(I252,0,-4),
IF(I252&lt;&gt;OFFSET(I252,-1,0),OFFSET(I252,-1,0)/OFFSET(I252,0,-4),""))</f>
        <v/>
      </c>
      <c r="L252" t="str">
        <f t="shared" ca="1" si="50"/>
        <v>it</v>
      </c>
      <c r="M252" t="s">
        <v>146</v>
      </c>
      <c r="N252" t="s">
        <v>145</v>
      </c>
      <c r="O252">
        <v>2</v>
      </c>
      <c r="P252" t="str">
        <f t="shared" si="41"/>
        <v/>
      </c>
      <c r="Q252" t="str">
        <f t="shared" ca="1" si="51"/>
        <v>cu</v>
      </c>
      <c r="R252" t="s">
        <v>88</v>
      </c>
      <c r="S252" t="s">
        <v>90</v>
      </c>
      <c r="T252">
        <v>7500</v>
      </c>
      <c r="U252" t="str">
        <f t="shared" ca="1" si="42"/>
        <v>it</v>
      </c>
      <c r="V252" t="str">
        <f t="shared" si="43"/>
        <v>Cash_sSpellGacha</v>
      </c>
      <c r="W252">
        <f t="shared" si="44"/>
        <v>2</v>
      </c>
      <c r="X252" t="str">
        <f t="shared" ca="1" si="45"/>
        <v>cu</v>
      </c>
      <c r="Y252" t="str">
        <f t="shared" si="46"/>
        <v>GO</v>
      </c>
      <c r="Z252">
        <f t="shared" si="47"/>
        <v>7500</v>
      </c>
    </row>
    <row r="253" spans="1:26">
      <c r="A253" t="s">
        <v>78</v>
      </c>
      <c r="B253" t="str">
        <f>VLOOKUP(A253,EventPointTypeTable!$A:$B,MATCH(EventPointTypeTable!$B$1,EventPointTypeTable!$A$1:$B$1,0),0)</f>
        <v>루틴5</v>
      </c>
      <c r="C253">
        <f t="shared" ca="1" si="48"/>
        <v>17</v>
      </c>
      <c r="D253">
        <v>450</v>
      </c>
      <c r="E253">
        <f t="shared" ca="1" si="49"/>
        <v>1882</v>
      </c>
      <c r="F253">
        <f ca="1">(60+SUMIF(OFFSET(N253,-$C253+1,0,$C253),"EN",OFFSET(O253,-$C253+1,0,$C253)))*SummonTypeTable!$O$2</f>
        <v>1140.0000000000002</v>
      </c>
      <c r="G253" t="str">
        <f ca="1">IF(C253=1,60*SummonTypeTable!$O$2-OFFSET(F253,0,-1),
IF(F253&lt;&gt;OFFSET(F253,-1,0),OFFSET(F253,-1,0)-OFFSET(F253,0,-1),""))</f>
        <v/>
      </c>
      <c r="H253" t="str">
        <f ca="1">IF(C253=1,60*SummonTypeTable!$O$2/OFFSET(F253,0,-1),
IF(F253&lt;&gt;OFFSET(F253,-1,0),OFFSET(F253,-1,0)/OFFSET(F253,0,-1),""))</f>
        <v/>
      </c>
      <c r="I253">
        <f ca="1">(60+SUMIF(OFFSET(N253,-$C253+1,0,$C253),"EN",OFFSET(O253,-$C253+1,0,$C253))+SUMIF(OFFSET(S253,-$C253+1,0,$C253),"EN",OFFSET(T253,-$C253+1,0,$C253)))*SummonTypeTable!$O$2</f>
        <v>1412.7555555555557</v>
      </c>
      <c r="J253" t="str">
        <f ca="1">IF(C253=1,60*SummonTypeTable!$O$2-OFFSET(I253,0,-4),
IF(I253&lt;&gt;OFFSET(I253,-1,0),OFFSET(I253,-1,0)-OFFSET(I253,0,-4),""))</f>
        <v/>
      </c>
      <c r="K253" t="str">
        <f ca="1">IF(C253=1,60*SummonTypeTable!$O$2/OFFSET(I253,0,-4),
IF(I253&lt;&gt;OFFSET(I253,-1,0),OFFSET(I253,-1,0)/OFFSET(I253,0,-4),""))</f>
        <v/>
      </c>
      <c r="L253" t="str">
        <f t="shared" ca="1" si="50"/>
        <v>it</v>
      </c>
      <c r="M253" t="s">
        <v>146</v>
      </c>
      <c r="N253" t="s">
        <v>147</v>
      </c>
      <c r="O253">
        <v>1</v>
      </c>
      <c r="P253" t="str">
        <f t="shared" si="41"/>
        <v/>
      </c>
      <c r="Q253" t="str">
        <f t="shared" ca="1" si="51"/>
        <v>cu</v>
      </c>
      <c r="R253" t="s">
        <v>88</v>
      </c>
      <c r="S253" t="s">
        <v>90</v>
      </c>
      <c r="T253">
        <v>7188</v>
      </c>
      <c r="U253" t="str">
        <f t="shared" ca="1" si="42"/>
        <v>it</v>
      </c>
      <c r="V253" t="str">
        <f t="shared" si="43"/>
        <v>Cash_sCharacterGacha</v>
      </c>
      <c r="W253">
        <f t="shared" si="44"/>
        <v>1</v>
      </c>
      <c r="X253" t="str">
        <f t="shared" ca="1" si="45"/>
        <v>cu</v>
      </c>
      <c r="Y253" t="str">
        <f t="shared" si="46"/>
        <v>GO</v>
      </c>
      <c r="Z253">
        <f t="shared" si="47"/>
        <v>7188</v>
      </c>
    </row>
    <row r="254" spans="1:26">
      <c r="A254" t="s">
        <v>78</v>
      </c>
      <c r="B254" t="str">
        <f>VLOOKUP(A254,EventPointTypeTable!$A:$B,MATCH(EventPointTypeTable!$B$1,EventPointTypeTable!$A$1:$B$1,0),0)</f>
        <v>루틴5</v>
      </c>
      <c r="C254">
        <f t="shared" ca="1" si="48"/>
        <v>18</v>
      </c>
      <c r="D254">
        <v>500</v>
      </c>
      <c r="E254">
        <f t="shared" ca="1" si="49"/>
        <v>2382</v>
      </c>
      <c r="F254">
        <f ca="1">(60+SUMIF(OFFSET(N254,-$C254+1,0,$C254),"EN",OFFSET(O254,-$C254+1,0,$C254)))*SummonTypeTable!$O$2</f>
        <v>1984.4444444444448</v>
      </c>
      <c r="G254">
        <f ca="1">IF(C254=1,60*SummonTypeTable!$O$2-OFFSET(F254,0,-1),
IF(F254&lt;&gt;OFFSET(F254,-1,0),OFFSET(F254,-1,0)-OFFSET(F254,0,-1),""))</f>
        <v>-1241.9999999999998</v>
      </c>
      <c r="H254">
        <f ca="1">IF(C254=1,60*SummonTypeTable!$O$2/OFFSET(F254,0,-1),
IF(F254&lt;&gt;OFFSET(F254,-1,0),OFFSET(F254,-1,0)/OFFSET(F254,0,-1),""))</f>
        <v>0.47858942065491195</v>
      </c>
      <c r="I254">
        <f ca="1">(60+SUMIF(OFFSET(N254,-$C254+1,0,$C254),"EN",OFFSET(O254,-$C254+1,0,$C254))+SUMIF(OFFSET(S254,-$C254+1,0,$C254),"EN",OFFSET(T254,-$C254+1,0,$C254)))*SummonTypeTable!$O$2</f>
        <v>2468.3111111111116</v>
      </c>
      <c r="J254">
        <f ca="1">IF(C254=1,60*SummonTypeTable!$O$2-OFFSET(I254,0,-4),
IF(I254&lt;&gt;OFFSET(I254,-1,0),OFFSET(I254,-1,0)-OFFSET(I254,0,-4),""))</f>
        <v>-969.2444444444443</v>
      </c>
      <c r="K254">
        <f ca="1">IF(C254=1,60*SummonTypeTable!$O$2/OFFSET(I254,0,-4),
IF(I254&lt;&gt;OFFSET(I254,-1,0),OFFSET(I254,-1,0)/OFFSET(I254,0,-4),""))</f>
        <v>0.59309637093012413</v>
      </c>
      <c r="L254" t="str">
        <f t="shared" ca="1" si="50"/>
        <v>cu</v>
      </c>
      <c r="M254" t="s">
        <v>88</v>
      </c>
      <c r="N254" t="s">
        <v>114</v>
      </c>
      <c r="O254">
        <v>1000</v>
      </c>
      <c r="P254" t="str">
        <f t="shared" si="41"/>
        <v>에너지너무많음</v>
      </c>
      <c r="Q254" t="str">
        <f t="shared" ca="1" si="51"/>
        <v>cu</v>
      </c>
      <c r="R254" t="s">
        <v>88</v>
      </c>
      <c r="S254" t="s">
        <v>114</v>
      </c>
      <c r="T254">
        <v>250</v>
      </c>
      <c r="U254" t="str">
        <f t="shared" ca="1" si="42"/>
        <v>cu</v>
      </c>
      <c r="V254" t="str">
        <f t="shared" si="43"/>
        <v>EN</v>
      </c>
      <c r="W254">
        <f t="shared" si="44"/>
        <v>1000</v>
      </c>
      <c r="X254" t="str">
        <f t="shared" ca="1" si="45"/>
        <v>cu</v>
      </c>
      <c r="Y254" t="str">
        <f t="shared" si="46"/>
        <v>EN</v>
      </c>
      <c r="Z254">
        <f t="shared" si="47"/>
        <v>250</v>
      </c>
    </row>
    <row r="255" spans="1:26">
      <c r="A255" t="s">
        <v>78</v>
      </c>
      <c r="B255" t="str">
        <f>VLOOKUP(A255,EventPointTypeTable!$A:$B,MATCH(EventPointTypeTable!$B$1,EventPointTypeTable!$A$1:$B$1,0),0)</f>
        <v>루틴5</v>
      </c>
      <c r="C255">
        <f t="shared" ca="1" si="48"/>
        <v>19</v>
      </c>
      <c r="D255">
        <v>200</v>
      </c>
      <c r="E255">
        <f t="shared" ca="1" si="49"/>
        <v>2582</v>
      </c>
      <c r="F255">
        <f ca="1">(60+SUMIF(OFFSET(N255,-$C255+1,0,$C255),"EN",OFFSET(O255,-$C255+1,0,$C255)))*SummonTypeTable!$O$2</f>
        <v>1984.4444444444448</v>
      </c>
      <c r="G255" t="str">
        <f ca="1">IF(C255=1,60*SummonTypeTable!$O$2-OFFSET(F255,0,-1),
IF(F255&lt;&gt;OFFSET(F255,-1,0),OFFSET(F255,-1,0)-OFFSET(F255,0,-1),""))</f>
        <v/>
      </c>
      <c r="H255" t="str">
        <f ca="1">IF(C255=1,60*SummonTypeTable!$O$2/OFFSET(F255,0,-1),
IF(F255&lt;&gt;OFFSET(F255,-1,0),OFFSET(F255,-1,0)/OFFSET(F255,0,-1),""))</f>
        <v/>
      </c>
      <c r="I255">
        <f ca="1">(60+SUMIF(OFFSET(N255,-$C255+1,0,$C255),"EN",OFFSET(O255,-$C255+1,0,$C255))+SUMIF(OFFSET(S255,-$C255+1,0,$C255),"EN",OFFSET(T255,-$C255+1,0,$C255)))*SummonTypeTable!$O$2</f>
        <v>2468.3111111111116</v>
      </c>
      <c r="J255" t="str">
        <f ca="1">IF(C255=1,60*SummonTypeTable!$O$2-OFFSET(I255,0,-4),
IF(I255&lt;&gt;OFFSET(I255,-1,0),OFFSET(I255,-1,0)-OFFSET(I255,0,-4),""))</f>
        <v/>
      </c>
      <c r="K255" t="str">
        <f ca="1">IF(C255=1,60*SummonTypeTable!$O$2/OFFSET(I255,0,-4),
IF(I255&lt;&gt;OFFSET(I255,-1,0),OFFSET(I255,-1,0)/OFFSET(I255,0,-4),""))</f>
        <v/>
      </c>
      <c r="L255" t="str">
        <f t="shared" ca="1" si="50"/>
        <v>cu</v>
      </c>
      <c r="M255" t="s">
        <v>88</v>
      </c>
      <c r="N255" t="s">
        <v>90</v>
      </c>
      <c r="O255">
        <v>33750</v>
      </c>
      <c r="P255" t="str">
        <f t="shared" si="41"/>
        <v/>
      </c>
      <c r="Q255" t="str">
        <f t="shared" ca="1" si="51"/>
        <v>cu</v>
      </c>
      <c r="R255" t="s">
        <v>88</v>
      </c>
      <c r="S255" t="s">
        <v>90</v>
      </c>
      <c r="T255">
        <v>8438</v>
      </c>
      <c r="U255" t="str">
        <f t="shared" ca="1" si="42"/>
        <v>cu</v>
      </c>
      <c r="V255" t="str">
        <f t="shared" si="43"/>
        <v>GO</v>
      </c>
      <c r="W255">
        <f t="shared" si="44"/>
        <v>33750</v>
      </c>
      <c r="X255" t="str">
        <f t="shared" ca="1" si="45"/>
        <v>cu</v>
      </c>
      <c r="Y255" t="str">
        <f t="shared" si="46"/>
        <v>GO</v>
      </c>
      <c r="Z255">
        <f t="shared" si="47"/>
        <v>8438</v>
      </c>
    </row>
    <row r="256" spans="1:26">
      <c r="A256" t="s">
        <v>78</v>
      </c>
      <c r="B256" t="str">
        <f>VLOOKUP(A256,EventPointTypeTable!$A:$B,MATCH(EventPointTypeTable!$B$1,EventPointTypeTable!$A$1:$B$1,0),0)</f>
        <v>루틴5</v>
      </c>
      <c r="C256">
        <f t="shared" ca="1" si="48"/>
        <v>20</v>
      </c>
      <c r="D256">
        <v>330</v>
      </c>
      <c r="E256">
        <f t="shared" ca="1" si="49"/>
        <v>2912</v>
      </c>
      <c r="F256">
        <f ca="1">(60+SUMIF(OFFSET(N256,-$C256+1,0,$C256),"EN",OFFSET(O256,-$C256+1,0,$C256)))*SummonTypeTable!$O$2</f>
        <v>1984.4444444444448</v>
      </c>
      <c r="G256" t="str">
        <f ca="1">IF(C256=1,60*SummonTypeTable!$O$2-OFFSET(F256,0,-1),
IF(F256&lt;&gt;OFFSET(F256,-1,0),OFFSET(F256,-1,0)-OFFSET(F256,0,-1),""))</f>
        <v/>
      </c>
      <c r="H256" t="str">
        <f ca="1">IF(C256=1,60*SummonTypeTable!$O$2/OFFSET(F256,0,-1),
IF(F256&lt;&gt;OFFSET(F256,-1,0),OFFSET(F256,-1,0)/OFFSET(F256,0,-1),""))</f>
        <v/>
      </c>
      <c r="I256">
        <f ca="1">(60+SUMIF(OFFSET(N256,-$C256+1,0,$C256),"EN",OFFSET(O256,-$C256+1,0,$C256))+SUMIF(OFFSET(S256,-$C256+1,0,$C256),"EN",OFFSET(T256,-$C256+1,0,$C256)))*SummonTypeTable!$O$2</f>
        <v>2468.3111111111116</v>
      </c>
      <c r="J256" t="str">
        <f ca="1">IF(C256=1,60*SummonTypeTable!$O$2-OFFSET(I256,0,-4),
IF(I256&lt;&gt;OFFSET(I256,-1,0),OFFSET(I256,-1,0)-OFFSET(I256,0,-4),""))</f>
        <v/>
      </c>
      <c r="K256" t="str">
        <f ca="1">IF(C256=1,60*SummonTypeTable!$O$2/OFFSET(I256,0,-4),
IF(I256&lt;&gt;OFFSET(I256,-1,0),OFFSET(I256,-1,0)/OFFSET(I256,0,-4),""))</f>
        <v/>
      </c>
      <c r="L256" t="str">
        <f t="shared" ca="1" si="50"/>
        <v>it</v>
      </c>
      <c r="M256" t="s">
        <v>146</v>
      </c>
      <c r="N256" t="s">
        <v>145</v>
      </c>
      <c r="O256">
        <v>10</v>
      </c>
      <c r="P256" t="str">
        <f t="shared" si="41"/>
        <v/>
      </c>
      <c r="Q256" t="str">
        <f t="shared" ca="1" si="51"/>
        <v>cu</v>
      </c>
      <c r="R256" t="s">
        <v>88</v>
      </c>
      <c r="S256" t="s">
        <v>90</v>
      </c>
      <c r="T256">
        <v>9375</v>
      </c>
      <c r="U256" t="str">
        <f t="shared" ca="1" si="42"/>
        <v>it</v>
      </c>
      <c r="V256" t="str">
        <f t="shared" si="43"/>
        <v>Cash_sSpellGacha</v>
      </c>
      <c r="W256">
        <f t="shared" si="44"/>
        <v>10</v>
      </c>
      <c r="X256" t="str">
        <f t="shared" ca="1" si="45"/>
        <v>cu</v>
      </c>
      <c r="Y256" t="str">
        <f t="shared" si="46"/>
        <v>GO</v>
      </c>
      <c r="Z256">
        <f t="shared" si="47"/>
        <v>9375</v>
      </c>
    </row>
    <row r="257" spans="1:26">
      <c r="A257" t="s">
        <v>78</v>
      </c>
      <c r="B257" t="str">
        <f>VLOOKUP(A257,EventPointTypeTable!$A:$B,MATCH(EventPointTypeTable!$B$1,EventPointTypeTable!$A$1:$B$1,0),0)</f>
        <v>루틴5</v>
      </c>
      <c r="C257">
        <f t="shared" ca="1" si="48"/>
        <v>21</v>
      </c>
      <c r="D257">
        <v>1000</v>
      </c>
      <c r="E257">
        <f t="shared" ca="1" si="49"/>
        <v>3912</v>
      </c>
      <c r="F257">
        <f ca="1">(60+SUMIF(OFFSET(N257,-$C257+1,0,$C257),"EN",OFFSET(O257,-$C257+1,0,$C257)))*SummonTypeTable!$O$2</f>
        <v>3251.1111111111113</v>
      </c>
      <c r="G257">
        <f ca="1">IF(C257=1,60*SummonTypeTable!$O$2-OFFSET(F257,0,-1),
IF(F257&lt;&gt;OFFSET(F257,-1,0),OFFSET(F257,-1,0)-OFFSET(F257,0,-1),""))</f>
        <v>-1927.5555555555552</v>
      </c>
      <c r="H257">
        <f ca="1">IF(C257=1,60*SummonTypeTable!$O$2/OFFSET(F257,0,-1),
IF(F257&lt;&gt;OFFSET(F257,-1,0),OFFSET(F257,-1,0)/OFFSET(F257,0,-1),""))</f>
        <v>0.50727107475573741</v>
      </c>
      <c r="I257">
        <f ca="1">(60+SUMIF(OFFSET(N257,-$C257+1,0,$C257),"EN",OFFSET(O257,-$C257+1,0,$C257))+SUMIF(OFFSET(S257,-$C257+1,0,$C257),"EN",OFFSET(T257,-$C257+1,0,$C257)))*SummonTypeTable!$O$2</f>
        <v>4051.6444444444451</v>
      </c>
      <c r="J257">
        <f ca="1">IF(C257=1,60*SummonTypeTable!$O$2-OFFSET(I257,0,-4),
IF(I257&lt;&gt;OFFSET(I257,-1,0),OFFSET(I257,-1,0)-OFFSET(I257,0,-4),""))</f>
        <v>-1443.6888888888884</v>
      </c>
      <c r="K257">
        <f ca="1">IF(C257=1,60*SummonTypeTable!$O$2/OFFSET(I257,0,-4),
IF(I257&lt;&gt;OFFSET(I257,-1,0),OFFSET(I257,-1,0)/OFFSET(I257,0,-4),""))</f>
        <v>0.63095887298341302</v>
      </c>
      <c r="L257" t="str">
        <f t="shared" ca="1" si="50"/>
        <v>cu</v>
      </c>
      <c r="M257" t="s">
        <v>88</v>
      </c>
      <c r="N257" t="s">
        <v>114</v>
      </c>
      <c r="O257">
        <v>1500</v>
      </c>
      <c r="P257" t="str">
        <f t="shared" si="41"/>
        <v>에너지너무많음</v>
      </c>
      <c r="Q257" t="str">
        <f t="shared" ca="1" si="51"/>
        <v>cu</v>
      </c>
      <c r="R257" t="s">
        <v>88</v>
      </c>
      <c r="S257" t="s">
        <v>114</v>
      </c>
      <c r="T257">
        <v>375</v>
      </c>
      <c r="U257" t="str">
        <f t="shared" ca="1" si="42"/>
        <v>cu</v>
      </c>
      <c r="V257" t="str">
        <f t="shared" si="43"/>
        <v>EN</v>
      </c>
      <c r="W257">
        <f t="shared" si="44"/>
        <v>1500</v>
      </c>
      <c r="X257" t="str">
        <f t="shared" ca="1" si="45"/>
        <v>cu</v>
      </c>
      <c r="Y257" t="str">
        <f t="shared" si="46"/>
        <v>EN</v>
      </c>
      <c r="Z257">
        <f t="shared" si="47"/>
        <v>375</v>
      </c>
    </row>
    <row r="258" spans="1:26">
      <c r="A258" t="s">
        <v>78</v>
      </c>
      <c r="B258" t="str">
        <f>VLOOKUP(A258,EventPointTypeTable!$A:$B,MATCH(EventPointTypeTable!$B$1,EventPointTypeTable!$A$1:$B$1,0),0)</f>
        <v>루틴5</v>
      </c>
      <c r="C258">
        <f t="shared" ca="1" si="48"/>
        <v>22</v>
      </c>
      <c r="D258">
        <v>330</v>
      </c>
      <c r="E258">
        <f t="shared" ca="1" si="49"/>
        <v>4242</v>
      </c>
      <c r="F258">
        <f ca="1">(60+SUMIF(OFFSET(N258,-$C258+1,0,$C258),"EN",OFFSET(O258,-$C258+1,0,$C258)))*SummonTypeTable!$O$2</f>
        <v>3251.1111111111113</v>
      </c>
      <c r="G258" t="str">
        <f ca="1">IF(C258=1,60*SummonTypeTable!$O$2-OFFSET(F258,0,-1),
IF(F258&lt;&gt;OFFSET(F258,-1,0),OFFSET(F258,-1,0)-OFFSET(F258,0,-1),""))</f>
        <v/>
      </c>
      <c r="H258" t="str">
        <f ca="1">IF(C258=1,60*SummonTypeTable!$O$2/OFFSET(F258,0,-1),
IF(F258&lt;&gt;OFFSET(F258,-1,0),OFFSET(F258,-1,0)/OFFSET(F258,0,-1),""))</f>
        <v/>
      </c>
      <c r="I258">
        <f ca="1">(60+SUMIF(OFFSET(N258,-$C258+1,0,$C258),"EN",OFFSET(O258,-$C258+1,0,$C258))+SUMIF(OFFSET(S258,-$C258+1,0,$C258),"EN",OFFSET(T258,-$C258+1,0,$C258)))*SummonTypeTable!$O$2</f>
        <v>4051.6444444444451</v>
      </c>
      <c r="J258" t="str">
        <f ca="1">IF(C258=1,60*SummonTypeTable!$O$2-OFFSET(I258,0,-4),
IF(I258&lt;&gt;OFFSET(I258,-1,0),OFFSET(I258,-1,0)-OFFSET(I258,0,-4),""))</f>
        <v/>
      </c>
      <c r="K258" t="str">
        <f ca="1">IF(C258=1,60*SummonTypeTable!$O$2/OFFSET(I258,0,-4),
IF(I258&lt;&gt;OFFSET(I258,-1,0),OFFSET(I258,-1,0)/OFFSET(I258,0,-4),""))</f>
        <v/>
      </c>
      <c r="L258" t="str">
        <f t="shared" ca="1" si="50"/>
        <v>cu</v>
      </c>
      <c r="M258" t="s">
        <v>88</v>
      </c>
      <c r="N258" t="s">
        <v>90</v>
      </c>
      <c r="O258">
        <v>27500</v>
      </c>
      <c r="P258" t="str">
        <f t="shared" si="41"/>
        <v/>
      </c>
      <c r="Q258" t="str">
        <f t="shared" ca="1" si="51"/>
        <v>cu</v>
      </c>
      <c r="R258" t="s">
        <v>88</v>
      </c>
      <c r="S258" t="s">
        <v>90</v>
      </c>
      <c r="T258">
        <v>6875</v>
      </c>
      <c r="U258" t="str">
        <f t="shared" ca="1" si="42"/>
        <v>cu</v>
      </c>
      <c r="V258" t="str">
        <f t="shared" si="43"/>
        <v>GO</v>
      </c>
      <c r="W258">
        <f t="shared" si="44"/>
        <v>27500</v>
      </c>
      <c r="X258" t="str">
        <f t="shared" ca="1" si="45"/>
        <v>cu</v>
      </c>
      <c r="Y258" t="str">
        <f t="shared" si="46"/>
        <v>GO</v>
      </c>
      <c r="Z258">
        <f t="shared" si="47"/>
        <v>6875</v>
      </c>
    </row>
    <row r="259" spans="1:26">
      <c r="A259" t="s">
        <v>78</v>
      </c>
      <c r="B259" t="str">
        <f>VLOOKUP(A259,EventPointTypeTable!$A:$B,MATCH(EventPointTypeTable!$B$1,EventPointTypeTable!$A$1:$B$1,0),0)</f>
        <v>루틴5</v>
      </c>
      <c r="C259">
        <f t="shared" ca="1" si="48"/>
        <v>23</v>
      </c>
      <c r="D259">
        <v>590</v>
      </c>
      <c r="E259">
        <f t="shared" ca="1" si="49"/>
        <v>4832</v>
      </c>
      <c r="F259">
        <f ca="1">(60+SUMIF(OFFSET(N259,-$C259+1,0,$C259),"EN",OFFSET(O259,-$C259+1,0,$C259)))*SummonTypeTable!$O$2</f>
        <v>3251.1111111111113</v>
      </c>
      <c r="G259" t="str">
        <f ca="1">IF(C259=1,60*SummonTypeTable!$O$2-OFFSET(F259,0,-1),
IF(F259&lt;&gt;OFFSET(F259,-1,0),OFFSET(F259,-1,0)-OFFSET(F259,0,-1),""))</f>
        <v/>
      </c>
      <c r="H259" t="str">
        <f ca="1">IF(C259=1,60*SummonTypeTable!$O$2/OFFSET(F259,0,-1),
IF(F259&lt;&gt;OFFSET(F259,-1,0),OFFSET(F259,-1,0)/OFFSET(F259,0,-1),""))</f>
        <v/>
      </c>
      <c r="I259">
        <f ca="1">(60+SUMIF(OFFSET(N259,-$C259+1,0,$C259),"EN",OFFSET(O259,-$C259+1,0,$C259))+SUMIF(OFFSET(S259,-$C259+1,0,$C259),"EN",OFFSET(T259,-$C259+1,0,$C259)))*SummonTypeTable!$O$2</f>
        <v>4051.6444444444451</v>
      </c>
      <c r="J259" t="str">
        <f ca="1">IF(C259=1,60*SummonTypeTable!$O$2-OFFSET(I259,0,-4),
IF(I259&lt;&gt;OFFSET(I259,-1,0),OFFSET(I259,-1,0)-OFFSET(I259,0,-4),""))</f>
        <v/>
      </c>
      <c r="K259" t="str">
        <f ca="1">IF(C259=1,60*SummonTypeTable!$O$2/OFFSET(I259,0,-4),
IF(I259&lt;&gt;OFFSET(I259,-1,0),OFFSET(I259,-1,0)/OFFSET(I259,0,-4),""))</f>
        <v/>
      </c>
      <c r="L259" t="str">
        <f t="shared" ca="1" si="50"/>
        <v>it</v>
      </c>
      <c r="M259" t="s">
        <v>146</v>
      </c>
      <c r="N259" t="s">
        <v>145</v>
      </c>
      <c r="O259">
        <v>10</v>
      </c>
      <c r="P259" t="str">
        <f t="shared" si="41"/>
        <v/>
      </c>
      <c r="Q259" t="str">
        <f t="shared" ca="1" si="51"/>
        <v>cu</v>
      </c>
      <c r="R259" t="s">
        <v>88</v>
      </c>
      <c r="S259" t="s">
        <v>90</v>
      </c>
      <c r="T259">
        <v>10938</v>
      </c>
      <c r="U259" t="str">
        <f t="shared" ca="1" si="42"/>
        <v>it</v>
      </c>
      <c r="V259" t="str">
        <f t="shared" si="43"/>
        <v>Cash_sSpellGacha</v>
      </c>
      <c r="W259">
        <f t="shared" si="44"/>
        <v>10</v>
      </c>
      <c r="X259" t="str">
        <f t="shared" ca="1" si="45"/>
        <v>cu</v>
      </c>
      <c r="Y259" t="str">
        <f t="shared" si="46"/>
        <v>GO</v>
      </c>
      <c r="Z259">
        <f t="shared" si="47"/>
        <v>10938</v>
      </c>
    </row>
    <row r="260" spans="1:26">
      <c r="A260" t="s">
        <v>78</v>
      </c>
      <c r="B260" t="str">
        <f>VLOOKUP(A260,EventPointTypeTable!$A:$B,MATCH(EventPointTypeTable!$B$1,EventPointTypeTable!$A$1:$B$1,0),0)</f>
        <v>루틴5</v>
      </c>
      <c r="C260">
        <f t="shared" ca="1" si="48"/>
        <v>24</v>
      </c>
      <c r="D260">
        <v>1250</v>
      </c>
      <c r="E260">
        <f t="shared" ca="1" si="49"/>
        <v>6082</v>
      </c>
      <c r="F260">
        <f ca="1">(60+SUMIF(OFFSET(N260,-$C260+1,0,$C260),"EN",OFFSET(O260,-$C260+1,0,$C260)))*SummonTypeTable!$O$2</f>
        <v>3251.1111111111113</v>
      </c>
      <c r="G260" t="str">
        <f ca="1">IF(C260=1,60*SummonTypeTable!$O$2-OFFSET(F260,0,-1),
IF(F260&lt;&gt;OFFSET(F260,-1,0),OFFSET(F260,-1,0)-OFFSET(F260,0,-1),""))</f>
        <v/>
      </c>
      <c r="H260" t="str">
        <f ca="1">IF(C260=1,60*SummonTypeTable!$O$2/OFFSET(F260,0,-1),
IF(F260&lt;&gt;OFFSET(F260,-1,0),OFFSET(F260,-1,0)/OFFSET(F260,0,-1),""))</f>
        <v/>
      </c>
      <c r="I260">
        <f ca="1">(60+SUMIF(OFFSET(N260,-$C260+1,0,$C260),"EN",OFFSET(O260,-$C260+1,0,$C260))+SUMIF(OFFSET(S260,-$C260+1,0,$C260),"EN",OFFSET(T260,-$C260+1,0,$C260)))*SummonTypeTable!$O$2</f>
        <v>4051.6444444444451</v>
      </c>
      <c r="J260" t="str">
        <f ca="1">IF(C260=1,60*SummonTypeTable!$O$2-OFFSET(I260,0,-4),
IF(I260&lt;&gt;OFFSET(I260,-1,0),OFFSET(I260,-1,0)-OFFSET(I260,0,-4),""))</f>
        <v/>
      </c>
      <c r="K260" t="str">
        <f ca="1">IF(C260=1,60*SummonTypeTable!$O$2/OFFSET(I260,0,-4),
IF(I260&lt;&gt;OFFSET(I260,-1,0),OFFSET(I260,-1,0)/OFFSET(I260,0,-4),""))</f>
        <v/>
      </c>
      <c r="L260" t="str">
        <f t="shared" ca="1" si="50"/>
        <v>cu</v>
      </c>
      <c r="M260" t="s">
        <v>88</v>
      </c>
      <c r="N260" t="s">
        <v>90</v>
      </c>
      <c r="O260">
        <v>36250</v>
      </c>
      <c r="P260" t="str">
        <f t="shared" si="41"/>
        <v/>
      </c>
      <c r="Q260" t="str">
        <f t="shared" ca="1" si="51"/>
        <v>cu</v>
      </c>
      <c r="R260" t="s">
        <v>88</v>
      </c>
      <c r="S260" t="s">
        <v>90</v>
      </c>
      <c r="T260">
        <v>9063</v>
      </c>
      <c r="U260" t="str">
        <f t="shared" ca="1" si="42"/>
        <v>cu</v>
      </c>
      <c r="V260" t="str">
        <f t="shared" si="43"/>
        <v>GO</v>
      </c>
      <c r="W260">
        <f t="shared" si="44"/>
        <v>36250</v>
      </c>
      <c r="X260" t="str">
        <f t="shared" ca="1" si="45"/>
        <v>cu</v>
      </c>
      <c r="Y260" t="str">
        <f t="shared" si="46"/>
        <v>GO</v>
      </c>
      <c r="Z260">
        <f t="shared" si="47"/>
        <v>9063</v>
      </c>
    </row>
    <row r="261" spans="1:26">
      <c r="A261" t="s">
        <v>78</v>
      </c>
      <c r="B261" t="str">
        <f>VLOOKUP(A261,EventPointTypeTable!$A:$B,MATCH(EventPointTypeTable!$B$1,EventPointTypeTable!$A$1:$B$1,0),0)</f>
        <v>루틴5</v>
      </c>
      <c r="C261">
        <f t="shared" ca="1" si="48"/>
        <v>25</v>
      </c>
      <c r="D261">
        <v>1900</v>
      </c>
      <c r="E261">
        <f t="shared" ca="1" si="49"/>
        <v>7982</v>
      </c>
      <c r="F261">
        <f ca="1">(60+SUMIF(OFFSET(N261,-$C261+1,0,$C261),"EN",OFFSET(O261,-$C261+1,0,$C261)))*SummonTypeTable!$O$2</f>
        <v>4940.0000000000009</v>
      </c>
      <c r="G261">
        <f ca="1">IF(C261=1,60*SummonTypeTable!$O$2-OFFSET(F261,0,-1),
IF(F261&lt;&gt;OFFSET(F261,-1,0),OFFSET(F261,-1,0)-OFFSET(F261,0,-1),""))</f>
        <v>-4730.8888888888887</v>
      </c>
      <c r="H261">
        <f ca="1">IF(C261=1,60*SummonTypeTable!$O$2/OFFSET(F261,0,-1),
IF(F261&lt;&gt;OFFSET(F261,-1,0),OFFSET(F261,-1,0)/OFFSET(F261,0,-1),""))</f>
        <v>0.40730532587210116</v>
      </c>
      <c r="I261">
        <f ca="1">(60+SUMIF(OFFSET(N261,-$C261+1,0,$C261),"EN",OFFSET(O261,-$C261+1,0,$C261))+SUMIF(OFFSET(S261,-$C261+1,0,$C261),"EN",OFFSET(T261,-$C261+1,0,$C261)))*SummonTypeTable!$O$2</f>
        <v>6162.7555555555564</v>
      </c>
      <c r="J261">
        <f ca="1">IF(C261=1,60*SummonTypeTable!$O$2-OFFSET(I261,0,-4),
IF(I261&lt;&gt;OFFSET(I261,-1,0),OFFSET(I261,-1,0)-OFFSET(I261,0,-4),""))</f>
        <v>-3930.3555555555549</v>
      </c>
      <c r="K261">
        <f ca="1">IF(C261=1,60*SummonTypeTable!$O$2/OFFSET(I261,0,-4),
IF(I261&lt;&gt;OFFSET(I261,-1,0),OFFSET(I261,-1,0)/OFFSET(I261,0,-4),""))</f>
        <v>0.50759765026866011</v>
      </c>
      <c r="L261" t="str">
        <f t="shared" ca="1" si="50"/>
        <v>cu</v>
      </c>
      <c r="M261" t="s">
        <v>88</v>
      </c>
      <c r="N261" t="s">
        <v>114</v>
      </c>
      <c r="O261">
        <v>2000</v>
      </c>
      <c r="P261" t="str">
        <f t="shared" si="41"/>
        <v>에너지너무많음</v>
      </c>
      <c r="Q261" t="str">
        <f t="shared" ca="1" si="51"/>
        <v>cu</v>
      </c>
      <c r="R261" t="s">
        <v>88</v>
      </c>
      <c r="S261" t="s">
        <v>114</v>
      </c>
      <c r="T261">
        <v>500</v>
      </c>
      <c r="U261" t="str">
        <f t="shared" ca="1" si="42"/>
        <v>cu</v>
      </c>
      <c r="V261" t="str">
        <f t="shared" si="43"/>
        <v>EN</v>
      </c>
      <c r="W261">
        <f t="shared" si="44"/>
        <v>2000</v>
      </c>
      <c r="X261" t="str">
        <f t="shared" ca="1" si="45"/>
        <v>cu</v>
      </c>
      <c r="Y261" t="str">
        <f t="shared" si="46"/>
        <v>EN</v>
      </c>
      <c r="Z261">
        <f t="shared" si="47"/>
        <v>500</v>
      </c>
    </row>
    <row r="262" spans="1:26">
      <c r="A262" t="s">
        <v>78</v>
      </c>
      <c r="B262" t="str">
        <f>VLOOKUP(A262,EventPointTypeTable!$A:$B,MATCH(EventPointTypeTable!$B$1,EventPointTypeTable!$A$1:$B$1,0),0)</f>
        <v>루틴5</v>
      </c>
      <c r="C262">
        <f t="shared" ca="1" si="48"/>
        <v>26</v>
      </c>
      <c r="D262">
        <v>200</v>
      </c>
      <c r="E262">
        <f t="shared" ca="1" si="49"/>
        <v>8182</v>
      </c>
      <c r="F262">
        <f ca="1">(60+SUMIF(OFFSET(N262,-$C262+1,0,$C262),"EN",OFFSET(O262,-$C262+1,0,$C262)))*SummonTypeTable!$O$2</f>
        <v>4940.0000000000009</v>
      </c>
      <c r="G262" t="str">
        <f ca="1">IF(C262=1,60*SummonTypeTable!$O$2-OFFSET(F262,0,-1),
IF(F262&lt;&gt;OFFSET(F262,-1,0),OFFSET(F262,-1,0)-OFFSET(F262,0,-1),""))</f>
        <v/>
      </c>
      <c r="H262" t="str">
        <f ca="1">IF(C262=1,60*SummonTypeTable!$O$2/OFFSET(F262,0,-1),
IF(F262&lt;&gt;OFFSET(F262,-1,0),OFFSET(F262,-1,0)/OFFSET(F262,0,-1),""))</f>
        <v/>
      </c>
      <c r="I262">
        <f ca="1">(60+SUMIF(OFFSET(N262,-$C262+1,0,$C262),"EN",OFFSET(O262,-$C262+1,0,$C262))+SUMIF(OFFSET(S262,-$C262+1,0,$C262),"EN",OFFSET(T262,-$C262+1,0,$C262)))*SummonTypeTable!$O$2</f>
        <v>6162.7555555555564</v>
      </c>
      <c r="J262" t="str">
        <f ca="1">IF(C262=1,60*SummonTypeTable!$O$2-OFFSET(I262,0,-4),
IF(I262&lt;&gt;OFFSET(I262,-1,0),OFFSET(I262,-1,0)-OFFSET(I262,0,-4),""))</f>
        <v/>
      </c>
      <c r="K262" t="str">
        <f ca="1">IF(C262=1,60*SummonTypeTable!$O$2/OFFSET(I262,0,-4),
IF(I262&lt;&gt;OFFSET(I262,-1,0),OFFSET(I262,-1,0)/OFFSET(I262,0,-4),""))</f>
        <v/>
      </c>
      <c r="L262" t="str">
        <f t="shared" ca="1" si="50"/>
        <v>cu</v>
      </c>
      <c r="M262" t="s">
        <v>88</v>
      </c>
      <c r="N262" t="s">
        <v>90</v>
      </c>
      <c r="O262">
        <v>50000</v>
      </c>
      <c r="P262" t="str">
        <f t="shared" si="41"/>
        <v/>
      </c>
      <c r="Q262" t="str">
        <f t="shared" ca="1" si="51"/>
        <v>cu</v>
      </c>
      <c r="R262" t="s">
        <v>88</v>
      </c>
      <c r="S262" t="s">
        <v>90</v>
      </c>
      <c r="T262">
        <v>12500</v>
      </c>
      <c r="U262" t="str">
        <f t="shared" ca="1" si="42"/>
        <v>cu</v>
      </c>
      <c r="V262" t="str">
        <f t="shared" si="43"/>
        <v>GO</v>
      </c>
      <c r="W262">
        <f t="shared" si="44"/>
        <v>50000</v>
      </c>
      <c r="X262" t="str">
        <f t="shared" ca="1" si="45"/>
        <v>cu</v>
      </c>
      <c r="Y262" t="str">
        <f t="shared" si="46"/>
        <v>GO</v>
      </c>
      <c r="Z262">
        <f t="shared" si="47"/>
        <v>12500</v>
      </c>
    </row>
    <row r="263" spans="1:26">
      <c r="A263" t="s">
        <v>78</v>
      </c>
      <c r="B263" t="str">
        <f>VLOOKUP(A263,EventPointTypeTable!$A:$B,MATCH(EventPointTypeTable!$B$1,EventPointTypeTable!$A$1:$B$1,0),0)</f>
        <v>루틴5</v>
      </c>
      <c r="C263">
        <f t="shared" ca="1" si="48"/>
        <v>27</v>
      </c>
      <c r="D263">
        <v>400</v>
      </c>
      <c r="E263">
        <f t="shared" ca="1" si="49"/>
        <v>8582</v>
      </c>
      <c r="F263">
        <f ca="1">(60+SUMIF(OFFSET(N263,-$C263+1,0,$C263),"EN",OFFSET(O263,-$C263+1,0,$C263)))*SummonTypeTable!$O$2</f>
        <v>4940.0000000000009</v>
      </c>
      <c r="G263" t="str">
        <f ca="1">IF(C263=1,60*SummonTypeTable!$O$2-OFFSET(F263,0,-1),
IF(F263&lt;&gt;OFFSET(F263,-1,0),OFFSET(F263,-1,0)-OFFSET(F263,0,-1),""))</f>
        <v/>
      </c>
      <c r="H263" t="str">
        <f ca="1">IF(C263=1,60*SummonTypeTable!$O$2/OFFSET(F263,0,-1),
IF(F263&lt;&gt;OFFSET(F263,-1,0),OFFSET(F263,-1,0)/OFFSET(F263,0,-1),""))</f>
        <v/>
      </c>
      <c r="I263">
        <f ca="1">(60+SUMIF(OFFSET(N263,-$C263+1,0,$C263),"EN",OFFSET(O263,-$C263+1,0,$C263))+SUMIF(OFFSET(S263,-$C263+1,0,$C263),"EN",OFFSET(T263,-$C263+1,0,$C263)))*SummonTypeTable!$O$2</f>
        <v>6162.7555555555564</v>
      </c>
      <c r="J263" t="str">
        <f ca="1">IF(C263=1,60*SummonTypeTable!$O$2-OFFSET(I263,0,-4),
IF(I263&lt;&gt;OFFSET(I263,-1,0),OFFSET(I263,-1,0)-OFFSET(I263,0,-4),""))</f>
        <v/>
      </c>
      <c r="K263" t="str">
        <f ca="1">IF(C263=1,60*SummonTypeTable!$O$2/OFFSET(I263,0,-4),
IF(I263&lt;&gt;OFFSET(I263,-1,0),OFFSET(I263,-1,0)/OFFSET(I263,0,-4),""))</f>
        <v/>
      </c>
      <c r="L263" t="str">
        <f t="shared" ca="1" si="50"/>
        <v>it</v>
      </c>
      <c r="M263" t="s">
        <v>146</v>
      </c>
      <c r="N263" t="s">
        <v>145</v>
      </c>
      <c r="O263">
        <v>10</v>
      </c>
      <c r="P263" t="str">
        <f t="shared" si="41"/>
        <v/>
      </c>
      <c r="Q263" t="str">
        <f t="shared" ca="1" si="51"/>
        <v>cu</v>
      </c>
      <c r="R263" t="s">
        <v>88</v>
      </c>
      <c r="S263" t="s">
        <v>90</v>
      </c>
      <c r="T263">
        <v>15625</v>
      </c>
      <c r="U263" t="str">
        <f t="shared" ca="1" si="42"/>
        <v>it</v>
      </c>
      <c r="V263" t="str">
        <f t="shared" si="43"/>
        <v>Cash_sSpellGacha</v>
      </c>
      <c r="W263">
        <f t="shared" si="44"/>
        <v>10</v>
      </c>
      <c r="X263" t="str">
        <f t="shared" ca="1" si="45"/>
        <v>cu</v>
      </c>
      <c r="Y263" t="str">
        <f t="shared" si="46"/>
        <v>GO</v>
      </c>
      <c r="Z263">
        <f t="shared" si="47"/>
        <v>15625</v>
      </c>
    </row>
    <row r="264" spans="1:26">
      <c r="A264" t="s">
        <v>78</v>
      </c>
      <c r="B264" t="str">
        <f>VLOOKUP(A264,EventPointTypeTable!$A:$B,MATCH(EventPointTypeTable!$B$1,EventPointTypeTable!$A$1:$B$1,0),0)</f>
        <v>루틴5</v>
      </c>
      <c r="C264">
        <f t="shared" ca="1" si="48"/>
        <v>28</v>
      </c>
      <c r="D264">
        <v>2400</v>
      </c>
      <c r="E264">
        <f t="shared" ca="1" si="49"/>
        <v>10982</v>
      </c>
      <c r="F264">
        <f ca="1">(60+SUMIF(OFFSET(N264,-$C264+1,0,$C264),"EN",OFFSET(O264,-$C264+1,0,$C264)))*SummonTypeTable!$O$2</f>
        <v>4940.0000000000009</v>
      </c>
      <c r="G264" t="str">
        <f ca="1">IF(C264=1,60*SummonTypeTable!$O$2-OFFSET(F264,0,-1),
IF(F264&lt;&gt;OFFSET(F264,-1,0),OFFSET(F264,-1,0)-OFFSET(F264,0,-1),""))</f>
        <v/>
      </c>
      <c r="H264" t="str">
        <f ca="1">IF(C264=1,60*SummonTypeTable!$O$2/OFFSET(F264,0,-1),
IF(F264&lt;&gt;OFFSET(F264,-1,0),OFFSET(F264,-1,0)/OFFSET(F264,0,-1),""))</f>
        <v/>
      </c>
      <c r="I264">
        <f ca="1">(60+SUMIF(OFFSET(N264,-$C264+1,0,$C264),"EN",OFFSET(O264,-$C264+1,0,$C264))+SUMIF(OFFSET(S264,-$C264+1,0,$C264),"EN",OFFSET(T264,-$C264+1,0,$C264)))*SummonTypeTable!$O$2</f>
        <v>6796.0888888888894</v>
      </c>
      <c r="J264">
        <f ca="1">IF(C264=1,60*SummonTypeTable!$O$2-OFFSET(I264,0,-4),
IF(I264&lt;&gt;OFFSET(I264,-1,0),OFFSET(I264,-1,0)-OFFSET(I264,0,-4),""))</f>
        <v>-4819.2444444444436</v>
      </c>
      <c r="K264">
        <f ca="1">IF(C264=1,60*SummonTypeTable!$O$2/OFFSET(I264,0,-4),
IF(I264&lt;&gt;OFFSET(I264,-1,0),OFFSET(I264,-1,0)/OFFSET(I264,0,-4),""))</f>
        <v>0.56116878123798541</v>
      </c>
      <c r="L264" t="str">
        <f t="shared" ca="1" si="50"/>
        <v>it</v>
      </c>
      <c r="M264" t="s">
        <v>146</v>
      </c>
      <c r="N264" t="s">
        <v>147</v>
      </c>
      <c r="O264">
        <v>10</v>
      </c>
      <c r="P264" t="str">
        <f t="shared" si="41"/>
        <v/>
      </c>
      <c r="Q264" t="str">
        <f t="shared" ca="1" si="51"/>
        <v>cu</v>
      </c>
      <c r="R264" t="s">
        <v>88</v>
      </c>
      <c r="S264" t="s">
        <v>114</v>
      </c>
      <c r="T264">
        <v>750</v>
      </c>
      <c r="U264" t="str">
        <f t="shared" ca="1" si="42"/>
        <v>it</v>
      </c>
      <c r="V264" t="str">
        <f t="shared" si="43"/>
        <v>Cash_sCharacterGacha</v>
      </c>
      <c r="W264">
        <f t="shared" si="44"/>
        <v>10</v>
      </c>
      <c r="X264" t="str">
        <f t="shared" ca="1" si="45"/>
        <v>cu</v>
      </c>
      <c r="Y264" t="str">
        <f t="shared" si="46"/>
        <v>EN</v>
      </c>
      <c r="Z264">
        <f t="shared" si="47"/>
        <v>750</v>
      </c>
    </row>
    <row r="265" spans="1:26">
      <c r="A265" t="s">
        <v>78</v>
      </c>
      <c r="B265" t="str">
        <f>VLOOKUP(A265,EventPointTypeTable!$A:$B,MATCH(EventPointTypeTable!$B$1,EventPointTypeTable!$A$1:$B$1,0),0)</f>
        <v>루틴5</v>
      </c>
      <c r="C265">
        <f t="shared" ca="1" si="48"/>
        <v>29</v>
      </c>
      <c r="D265">
        <v>1500</v>
      </c>
      <c r="E265">
        <f t="shared" ca="1" si="49"/>
        <v>12482</v>
      </c>
      <c r="F265">
        <f ca="1">(60+SUMIF(OFFSET(N265,-$C265+1,0,$C265),"EN",OFFSET(O265,-$C265+1,0,$C265)))*SummonTypeTable!$O$2</f>
        <v>4940.0000000000009</v>
      </c>
      <c r="G265" t="str">
        <f ca="1">IF(C265=1,60*SummonTypeTable!$O$2-OFFSET(F265,0,-1),
IF(F265&lt;&gt;OFFSET(F265,-1,0),OFFSET(F265,-1,0)-OFFSET(F265,0,-1),""))</f>
        <v/>
      </c>
      <c r="H265" t="str">
        <f ca="1">IF(C265=1,60*SummonTypeTable!$O$2/OFFSET(F265,0,-1),
IF(F265&lt;&gt;OFFSET(F265,-1,0),OFFSET(F265,-1,0)/OFFSET(F265,0,-1),""))</f>
        <v/>
      </c>
      <c r="I265">
        <f ca="1">(60+SUMIF(OFFSET(N265,-$C265+1,0,$C265),"EN",OFFSET(O265,-$C265+1,0,$C265))+SUMIF(OFFSET(S265,-$C265+1,0,$C265),"EN",OFFSET(T265,-$C265+1,0,$C265)))*SummonTypeTable!$O$2</f>
        <v>6796.0888888888894</v>
      </c>
      <c r="J265" t="str">
        <f ca="1">IF(C265=1,60*SummonTypeTable!$O$2-OFFSET(I265,0,-4),
IF(I265&lt;&gt;OFFSET(I265,-1,0),OFFSET(I265,-1,0)-OFFSET(I265,0,-4),""))</f>
        <v/>
      </c>
      <c r="K265" t="str">
        <f ca="1">IF(C265=1,60*SummonTypeTable!$O$2/OFFSET(I265,0,-4),
IF(I265&lt;&gt;OFFSET(I265,-1,0),OFFSET(I265,-1,0)/OFFSET(I265,0,-4),""))</f>
        <v/>
      </c>
      <c r="L265" t="str">
        <f t="shared" ca="1" si="50"/>
        <v>cu</v>
      </c>
      <c r="M265" t="s">
        <v>88</v>
      </c>
      <c r="N265" t="s">
        <v>90</v>
      </c>
      <c r="O265">
        <v>75000</v>
      </c>
      <c r="P265" t="str">
        <f t="shared" si="41"/>
        <v/>
      </c>
      <c r="Q265" t="str">
        <f t="shared" ca="1" si="51"/>
        <v>cu</v>
      </c>
      <c r="R265" t="s">
        <v>88</v>
      </c>
      <c r="S265" t="s">
        <v>90</v>
      </c>
      <c r="T265">
        <v>18750</v>
      </c>
      <c r="U265" t="str">
        <f t="shared" ca="1" si="42"/>
        <v>cu</v>
      </c>
      <c r="V265" t="str">
        <f t="shared" si="43"/>
        <v>GO</v>
      </c>
      <c r="W265">
        <f t="shared" si="44"/>
        <v>75000</v>
      </c>
      <c r="X265" t="str">
        <f t="shared" ca="1" si="45"/>
        <v>cu</v>
      </c>
      <c r="Y265" t="str">
        <f t="shared" si="46"/>
        <v>GO</v>
      </c>
      <c r="Z265">
        <f t="shared" si="47"/>
        <v>18750</v>
      </c>
    </row>
    <row r="266" spans="1:26">
      <c r="A266" t="s">
        <v>78</v>
      </c>
      <c r="B266" t="str">
        <f>VLOOKUP(A266,EventPointTypeTable!$A:$B,MATCH(EventPointTypeTable!$B$1,EventPointTypeTable!$A$1:$B$1,0),0)</f>
        <v>루틴5</v>
      </c>
      <c r="C266">
        <f t="shared" ca="1" si="48"/>
        <v>30</v>
      </c>
      <c r="D266">
        <v>2800</v>
      </c>
      <c r="E266">
        <f t="shared" ca="1" si="49"/>
        <v>15282</v>
      </c>
      <c r="F266">
        <f ca="1">(60+SUMIF(OFFSET(N266,-$C266+1,0,$C266),"EN",OFFSET(O266,-$C266+1,0,$C266)))*SummonTypeTable!$O$2</f>
        <v>4940.0000000000009</v>
      </c>
      <c r="G266" t="str">
        <f ca="1">IF(C266=1,60*SummonTypeTable!$O$2-OFFSET(F266,0,-1),
IF(F266&lt;&gt;OFFSET(F266,-1,0),OFFSET(F266,-1,0)-OFFSET(F266,0,-1),""))</f>
        <v/>
      </c>
      <c r="H266" t="str">
        <f ca="1">IF(C266=1,60*SummonTypeTable!$O$2/OFFSET(F266,0,-1),
IF(F266&lt;&gt;OFFSET(F266,-1,0),OFFSET(F266,-1,0)/OFFSET(F266,0,-1),""))</f>
        <v/>
      </c>
      <c r="I266">
        <f ca="1">(60+SUMIF(OFFSET(N266,-$C266+1,0,$C266),"EN",OFFSET(O266,-$C266+1,0,$C266))+SUMIF(OFFSET(S266,-$C266+1,0,$C266),"EN",OFFSET(T266,-$C266+1,0,$C266)))*SummonTypeTable!$O$2</f>
        <v>6796.0888888888894</v>
      </c>
      <c r="J266" t="str">
        <f ca="1">IF(C266=1,60*SummonTypeTable!$O$2-OFFSET(I266,0,-4),
IF(I266&lt;&gt;OFFSET(I266,-1,0),OFFSET(I266,-1,0)-OFFSET(I266,0,-4),""))</f>
        <v/>
      </c>
      <c r="K266" t="str">
        <f ca="1">IF(C266=1,60*SummonTypeTable!$O$2/OFFSET(I266,0,-4),
IF(I266&lt;&gt;OFFSET(I266,-1,0),OFFSET(I266,-1,0)/OFFSET(I266,0,-4),""))</f>
        <v/>
      </c>
      <c r="L266" t="str">
        <f t="shared" ca="1" si="50"/>
        <v>cu</v>
      </c>
      <c r="M266" t="s">
        <v>88</v>
      </c>
      <c r="N266" t="s">
        <v>90</v>
      </c>
      <c r="O266">
        <v>81250</v>
      </c>
      <c r="P266" t="str">
        <f t="shared" si="41"/>
        <v/>
      </c>
      <c r="Q266" t="str">
        <f t="shared" ca="1" si="51"/>
        <v>cu</v>
      </c>
      <c r="R266" t="s">
        <v>88</v>
      </c>
      <c r="S266" t="s">
        <v>90</v>
      </c>
      <c r="T266">
        <v>20313</v>
      </c>
      <c r="U266" t="str">
        <f t="shared" ca="1" si="42"/>
        <v>cu</v>
      </c>
      <c r="V266" t="str">
        <f t="shared" si="43"/>
        <v>GO</v>
      </c>
      <c r="W266">
        <f t="shared" si="44"/>
        <v>81250</v>
      </c>
      <c r="X266" t="str">
        <f t="shared" ca="1" si="45"/>
        <v>cu</v>
      </c>
      <c r="Y266" t="str">
        <f t="shared" si="46"/>
        <v>GO</v>
      </c>
      <c r="Z266">
        <f t="shared" si="47"/>
        <v>20313</v>
      </c>
    </row>
    <row r="267" spans="1:26">
      <c r="A267" t="s">
        <v>78</v>
      </c>
      <c r="B267" t="str">
        <f>VLOOKUP(A267,EventPointTypeTable!$A:$B,MATCH(EventPointTypeTable!$B$1,EventPointTypeTable!$A$1:$B$1,0),0)</f>
        <v>루틴5</v>
      </c>
      <c r="C267">
        <f t="shared" ca="1" si="48"/>
        <v>31</v>
      </c>
      <c r="D267">
        <v>3400</v>
      </c>
      <c r="E267">
        <f t="shared" ca="1" si="49"/>
        <v>18682</v>
      </c>
      <c r="F267">
        <f ca="1">(60+SUMIF(OFFSET(N267,-$C267+1,0,$C267),"EN",OFFSET(O267,-$C267+1,0,$C267)))*SummonTypeTable!$O$2</f>
        <v>8317.7777777777792</v>
      </c>
      <c r="G267">
        <f ca="1">IF(C267=1,60*SummonTypeTable!$O$2-OFFSET(F267,0,-1),
IF(F267&lt;&gt;OFFSET(F267,-1,0),OFFSET(F267,-1,0)-OFFSET(F267,0,-1),""))</f>
        <v>-13742</v>
      </c>
      <c r="H267">
        <f ca="1">IF(C267=1,60*SummonTypeTable!$O$2/OFFSET(F267,0,-1),
IF(F267&lt;&gt;OFFSET(F267,-1,0),OFFSET(F267,-1,0)/OFFSET(F267,0,-1),""))</f>
        <v>0.26442565035863402</v>
      </c>
      <c r="I267">
        <f ca="1">(60+SUMIF(OFFSET(N267,-$C267+1,0,$C267),"EN",OFFSET(O267,-$C267+1,0,$C267))+SUMIF(OFFSET(S267,-$C267+1,0,$C267),"EN",OFFSET(T267,-$C267+1,0,$C267)))*SummonTypeTable!$O$2</f>
        <v>11018.311111111112</v>
      </c>
      <c r="J267">
        <f ca="1">IF(C267=1,60*SummonTypeTable!$O$2-OFFSET(I267,0,-4),
IF(I267&lt;&gt;OFFSET(I267,-1,0),OFFSET(I267,-1,0)-OFFSET(I267,0,-4),""))</f>
        <v>-11885.911111111111</v>
      </c>
      <c r="K267">
        <f ca="1">IF(C267=1,60*SummonTypeTable!$O$2/OFFSET(I267,0,-4),
IF(I267&lt;&gt;OFFSET(I267,-1,0),OFFSET(I267,-1,0)/OFFSET(I267,0,-4),""))</f>
        <v>0.36377737334808313</v>
      </c>
      <c r="L267" t="str">
        <f t="shared" ca="1" si="50"/>
        <v>cu</v>
      </c>
      <c r="M267" t="s">
        <v>88</v>
      </c>
      <c r="N267" t="s">
        <v>114</v>
      </c>
      <c r="O267">
        <v>4000</v>
      </c>
      <c r="P267" t="str">
        <f t="shared" si="41"/>
        <v>에너지너무많음</v>
      </c>
      <c r="Q267" t="str">
        <f t="shared" ca="1" si="51"/>
        <v>cu</v>
      </c>
      <c r="R267" t="s">
        <v>88</v>
      </c>
      <c r="S267" t="s">
        <v>114</v>
      </c>
      <c r="T267">
        <v>1000</v>
      </c>
      <c r="U267" t="str">
        <f t="shared" ca="1" si="42"/>
        <v>cu</v>
      </c>
      <c r="V267" t="str">
        <f t="shared" si="43"/>
        <v>EN</v>
      </c>
      <c r="W267">
        <f t="shared" si="44"/>
        <v>4000</v>
      </c>
      <c r="X267" t="str">
        <f t="shared" ca="1" si="45"/>
        <v>cu</v>
      </c>
      <c r="Y267" t="str">
        <f t="shared" si="46"/>
        <v>EN</v>
      </c>
      <c r="Z267">
        <f t="shared" si="47"/>
        <v>1000</v>
      </c>
    </row>
    <row r="268" spans="1:26">
      <c r="A268" t="s">
        <v>78</v>
      </c>
      <c r="B268" t="str">
        <f>VLOOKUP(A268,EventPointTypeTable!$A:$B,MATCH(EventPointTypeTable!$B$1,EventPointTypeTable!$A$1:$B$1,0),0)</f>
        <v>루틴5</v>
      </c>
      <c r="C268">
        <f t="shared" ca="1" si="48"/>
        <v>32</v>
      </c>
      <c r="D268">
        <v>1200</v>
      </c>
      <c r="E268">
        <f t="shared" ca="1" si="49"/>
        <v>19882</v>
      </c>
      <c r="F268">
        <f ca="1">(60+SUMIF(OFFSET(N268,-$C268+1,0,$C268),"EN",OFFSET(O268,-$C268+1,0,$C268)))*SummonTypeTable!$O$2</f>
        <v>8317.7777777777792</v>
      </c>
      <c r="G268" t="str">
        <f ca="1">IF(C268=1,60*SummonTypeTable!$O$2-OFFSET(F268,0,-1),
IF(F268&lt;&gt;OFFSET(F268,-1,0),OFFSET(F268,-1,0)-OFFSET(F268,0,-1),""))</f>
        <v/>
      </c>
      <c r="H268" t="str">
        <f ca="1">IF(C268=1,60*SummonTypeTable!$O$2/OFFSET(F268,0,-1),
IF(F268&lt;&gt;OFFSET(F268,-1,0),OFFSET(F268,-1,0)/OFFSET(F268,0,-1),""))</f>
        <v/>
      </c>
      <c r="I268">
        <f ca="1">(60+SUMIF(OFFSET(N268,-$C268+1,0,$C268),"EN",OFFSET(O268,-$C268+1,0,$C268))+SUMIF(OFFSET(S268,-$C268+1,0,$C268),"EN",OFFSET(T268,-$C268+1,0,$C268)))*SummonTypeTable!$O$2</f>
        <v>11018.311111111112</v>
      </c>
      <c r="J268" t="str">
        <f ca="1">IF(C268=1,60*SummonTypeTable!$O$2-OFFSET(I268,0,-4),
IF(I268&lt;&gt;OFFSET(I268,-1,0),OFFSET(I268,-1,0)-OFFSET(I268,0,-4),""))</f>
        <v/>
      </c>
      <c r="K268" t="str">
        <f ca="1">IF(C268=1,60*SummonTypeTable!$O$2/OFFSET(I268,0,-4),
IF(I268&lt;&gt;OFFSET(I268,-1,0),OFFSET(I268,-1,0)/OFFSET(I268,0,-4),""))</f>
        <v/>
      </c>
      <c r="L268" t="str">
        <f t="shared" ca="1" si="50"/>
        <v>cu</v>
      </c>
      <c r="M268" t="s">
        <v>88</v>
      </c>
      <c r="N268" t="s">
        <v>90</v>
      </c>
      <c r="O268">
        <v>93750</v>
      </c>
      <c r="P268" t="str">
        <f t="shared" si="41"/>
        <v/>
      </c>
      <c r="Q268" t="str">
        <f t="shared" ca="1" si="51"/>
        <v>cu</v>
      </c>
      <c r="R268" t="s">
        <v>88</v>
      </c>
      <c r="S268" t="s">
        <v>90</v>
      </c>
      <c r="T268">
        <v>23438</v>
      </c>
      <c r="U268" t="str">
        <f t="shared" ca="1" si="42"/>
        <v>cu</v>
      </c>
      <c r="V268" t="str">
        <f t="shared" si="43"/>
        <v>GO</v>
      </c>
      <c r="W268">
        <f t="shared" si="44"/>
        <v>93750</v>
      </c>
      <c r="X268" t="str">
        <f t="shared" ca="1" si="45"/>
        <v>cu</v>
      </c>
      <c r="Y268" t="str">
        <f t="shared" si="46"/>
        <v>GO</v>
      </c>
      <c r="Z268">
        <f t="shared" si="47"/>
        <v>23438</v>
      </c>
    </row>
    <row r="269" spans="1:26">
      <c r="A269" t="s">
        <v>78</v>
      </c>
      <c r="B269" t="str">
        <f>VLOOKUP(A269,EventPointTypeTable!$A:$B,MATCH(EventPointTypeTable!$B$1,EventPointTypeTable!$A$1:$B$1,0),0)</f>
        <v>루틴5</v>
      </c>
      <c r="C269">
        <f t="shared" ca="1" si="48"/>
        <v>33</v>
      </c>
      <c r="D269">
        <v>4700</v>
      </c>
      <c r="E269">
        <f t="shared" ca="1" si="49"/>
        <v>24582</v>
      </c>
      <c r="F269">
        <f ca="1">(60+SUMIF(OFFSET(N269,-$C269+1,0,$C269),"EN",OFFSET(O269,-$C269+1,0,$C269)))*SummonTypeTable!$O$2</f>
        <v>12540.000000000002</v>
      </c>
      <c r="G269">
        <f ca="1">IF(C269=1,60*SummonTypeTable!$O$2-OFFSET(F269,0,-1),
IF(F269&lt;&gt;OFFSET(F269,-1,0),OFFSET(F269,-1,0)-OFFSET(F269,0,-1),""))</f>
        <v>-16264.222222222221</v>
      </c>
      <c r="H269">
        <f ca="1">IF(C269=1,60*SummonTypeTable!$O$2/OFFSET(F269,0,-1),
IF(F269&lt;&gt;OFFSET(F269,-1,0),OFFSET(F269,-1,0)/OFFSET(F269,0,-1),""))</f>
        <v>0.33836863468301109</v>
      </c>
      <c r="I269">
        <f ca="1">(60+SUMIF(OFFSET(N269,-$C269+1,0,$C269),"EN",OFFSET(O269,-$C269+1,0,$C269))+SUMIF(OFFSET(S269,-$C269+1,0,$C269),"EN",OFFSET(T269,-$C269+1,0,$C269)))*SummonTypeTable!$O$2</f>
        <v>16296.088888888891</v>
      </c>
      <c r="J269">
        <f ca="1">IF(C269=1,60*SummonTypeTable!$O$2-OFFSET(I269,0,-4),
IF(I269&lt;&gt;OFFSET(I269,-1,0),OFFSET(I269,-1,0)-OFFSET(I269,0,-4),""))</f>
        <v>-13563.688888888888</v>
      </c>
      <c r="K269">
        <f ca="1">IF(C269=1,60*SummonTypeTable!$O$2/OFFSET(I269,0,-4),
IF(I269&lt;&gt;OFFSET(I269,-1,0),OFFSET(I269,-1,0)/OFFSET(I269,0,-4),""))</f>
        <v>0.44822679648161712</v>
      </c>
      <c r="L269" t="str">
        <f t="shared" ca="1" si="50"/>
        <v>cu</v>
      </c>
      <c r="M269" t="s">
        <v>88</v>
      </c>
      <c r="N269" t="s">
        <v>114</v>
      </c>
      <c r="O269">
        <v>5000</v>
      </c>
      <c r="P269" t="str">
        <f t="shared" si="41"/>
        <v>에너지너무많음</v>
      </c>
      <c r="Q269" t="str">
        <f t="shared" ca="1" si="51"/>
        <v>cu</v>
      </c>
      <c r="R269" t="s">
        <v>88</v>
      </c>
      <c r="S269" t="s">
        <v>114</v>
      </c>
      <c r="T269">
        <v>1250</v>
      </c>
      <c r="U269" t="str">
        <f t="shared" ca="1" si="42"/>
        <v>cu</v>
      </c>
      <c r="V269" t="str">
        <f t="shared" si="43"/>
        <v>EN</v>
      </c>
      <c r="W269">
        <f t="shared" si="44"/>
        <v>5000</v>
      </c>
      <c r="X269" t="str">
        <f t="shared" ca="1" si="45"/>
        <v>cu</v>
      </c>
      <c r="Y269" t="str">
        <f t="shared" si="46"/>
        <v>EN</v>
      </c>
      <c r="Z269">
        <f t="shared" si="47"/>
        <v>1250</v>
      </c>
    </row>
    <row r="270" spans="1:26">
      <c r="A270" t="s">
        <v>78</v>
      </c>
      <c r="B270" t="str">
        <f>VLOOKUP(A270,EventPointTypeTable!$A:$B,MATCH(EventPointTypeTable!$B$1,EventPointTypeTable!$A$1:$B$1,0),0)</f>
        <v>루틴5</v>
      </c>
      <c r="C270">
        <f t="shared" ca="1" si="48"/>
        <v>34</v>
      </c>
      <c r="D270">
        <v>3500</v>
      </c>
      <c r="E270">
        <f t="shared" ca="1" si="49"/>
        <v>28082</v>
      </c>
      <c r="F270">
        <f ca="1">(60+SUMIF(OFFSET(N270,-$C270+1,0,$C270),"EN",OFFSET(O270,-$C270+1,0,$C270)))*SummonTypeTable!$O$2</f>
        <v>12540.000000000002</v>
      </c>
      <c r="G270" t="str">
        <f ca="1">IF(C270=1,60*SummonTypeTable!$O$2-OFFSET(F270,0,-1),
IF(F270&lt;&gt;OFFSET(F270,-1,0),OFFSET(F270,-1,0)-OFFSET(F270,0,-1),""))</f>
        <v/>
      </c>
      <c r="H270" t="str">
        <f ca="1">IF(C270=1,60*SummonTypeTable!$O$2/OFFSET(F270,0,-1),
IF(F270&lt;&gt;OFFSET(F270,-1,0),OFFSET(F270,-1,0)/OFFSET(F270,0,-1),""))</f>
        <v/>
      </c>
      <c r="I270">
        <f ca="1">(60+SUMIF(OFFSET(N270,-$C270+1,0,$C270),"EN",OFFSET(O270,-$C270+1,0,$C270))+SUMIF(OFFSET(S270,-$C270+1,0,$C270),"EN",OFFSET(T270,-$C270+1,0,$C270)))*SummonTypeTable!$O$2</f>
        <v>16296.088888888891</v>
      </c>
      <c r="J270" t="str">
        <f ca="1">IF(C270=1,60*SummonTypeTable!$O$2-OFFSET(I270,0,-4),
IF(I270&lt;&gt;OFFSET(I270,-1,0),OFFSET(I270,-1,0)-OFFSET(I270,0,-4),""))</f>
        <v/>
      </c>
      <c r="K270" t="str">
        <f ca="1">IF(C270=1,60*SummonTypeTable!$O$2/OFFSET(I270,0,-4),
IF(I270&lt;&gt;OFFSET(I270,-1,0),OFFSET(I270,-1,0)/OFFSET(I270,0,-4),""))</f>
        <v/>
      </c>
      <c r="L270" t="str">
        <f t="shared" ca="1" si="50"/>
        <v>cu</v>
      </c>
      <c r="M270" t="s">
        <v>88</v>
      </c>
      <c r="N270" t="s">
        <v>90</v>
      </c>
      <c r="O270">
        <v>68750</v>
      </c>
      <c r="P270" t="str">
        <f t="shared" si="41"/>
        <v/>
      </c>
      <c r="Q270" t="str">
        <f t="shared" ca="1" si="51"/>
        <v>cu</v>
      </c>
      <c r="R270" t="s">
        <v>88</v>
      </c>
      <c r="S270" t="s">
        <v>90</v>
      </c>
      <c r="T270">
        <v>17188</v>
      </c>
      <c r="U270" t="str">
        <f t="shared" ca="1" si="42"/>
        <v>cu</v>
      </c>
      <c r="V270" t="str">
        <f t="shared" si="43"/>
        <v>GO</v>
      </c>
      <c r="W270">
        <f t="shared" si="44"/>
        <v>68750</v>
      </c>
      <c r="X270" t="str">
        <f t="shared" ca="1" si="45"/>
        <v>cu</v>
      </c>
      <c r="Y270" t="str">
        <f t="shared" si="46"/>
        <v>GO</v>
      </c>
      <c r="Z270">
        <f t="shared" si="47"/>
        <v>17188</v>
      </c>
    </row>
    <row r="271" spans="1:26">
      <c r="A271" t="s">
        <v>78</v>
      </c>
      <c r="B271" t="str">
        <f>VLOOKUP(A271,EventPointTypeTable!$A:$B,MATCH(EventPointTypeTable!$B$1,EventPointTypeTable!$A$1:$B$1,0),0)</f>
        <v>루틴5</v>
      </c>
      <c r="C271">
        <f t="shared" ca="1" si="48"/>
        <v>35</v>
      </c>
      <c r="D271">
        <v>4500</v>
      </c>
      <c r="E271">
        <f t="shared" ca="1" si="49"/>
        <v>32582</v>
      </c>
      <c r="F271">
        <f ca="1">(60+SUMIF(OFFSET(N271,-$C271+1,0,$C271),"EN",OFFSET(O271,-$C271+1,0,$C271)))*SummonTypeTable!$O$2</f>
        <v>12540.000000000002</v>
      </c>
      <c r="G271" t="str">
        <f ca="1">IF(C271=1,60*SummonTypeTable!$O$2-OFFSET(F271,0,-1),
IF(F271&lt;&gt;OFFSET(F271,-1,0),OFFSET(F271,-1,0)-OFFSET(F271,0,-1),""))</f>
        <v/>
      </c>
      <c r="H271" t="str">
        <f ca="1">IF(C271=1,60*SummonTypeTable!$O$2/OFFSET(F271,0,-1),
IF(F271&lt;&gt;OFFSET(F271,-1,0),OFFSET(F271,-1,0)/OFFSET(F271,0,-1),""))</f>
        <v/>
      </c>
      <c r="I271">
        <f ca="1">(60+SUMIF(OFFSET(N271,-$C271+1,0,$C271),"EN",OFFSET(O271,-$C271+1,0,$C271))+SUMIF(OFFSET(S271,-$C271+1,0,$C271),"EN",OFFSET(T271,-$C271+1,0,$C271)))*SummonTypeTable!$O$2</f>
        <v>16296.088888888891</v>
      </c>
      <c r="J271" t="str">
        <f ca="1">IF(C271=1,60*SummonTypeTable!$O$2-OFFSET(I271,0,-4),
IF(I271&lt;&gt;OFFSET(I271,-1,0),OFFSET(I271,-1,0)-OFFSET(I271,0,-4),""))</f>
        <v/>
      </c>
      <c r="K271" t="str">
        <f ca="1">IF(C271=1,60*SummonTypeTable!$O$2/OFFSET(I271,0,-4),
IF(I271&lt;&gt;OFFSET(I271,-1,0),OFFSET(I271,-1,0)/OFFSET(I271,0,-4),""))</f>
        <v/>
      </c>
      <c r="L271" t="str">
        <f t="shared" ca="1" si="50"/>
        <v>cu</v>
      </c>
      <c r="M271" t="s">
        <v>88</v>
      </c>
      <c r="N271" t="s">
        <v>90</v>
      </c>
      <c r="O271">
        <v>87500</v>
      </c>
      <c r="P271" t="str">
        <f t="shared" si="41"/>
        <v/>
      </c>
      <c r="Q271" t="str">
        <f t="shared" ca="1" si="51"/>
        <v>cu</v>
      </c>
      <c r="R271" t="s">
        <v>88</v>
      </c>
      <c r="S271" t="s">
        <v>90</v>
      </c>
      <c r="T271">
        <v>21875</v>
      </c>
      <c r="U271" t="str">
        <f t="shared" ca="1" si="42"/>
        <v>cu</v>
      </c>
      <c r="V271" t="str">
        <f t="shared" si="43"/>
        <v>GO</v>
      </c>
      <c r="W271">
        <f t="shared" si="44"/>
        <v>87500</v>
      </c>
      <c r="X271" t="str">
        <f t="shared" ca="1" si="45"/>
        <v>cu</v>
      </c>
      <c r="Y271" t="str">
        <f t="shared" si="46"/>
        <v>GO</v>
      </c>
      <c r="Z271">
        <f t="shared" si="47"/>
        <v>21875</v>
      </c>
    </row>
    <row r="272" spans="1:26">
      <c r="A272" t="s">
        <v>78</v>
      </c>
      <c r="B272" t="str">
        <f>VLOOKUP(A272,EventPointTypeTable!$A:$B,MATCH(EventPointTypeTable!$B$1,EventPointTypeTable!$A$1:$B$1,0),0)</f>
        <v>루틴5</v>
      </c>
      <c r="C272">
        <f t="shared" ca="1" si="48"/>
        <v>36</v>
      </c>
      <c r="D272">
        <v>5800</v>
      </c>
      <c r="E272">
        <f t="shared" ca="1" si="49"/>
        <v>38382</v>
      </c>
      <c r="F272">
        <f ca="1">(60+SUMIF(OFFSET(N272,-$C272+1,0,$C272),"EN",OFFSET(O272,-$C272+1,0,$C272)))*SummonTypeTable!$O$2</f>
        <v>17944.444444444445</v>
      </c>
      <c r="G272">
        <f ca="1">IF(C272=1,60*SummonTypeTable!$O$2-OFFSET(F272,0,-1),
IF(F272&lt;&gt;OFFSET(F272,-1,0),OFFSET(F272,-1,0)-OFFSET(F272,0,-1),""))</f>
        <v>-25842</v>
      </c>
      <c r="H272">
        <f ca="1">IF(C272=1,60*SummonTypeTable!$O$2/OFFSET(F272,0,-1),
IF(F272&lt;&gt;OFFSET(F272,-1,0),OFFSET(F272,-1,0)/OFFSET(F272,0,-1),""))</f>
        <v>0.32671564795998131</v>
      </c>
      <c r="I272">
        <f ca="1">(60+SUMIF(OFFSET(N272,-$C272+1,0,$C272),"EN",OFFSET(O272,-$C272+1,0,$C272))+SUMIF(OFFSET(S272,-$C272+1,0,$C272),"EN",OFFSET(T272,-$C272+1,0,$C272)))*SummonTypeTable!$O$2</f>
        <v>23051.644444444446</v>
      </c>
      <c r="J272">
        <f ca="1">IF(C272=1,60*SummonTypeTable!$O$2-OFFSET(I272,0,-4),
IF(I272&lt;&gt;OFFSET(I272,-1,0),OFFSET(I272,-1,0)-OFFSET(I272,0,-4),""))</f>
        <v>-22085.911111111109</v>
      </c>
      <c r="K272">
        <f ca="1">IF(C272=1,60*SummonTypeTable!$O$2/OFFSET(I272,0,-4),
IF(I272&lt;&gt;OFFSET(I272,-1,0),OFFSET(I272,-1,0)/OFFSET(I272,0,-4),""))</f>
        <v>0.42457633497183295</v>
      </c>
      <c r="L272" t="str">
        <f t="shared" ca="1" si="50"/>
        <v>cu</v>
      </c>
      <c r="M272" t="s">
        <v>88</v>
      </c>
      <c r="N272" t="s">
        <v>114</v>
      </c>
      <c r="O272">
        <v>6400</v>
      </c>
      <c r="P272" t="str">
        <f t="shared" si="41"/>
        <v>에너지너무많음</v>
      </c>
      <c r="Q272" t="str">
        <f t="shared" ca="1" si="51"/>
        <v>cu</v>
      </c>
      <c r="R272" t="s">
        <v>88</v>
      </c>
      <c r="S272" t="s">
        <v>114</v>
      </c>
      <c r="T272">
        <v>1600</v>
      </c>
      <c r="U272" t="str">
        <f t="shared" ca="1" si="42"/>
        <v>cu</v>
      </c>
      <c r="V272" t="str">
        <f t="shared" si="43"/>
        <v>EN</v>
      </c>
      <c r="W272">
        <f t="shared" si="44"/>
        <v>6400</v>
      </c>
      <c r="X272" t="str">
        <f t="shared" ca="1" si="45"/>
        <v>cu</v>
      </c>
      <c r="Y272" t="str">
        <f t="shared" si="46"/>
        <v>EN</v>
      </c>
      <c r="Z272">
        <f t="shared" si="47"/>
        <v>1600</v>
      </c>
    </row>
    <row r="273" spans="1:26">
      <c r="A273" t="s">
        <v>78</v>
      </c>
      <c r="B273" t="str">
        <f>VLOOKUP(A273,EventPointTypeTable!$A:$B,MATCH(EventPointTypeTable!$B$1,EventPointTypeTable!$A$1:$B$1,0),0)</f>
        <v>루틴5</v>
      </c>
      <c r="C273">
        <f t="shared" ca="1" si="48"/>
        <v>37</v>
      </c>
      <c r="D273">
        <v>1200</v>
      </c>
      <c r="E273">
        <f t="shared" ca="1" si="49"/>
        <v>39582</v>
      </c>
      <c r="F273">
        <f ca="1">(60+SUMIF(OFFSET(N273,-$C273+1,0,$C273),"EN",OFFSET(O273,-$C273+1,0,$C273)))*SummonTypeTable!$O$2</f>
        <v>17944.444444444445</v>
      </c>
      <c r="G273" t="str">
        <f ca="1">IF(C273=1,60*SummonTypeTable!$O$2-OFFSET(F273,0,-1),
IF(F273&lt;&gt;OFFSET(F273,-1,0),OFFSET(F273,-1,0)-OFFSET(F273,0,-1),""))</f>
        <v/>
      </c>
      <c r="H273" t="str">
        <f ca="1">IF(C273=1,60*SummonTypeTable!$O$2/OFFSET(F273,0,-1),
IF(F273&lt;&gt;OFFSET(F273,-1,0),OFFSET(F273,-1,0)/OFFSET(F273,0,-1),""))</f>
        <v/>
      </c>
      <c r="I273">
        <f ca="1">(60+SUMIF(OFFSET(N273,-$C273+1,0,$C273),"EN",OFFSET(O273,-$C273+1,0,$C273))+SUMIF(OFFSET(S273,-$C273+1,0,$C273),"EN",OFFSET(T273,-$C273+1,0,$C273)))*SummonTypeTable!$O$2</f>
        <v>23051.644444444446</v>
      </c>
      <c r="J273" t="str">
        <f ca="1">IF(C273=1,60*SummonTypeTable!$O$2-OFFSET(I273,0,-4),
IF(I273&lt;&gt;OFFSET(I273,-1,0),OFFSET(I273,-1,0)-OFFSET(I273,0,-4),""))</f>
        <v/>
      </c>
      <c r="K273" t="str">
        <f ca="1">IF(C273=1,60*SummonTypeTable!$O$2/OFFSET(I273,0,-4),
IF(I273&lt;&gt;OFFSET(I273,-1,0),OFFSET(I273,-1,0)/OFFSET(I273,0,-4),""))</f>
        <v/>
      </c>
      <c r="L273" t="str">
        <f t="shared" ca="1" si="50"/>
        <v>cu</v>
      </c>
      <c r="M273" t="s">
        <v>88</v>
      </c>
      <c r="N273" t="s">
        <v>90</v>
      </c>
      <c r="O273">
        <v>48750</v>
      </c>
      <c r="P273" t="str">
        <f t="shared" si="41"/>
        <v/>
      </c>
      <c r="Q273" t="str">
        <f t="shared" ca="1" si="51"/>
        <v>cu</v>
      </c>
      <c r="R273" t="s">
        <v>88</v>
      </c>
      <c r="S273" t="s">
        <v>90</v>
      </c>
      <c r="T273">
        <v>12188</v>
      </c>
      <c r="U273" t="str">
        <f t="shared" ca="1" si="42"/>
        <v>cu</v>
      </c>
      <c r="V273" t="str">
        <f t="shared" si="43"/>
        <v>GO</v>
      </c>
      <c r="W273">
        <f t="shared" si="44"/>
        <v>48750</v>
      </c>
      <c r="X273" t="str">
        <f t="shared" ca="1" si="45"/>
        <v>cu</v>
      </c>
      <c r="Y273" t="str">
        <f t="shared" si="46"/>
        <v>GO</v>
      </c>
      <c r="Z273">
        <f t="shared" si="47"/>
        <v>12188</v>
      </c>
    </row>
    <row r="274" spans="1:26">
      <c r="A274" t="s">
        <v>78</v>
      </c>
      <c r="B274" t="str">
        <f>VLOOKUP(A274,EventPointTypeTable!$A:$B,MATCH(EventPointTypeTable!$B$1,EventPointTypeTable!$A$1:$B$1,0),0)</f>
        <v>루틴5</v>
      </c>
      <c r="C274">
        <f t="shared" ca="1" si="48"/>
        <v>38</v>
      </c>
      <c r="D274">
        <v>1550</v>
      </c>
      <c r="E274">
        <f t="shared" ca="1" si="49"/>
        <v>41132</v>
      </c>
      <c r="F274">
        <f ca="1">(60+SUMIF(OFFSET(N274,-$C274+1,0,$C274),"EN",OFFSET(O274,-$C274+1,0,$C274)))*SummonTypeTable!$O$2</f>
        <v>17944.444444444445</v>
      </c>
      <c r="G274" t="str">
        <f ca="1">IF(C274=1,60*SummonTypeTable!$O$2-OFFSET(F274,0,-1),
IF(F274&lt;&gt;OFFSET(F274,-1,0),OFFSET(F274,-1,0)-OFFSET(F274,0,-1),""))</f>
        <v/>
      </c>
      <c r="H274" t="str">
        <f ca="1">IF(C274=1,60*SummonTypeTable!$O$2/OFFSET(F274,0,-1),
IF(F274&lt;&gt;OFFSET(F274,-1,0),OFFSET(F274,-1,0)/OFFSET(F274,0,-1),""))</f>
        <v/>
      </c>
      <c r="I274">
        <f ca="1">(60+SUMIF(OFFSET(N274,-$C274+1,0,$C274),"EN",OFFSET(O274,-$C274+1,0,$C274))+SUMIF(OFFSET(S274,-$C274+1,0,$C274),"EN",OFFSET(T274,-$C274+1,0,$C274)))*SummonTypeTable!$O$2</f>
        <v>23051.644444444446</v>
      </c>
      <c r="J274" t="str">
        <f ca="1">IF(C274=1,60*SummonTypeTable!$O$2-OFFSET(I274,0,-4),
IF(I274&lt;&gt;OFFSET(I274,-1,0),OFFSET(I274,-1,0)-OFFSET(I274,0,-4),""))</f>
        <v/>
      </c>
      <c r="K274" t="str">
        <f ca="1">IF(C274=1,60*SummonTypeTable!$O$2/OFFSET(I274,0,-4),
IF(I274&lt;&gt;OFFSET(I274,-1,0),OFFSET(I274,-1,0)/OFFSET(I274,0,-4),""))</f>
        <v/>
      </c>
      <c r="L274" t="str">
        <f t="shared" ca="1" si="50"/>
        <v>cu</v>
      </c>
      <c r="M274" t="s">
        <v>88</v>
      </c>
      <c r="N274" t="s">
        <v>90</v>
      </c>
      <c r="O274">
        <v>112500</v>
      </c>
      <c r="P274" t="str">
        <f t="shared" si="41"/>
        <v/>
      </c>
      <c r="Q274" t="str">
        <f t="shared" ca="1" si="51"/>
        <v>cu</v>
      </c>
      <c r="R274" t="s">
        <v>88</v>
      </c>
      <c r="S274" t="s">
        <v>90</v>
      </c>
      <c r="T274">
        <v>28125</v>
      </c>
      <c r="U274" t="str">
        <f t="shared" ca="1" si="42"/>
        <v>cu</v>
      </c>
      <c r="V274" t="str">
        <f t="shared" si="43"/>
        <v>GO</v>
      </c>
      <c r="W274">
        <f t="shared" si="44"/>
        <v>112500</v>
      </c>
      <c r="X274" t="str">
        <f t="shared" ca="1" si="45"/>
        <v>cu</v>
      </c>
      <c r="Y274" t="str">
        <f t="shared" si="46"/>
        <v>GO</v>
      </c>
      <c r="Z274">
        <f t="shared" si="47"/>
        <v>28125</v>
      </c>
    </row>
    <row r="275" spans="1:26">
      <c r="A275" t="s">
        <v>78</v>
      </c>
      <c r="B275" t="str">
        <f>VLOOKUP(A275,EventPointTypeTable!$A:$B,MATCH(EventPointTypeTable!$B$1,EventPointTypeTable!$A$1:$B$1,0),0)</f>
        <v>루틴5</v>
      </c>
      <c r="C275">
        <f t="shared" ca="1" si="48"/>
        <v>39</v>
      </c>
      <c r="D275">
        <v>6700</v>
      </c>
      <c r="E275">
        <f t="shared" ca="1" si="49"/>
        <v>47832</v>
      </c>
      <c r="F275">
        <f ca="1">(60+SUMIF(OFFSET(N275,-$C275+1,0,$C275),"EN",OFFSET(O275,-$C275+1,0,$C275)))*SummonTypeTable!$O$2</f>
        <v>24024.444444444449</v>
      </c>
      <c r="G275">
        <f ca="1">IF(C275=1,60*SummonTypeTable!$O$2-OFFSET(F275,0,-1),
IF(F275&lt;&gt;OFFSET(F275,-1,0),OFFSET(F275,-1,0)-OFFSET(F275,0,-1),""))</f>
        <v>-29887.555555555555</v>
      </c>
      <c r="H275">
        <f ca="1">IF(C275=1,60*SummonTypeTable!$O$2/OFFSET(F275,0,-1),
IF(F275&lt;&gt;OFFSET(F275,-1,0),OFFSET(F275,-1,0)/OFFSET(F275,0,-1),""))</f>
        <v>0.37515563732322388</v>
      </c>
      <c r="I275">
        <f ca="1">(60+SUMIF(OFFSET(N275,-$C275+1,0,$C275),"EN",OFFSET(O275,-$C275+1,0,$C275))+SUMIF(OFFSET(S275,-$C275+1,0,$C275),"EN",OFFSET(T275,-$C275+1,0,$C275)))*SummonTypeTable!$O$2</f>
        <v>30651.64444444445</v>
      </c>
      <c r="J275">
        <f ca="1">IF(C275=1,60*SummonTypeTable!$O$2-OFFSET(I275,0,-4),
IF(I275&lt;&gt;OFFSET(I275,-1,0),OFFSET(I275,-1,0)-OFFSET(I275,0,-4),""))</f>
        <v>-24780.355555555554</v>
      </c>
      <c r="K275">
        <f ca="1">IF(C275=1,60*SummonTypeTable!$O$2/OFFSET(I275,0,-4),
IF(I275&lt;&gt;OFFSET(I275,-1,0),OFFSET(I275,-1,0)/OFFSET(I275,0,-4),""))</f>
        <v>0.48192934530114662</v>
      </c>
      <c r="L275" t="str">
        <f t="shared" ca="1" si="50"/>
        <v>cu</v>
      </c>
      <c r="M275" t="s">
        <v>88</v>
      </c>
      <c r="N275" t="s">
        <v>114</v>
      </c>
      <c r="O275">
        <v>7200</v>
      </c>
      <c r="P275" t="str">
        <f t="shared" si="41"/>
        <v>에너지너무많음</v>
      </c>
      <c r="Q275" t="str">
        <f t="shared" ca="1" si="51"/>
        <v>cu</v>
      </c>
      <c r="R275" t="s">
        <v>88</v>
      </c>
      <c r="S275" t="s">
        <v>114</v>
      </c>
      <c r="T275">
        <v>1800</v>
      </c>
      <c r="U275" t="str">
        <f t="shared" ca="1" si="42"/>
        <v>cu</v>
      </c>
      <c r="V275" t="str">
        <f t="shared" si="43"/>
        <v>EN</v>
      </c>
      <c r="W275">
        <f t="shared" si="44"/>
        <v>7200</v>
      </c>
      <c r="X275" t="str">
        <f t="shared" ca="1" si="45"/>
        <v>cu</v>
      </c>
      <c r="Y275" t="str">
        <f t="shared" si="46"/>
        <v>EN</v>
      </c>
      <c r="Z275">
        <f t="shared" si="47"/>
        <v>1800</v>
      </c>
    </row>
    <row r="276" spans="1:26">
      <c r="A276" t="s">
        <v>78</v>
      </c>
      <c r="B276" t="str">
        <f>VLOOKUP(A276,EventPointTypeTable!$A:$B,MATCH(EventPointTypeTable!$B$1,EventPointTypeTable!$A$1:$B$1,0),0)</f>
        <v>루틴5</v>
      </c>
      <c r="C276">
        <f t="shared" ca="1" si="48"/>
        <v>40</v>
      </c>
      <c r="D276">
        <v>2500</v>
      </c>
      <c r="E276">
        <f t="shared" ca="1" si="49"/>
        <v>50332</v>
      </c>
      <c r="F276">
        <f ca="1">(60+SUMIF(OFFSET(N276,-$C276+1,0,$C276),"EN",OFFSET(O276,-$C276+1,0,$C276)))*SummonTypeTable!$O$2</f>
        <v>24024.444444444449</v>
      </c>
      <c r="G276" t="str">
        <f ca="1">IF(C276=1,60*SummonTypeTable!$O$2-OFFSET(F276,0,-1),
IF(F276&lt;&gt;OFFSET(F276,-1,0),OFFSET(F276,-1,0)-OFFSET(F276,0,-1),""))</f>
        <v/>
      </c>
      <c r="H276" t="str">
        <f ca="1">IF(C276=1,60*SummonTypeTable!$O$2/OFFSET(F276,0,-1),
IF(F276&lt;&gt;OFFSET(F276,-1,0),OFFSET(F276,-1,0)/OFFSET(F276,0,-1),""))</f>
        <v/>
      </c>
      <c r="I276">
        <f ca="1">(60+SUMIF(OFFSET(N276,-$C276+1,0,$C276),"EN",OFFSET(O276,-$C276+1,0,$C276))+SUMIF(OFFSET(S276,-$C276+1,0,$C276),"EN",OFFSET(T276,-$C276+1,0,$C276)))*SummonTypeTable!$O$2</f>
        <v>30651.64444444445</v>
      </c>
      <c r="J276" t="str">
        <f ca="1">IF(C276=1,60*SummonTypeTable!$O$2-OFFSET(I276,0,-4),
IF(I276&lt;&gt;OFFSET(I276,-1,0),OFFSET(I276,-1,0)-OFFSET(I276,0,-4),""))</f>
        <v/>
      </c>
      <c r="K276" t="str">
        <f ca="1">IF(C276=1,60*SummonTypeTable!$O$2/OFFSET(I276,0,-4),
IF(I276&lt;&gt;OFFSET(I276,-1,0),OFFSET(I276,-1,0)/OFFSET(I276,0,-4),""))</f>
        <v/>
      </c>
      <c r="L276" t="str">
        <f t="shared" ca="1" si="50"/>
        <v>cu</v>
      </c>
      <c r="M276" t="s">
        <v>88</v>
      </c>
      <c r="N276" t="s">
        <v>90</v>
      </c>
      <c r="O276">
        <v>105000</v>
      </c>
      <c r="P276" t="str">
        <f t="shared" ref="P276:P337" si="52">IF(M276="장비1상자",
  IF(OR(N276&gt;3,O276&gt;5),"장비이상",""),
IF(N276="GO",
  IF(O276&lt;100,"골드이상",""),
IF(N276="EN",
  IF(O276&gt;29,"에너지너무많음",
  IF(O276&gt;9,"에너지다소많음","")),"")))</f>
        <v/>
      </c>
      <c r="Q276" t="str">
        <f t="shared" ca="1" si="51"/>
        <v>cu</v>
      </c>
      <c r="R276" t="s">
        <v>88</v>
      </c>
      <c r="S276" t="s">
        <v>90</v>
      </c>
      <c r="T276">
        <v>26250</v>
      </c>
      <c r="U276" t="str">
        <f t="shared" ref="U276:U337" ca="1" si="53">IF(LEN(L276)=0,"",L276)</f>
        <v>cu</v>
      </c>
      <c r="V276" t="str">
        <f t="shared" ref="V276:V337" si="54">IF(LEN(N276)=0,"",N276)</f>
        <v>GO</v>
      </c>
      <c r="W276">
        <f t="shared" ref="W276:W337" si="55">IF(LEN(O276)=0,"",O276)</f>
        <v>105000</v>
      </c>
      <c r="X276" t="str">
        <f t="shared" ref="X276:X337" ca="1" si="56">IF(LEN(Q276)=0,"",Q276)</f>
        <v>cu</v>
      </c>
      <c r="Y276" t="str">
        <f t="shared" ref="Y276:Y337" si="57">IF(LEN(S276)=0,"",S276)</f>
        <v>GO</v>
      </c>
      <c r="Z276">
        <f t="shared" ref="Z276:Z337" si="58">IF(LEN(T276)=0,"",T276)</f>
        <v>26250</v>
      </c>
    </row>
    <row r="277" spans="1:26">
      <c r="A277" t="s">
        <v>79</v>
      </c>
      <c r="B277" t="str">
        <f>VLOOKUP(A277,EventPointTypeTable!$A:$B,MATCH(EventPointTypeTable!$B$1,EventPointTypeTable!$A$1:$B$1,0),0)</f>
        <v>루틴6</v>
      </c>
      <c r="C277">
        <f t="shared" ca="1" si="48"/>
        <v>1</v>
      </c>
      <c r="D277">
        <v>12</v>
      </c>
      <c r="E277">
        <f t="shared" ca="1" si="49"/>
        <v>12</v>
      </c>
      <c r="F277">
        <f ca="1">(60+SUMIF(OFFSET(N277,-$C277+1,0,$C277),"EN",OFFSET(O277,-$C277+1,0,$C277)))*SummonTypeTable!$O$2</f>
        <v>152.00000000000003</v>
      </c>
      <c r="G277">
        <f ca="1">IF(C277=1,60*SummonTypeTable!$O$2-OFFSET(F277,0,-1),
IF(F277&lt;&gt;OFFSET(F277,-1,0),OFFSET(F277,-1,0)-OFFSET(F277,0,-1),""))</f>
        <v>38.666666666666671</v>
      </c>
      <c r="H277">
        <f ca="1">IF(C277=1,60*SummonTypeTable!$O$2/OFFSET(F277,0,-1),
IF(F277&lt;&gt;OFFSET(F277,-1,0),OFFSET(F277,-1,0)/OFFSET(F277,0,-1),""))</f>
        <v>4.2222222222222223</v>
      </c>
      <c r="I277">
        <f ca="1">(60+SUMIF(OFFSET(N277,-$C277+1,0,$C277),"EN",OFFSET(O277,-$C277+1,0,$C277))+SUMIF(OFFSET(S277,-$C277+1,0,$C277),"EN",OFFSET(T277,-$C277+1,0,$C277)))*SummonTypeTable!$O$2</f>
        <v>177.33333333333334</v>
      </c>
      <c r="J277">
        <f ca="1">IF(C277=1,60*SummonTypeTable!$O$2-OFFSET(I277,0,-4),
IF(I277&lt;&gt;OFFSET(I277,-1,0),OFFSET(I277,-1,0)-OFFSET(I277,0,-4),""))</f>
        <v>38.666666666666671</v>
      </c>
      <c r="K277">
        <f ca="1">IF(C277=1,60*SummonTypeTable!$O$2/OFFSET(I277,0,-4),
IF(I277&lt;&gt;OFFSET(I277,-1,0),OFFSET(I277,-1,0)/OFFSET(I277,0,-4),""))</f>
        <v>4.2222222222222223</v>
      </c>
      <c r="L277" t="str">
        <f t="shared" ca="1" si="50"/>
        <v>cu</v>
      </c>
      <c r="M277" t="s">
        <v>88</v>
      </c>
      <c r="N277" t="s">
        <v>114</v>
      </c>
      <c r="O277">
        <v>120</v>
      </c>
      <c r="P277" t="str">
        <f t="shared" si="52"/>
        <v>에너지너무많음</v>
      </c>
      <c r="Q277" t="str">
        <f t="shared" ca="1" si="51"/>
        <v>cu</v>
      </c>
      <c r="R277" t="s">
        <v>88</v>
      </c>
      <c r="S277" t="s">
        <v>114</v>
      </c>
      <c r="T277">
        <v>30</v>
      </c>
      <c r="U277" t="str">
        <f t="shared" ca="1" si="53"/>
        <v>cu</v>
      </c>
      <c r="V277" t="str">
        <f t="shared" si="54"/>
        <v>EN</v>
      </c>
      <c r="W277">
        <f t="shared" si="55"/>
        <v>120</v>
      </c>
      <c r="X277" t="str">
        <f t="shared" ca="1" si="56"/>
        <v>cu</v>
      </c>
      <c r="Y277" t="str">
        <f t="shared" si="57"/>
        <v>EN</v>
      </c>
      <c r="Z277">
        <f t="shared" si="58"/>
        <v>30</v>
      </c>
    </row>
    <row r="278" spans="1:26">
      <c r="A278" t="s">
        <v>79</v>
      </c>
      <c r="B278" t="str">
        <f>VLOOKUP(A278,EventPointTypeTable!$A:$B,MATCH(EventPointTypeTable!$B$1,EventPointTypeTable!$A$1:$B$1,0),0)</f>
        <v>루틴6</v>
      </c>
      <c r="C278">
        <f t="shared" ca="1" si="48"/>
        <v>2</v>
      </c>
      <c r="D278">
        <v>10</v>
      </c>
      <c r="E278">
        <f t="shared" ca="1" si="49"/>
        <v>22</v>
      </c>
      <c r="F278">
        <f ca="1">(60+SUMIF(OFFSET(N278,-$C278+1,0,$C278),"EN",OFFSET(O278,-$C278+1,0,$C278)))*SummonTypeTable!$O$2</f>
        <v>152.00000000000003</v>
      </c>
      <c r="G278" t="str">
        <f ca="1">IF(C278=1,60*SummonTypeTable!$O$2-OFFSET(F278,0,-1),
IF(F278&lt;&gt;OFFSET(F278,-1,0),OFFSET(F278,-1,0)-OFFSET(F278,0,-1),""))</f>
        <v/>
      </c>
      <c r="H278" t="str">
        <f ca="1">IF(C278=1,60*SummonTypeTable!$O$2/OFFSET(F278,0,-1),
IF(F278&lt;&gt;OFFSET(F278,-1,0),OFFSET(F278,-1,0)/OFFSET(F278,0,-1),""))</f>
        <v/>
      </c>
      <c r="I278">
        <f ca="1">(60+SUMIF(OFFSET(N278,-$C278+1,0,$C278),"EN",OFFSET(O278,-$C278+1,0,$C278))+SUMIF(OFFSET(S278,-$C278+1,0,$C278),"EN",OFFSET(T278,-$C278+1,0,$C278)))*SummonTypeTable!$O$2</f>
        <v>177.33333333333334</v>
      </c>
      <c r="J278" t="str">
        <f ca="1">IF(C278=1,60*SummonTypeTable!$O$2-OFFSET(I278,0,-4),
IF(I278&lt;&gt;OFFSET(I278,-1,0),OFFSET(I278,-1,0)-OFFSET(I278,0,-4),""))</f>
        <v/>
      </c>
      <c r="K278" t="str">
        <f ca="1">IF(C278=1,60*SummonTypeTable!$O$2/OFFSET(I278,0,-4),
IF(I278&lt;&gt;OFFSET(I278,-1,0),OFFSET(I278,-1,0)/OFFSET(I278,0,-4),""))</f>
        <v/>
      </c>
      <c r="L278" t="str">
        <f t="shared" ca="1" si="50"/>
        <v>cu</v>
      </c>
      <c r="M278" t="s">
        <v>88</v>
      </c>
      <c r="N278" t="s">
        <v>90</v>
      </c>
      <c r="O278">
        <v>1250</v>
      </c>
      <c r="P278" t="str">
        <f t="shared" si="52"/>
        <v/>
      </c>
      <c r="Q278" t="str">
        <f t="shared" ca="1" si="51"/>
        <v>cu</v>
      </c>
      <c r="R278" t="s">
        <v>88</v>
      </c>
      <c r="S278" t="s">
        <v>90</v>
      </c>
      <c r="T278">
        <v>313</v>
      </c>
      <c r="U278" t="str">
        <f t="shared" ca="1" si="53"/>
        <v>cu</v>
      </c>
      <c r="V278" t="str">
        <f t="shared" si="54"/>
        <v>GO</v>
      </c>
      <c r="W278">
        <f t="shared" si="55"/>
        <v>1250</v>
      </c>
      <c r="X278" t="str">
        <f t="shared" ca="1" si="56"/>
        <v>cu</v>
      </c>
      <c r="Y278" t="str">
        <f t="shared" si="57"/>
        <v>GO</v>
      </c>
      <c r="Z278">
        <f t="shared" si="58"/>
        <v>313</v>
      </c>
    </row>
    <row r="279" spans="1:26">
      <c r="A279" t="s">
        <v>79</v>
      </c>
      <c r="B279" t="str">
        <f>VLOOKUP(A279,EventPointTypeTable!$A:$B,MATCH(EventPointTypeTable!$B$1,EventPointTypeTable!$A$1:$B$1,0),0)</f>
        <v>루틴6</v>
      </c>
      <c r="C279">
        <f t="shared" ca="1" si="48"/>
        <v>3</v>
      </c>
      <c r="D279">
        <v>20</v>
      </c>
      <c r="E279">
        <f t="shared" ca="1" si="49"/>
        <v>42</v>
      </c>
      <c r="F279">
        <f ca="1">(60+SUMIF(OFFSET(N279,-$C279+1,0,$C279),"EN",OFFSET(O279,-$C279+1,0,$C279)))*SummonTypeTable!$O$2</f>
        <v>152.00000000000003</v>
      </c>
      <c r="G279" t="str">
        <f ca="1">IF(C279=1,60*SummonTypeTable!$O$2-OFFSET(F279,0,-1),
IF(F279&lt;&gt;OFFSET(F279,-1,0),OFFSET(F279,-1,0)-OFFSET(F279,0,-1),""))</f>
        <v/>
      </c>
      <c r="H279" t="str">
        <f ca="1">IF(C279=1,60*SummonTypeTable!$O$2/OFFSET(F279,0,-1),
IF(F279&lt;&gt;OFFSET(F279,-1,0),OFFSET(F279,-1,0)/OFFSET(F279,0,-1),""))</f>
        <v/>
      </c>
      <c r="I279">
        <f ca="1">(60+SUMIF(OFFSET(N279,-$C279+1,0,$C279),"EN",OFFSET(O279,-$C279+1,0,$C279))+SUMIF(OFFSET(S279,-$C279+1,0,$C279),"EN",OFFSET(T279,-$C279+1,0,$C279)))*SummonTypeTable!$O$2</f>
        <v>177.33333333333334</v>
      </c>
      <c r="J279" t="str">
        <f ca="1">IF(C279=1,60*SummonTypeTable!$O$2-OFFSET(I279,0,-4),
IF(I279&lt;&gt;OFFSET(I279,-1,0),OFFSET(I279,-1,0)-OFFSET(I279,0,-4),""))</f>
        <v/>
      </c>
      <c r="K279" t="str">
        <f ca="1">IF(C279=1,60*SummonTypeTable!$O$2/OFFSET(I279,0,-4),
IF(I279&lt;&gt;OFFSET(I279,-1,0),OFFSET(I279,-1,0)/OFFSET(I279,0,-4),""))</f>
        <v/>
      </c>
      <c r="L279" t="str">
        <f t="shared" ca="1" si="50"/>
        <v>it</v>
      </c>
      <c r="M279" t="s">
        <v>146</v>
      </c>
      <c r="N279" t="s">
        <v>145</v>
      </c>
      <c r="O279">
        <v>2</v>
      </c>
      <c r="P279" t="str">
        <f t="shared" si="52"/>
        <v/>
      </c>
      <c r="Q279" t="str">
        <f t="shared" ca="1" si="51"/>
        <v>cu</v>
      </c>
      <c r="R279" t="s">
        <v>88</v>
      </c>
      <c r="S279" t="s">
        <v>90</v>
      </c>
      <c r="T279">
        <v>469</v>
      </c>
      <c r="U279" t="str">
        <f t="shared" ca="1" si="53"/>
        <v>it</v>
      </c>
      <c r="V279" t="str">
        <f t="shared" si="54"/>
        <v>Cash_sSpellGacha</v>
      </c>
      <c r="W279">
        <f t="shared" si="55"/>
        <v>2</v>
      </c>
      <c r="X279" t="str">
        <f t="shared" ca="1" si="56"/>
        <v>cu</v>
      </c>
      <c r="Y279" t="str">
        <f t="shared" si="57"/>
        <v>GO</v>
      </c>
      <c r="Z279">
        <f t="shared" si="58"/>
        <v>469</v>
      </c>
    </row>
    <row r="280" spans="1:26">
      <c r="A280" t="s">
        <v>79</v>
      </c>
      <c r="B280" t="str">
        <f>VLOOKUP(A280,EventPointTypeTable!$A:$B,MATCH(EventPointTypeTable!$B$1,EventPointTypeTable!$A$1:$B$1,0),0)</f>
        <v>루틴6</v>
      </c>
      <c r="C280">
        <f t="shared" ca="1" si="48"/>
        <v>4</v>
      </c>
      <c r="D280">
        <v>25</v>
      </c>
      <c r="E280">
        <f t="shared" ca="1" si="49"/>
        <v>67</v>
      </c>
      <c r="F280">
        <f ca="1">(60+SUMIF(OFFSET(N280,-$C280+1,0,$C280),"EN",OFFSET(O280,-$C280+1,0,$C280)))*SummonTypeTable!$O$2</f>
        <v>278.66666666666669</v>
      </c>
      <c r="G280">
        <f ca="1">IF(C280=1,60*SummonTypeTable!$O$2-OFFSET(F280,0,-1),
IF(F280&lt;&gt;OFFSET(F280,-1,0),OFFSET(F280,-1,0)-OFFSET(F280,0,-1),""))</f>
        <v>85.000000000000028</v>
      </c>
      <c r="H280">
        <f ca="1">IF(C280=1,60*SummonTypeTable!$O$2/OFFSET(F280,0,-1),
IF(F280&lt;&gt;OFFSET(F280,-1,0),OFFSET(F280,-1,0)/OFFSET(F280,0,-1),""))</f>
        <v>2.2686567164179108</v>
      </c>
      <c r="I280">
        <f ca="1">(60+SUMIF(OFFSET(N280,-$C280+1,0,$C280),"EN",OFFSET(O280,-$C280+1,0,$C280))+SUMIF(OFFSET(S280,-$C280+1,0,$C280),"EN",OFFSET(T280,-$C280+1,0,$C280)))*SummonTypeTable!$O$2</f>
        <v>336.08888888888896</v>
      </c>
      <c r="J280">
        <f ca="1">IF(C280=1,60*SummonTypeTable!$O$2-OFFSET(I280,0,-4),
IF(I280&lt;&gt;OFFSET(I280,-1,0),OFFSET(I280,-1,0)-OFFSET(I280,0,-4),""))</f>
        <v>110.33333333333334</v>
      </c>
      <c r="K280">
        <f ca="1">IF(C280=1,60*SummonTypeTable!$O$2/OFFSET(I280,0,-4),
IF(I280&lt;&gt;OFFSET(I280,-1,0),OFFSET(I280,-1,0)/OFFSET(I280,0,-4),""))</f>
        <v>2.6467661691542288</v>
      </c>
      <c r="L280" t="str">
        <f t="shared" ca="1" si="50"/>
        <v>cu</v>
      </c>
      <c r="M280" t="s">
        <v>88</v>
      </c>
      <c r="N280" t="s">
        <v>114</v>
      </c>
      <c r="O280">
        <v>150</v>
      </c>
      <c r="P280" t="str">
        <f t="shared" si="52"/>
        <v>에너지너무많음</v>
      </c>
      <c r="Q280" t="str">
        <f t="shared" ca="1" si="51"/>
        <v>cu</v>
      </c>
      <c r="R280" t="s">
        <v>88</v>
      </c>
      <c r="S280" t="s">
        <v>114</v>
      </c>
      <c r="T280">
        <v>38</v>
      </c>
      <c r="U280" t="str">
        <f t="shared" ca="1" si="53"/>
        <v>cu</v>
      </c>
      <c r="V280" t="str">
        <f t="shared" si="54"/>
        <v>EN</v>
      </c>
      <c r="W280">
        <f t="shared" si="55"/>
        <v>150</v>
      </c>
      <c r="X280" t="str">
        <f t="shared" ca="1" si="56"/>
        <v>cu</v>
      </c>
      <c r="Y280" t="str">
        <f t="shared" si="57"/>
        <v>EN</v>
      </c>
      <c r="Z280">
        <f t="shared" si="58"/>
        <v>38</v>
      </c>
    </row>
    <row r="281" spans="1:26">
      <c r="A281" t="s">
        <v>79</v>
      </c>
      <c r="B281" t="str">
        <f>VLOOKUP(A281,EventPointTypeTable!$A:$B,MATCH(EventPointTypeTable!$B$1,EventPointTypeTable!$A$1:$B$1,0),0)</f>
        <v>루틴6</v>
      </c>
      <c r="C281">
        <f t="shared" ref="C281:C344" ca="1" si="59">IF(A281&lt;&gt;OFFSET(A281,-1,0),1,OFFSET(C281,-1,0)+1)</f>
        <v>5</v>
      </c>
      <c r="D281">
        <v>15</v>
      </c>
      <c r="E281">
        <f t="shared" ref="E281:E344" ca="1" si="60">IF(A281&lt;&gt;OFFSET(A281,-1,0),D281,OFFSET(E281,-1,0)+D281)</f>
        <v>82</v>
      </c>
      <c r="F281">
        <f ca="1">(60+SUMIF(OFFSET(N281,-$C281+1,0,$C281),"EN",OFFSET(O281,-$C281+1,0,$C281)))*SummonTypeTable!$O$2</f>
        <v>278.66666666666669</v>
      </c>
      <c r="G281" t="str">
        <f ca="1">IF(C281=1,60*SummonTypeTable!$O$2-OFFSET(F281,0,-1),
IF(F281&lt;&gt;OFFSET(F281,-1,0),OFFSET(F281,-1,0)-OFFSET(F281,0,-1),""))</f>
        <v/>
      </c>
      <c r="H281" t="str">
        <f ca="1">IF(C281=1,60*SummonTypeTable!$O$2/OFFSET(F281,0,-1),
IF(F281&lt;&gt;OFFSET(F281,-1,0),OFFSET(F281,-1,0)/OFFSET(F281,0,-1),""))</f>
        <v/>
      </c>
      <c r="I281">
        <f ca="1">(60+SUMIF(OFFSET(N281,-$C281+1,0,$C281),"EN",OFFSET(O281,-$C281+1,0,$C281))+SUMIF(OFFSET(S281,-$C281+1,0,$C281),"EN",OFFSET(T281,-$C281+1,0,$C281)))*SummonTypeTable!$O$2</f>
        <v>336.08888888888896</v>
      </c>
      <c r="J281" t="str">
        <f ca="1">IF(C281=1,60*SummonTypeTable!$O$2-OFFSET(I281,0,-4),
IF(I281&lt;&gt;OFFSET(I281,-1,0),OFFSET(I281,-1,0)-OFFSET(I281,0,-4),""))</f>
        <v/>
      </c>
      <c r="K281" t="str">
        <f ca="1">IF(C281=1,60*SummonTypeTable!$O$2/OFFSET(I281,0,-4),
IF(I281&lt;&gt;OFFSET(I281,-1,0),OFFSET(I281,-1,0)/OFFSET(I281,0,-4),""))</f>
        <v/>
      </c>
      <c r="L281" t="str">
        <f t="shared" ca="1" si="50"/>
        <v>cu</v>
      </c>
      <c r="M281" t="s">
        <v>88</v>
      </c>
      <c r="N281" t="s">
        <v>90</v>
      </c>
      <c r="O281">
        <v>2500</v>
      </c>
      <c r="P281" t="str">
        <f t="shared" si="52"/>
        <v/>
      </c>
      <c r="Q281" t="str">
        <f t="shared" ca="1" si="51"/>
        <v>cu</v>
      </c>
      <c r="R281" t="s">
        <v>88</v>
      </c>
      <c r="S281" t="s">
        <v>90</v>
      </c>
      <c r="T281">
        <v>625</v>
      </c>
      <c r="U281" t="str">
        <f t="shared" ca="1" si="53"/>
        <v>cu</v>
      </c>
      <c r="V281" t="str">
        <f t="shared" si="54"/>
        <v>GO</v>
      </c>
      <c r="W281">
        <f t="shared" si="55"/>
        <v>2500</v>
      </c>
      <c r="X281" t="str">
        <f t="shared" ca="1" si="56"/>
        <v>cu</v>
      </c>
      <c r="Y281" t="str">
        <f t="shared" si="57"/>
        <v>GO</v>
      </c>
      <c r="Z281">
        <f t="shared" si="58"/>
        <v>625</v>
      </c>
    </row>
    <row r="282" spans="1:26">
      <c r="A282" t="s">
        <v>79</v>
      </c>
      <c r="B282" t="str">
        <f>VLOOKUP(A282,EventPointTypeTable!$A:$B,MATCH(EventPointTypeTable!$B$1,EventPointTypeTable!$A$1:$B$1,0),0)</f>
        <v>루틴6</v>
      </c>
      <c r="C282">
        <f t="shared" ca="1" si="59"/>
        <v>6</v>
      </c>
      <c r="D282">
        <v>40</v>
      </c>
      <c r="E282">
        <f t="shared" ca="1" si="60"/>
        <v>122</v>
      </c>
      <c r="F282">
        <f ca="1">(60+SUMIF(OFFSET(N282,-$C282+1,0,$C282),"EN",OFFSET(O282,-$C282+1,0,$C282)))*SummonTypeTable!$O$2</f>
        <v>278.66666666666669</v>
      </c>
      <c r="G282" t="str">
        <f ca="1">IF(C282=1,60*SummonTypeTable!$O$2-OFFSET(F282,0,-1),
IF(F282&lt;&gt;OFFSET(F282,-1,0),OFFSET(F282,-1,0)-OFFSET(F282,0,-1),""))</f>
        <v/>
      </c>
      <c r="H282" t="str">
        <f ca="1">IF(C282=1,60*SummonTypeTable!$O$2/OFFSET(F282,0,-1),
IF(F282&lt;&gt;OFFSET(F282,-1,0),OFFSET(F282,-1,0)/OFFSET(F282,0,-1),""))</f>
        <v/>
      </c>
      <c r="I282">
        <f ca="1">(60+SUMIF(OFFSET(N282,-$C282+1,0,$C282),"EN",OFFSET(O282,-$C282+1,0,$C282))+SUMIF(OFFSET(S282,-$C282+1,0,$C282),"EN",OFFSET(T282,-$C282+1,0,$C282)))*SummonTypeTable!$O$2</f>
        <v>336.08888888888896</v>
      </c>
      <c r="J282" t="str">
        <f ca="1">IF(C282=1,60*SummonTypeTable!$O$2-OFFSET(I282,0,-4),
IF(I282&lt;&gt;OFFSET(I282,-1,0),OFFSET(I282,-1,0)-OFFSET(I282,0,-4),""))</f>
        <v/>
      </c>
      <c r="K282" t="str">
        <f ca="1">IF(C282=1,60*SummonTypeTable!$O$2/OFFSET(I282,0,-4),
IF(I282&lt;&gt;OFFSET(I282,-1,0),OFFSET(I282,-1,0)/OFFSET(I282,0,-4),""))</f>
        <v/>
      </c>
      <c r="L282" t="str">
        <f t="shared" ca="1" si="50"/>
        <v>cu</v>
      </c>
      <c r="M282" t="s">
        <v>88</v>
      </c>
      <c r="N282" t="s">
        <v>90</v>
      </c>
      <c r="O282">
        <v>3750</v>
      </c>
      <c r="P282" t="str">
        <f t="shared" si="52"/>
        <v/>
      </c>
      <c r="Q282" t="str">
        <f t="shared" ca="1" si="51"/>
        <v>cu</v>
      </c>
      <c r="R282" t="s">
        <v>88</v>
      </c>
      <c r="S282" t="s">
        <v>90</v>
      </c>
      <c r="T282">
        <v>938</v>
      </c>
      <c r="U282" t="str">
        <f t="shared" ca="1" si="53"/>
        <v>cu</v>
      </c>
      <c r="V282" t="str">
        <f t="shared" si="54"/>
        <v>GO</v>
      </c>
      <c r="W282">
        <f t="shared" si="55"/>
        <v>3750</v>
      </c>
      <c r="X282" t="str">
        <f t="shared" ca="1" si="56"/>
        <v>cu</v>
      </c>
      <c r="Y282" t="str">
        <f t="shared" si="57"/>
        <v>GO</v>
      </c>
      <c r="Z282">
        <f t="shared" si="58"/>
        <v>938</v>
      </c>
    </row>
    <row r="283" spans="1:26">
      <c r="A283" t="s">
        <v>79</v>
      </c>
      <c r="B283" t="str">
        <f>VLOOKUP(A283,EventPointTypeTable!$A:$B,MATCH(EventPointTypeTable!$B$1,EventPointTypeTable!$A$1:$B$1,0),0)</f>
        <v>루틴6</v>
      </c>
      <c r="C283">
        <f t="shared" ca="1" si="59"/>
        <v>7</v>
      </c>
      <c r="D283">
        <v>75</v>
      </c>
      <c r="E283">
        <f t="shared" ca="1" si="60"/>
        <v>197</v>
      </c>
      <c r="F283">
        <f ca="1">(60+SUMIF(OFFSET(N283,-$C283+1,0,$C283),"EN",OFFSET(O283,-$C283+1,0,$C283)))*SummonTypeTable!$O$2</f>
        <v>464.44444444444451</v>
      </c>
      <c r="G283">
        <f ca="1">IF(C283=1,60*SummonTypeTable!$O$2-OFFSET(F283,0,-1),
IF(F283&lt;&gt;OFFSET(F283,-1,0),OFFSET(F283,-1,0)-OFFSET(F283,0,-1),""))</f>
        <v>81.666666666666686</v>
      </c>
      <c r="H283">
        <f ca="1">IF(C283=1,60*SummonTypeTable!$O$2/OFFSET(F283,0,-1),
IF(F283&lt;&gt;OFFSET(F283,-1,0),OFFSET(F283,-1,0)/OFFSET(F283,0,-1),""))</f>
        <v>1.4145516074450086</v>
      </c>
      <c r="I283">
        <f ca="1">(60+SUMIF(OFFSET(N283,-$C283+1,0,$C283),"EN",OFFSET(O283,-$C283+1,0,$C283))+SUMIF(OFFSET(S283,-$C283+1,0,$C283),"EN",OFFSET(T283,-$C283+1,0,$C283)))*SummonTypeTable!$O$2</f>
        <v>568.31111111111113</v>
      </c>
      <c r="J283">
        <f ca="1">IF(C283=1,60*SummonTypeTable!$O$2-OFFSET(I283,0,-4),
IF(I283&lt;&gt;OFFSET(I283,-1,0),OFFSET(I283,-1,0)-OFFSET(I283,0,-4),""))</f>
        <v>139.08888888888896</v>
      </c>
      <c r="K283">
        <f ca="1">IF(C283=1,60*SummonTypeTable!$O$2/OFFSET(I283,0,-4),
IF(I283&lt;&gt;OFFSET(I283,-1,0),OFFSET(I283,-1,0)/OFFSET(I283,0,-4),""))</f>
        <v>1.7060349689791319</v>
      </c>
      <c r="L283" t="str">
        <f t="shared" ca="1" si="50"/>
        <v>cu</v>
      </c>
      <c r="M283" t="s">
        <v>88</v>
      </c>
      <c r="N283" t="s">
        <v>114</v>
      </c>
      <c r="O283">
        <v>220</v>
      </c>
      <c r="P283" t="str">
        <f t="shared" si="52"/>
        <v>에너지너무많음</v>
      </c>
      <c r="Q283" t="str">
        <f t="shared" ca="1" si="51"/>
        <v>cu</v>
      </c>
      <c r="R283" t="s">
        <v>88</v>
      </c>
      <c r="S283" t="s">
        <v>114</v>
      </c>
      <c r="T283">
        <v>55</v>
      </c>
      <c r="U283" t="str">
        <f t="shared" ca="1" si="53"/>
        <v>cu</v>
      </c>
      <c r="V283" t="str">
        <f t="shared" si="54"/>
        <v>EN</v>
      </c>
      <c r="W283">
        <f t="shared" si="55"/>
        <v>220</v>
      </c>
      <c r="X283" t="str">
        <f t="shared" ca="1" si="56"/>
        <v>cu</v>
      </c>
      <c r="Y283" t="str">
        <f t="shared" si="57"/>
        <v>EN</v>
      </c>
      <c r="Z283">
        <f t="shared" si="58"/>
        <v>55</v>
      </c>
    </row>
    <row r="284" spans="1:26">
      <c r="A284" t="s">
        <v>79</v>
      </c>
      <c r="B284" t="str">
        <f>VLOOKUP(A284,EventPointTypeTable!$A:$B,MATCH(EventPointTypeTable!$B$1,EventPointTypeTable!$A$1:$B$1,0),0)</f>
        <v>루틴6</v>
      </c>
      <c r="C284">
        <f t="shared" ca="1" si="59"/>
        <v>8</v>
      </c>
      <c r="D284">
        <v>35</v>
      </c>
      <c r="E284">
        <f t="shared" ca="1" si="60"/>
        <v>232</v>
      </c>
      <c r="F284">
        <f ca="1">(60+SUMIF(OFFSET(N284,-$C284+1,0,$C284),"EN",OFFSET(O284,-$C284+1,0,$C284)))*SummonTypeTable!$O$2</f>
        <v>464.44444444444451</v>
      </c>
      <c r="G284" t="str">
        <f ca="1">IF(C284=1,60*SummonTypeTable!$O$2-OFFSET(F284,0,-1),
IF(F284&lt;&gt;OFFSET(F284,-1,0),OFFSET(F284,-1,0)-OFFSET(F284,0,-1),""))</f>
        <v/>
      </c>
      <c r="H284" t="str">
        <f ca="1">IF(C284=1,60*SummonTypeTable!$O$2/OFFSET(F284,0,-1),
IF(F284&lt;&gt;OFFSET(F284,-1,0),OFFSET(F284,-1,0)/OFFSET(F284,0,-1),""))</f>
        <v/>
      </c>
      <c r="I284">
        <f ca="1">(60+SUMIF(OFFSET(N284,-$C284+1,0,$C284),"EN",OFFSET(O284,-$C284+1,0,$C284))+SUMIF(OFFSET(S284,-$C284+1,0,$C284),"EN",OFFSET(T284,-$C284+1,0,$C284)))*SummonTypeTable!$O$2</f>
        <v>568.31111111111113</v>
      </c>
      <c r="J284" t="str">
        <f ca="1">IF(C284=1,60*SummonTypeTable!$O$2-OFFSET(I284,0,-4),
IF(I284&lt;&gt;OFFSET(I284,-1,0),OFFSET(I284,-1,0)-OFFSET(I284,0,-4),""))</f>
        <v/>
      </c>
      <c r="K284" t="str">
        <f ca="1">IF(C284=1,60*SummonTypeTable!$O$2/OFFSET(I284,0,-4),
IF(I284&lt;&gt;OFFSET(I284,-1,0),OFFSET(I284,-1,0)/OFFSET(I284,0,-4),""))</f>
        <v/>
      </c>
      <c r="L284" t="str">
        <f t="shared" ca="1" si="50"/>
        <v>it</v>
      </c>
      <c r="M284" t="s">
        <v>146</v>
      </c>
      <c r="N284" t="s">
        <v>145</v>
      </c>
      <c r="O284">
        <v>2</v>
      </c>
      <c r="P284" t="str">
        <f t="shared" si="52"/>
        <v/>
      </c>
      <c r="Q284" t="str">
        <f t="shared" ca="1" si="51"/>
        <v>cu</v>
      </c>
      <c r="R284" t="s">
        <v>88</v>
      </c>
      <c r="S284" t="s">
        <v>90</v>
      </c>
      <c r="T284">
        <v>1250</v>
      </c>
      <c r="U284" t="str">
        <f t="shared" ca="1" si="53"/>
        <v>it</v>
      </c>
      <c r="V284" t="str">
        <f t="shared" si="54"/>
        <v>Cash_sSpellGacha</v>
      </c>
      <c r="W284">
        <f t="shared" si="55"/>
        <v>2</v>
      </c>
      <c r="X284" t="str">
        <f t="shared" ca="1" si="56"/>
        <v>cu</v>
      </c>
      <c r="Y284" t="str">
        <f t="shared" si="57"/>
        <v>GO</v>
      </c>
      <c r="Z284">
        <f t="shared" si="58"/>
        <v>1250</v>
      </c>
    </row>
    <row r="285" spans="1:26">
      <c r="A285" t="s">
        <v>79</v>
      </c>
      <c r="B285" t="str">
        <f>VLOOKUP(A285,EventPointTypeTable!$A:$B,MATCH(EventPointTypeTable!$B$1,EventPointTypeTable!$A$1:$B$1,0),0)</f>
        <v>루틴6</v>
      </c>
      <c r="C285">
        <f t="shared" ca="1" si="59"/>
        <v>9</v>
      </c>
      <c r="D285">
        <v>50</v>
      </c>
      <c r="E285">
        <f t="shared" ca="1" si="60"/>
        <v>282</v>
      </c>
      <c r="F285">
        <f ca="1">(60+SUMIF(OFFSET(N285,-$C285+1,0,$C285),"EN",OFFSET(O285,-$C285+1,0,$C285)))*SummonTypeTable!$O$2</f>
        <v>464.44444444444451</v>
      </c>
      <c r="G285" t="str">
        <f ca="1">IF(C285=1,60*SummonTypeTable!$O$2-OFFSET(F285,0,-1),
IF(F285&lt;&gt;OFFSET(F285,-1,0),OFFSET(F285,-1,0)-OFFSET(F285,0,-1),""))</f>
        <v/>
      </c>
      <c r="H285" t="str">
        <f ca="1">IF(C285=1,60*SummonTypeTable!$O$2/OFFSET(F285,0,-1),
IF(F285&lt;&gt;OFFSET(F285,-1,0),OFFSET(F285,-1,0)/OFFSET(F285,0,-1),""))</f>
        <v/>
      </c>
      <c r="I285">
        <f ca="1">(60+SUMIF(OFFSET(N285,-$C285+1,0,$C285),"EN",OFFSET(O285,-$C285+1,0,$C285))+SUMIF(OFFSET(S285,-$C285+1,0,$C285),"EN",OFFSET(T285,-$C285+1,0,$C285)))*SummonTypeTable!$O$2</f>
        <v>568.31111111111113</v>
      </c>
      <c r="J285" t="str">
        <f ca="1">IF(C285=1,60*SummonTypeTable!$O$2-OFFSET(I285,0,-4),
IF(I285&lt;&gt;OFFSET(I285,-1,0),OFFSET(I285,-1,0)-OFFSET(I285,0,-4),""))</f>
        <v/>
      </c>
      <c r="K285" t="str">
        <f ca="1">IF(C285=1,60*SummonTypeTable!$O$2/OFFSET(I285,0,-4),
IF(I285&lt;&gt;OFFSET(I285,-1,0),OFFSET(I285,-1,0)/OFFSET(I285,0,-4),""))</f>
        <v/>
      </c>
      <c r="L285" t="str">
        <f t="shared" ca="1" si="50"/>
        <v>cu</v>
      </c>
      <c r="M285" t="s">
        <v>88</v>
      </c>
      <c r="N285" t="s">
        <v>90</v>
      </c>
      <c r="O285">
        <v>6250</v>
      </c>
      <c r="P285" t="str">
        <f t="shared" si="52"/>
        <v/>
      </c>
      <c r="Q285" t="str">
        <f t="shared" ca="1" si="51"/>
        <v>cu</v>
      </c>
      <c r="R285" t="s">
        <v>88</v>
      </c>
      <c r="S285" t="s">
        <v>90</v>
      </c>
      <c r="T285">
        <v>1563</v>
      </c>
      <c r="U285" t="str">
        <f t="shared" ca="1" si="53"/>
        <v>cu</v>
      </c>
      <c r="V285" t="str">
        <f t="shared" si="54"/>
        <v>GO</v>
      </c>
      <c r="W285">
        <f t="shared" si="55"/>
        <v>6250</v>
      </c>
      <c r="X285" t="str">
        <f t="shared" ca="1" si="56"/>
        <v>cu</v>
      </c>
      <c r="Y285" t="str">
        <f t="shared" si="57"/>
        <v>GO</v>
      </c>
      <c r="Z285">
        <f t="shared" si="58"/>
        <v>1563</v>
      </c>
    </row>
    <row r="286" spans="1:26">
      <c r="A286" t="s">
        <v>79</v>
      </c>
      <c r="B286" t="str">
        <f>VLOOKUP(A286,EventPointTypeTable!$A:$B,MATCH(EventPointTypeTable!$B$1,EventPointTypeTable!$A$1:$B$1,0),0)</f>
        <v>루틴6</v>
      </c>
      <c r="C286">
        <f t="shared" ca="1" si="59"/>
        <v>10</v>
      </c>
      <c r="D286">
        <v>80</v>
      </c>
      <c r="E286">
        <f t="shared" ca="1" si="60"/>
        <v>362</v>
      </c>
      <c r="F286">
        <f ca="1">(60+SUMIF(OFFSET(N286,-$C286+1,0,$C286),"EN",OFFSET(O286,-$C286+1,0,$C286)))*SummonTypeTable!$O$2</f>
        <v>464.44444444444451</v>
      </c>
      <c r="G286" t="str">
        <f ca="1">IF(C286=1,60*SummonTypeTable!$O$2-OFFSET(F286,0,-1),
IF(F286&lt;&gt;OFFSET(F286,-1,0),OFFSET(F286,-1,0)-OFFSET(F286,0,-1),""))</f>
        <v/>
      </c>
      <c r="H286" t="str">
        <f ca="1">IF(C286=1,60*SummonTypeTable!$O$2/OFFSET(F286,0,-1),
IF(F286&lt;&gt;OFFSET(F286,-1,0),OFFSET(F286,-1,0)/OFFSET(F286,0,-1),""))</f>
        <v/>
      </c>
      <c r="I286">
        <f ca="1">(60+SUMIF(OFFSET(N286,-$C286+1,0,$C286),"EN",OFFSET(O286,-$C286+1,0,$C286))+SUMIF(OFFSET(S286,-$C286+1,0,$C286),"EN",OFFSET(T286,-$C286+1,0,$C286)))*SummonTypeTable!$O$2</f>
        <v>568.31111111111113</v>
      </c>
      <c r="J286" t="str">
        <f ca="1">IF(C286=1,60*SummonTypeTable!$O$2-OFFSET(I286,0,-4),
IF(I286&lt;&gt;OFFSET(I286,-1,0),OFFSET(I286,-1,0)-OFFSET(I286,0,-4),""))</f>
        <v/>
      </c>
      <c r="K286" t="str">
        <f ca="1">IF(C286=1,60*SummonTypeTable!$O$2/OFFSET(I286,0,-4),
IF(I286&lt;&gt;OFFSET(I286,-1,0),OFFSET(I286,-1,0)/OFFSET(I286,0,-4),""))</f>
        <v/>
      </c>
      <c r="L286" t="str">
        <f t="shared" ca="1" si="50"/>
        <v>it</v>
      </c>
      <c r="M286" t="s">
        <v>146</v>
      </c>
      <c r="N286" t="s">
        <v>147</v>
      </c>
      <c r="O286">
        <v>1</v>
      </c>
      <c r="P286" t="str">
        <f t="shared" si="52"/>
        <v/>
      </c>
      <c r="Q286" t="str">
        <f t="shared" ca="1" si="51"/>
        <v>cu</v>
      </c>
      <c r="R286" t="s">
        <v>88</v>
      </c>
      <c r="S286" t="s">
        <v>90</v>
      </c>
      <c r="T286">
        <v>1406</v>
      </c>
      <c r="U286" t="str">
        <f t="shared" ca="1" si="53"/>
        <v>it</v>
      </c>
      <c r="V286" t="str">
        <f t="shared" si="54"/>
        <v>Cash_sCharacterGacha</v>
      </c>
      <c r="W286">
        <f t="shared" si="55"/>
        <v>1</v>
      </c>
      <c r="X286" t="str">
        <f t="shared" ca="1" si="56"/>
        <v>cu</v>
      </c>
      <c r="Y286" t="str">
        <f t="shared" si="57"/>
        <v>GO</v>
      </c>
      <c r="Z286">
        <f t="shared" si="58"/>
        <v>1406</v>
      </c>
    </row>
    <row r="287" spans="1:26">
      <c r="A287" t="s">
        <v>79</v>
      </c>
      <c r="B287" t="str">
        <f>VLOOKUP(A287,EventPointTypeTable!$A:$B,MATCH(EventPointTypeTable!$B$1,EventPointTypeTable!$A$1:$B$1,0),0)</f>
        <v>루틴6</v>
      </c>
      <c r="C287">
        <f t="shared" ca="1" si="59"/>
        <v>11</v>
      </c>
      <c r="D287">
        <v>100</v>
      </c>
      <c r="E287">
        <f t="shared" ca="1" si="60"/>
        <v>462</v>
      </c>
      <c r="F287">
        <f ca="1">(60+SUMIF(OFFSET(N287,-$C287+1,0,$C287),"EN",OFFSET(O287,-$C287+1,0,$C287)))*SummonTypeTable!$O$2</f>
        <v>717.77777777777783</v>
      </c>
      <c r="G287">
        <f ca="1">IF(C287=1,60*SummonTypeTable!$O$2-OFFSET(F287,0,-1),
IF(F287&lt;&gt;OFFSET(F287,-1,0),OFFSET(F287,-1,0)-OFFSET(F287,0,-1),""))</f>
        <v>2.4444444444445139</v>
      </c>
      <c r="H287">
        <f ca="1">IF(C287=1,60*SummonTypeTable!$O$2/OFFSET(F287,0,-1),
IF(F287&lt;&gt;OFFSET(F287,-1,0),OFFSET(F287,-1,0)/OFFSET(F287,0,-1),""))</f>
        <v>1.0052910052910053</v>
      </c>
      <c r="I287">
        <f ca="1">(60+SUMIF(OFFSET(N287,-$C287+1,0,$C287),"EN",OFFSET(O287,-$C287+1,0,$C287))+SUMIF(OFFSET(S287,-$C287+1,0,$C287),"EN",OFFSET(T287,-$C287+1,0,$C287)))*SummonTypeTable!$O$2</f>
        <v>884.97777777777787</v>
      </c>
      <c r="J287">
        <f ca="1">IF(C287=1,60*SummonTypeTable!$O$2-OFFSET(I287,0,-4),
IF(I287&lt;&gt;OFFSET(I287,-1,0),OFFSET(I287,-1,0)-OFFSET(I287,0,-4),""))</f>
        <v>106.31111111111113</v>
      </c>
      <c r="K287">
        <f ca="1">IF(C287=1,60*SummonTypeTable!$O$2/OFFSET(I287,0,-4),
IF(I287&lt;&gt;OFFSET(I287,-1,0),OFFSET(I287,-1,0)/OFFSET(I287,0,-4),""))</f>
        <v>1.2301106301106302</v>
      </c>
      <c r="L287" t="str">
        <f t="shared" ca="1" si="50"/>
        <v>cu</v>
      </c>
      <c r="M287" t="s">
        <v>88</v>
      </c>
      <c r="N287" t="s">
        <v>114</v>
      </c>
      <c r="O287">
        <v>300</v>
      </c>
      <c r="P287" t="str">
        <f t="shared" si="52"/>
        <v>에너지너무많음</v>
      </c>
      <c r="Q287" t="str">
        <f t="shared" ca="1" si="51"/>
        <v>cu</v>
      </c>
      <c r="R287" t="s">
        <v>88</v>
      </c>
      <c r="S287" t="s">
        <v>114</v>
      </c>
      <c r="T287">
        <v>75</v>
      </c>
      <c r="U287" t="str">
        <f t="shared" ca="1" si="53"/>
        <v>cu</v>
      </c>
      <c r="V287" t="str">
        <f t="shared" si="54"/>
        <v>EN</v>
      </c>
      <c r="W287">
        <f t="shared" si="55"/>
        <v>300</v>
      </c>
      <c r="X287" t="str">
        <f t="shared" ca="1" si="56"/>
        <v>cu</v>
      </c>
      <c r="Y287" t="str">
        <f t="shared" si="57"/>
        <v>EN</v>
      </c>
      <c r="Z287">
        <f t="shared" si="58"/>
        <v>75</v>
      </c>
    </row>
    <row r="288" spans="1:26">
      <c r="A288" t="s">
        <v>79</v>
      </c>
      <c r="B288" t="str">
        <f>VLOOKUP(A288,EventPointTypeTable!$A:$B,MATCH(EventPointTypeTable!$B$1,EventPointTypeTable!$A$1:$B$1,0),0)</f>
        <v>루틴6</v>
      </c>
      <c r="C288">
        <f t="shared" ca="1" si="59"/>
        <v>12</v>
      </c>
      <c r="D288">
        <v>120</v>
      </c>
      <c r="E288">
        <f t="shared" ca="1" si="60"/>
        <v>582</v>
      </c>
      <c r="F288">
        <f ca="1">(60+SUMIF(OFFSET(N288,-$C288+1,0,$C288),"EN",OFFSET(O288,-$C288+1,0,$C288)))*SummonTypeTable!$O$2</f>
        <v>717.77777777777783</v>
      </c>
      <c r="G288" t="str">
        <f ca="1">IF(C288=1,60*SummonTypeTable!$O$2-OFFSET(F288,0,-1),
IF(F288&lt;&gt;OFFSET(F288,-1,0),OFFSET(F288,-1,0)-OFFSET(F288,0,-1),""))</f>
        <v/>
      </c>
      <c r="H288" t="str">
        <f ca="1">IF(C288=1,60*SummonTypeTable!$O$2/OFFSET(F288,0,-1),
IF(F288&lt;&gt;OFFSET(F288,-1,0),OFFSET(F288,-1,0)/OFFSET(F288,0,-1),""))</f>
        <v/>
      </c>
      <c r="I288">
        <f ca="1">(60+SUMIF(OFFSET(N288,-$C288+1,0,$C288),"EN",OFFSET(O288,-$C288+1,0,$C288))+SUMIF(OFFSET(S288,-$C288+1,0,$C288),"EN",OFFSET(T288,-$C288+1,0,$C288)))*SummonTypeTable!$O$2</f>
        <v>884.97777777777787</v>
      </c>
      <c r="J288" t="str">
        <f ca="1">IF(C288=1,60*SummonTypeTable!$O$2-OFFSET(I288,0,-4),
IF(I288&lt;&gt;OFFSET(I288,-1,0),OFFSET(I288,-1,0)-OFFSET(I288,0,-4),""))</f>
        <v/>
      </c>
      <c r="K288" t="str">
        <f ca="1">IF(C288=1,60*SummonTypeTable!$O$2/OFFSET(I288,0,-4),
IF(I288&lt;&gt;OFFSET(I288,-1,0),OFFSET(I288,-1,0)/OFFSET(I288,0,-4),""))</f>
        <v/>
      </c>
      <c r="L288" t="str">
        <f t="shared" ca="1" si="50"/>
        <v>cu</v>
      </c>
      <c r="M288" t="s">
        <v>88</v>
      </c>
      <c r="N288" t="s">
        <v>90</v>
      </c>
      <c r="O288">
        <v>12500</v>
      </c>
      <c r="P288" t="str">
        <f t="shared" si="52"/>
        <v/>
      </c>
      <c r="Q288" t="str">
        <f t="shared" ref="Q288:Q350" ca="1" si="61">IF(ISBLANK(R288),"",
VLOOKUP(R288,OFFSET(INDIRECT("$A:$B"),0,MATCH(R$1&amp;"_Verify",INDIRECT("$1:$1"),0)-1),2,0)
)</f>
        <v>cu</v>
      </c>
      <c r="R288" t="s">
        <v>88</v>
      </c>
      <c r="S288" t="s">
        <v>90</v>
      </c>
      <c r="T288">
        <v>3125</v>
      </c>
      <c r="U288" t="str">
        <f t="shared" ca="1" si="53"/>
        <v>cu</v>
      </c>
      <c r="V288" t="str">
        <f t="shared" si="54"/>
        <v>GO</v>
      </c>
      <c r="W288">
        <f t="shared" si="55"/>
        <v>12500</v>
      </c>
      <c r="X288" t="str">
        <f t="shared" ca="1" si="56"/>
        <v>cu</v>
      </c>
      <c r="Y288" t="str">
        <f t="shared" si="57"/>
        <v>GO</v>
      </c>
      <c r="Z288">
        <f t="shared" si="58"/>
        <v>3125</v>
      </c>
    </row>
    <row r="289" spans="1:26">
      <c r="A289" t="s">
        <v>79</v>
      </c>
      <c r="B289" t="str">
        <f>VLOOKUP(A289,EventPointTypeTable!$A:$B,MATCH(EventPointTypeTable!$B$1,EventPointTypeTable!$A$1:$B$1,0),0)</f>
        <v>루틴6</v>
      </c>
      <c r="C289">
        <f t="shared" ca="1" si="59"/>
        <v>13</v>
      </c>
      <c r="D289">
        <v>180</v>
      </c>
      <c r="E289">
        <f t="shared" ca="1" si="60"/>
        <v>762</v>
      </c>
      <c r="F289">
        <f ca="1">(60+SUMIF(OFFSET(N289,-$C289+1,0,$C289),"EN",OFFSET(O289,-$C289+1,0,$C289)))*SummonTypeTable!$O$2</f>
        <v>717.77777777777783</v>
      </c>
      <c r="G289" t="str">
        <f ca="1">IF(C289=1,60*SummonTypeTable!$O$2-OFFSET(F289,0,-1),
IF(F289&lt;&gt;OFFSET(F289,-1,0),OFFSET(F289,-1,0)-OFFSET(F289,0,-1),""))</f>
        <v/>
      </c>
      <c r="H289" t="str">
        <f ca="1">IF(C289=1,60*SummonTypeTable!$O$2/OFFSET(F289,0,-1),
IF(F289&lt;&gt;OFFSET(F289,-1,0),OFFSET(F289,-1,0)/OFFSET(F289,0,-1),""))</f>
        <v/>
      </c>
      <c r="I289">
        <f ca="1">(60+SUMIF(OFFSET(N289,-$C289+1,0,$C289),"EN",OFFSET(O289,-$C289+1,0,$C289))+SUMIF(OFFSET(S289,-$C289+1,0,$C289),"EN",OFFSET(T289,-$C289+1,0,$C289)))*SummonTypeTable!$O$2</f>
        <v>884.97777777777787</v>
      </c>
      <c r="J289" t="str">
        <f ca="1">IF(C289=1,60*SummonTypeTable!$O$2-OFFSET(I289,0,-4),
IF(I289&lt;&gt;OFFSET(I289,-1,0),OFFSET(I289,-1,0)-OFFSET(I289,0,-4),""))</f>
        <v/>
      </c>
      <c r="K289" t="str">
        <f ca="1">IF(C289=1,60*SummonTypeTable!$O$2/OFFSET(I289,0,-4),
IF(I289&lt;&gt;OFFSET(I289,-1,0),OFFSET(I289,-1,0)/OFFSET(I289,0,-4),""))</f>
        <v/>
      </c>
      <c r="L289" t="str">
        <f t="shared" ca="1" si="50"/>
        <v>it</v>
      </c>
      <c r="M289" t="s">
        <v>146</v>
      </c>
      <c r="N289" t="s">
        <v>145</v>
      </c>
      <c r="O289">
        <v>10</v>
      </c>
      <c r="P289" t="str">
        <f t="shared" si="52"/>
        <v/>
      </c>
      <c r="Q289" t="str">
        <f t="shared" ca="1" si="61"/>
        <v>cu</v>
      </c>
      <c r="R289" t="s">
        <v>88</v>
      </c>
      <c r="S289" t="s">
        <v>90</v>
      </c>
      <c r="T289">
        <v>4063</v>
      </c>
      <c r="U289" t="str">
        <f t="shared" ca="1" si="53"/>
        <v>it</v>
      </c>
      <c r="V289" t="str">
        <f t="shared" si="54"/>
        <v>Cash_sSpellGacha</v>
      </c>
      <c r="W289">
        <f t="shared" si="55"/>
        <v>10</v>
      </c>
      <c r="X289" t="str">
        <f t="shared" ca="1" si="56"/>
        <v>cu</v>
      </c>
      <c r="Y289" t="str">
        <f t="shared" si="57"/>
        <v>GO</v>
      </c>
      <c r="Z289">
        <f t="shared" si="58"/>
        <v>4063</v>
      </c>
    </row>
    <row r="290" spans="1:26">
      <c r="A290" t="s">
        <v>79</v>
      </c>
      <c r="B290" t="str">
        <f>VLOOKUP(A290,EventPointTypeTable!$A:$B,MATCH(EventPointTypeTable!$B$1,EventPointTypeTable!$A$1:$B$1,0),0)</f>
        <v>루틴6</v>
      </c>
      <c r="C290">
        <f t="shared" ca="1" si="59"/>
        <v>14</v>
      </c>
      <c r="D290">
        <v>200</v>
      </c>
      <c r="E290">
        <f t="shared" ca="1" si="60"/>
        <v>962</v>
      </c>
      <c r="F290">
        <f ca="1">(60+SUMIF(OFFSET(N290,-$C290+1,0,$C290),"EN",OFFSET(O290,-$C290+1,0,$C290)))*SummonTypeTable!$O$2</f>
        <v>1140.0000000000002</v>
      </c>
      <c r="G290">
        <f ca="1">IF(C290=1,60*SummonTypeTable!$O$2-OFFSET(F290,0,-1),
IF(F290&lt;&gt;OFFSET(F290,-1,0),OFFSET(F290,-1,0)-OFFSET(F290,0,-1),""))</f>
        <v>-244.22222222222217</v>
      </c>
      <c r="H290">
        <f ca="1">IF(C290=1,60*SummonTypeTable!$O$2/OFFSET(F290,0,-1),
IF(F290&lt;&gt;OFFSET(F290,-1,0),OFFSET(F290,-1,0)/OFFSET(F290,0,-1),""))</f>
        <v>0.74613074613074615</v>
      </c>
      <c r="I290">
        <f ca="1">(60+SUMIF(OFFSET(N290,-$C290+1,0,$C290),"EN",OFFSET(O290,-$C290+1,0,$C290))+SUMIF(OFFSET(S290,-$C290+1,0,$C290),"EN",OFFSET(T290,-$C290+1,0,$C290)))*SummonTypeTable!$O$2</f>
        <v>1412.7555555555557</v>
      </c>
      <c r="J290">
        <f ca="1">IF(C290=1,60*SummonTypeTable!$O$2-OFFSET(I290,0,-4),
IF(I290&lt;&gt;OFFSET(I290,-1,0),OFFSET(I290,-1,0)-OFFSET(I290,0,-4),""))</f>
        <v>-77.022222222222126</v>
      </c>
      <c r="K290">
        <f ca="1">IF(C290=1,60*SummonTypeTable!$O$2/OFFSET(I290,0,-4),
IF(I290&lt;&gt;OFFSET(I290,-1,0),OFFSET(I290,-1,0)/OFFSET(I290,0,-4),""))</f>
        <v>0.91993531993532007</v>
      </c>
      <c r="L290" t="str">
        <f t="shared" ref="L290:L303" ca="1" si="62">IF(ISBLANK(M290),"",
VLOOKUP(M290,OFFSET(INDIRECT("$A:$B"),0,MATCH(M$1&amp;"_Verify",INDIRECT("$1:$1"),0)-1),2,0)
)</f>
        <v>cu</v>
      </c>
      <c r="M290" t="s">
        <v>88</v>
      </c>
      <c r="N290" t="s">
        <v>114</v>
      </c>
      <c r="O290">
        <v>500</v>
      </c>
      <c r="P290" t="str">
        <f t="shared" si="52"/>
        <v>에너지너무많음</v>
      </c>
      <c r="Q290" t="str">
        <f t="shared" ca="1" si="61"/>
        <v>cu</v>
      </c>
      <c r="R290" t="s">
        <v>88</v>
      </c>
      <c r="S290" t="s">
        <v>114</v>
      </c>
      <c r="T290">
        <v>125</v>
      </c>
      <c r="U290" t="str">
        <f t="shared" ca="1" si="53"/>
        <v>cu</v>
      </c>
      <c r="V290" t="str">
        <f t="shared" si="54"/>
        <v>EN</v>
      </c>
      <c r="W290">
        <f t="shared" si="55"/>
        <v>500</v>
      </c>
      <c r="X290" t="str">
        <f t="shared" ca="1" si="56"/>
        <v>cu</v>
      </c>
      <c r="Y290" t="str">
        <f t="shared" si="57"/>
        <v>EN</v>
      </c>
      <c r="Z290">
        <f t="shared" si="58"/>
        <v>125</v>
      </c>
    </row>
    <row r="291" spans="1:26">
      <c r="A291" t="s">
        <v>79</v>
      </c>
      <c r="B291" t="str">
        <f>VLOOKUP(A291,EventPointTypeTable!$A:$B,MATCH(EventPointTypeTable!$B$1,EventPointTypeTable!$A$1:$B$1,0),0)</f>
        <v>루틴6</v>
      </c>
      <c r="C291">
        <f t="shared" ca="1" si="59"/>
        <v>15</v>
      </c>
      <c r="D291">
        <v>150</v>
      </c>
      <c r="E291">
        <f t="shared" ca="1" si="60"/>
        <v>1112</v>
      </c>
      <c r="F291">
        <f ca="1">(60+SUMIF(OFFSET(N291,-$C291+1,0,$C291),"EN",OFFSET(O291,-$C291+1,0,$C291)))*SummonTypeTable!$O$2</f>
        <v>1140.0000000000002</v>
      </c>
      <c r="G291" t="str">
        <f ca="1">IF(C291=1,60*SummonTypeTable!$O$2-OFFSET(F291,0,-1),
IF(F291&lt;&gt;OFFSET(F291,-1,0),OFFSET(F291,-1,0)-OFFSET(F291,0,-1),""))</f>
        <v/>
      </c>
      <c r="H291" t="str">
        <f ca="1">IF(C291=1,60*SummonTypeTable!$O$2/OFFSET(F291,0,-1),
IF(F291&lt;&gt;OFFSET(F291,-1,0),OFFSET(F291,-1,0)/OFFSET(F291,0,-1),""))</f>
        <v/>
      </c>
      <c r="I291">
        <f ca="1">(60+SUMIF(OFFSET(N291,-$C291+1,0,$C291),"EN",OFFSET(O291,-$C291+1,0,$C291))+SUMIF(OFFSET(S291,-$C291+1,0,$C291),"EN",OFFSET(T291,-$C291+1,0,$C291)))*SummonTypeTable!$O$2</f>
        <v>1412.7555555555557</v>
      </c>
      <c r="J291" t="str">
        <f ca="1">IF(C291=1,60*SummonTypeTable!$O$2-OFFSET(I291,0,-4),
IF(I291&lt;&gt;OFFSET(I291,-1,0),OFFSET(I291,-1,0)-OFFSET(I291,0,-4),""))</f>
        <v/>
      </c>
      <c r="K291" t="str">
        <f ca="1">IF(C291=1,60*SummonTypeTable!$O$2/OFFSET(I291,0,-4),
IF(I291&lt;&gt;OFFSET(I291,-1,0),OFFSET(I291,-1,0)/OFFSET(I291,0,-4),""))</f>
        <v/>
      </c>
      <c r="L291" t="str">
        <f t="shared" ca="1" si="62"/>
        <v>cu</v>
      </c>
      <c r="M291" t="s">
        <v>88</v>
      </c>
      <c r="N291" t="s">
        <v>90</v>
      </c>
      <c r="O291">
        <v>25000</v>
      </c>
      <c r="P291" t="str">
        <f t="shared" si="52"/>
        <v/>
      </c>
      <c r="Q291" t="str">
        <f t="shared" ca="1" si="61"/>
        <v>cu</v>
      </c>
      <c r="R291" t="s">
        <v>88</v>
      </c>
      <c r="S291" t="s">
        <v>90</v>
      </c>
      <c r="T291">
        <v>6250</v>
      </c>
      <c r="U291" t="str">
        <f t="shared" ca="1" si="53"/>
        <v>cu</v>
      </c>
      <c r="V291" t="str">
        <f t="shared" si="54"/>
        <v>GO</v>
      </c>
      <c r="W291">
        <f t="shared" si="55"/>
        <v>25000</v>
      </c>
      <c r="X291" t="str">
        <f t="shared" ca="1" si="56"/>
        <v>cu</v>
      </c>
      <c r="Y291" t="str">
        <f t="shared" si="57"/>
        <v>GO</v>
      </c>
      <c r="Z291">
        <f t="shared" si="58"/>
        <v>6250</v>
      </c>
    </row>
    <row r="292" spans="1:26">
      <c r="A292" t="s">
        <v>79</v>
      </c>
      <c r="B292" t="str">
        <f>VLOOKUP(A292,EventPointTypeTable!$A:$B,MATCH(EventPointTypeTable!$B$1,EventPointTypeTable!$A$1:$B$1,0),0)</f>
        <v>루틴6</v>
      </c>
      <c r="C292">
        <f t="shared" ca="1" si="59"/>
        <v>16</v>
      </c>
      <c r="D292">
        <v>320</v>
      </c>
      <c r="E292">
        <f t="shared" ca="1" si="60"/>
        <v>1432</v>
      </c>
      <c r="F292">
        <f ca="1">(60+SUMIF(OFFSET(N292,-$C292+1,0,$C292),"EN",OFFSET(O292,-$C292+1,0,$C292)))*SummonTypeTable!$O$2</f>
        <v>1140.0000000000002</v>
      </c>
      <c r="G292" t="str">
        <f ca="1">IF(C292=1,60*SummonTypeTable!$O$2-OFFSET(F292,0,-1),
IF(F292&lt;&gt;OFFSET(F292,-1,0),OFFSET(F292,-1,0)-OFFSET(F292,0,-1),""))</f>
        <v/>
      </c>
      <c r="H292" t="str">
        <f ca="1">IF(C292=1,60*SummonTypeTable!$O$2/OFFSET(F292,0,-1),
IF(F292&lt;&gt;OFFSET(F292,-1,0),OFFSET(F292,-1,0)/OFFSET(F292,0,-1),""))</f>
        <v/>
      </c>
      <c r="I292">
        <f ca="1">(60+SUMIF(OFFSET(N292,-$C292+1,0,$C292),"EN",OFFSET(O292,-$C292+1,0,$C292))+SUMIF(OFFSET(S292,-$C292+1,0,$C292),"EN",OFFSET(T292,-$C292+1,0,$C292)))*SummonTypeTable!$O$2</f>
        <v>1412.7555555555557</v>
      </c>
      <c r="J292" t="str">
        <f ca="1">IF(C292=1,60*SummonTypeTable!$O$2-OFFSET(I292,0,-4),
IF(I292&lt;&gt;OFFSET(I292,-1,0),OFFSET(I292,-1,0)-OFFSET(I292,0,-4),""))</f>
        <v/>
      </c>
      <c r="K292" t="str">
        <f ca="1">IF(C292=1,60*SummonTypeTable!$O$2/OFFSET(I292,0,-4),
IF(I292&lt;&gt;OFFSET(I292,-1,0),OFFSET(I292,-1,0)/OFFSET(I292,0,-4),""))</f>
        <v/>
      </c>
      <c r="L292" t="str">
        <f t="shared" ca="1" si="62"/>
        <v>it</v>
      </c>
      <c r="M292" t="s">
        <v>146</v>
      </c>
      <c r="N292" t="s">
        <v>145</v>
      </c>
      <c r="O292">
        <v>2</v>
      </c>
      <c r="P292" t="str">
        <f t="shared" si="52"/>
        <v/>
      </c>
      <c r="Q292" t="str">
        <f t="shared" ca="1" si="61"/>
        <v>cu</v>
      </c>
      <c r="R292" t="s">
        <v>88</v>
      </c>
      <c r="S292" t="s">
        <v>90</v>
      </c>
      <c r="T292">
        <v>7500</v>
      </c>
      <c r="U292" t="str">
        <f t="shared" ca="1" si="53"/>
        <v>it</v>
      </c>
      <c r="V292" t="str">
        <f t="shared" si="54"/>
        <v>Cash_sSpellGacha</v>
      </c>
      <c r="W292">
        <f t="shared" si="55"/>
        <v>2</v>
      </c>
      <c r="X292" t="str">
        <f t="shared" ca="1" si="56"/>
        <v>cu</v>
      </c>
      <c r="Y292" t="str">
        <f t="shared" si="57"/>
        <v>GO</v>
      </c>
      <c r="Z292">
        <f t="shared" si="58"/>
        <v>7500</v>
      </c>
    </row>
    <row r="293" spans="1:26">
      <c r="A293" t="s">
        <v>79</v>
      </c>
      <c r="B293" t="str">
        <f>VLOOKUP(A293,EventPointTypeTable!$A:$B,MATCH(EventPointTypeTable!$B$1,EventPointTypeTable!$A$1:$B$1,0),0)</f>
        <v>루틴6</v>
      </c>
      <c r="C293">
        <f t="shared" ca="1" si="59"/>
        <v>17</v>
      </c>
      <c r="D293">
        <v>450</v>
      </c>
      <c r="E293">
        <f t="shared" ca="1" si="60"/>
        <v>1882</v>
      </c>
      <c r="F293">
        <f ca="1">(60+SUMIF(OFFSET(N293,-$C293+1,0,$C293),"EN",OFFSET(O293,-$C293+1,0,$C293)))*SummonTypeTable!$O$2</f>
        <v>1140.0000000000002</v>
      </c>
      <c r="G293" t="str">
        <f ca="1">IF(C293=1,60*SummonTypeTable!$O$2-OFFSET(F293,0,-1),
IF(F293&lt;&gt;OFFSET(F293,-1,0),OFFSET(F293,-1,0)-OFFSET(F293,0,-1),""))</f>
        <v/>
      </c>
      <c r="H293" t="str">
        <f ca="1">IF(C293=1,60*SummonTypeTable!$O$2/OFFSET(F293,0,-1),
IF(F293&lt;&gt;OFFSET(F293,-1,0),OFFSET(F293,-1,0)/OFFSET(F293,0,-1),""))</f>
        <v/>
      </c>
      <c r="I293">
        <f ca="1">(60+SUMIF(OFFSET(N293,-$C293+1,0,$C293),"EN",OFFSET(O293,-$C293+1,0,$C293))+SUMIF(OFFSET(S293,-$C293+1,0,$C293),"EN",OFFSET(T293,-$C293+1,0,$C293)))*SummonTypeTable!$O$2</f>
        <v>1412.7555555555557</v>
      </c>
      <c r="J293" t="str">
        <f ca="1">IF(C293=1,60*SummonTypeTable!$O$2-OFFSET(I293,0,-4),
IF(I293&lt;&gt;OFFSET(I293,-1,0),OFFSET(I293,-1,0)-OFFSET(I293,0,-4),""))</f>
        <v/>
      </c>
      <c r="K293" t="str">
        <f ca="1">IF(C293=1,60*SummonTypeTable!$O$2/OFFSET(I293,0,-4),
IF(I293&lt;&gt;OFFSET(I293,-1,0),OFFSET(I293,-1,0)/OFFSET(I293,0,-4),""))</f>
        <v/>
      </c>
      <c r="L293" t="str">
        <f t="shared" ca="1" si="62"/>
        <v>it</v>
      </c>
      <c r="M293" t="s">
        <v>146</v>
      </c>
      <c r="N293" t="s">
        <v>147</v>
      </c>
      <c r="O293">
        <v>1</v>
      </c>
      <c r="P293" t="str">
        <f t="shared" si="52"/>
        <v/>
      </c>
      <c r="Q293" t="str">
        <f t="shared" ca="1" si="61"/>
        <v>cu</v>
      </c>
      <c r="R293" t="s">
        <v>88</v>
      </c>
      <c r="S293" t="s">
        <v>90</v>
      </c>
      <c r="T293">
        <v>7188</v>
      </c>
      <c r="U293" t="str">
        <f t="shared" ca="1" si="53"/>
        <v>it</v>
      </c>
      <c r="V293" t="str">
        <f t="shared" si="54"/>
        <v>Cash_sCharacterGacha</v>
      </c>
      <c r="W293">
        <f t="shared" si="55"/>
        <v>1</v>
      </c>
      <c r="X293" t="str">
        <f t="shared" ca="1" si="56"/>
        <v>cu</v>
      </c>
      <c r="Y293" t="str">
        <f t="shared" si="57"/>
        <v>GO</v>
      </c>
      <c r="Z293">
        <f t="shared" si="58"/>
        <v>7188</v>
      </c>
    </row>
    <row r="294" spans="1:26">
      <c r="A294" t="s">
        <v>79</v>
      </c>
      <c r="B294" t="str">
        <f>VLOOKUP(A294,EventPointTypeTable!$A:$B,MATCH(EventPointTypeTable!$B$1,EventPointTypeTable!$A$1:$B$1,0),0)</f>
        <v>루틴6</v>
      </c>
      <c r="C294">
        <f t="shared" ca="1" si="59"/>
        <v>18</v>
      </c>
      <c r="D294">
        <v>500</v>
      </c>
      <c r="E294">
        <f t="shared" ca="1" si="60"/>
        <v>2382</v>
      </c>
      <c r="F294">
        <f ca="1">(60+SUMIF(OFFSET(N294,-$C294+1,0,$C294),"EN",OFFSET(O294,-$C294+1,0,$C294)))*SummonTypeTable!$O$2</f>
        <v>1984.4444444444448</v>
      </c>
      <c r="G294">
        <f ca="1">IF(C294=1,60*SummonTypeTable!$O$2-OFFSET(F294,0,-1),
IF(F294&lt;&gt;OFFSET(F294,-1,0),OFFSET(F294,-1,0)-OFFSET(F294,0,-1),""))</f>
        <v>-1241.9999999999998</v>
      </c>
      <c r="H294">
        <f ca="1">IF(C294=1,60*SummonTypeTable!$O$2/OFFSET(F294,0,-1),
IF(F294&lt;&gt;OFFSET(F294,-1,0),OFFSET(F294,-1,0)/OFFSET(F294,0,-1),""))</f>
        <v>0.47858942065491195</v>
      </c>
      <c r="I294">
        <f ca="1">(60+SUMIF(OFFSET(N294,-$C294+1,0,$C294),"EN",OFFSET(O294,-$C294+1,0,$C294))+SUMIF(OFFSET(S294,-$C294+1,0,$C294),"EN",OFFSET(T294,-$C294+1,0,$C294)))*SummonTypeTable!$O$2</f>
        <v>2468.3111111111116</v>
      </c>
      <c r="J294">
        <f ca="1">IF(C294=1,60*SummonTypeTable!$O$2-OFFSET(I294,0,-4),
IF(I294&lt;&gt;OFFSET(I294,-1,0),OFFSET(I294,-1,0)-OFFSET(I294,0,-4),""))</f>
        <v>-969.2444444444443</v>
      </c>
      <c r="K294">
        <f ca="1">IF(C294=1,60*SummonTypeTable!$O$2/OFFSET(I294,0,-4),
IF(I294&lt;&gt;OFFSET(I294,-1,0),OFFSET(I294,-1,0)/OFFSET(I294,0,-4),""))</f>
        <v>0.59309637093012413</v>
      </c>
      <c r="L294" t="str">
        <f t="shared" ca="1" si="62"/>
        <v>cu</v>
      </c>
      <c r="M294" t="s">
        <v>88</v>
      </c>
      <c r="N294" t="s">
        <v>114</v>
      </c>
      <c r="O294">
        <v>1000</v>
      </c>
      <c r="P294" t="str">
        <f t="shared" si="52"/>
        <v>에너지너무많음</v>
      </c>
      <c r="Q294" t="str">
        <f t="shared" ca="1" si="61"/>
        <v>cu</v>
      </c>
      <c r="R294" t="s">
        <v>88</v>
      </c>
      <c r="S294" t="s">
        <v>114</v>
      </c>
      <c r="T294">
        <v>250</v>
      </c>
      <c r="U294" t="str">
        <f t="shared" ca="1" si="53"/>
        <v>cu</v>
      </c>
      <c r="V294" t="str">
        <f t="shared" si="54"/>
        <v>EN</v>
      </c>
      <c r="W294">
        <f t="shared" si="55"/>
        <v>1000</v>
      </c>
      <c r="X294" t="str">
        <f t="shared" ca="1" si="56"/>
        <v>cu</v>
      </c>
      <c r="Y294" t="str">
        <f t="shared" si="57"/>
        <v>EN</v>
      </c>
      <c r="Z294">
        <f t="shared" si="58"/>
        <v>250</v>
      </c>
    </row>
    <row r="295" spans="1:26">
      <c r="A295" t="s">
        <v>79</v>
      </c>
      <c r="B295" t="str">
        <f>VLOOKUP(A295,EventPointTypeTable!$A:$B,MATCH(EventPointTypeTable!$B$1,EventPointTypeTable!$A$1:$B$1,0),0)</f>
        <v>루틴6</v>
      </c>
      <c r="C295">
        <f t="shared" ca="1" si="59"/>
        <v>19</v>
      </c>
      <c r="D295">
        <v>200</v>
      </c>
      <c r="E295">
        <f t="shared" ca="1" si="60"/>
        <v>2582</v>
      </c>
      <c r="F295">
        <f ca="1">(60+SUMIF(OFFSET(N295,-$C295+1,0,$C295),"EN",OFFSET(O295,-$C295+1,0,$C295)))*SummonTypeTable!$O$2</f>
        <v>1984.4444444444448</v>
      </c>
      <c r="G295" t="str">
        <f ca="1">IF(C295=1,60*SummonTypeTable!$O$2-OFFSET(F295,0,-1),
IF(F295&lt;&gt;OFFSET(F295,-1,0),OFFSET(F295,-1,0)-OFFSET(F295,0,-1),""))</f>
        <v/>
      </c>
      <c r="H295" t="str">
        <f ca="1">IF(C295=1,60*SummonTypeTable!$O$2/OFFSET(F295,0,-1),
IF(F295&lt;&gt;OFFSET(F295,-1,0),OFFSET(F295,-1,0)/OFFSET(F295,0,-1),""))</f>
        <v/>
      </c>
      <c r="I295">
        <f ca="1">(60+SUMIF(OFFSET(N295,-$C295+1,0,$C295),"EN",OFFSET(O295,-$C295+1,0,$C295))+SUMIF(OFFSET(S295,-$C295+1,0,$C295),"EN",OFFSET(T295,-$C295+1,0,$C295)))*SummonTypeTable!$O$2</f>
        <v>2468.3111111111116</v>
      </c>
      <c r="J295" t="str">
        <f ca="1">IF(C295=1,60*SummonTypeTable!$O$2-OFFSET(I295,0,-4),
IF(I295&lt;&gt;OFFSET(I295,-1,0),OFFSET(I295,-1,0)-OFFSET(I295,0,-4),""))</f>
        <v/>
      </c>
      <c r="K295" t="str">
        <f ca="1">IF(C295=1,60*SummonTypeTable!$O$2/OFFSET(I295,0,-4),
IF(I295&lt;&gt;OFFSET(I295,-1,0),OFFSET(I295,-1,0)/OFFSET(I295,0,-4),""))</f>
        <v/>
      </c>
      <c r="L295" t="str">
        <f t="shared" ca="1" si="62"/>
        <v>cu</v>
      </c>
      <c r="M295" t="s">
        <v>88</v>
      </c>
      <c r="N295" t="s">
        <v>90</v>
      </c>
      <c r="O295">
        <v>33750</v>
      </c>
      <c r="P295" t="str">
        <f t="shared" si="52"/>
        <v/>
      </c>
      <c r="Q295" t="str">
        <f t="shared" ca="1" si="61"/>
        <v>cu</v>
      </c>
      <c r="R295" t="s">
        <v>88</v>
      </c>
      <c r="S295" t="s">
        <v>90</v>
      </c>
      <c r="T295">
        <v>8438</v>
      </c>
      <c r="U295" t="str">
        <f t="shared" ca="1" si="53"/>
        <v>cu</v>
      </c>
      <c r="V295" t="str">
        <f t="shared" si="54"/>
        <v>GO</v>
      </c>
      <c r="W295">
        <f t="shared" si="55"/>
        <v>33750</v>
      </c>
      <c r="X295" t="str">
        <f t="shared" ca="1" si="56"/>
        <v>cu</v>
      </c>
      <c r="Y295" t="str">
        <f t="shared" si="57"/>
        <v>GO</v>
      </c>
      <c r="Z295">
        <f t="shared" si="58"/>
        <v>8438</v>
      </c>
    </row>
    <row r="296" spans="1:26">
      <c r="A296" t="s">
        <v>79</v>
      </c>
      <c r="B296" t="str">
        <f>VLOOKUP(A296,EventPointTypeTable!$A:$B,MATCH(EventPointTypeTable!$B$1,EventPointTypeTable!$A$1:$B$1,0),0)</f>
        <v>루틴6</v>
      </c>
      <c r="C296">
        <f t="shared" ca="1" si="59"/>
        <v>20</v>
      </c>
      <c r="D296">
        <v>330</v>
      </c>
      <c r="E296">
        <f t="shared" ca="1" si="60"/>
        <v>2912</v>
      </c>
      <c r="F296">
        <f ca="1">(60+SUMIF(OFFSET(N296,-$C296+1,0,$C296),"EN",OFFSET(O296,-$C296+1,0,$C296)))*SummonTypeTable!$O$2</f>
        <v>1984.4444444444448</v>
      </c>
      <c r="G296" t="str">
        <f ca="1">IF(C296=1,60*SummonTypeTable!$O$2-OFFSET(F296,0,-1),
IF(F296&lt;&gt;OFFSET(F296,-1,0),OFFSET(F296,-1,0)-OFFSET(F296,0,-1),""))</f>
        <v/>
      </c>
      <c r="H296" t="str">
        <f ca="1">IF(C296=1,60*SummonTypeTable!$O$2/OFFSET(F296,0,-1),
IF(F296&lt;&gt;OFFSET(F296,-1,0),OFFSET(F296,-1,0)/OFFSET(F296,0,-1),""))</f>
        <v/>
      </c>
      <c r="I296">
        <f ca="1">(60+SUMIF(OFFSET(N296,-$C296+1,0,$C296),"EN",OFFSET(O296,-$C296+1,0,$C296))+SUMIF(OFFSET(S296,-$C296+1,0,$C296),"EN",OFFSET(T296,-$C296+1,0,$C296)))*SummonTypeTable!$O$2</f>
        <v>2468.3111111111116</v>
      </c>
      <c r="J296" t="str">
        <f ca="1">IF(C296=1,60*SummonTypeTable!$O$2-OFFSET(I296,0,-4),
IF(I296&lt;&gt;OFFSET(I296,-1,0),OFFSET(I296,-1,0)-OFFSET(I296,0,-4),""))</f>
        <v/>
      </c>
      <c r="K296" t="str">
        <f ca="1">IF(C296=1,60*SummonTypeTable!$O$2/OFFSET(I296,0,-4),
IF(I296&lt;&gt;OFFSET(I296,-1,0),OFFSET(I296,-1,0)/OFFSET(I296,0,-4),""))</f>
        <v/>
      </c>
      <c r="L296" t="str">
        <f t="shared" ca="1" si="62"/>
        <v>it</v>
      </c>
      <c r="M296" t="s">
        <v>146</v>
      </c>
      <c r="N296" t="s">
        <v>145</v>
      </c>
      <c r="O296">
        <v>10</v>
      </c>
      <c r="P296" t="str">
        <f t="shared" si="52"/>
        <v/>
      </c>
      <c r="Q296" t="str">
        <f t="shared" ca="1" si="61"/>
        <v>cu</v>
      </c>
      <c r="R296" t="s">
        <v>88</v>
      </c>
      <c r="S296" t="s">
        <v>90</v>
      </c>
      <c r="T296">
        <v>9375</v>
      </c>
      <c r="U296" t="str">
        <f t="shared" ca="1" si="53"/>
        <v>it</v>
      </c>
      <c r="V296" t="str">
        <f t="shared" si="54"/>
        <v>Cash_sSpellGacha</v>
      </c>
      <c r="W296">
        <f t="shared" si="55"/>
        <v>10</v>
      </c>
      <c r="X296" t="str">
        <f t="shared" ca="1" si="56"/>
        <v>cu</v>
      </c>
      <c r="Y296" t="str">
        <f t="shared" si="57"/>
        <v>GO</v>
      </c>
      <c r="Z296">
        <f t="shared" si="58"/>
        <v>9375</v>
      </c>
    </row>
    <row r="297" spans="1:26">
      <c r="A297" t="s">
        <v>79</v>
      </c>
      <c r="B297" t="str">
        <f>VLOOKUP(A297,EventPointTypeTable!$A:$B,MATCH(EventPointTypeTable!$B$1,EventPointTypeTable!$A$1:$B$1,0),0)</f>
        <v>루틴6</v>
      </c>
      <c r="C297">
        <f t="shared" ca="1" si="59"/>
        <v>21</v>
      </c>
      <c r="D297">
        <v>1000</v>
      </c>
      <c r="E297">
        <f t="shared" ca="1" si="60"/>
        <v>3912</v>
      </c>
      <c r="F297">
        <f ca="1">(60+SUMIF(OFFSET(N297,-$C297+1,0,$C297),"EN",OFFSET(O297,-$C297+1,0,$C297)))*SummonTypeTable!$O$2</f>
        <v>3251.1111111111113</v>
      </c>
      <c r="G297">
        <f ca="1">IF(C297=1,60*SummonTypeTable!$O$2-OFFSET(F297,0,-1),
IF(F297&lt;&gt;OFFSET(F297,-1,0),OFFSET(F297,-1,0)-OFFSET(F297,0,-1),""))</f>
        <v>-1927.5555555555552</v>
      </c>
      <c r="H297">
        <f ca="1">IF(C297=1,60*SummonTypeTable!$O$2/OFFSET(F297,0,-1),
IF(F297&lt;&gt;OFFSET(F297,-1,0),OFFSET(F297,-1,0)/OFFSET(F297,0,-1),""))</f>
        <v>0.50727107475573741</v>
      </c>
      <c r="I297">
        <f ca="1">(60+SUMIF(OFFSET(N297,-$C297+1,0,$C297),"EN",OFFSET(O297,-$C297+1,0,$C297))+SUMIF(OFFSET(S297,-$C297+1,0,$C297),"EN",OFFSET(T297,-$C297+1,0,$C297)))*SummonTypeTable!$O$2</f>
        <v>4051.6444444444451</v>
      </c>
      <c r="J297">
        <f ca="1">IF(C297=1,60*SummonTypeTable!$O$2-OFFSET(I297,0,-4),
IF(I297&lt;&gt;OFFSET(I297,-1,0),OFFSET(I297,-1,0)-OFFSET(I297,0,-4),""))</f>
        <v>-1443.6888888888884</v>
      </c>
      <c r="K297">
        <f ca="1">IF(C297=1,60*SummonTypeTable!$O$2/OFFSET(I297,0,-4),
IF(I297&lt;&gt;OFFSET(I297,-1,0),OFFSET(I297,-1,0)/OFFSET(I297,0,-4),""))</f>
        <v>0.63095887298341302</v>
      </c>
      <c r="L297" t="str">
        <f t="shared" ca="1" si="62"/>
        <v>cu</v>
      </c>
      <c r="M297" t="s">
        <v>88</v>
      </c>
      <c r="N297" t="s">
        <v>114</v>
      </c>
      <c r="O297">
        <v>1500</v>
      </c>
      <c r="P297" t="str">
        <f t="shared" si="52"/>
        <v>에너지너무많음</v>
      </c>
      <c r="Q297" t="str">
        <f t="shared" ca="1" si="61"/>
        <v>cu</v>
      </c>
      <c r="R297" t="s">
        <v>88</v>
      </c>
      <c r="S297" t="s">
        <v>114</v>
      </c>
      <c r="T297">
        <v>375</v>
      </c>
      <c r="U297" t="str">
        <f t="shared" ca="1" si="53"/>
        <v>cu</v>
      </c>
      <c r="V297" t="str">
        <f t="shared" si="54"/>
        <v>EN</v>
      </c>
      <c r="W297">
        <f t="shared" si="55"/>
        <v>1500</v>
      </c>
      <c r="X297" t="str">
        <f t="shared" ca="1" si="56"/>
        <v>cu</v>
      </c>
      <c r="Y297" t="str">
        <f t="shared" si="57"/>
        <v>EN</v>
      </c>
      <c r="Z297">
        <f t="shared" si="58"/>
        <v>375</v>
      </c>
    </row>
    <row r="298" spans="1:26">
      <c r="A298" t="s">
        <v>79</v>
      </c>
      <c r="B298" t="str">
        <f>VLOOKUP(A298,EventPointTypeTable!$A:$B,MATCH(EventPointTypeTable!$B$1,EventPointTypeTable!$A$1:$B$1,0),0)</f>
        <v>루틴6</v>
      </c>
      <c r="C298">
        <f t="shared" ca="1" si="59"/>
        <v>22</v>
      </c>
      <c r="D298">
        <v>330</v>
      </c>
      <c r="E298">
        <f t="shared" ca="1" si="60"/>
        <v>4242</v>
      </c>
      <c r="F298">
        <f ca="1">(60+SUMIF(OFFSET(N298,-$C298+1,0,$C298),"EN",OFFSET(O298,-$C298+1,0,$C298)))*SummonTypeTable!$O$2</f>
        <v>3251.1111111111113</v>
      </c>
      <c r="G298" t="str">
        <f ca="1">IF(C298=1,60*SummonTypeTable!$O$2-OFFSET(F298,0,-1),
IF(F298&lt;&gt;OFFSET(F298,-1,0),OFFSET(F298,-1,0)-OFFSET(F298,0,-1),""))</f>
        <v/>
      </c>
      <c r="H298" t="str">
        <f ca="1">IF(C298=1,60*SummonTypeTable!$O$2/OFFSET(F298,0,-1),
IF(F298&lt;&gt;OFFSET(F298,-1,0),OFFSET(F298,-1,0)/OFFSET(F298,0,-1),""))</f>
        <v/>
      </c>
      <c r="I298">
        <f ca="1">(60+SUMIF(OFFSET(N298,-$C298+1,0,$C298),"EN",OFFSET(O298,-$C298+1,0,$C298))+SUMIF(OFFSET(S298,-$C298+1,0,$C298),"EN",OFFSET(T298,-$C298+1,0,$C298)))*SummonTypeTable!$O$2</f>
        <v>4051.6444444444451</v>
      </c>
      <c r="J298" t="str">
        <f ca="1">IF(C298=1,60*SummonTypeTable!$O$2-OFFSET(I298,0,-4),
IF(I298&lt;&gt;OFFSET(I298,-1,0),OFFSET(I298,-1,0)-OFFSET(I298,0,-4),""))</f>
        <v/>
      </c>
      <c r="K298" t="str">
        <f ca="1">IF(C298=1,60*SummonTypeTable!$O$2/OFFSET(I298,0,-4),
IF(I298&lt;&gt;OFFSET(I298,-1,0),OFFSET(I298,-1,0)/OFFSET(I298,0,-4),""))</f>
        <v/>
      </c>
      <c r="L298" t="str">
        <f t="shared" ca="1" si="62"/>
        <v>cu</v>
      </c>
      <c r="M298" t="s">
        <v>88</v>
      </c>
      <c r="N298" t="s">
        <v>90</v>
      </c>
      <c r="O298">
        <v>27500</v>
      </c>
      <c r="P298" t="str">
        <f t="shared" si="52"/>
        <v/>
      </c>
      <c r="Q298" t="str">
        <f t="shared" ca="1" si="61"/>
        <v>cu</v>
      </c>
      <c r="R298" t="s">
        <v>88</v>
      </c>
      <c r="S298" t="s">
        <v>90</v>
      </c>
      <c r="T298">
        <v>6875</v>
      </c>
      <c r="U298" t="str">
        <f t="shared" ca="1" si="53"/>
        <v>cu</v>
      </c>
      <c r="V298" t="str">
        <f t="shared" si="54"/>
        <v>GO</v>
      </c>
      <c r="W298">
        <f t="shared" si="55"/>
        <v>27500</v>
      </c>
      <c r="X298" t="str">
        <f t="shared" ca="1" si="56"/>
        <v>cu</v>
      </c>
      <c r="Y298" t="str">
        <f t="shared" si="57"/>
        <v>GO</v>
      </c>
      <c r="Z298">
        <f t="shared" si="58"/>
        <v>6875</v>
      </c>
    </row>
    <row r="299" spans="1:26">
      <c r="A299" t="s">
        <v>79</v>
      </c>
      <c r="B299" t="str">
        <f>VLOOKUP(A299,EventPointTypeTable!$A:$B,MATCH(EventPointTypeTable!$B$1,EventPointTypeTable!$A$1:$B$1,0),0)</f>
        <v>루틴6</v>
      </c>
      <c r="C299">
        <f t="shared" ca="1" si="59"/>
        <v>23</v>
      </c>
      <c r="D299">
        <v>590</v>
      </c>
      <c r="E299">
        <f t="shared" ca="1" si="60"/>
        <v>4832</v>
      </c>
      <c r="F299">
        <f ca="1">(60+SUMIF(OFFSET(N299,-$C299+1,0,$C299),"EN",OFFSET(O299,-$C299+1,0,$C299)))*SummonTypeTable!$O$2</f>
        <v>3251.1111111111113</v>
      </c>
      <c r="G299" t="str">
        <f ca="1">IF(C299=1,60*SummonTypeTable!$O$2-OFFSET(F299,0,-1),
IF(F299&lt;&gt;OFFSET(F299,-1,0),OFFSET(F299,-1,0)-OFFSET(F299,0,-1),""))</f>
        <v/>
      </c>
      <c r="H299" t="str">
        <f ca="1">IF(C299=1,60*SummonTypeTable!$O$2/OFFSET(F299,0,-1),
IF(F299&lt;&gt;OFFSET(F299,-1,0),OFFSET(F299,-1,0)/OFFSET(F299,0,-1),""))</f>
        <v/>
      </c>
      <c r="I299">
        <f ca="1">(60+SUMIF(OFFSET(N299,-$C299+1,0,$C299),"EN",OFFSET(O299,-$C299+1,0,$C299))+SUMIF(OFFSET(S299,-$C299+1,0,$C299),"EN",OFFSET(T299,-$C299+1,0,$C299)))*SummonTypeTable!$O$2</f>
        <v>4051.6444444444451</v>
      </c>
      <c r="J299" t="str">
        <f ca="1">IF(C299=1,60*SummonTypeTable!$O$2-OFFSET(I299,0,-4),
IF(I299&lt;&gt;OFFSET(I299,-1,0),OFFSET(I299,-1,0)-OFFSET(I299,0,-4),""))</f>
        <v/>
      </c>
      <c r="K299" t="str">
        <f ca="1">IF(C299=1,60*SummonTypeTable!$O$2/OFFSET(I299,0,-4),
IF(I299&lt;&gt;OFFSET(I299,-1,0),OFFSET(I299,-1,0)/OFFSET(I299,0,-4),""))</f>
        <v/>
      </c>
      <c r="L299" t="str">
        <f t="shared" ca="1" si="62"/>
        <v>it</v>
      </c>
      <c r="M299" t="s">
        <v>146</v>
      </c>
      <c r="N299" t="s">
        <v>145</v>
      </c>
      <c r="O299">
        <v>10</v>
      </c>
      <c r="P299" t="str">
        <f t="shared" si="52"/>
        <v/>
      </c>
      <c r="Q299" t="str">
        <f t="shared" ca="1" si="61"/>
        <v>cu</v>
      </c>
      <c r="R299" t="s">
        <v>88</v>
      </c>
      <c r="S299" t="s">
        <v>90</v>
      </c>
      <c r="T299">
        <v>10938</v>
      </c>
      <c r="U299" t="str">
        <f t="shared" ca="1" si="53"/>
        <v>it</v>
      </c>
      <c r="V299" t="str">
        <f t="shared" si="54"/>
        <v>Cash_sSpellGacha</v>
      </c>
      <c r="W299">
        <f t="shared" si="55"/>
        <v>10</v>
      </c>
      <c r="X299" t="str">
        <f t="shared" ca="1" si="56"/>
        <v>cu</v>
      </c>
      <c r="Y299" t="str">
        <f t="shared" si="57"/>
        <v>GO</v>
      </c>
      <c r="Z299">
        <f t="shared" si="58"/>
        <v>10938</v>
      </c>
    </row>
    <row r="300" spans="1:26">
      <c r="A300" t="s">
        <v>79</v>
      </c>
      <c r="B300" t="str">
        <f>VLOOKUP(A300,EventPointTypeTable!$A:$B,MATCH(EventPointTypeTable!$B$1,EventPointTypeTable!$A$1:$B$1,0),0)</f>
        <v>루틴6</v>
      </c>
      <c r="C300">
        <f t="shared" ca="1" si="59"/>
        <v>24</v>
      </c>
      <c r="D300">
        <v>1250</v>
      </c>
      <c r="E300">
        <f t="shared" ca="1" si="60"/>
        <v>6082</v>
      </c>
      <c r="F300">
        <f ca="1">(60+SUMIF(OFFSET(N300,-$C300+1,0,$C300),"EN",OFFSET(O300,-$C300+1,0,$C300)))*SummonTypeTable!$O$2</f>
        <v>3251.1111111111113</v>
      </c>
      <c r="G300" t="str">
        <f ca="1">IF(C300=1,60*SummonTypeTable!$O$2-OFFSET(F300,0,-1),
IF(F300&lt;&gt;OFFSET(F300,-1,0),OFFSET(F300,-1,0)-OFFSET(F300,0,-1),""))</f>
        <v/>
      </c>
      <c r="H300" t="str">
        <f ca="1">IF(C300=1,60*SummonTypeTable!$O$2/OFFSET(F300,0,-1),
IF(F300&lt;&gt;OFFSET(F300,-1,0),OFFSET(F300,-1,0)/OFFSET(F300,0,-1),""))</f>
        <v/>
      </c>
      <c r="I300">
        <f ca="1">(60+SUMIF(OFFSET(N300,-$C300+1,0,$C300),"EN",OFFSET(O300,-$C300+1,0,$C300))+SUMIF(OFFSET(S300,-$C300+1,0,$C300),"EN",OFFSET(T300,-$C300+1,0,$C300)))*SummonTypeTable!$O$2</f>
        <v>4051.6444444444451</v>
      </c>
      <c r="J300" t="str">
        <f ca="1">IF(C300=1,60*SummonTypeTable!$O$2-OFFSET(I300,0,-4),
IF(I300&lt;&gt;OFFSET(I300,-1,0),OFFSET(I300,-1,0)-OFFSET(I300,0,-4),""))</f>
        <v/>
      </c>
      <c r="K300" t="str">
        <f ca="1">IF(C300=1,60*SummonTypeTable!$O$2/OFFSET(I300,0,-4),
IF(I300&lt;&gt;OFFSET(I300,-1,0),OFFSET(I300,-1,0)/OFFSET(I300,0,-4),""))</f>
        <v/>
      </c>
      <c r="L300" t="str">
        <f t="shared" ca="1" si="62"/>
        <v>cu</v>
      </c>
      <c r="M300" t="s">
        <v>88</v>
      </c>
      <c r="N300" t="s">
        <v>90</v>
      </c>
      <c r="O300">
        <v>36250</v>
      </c>
      <c r="P300" t="str">
        <f t="shared" si="52"/>
        <v/>
      </c>
      <c r="Q300" t="str">
        <f t="shared" ca="1" si="61"/>
        <v>cu</v>
      </c>
      <c r="R300" t="s">
        <v>88</v>
      </c>
      <c r="S300" t="s">
        <v>90</v>
      </c>
      <c r="T300">
        <v>9063</v>
      </c>
      <c r="U300" t="str">
        <f t="shared" ca="1" si="53"/>
        <v>cu</v>
      </c>
      <c r="V300" t="str">
        <f t="shared" si="54"/>
        <v>GO</v>
      </c>
      <c r="W300">
        <f t="shared" si="55"/>
        <v>36250</v>
      </c>
      <c r="X300" t="str">
        <f t="shared" ca="1" si="56"/>
        <v>cu</v>
      </c>
      <c r="Y300" t="str">
        <f t="shared" si="57"/>
        <v>GO</v>
      </c>
      <c r="Z300">
        <f t="shared" si="58"/>
        <v>9063</v>
      </c>
    </row>
    <row r="301" spans="1:26">
      <c r="A301" t="s">
        <v>79</v>
      </c>
      <c r="B301" t="str">
        <f>VLOOKUP(A301,EventPointTypeTable!$A:$B,MATCH(EventPointTypeTable!$B$1,EventPointTypeTable!$A$1:$B$1,0),0)</f>
        <v>루틴6</v>
      </c>
      <c r="C301">
        <f t="shared" ca="1" si="59"/>
        <v>25</v>
      </c>
      <c r="D301">
        <v>1900</v>
      </c>
      <c r="E301">
        <f t="shared" ca="1" si="60"/>
        <v>7982</v>
      </c>
      <c r="F301">
        <f ca="1">(60+SUMIF(OFFSET(N301,-$C301+1,0,$C301),"EN",OFFSET(O301,-$C301+1,0,$C301)))*SummonTypeTable!$O$2</f>
        <v>4940.0000000000009</v>
      </c>
      <c r="G301">
        <f ca="1">IF(C301=1,60*SummonTypeTable!$O$2-OFFSET(F301,0,-1),
IF(F301&lt;&gt;OFFSET(F301,-1,0),OFFSET(F301,-1,0)-OFFSET(F301,0,-1),""))</f>
        <v>-4730.8888888888887</v>
      </c>
      <c r="H301">
        <f ca="1">IF(C301=1,60*SummonTypeTable!$O$2/OFFSET(F301,0,-1),
IF(F301&lt;&gt;OFFSET(F301,-1,0),OFFSET(F301,-1,0)/OFFSET(F301,0,-1),""))</f>
        <v>0.40730532587210116</v>
      </c>
      <c r="I301">
        <f ca="1">(60+SUMIF(OFFSET(N301,-$C301+1,0,$C301),"EN",OFFSET(O301,-$C301+1,0,$C301))+SUMIF(OFFSET(S301,-$C301+1,0,$C301),"EN",OFFSET(T301,-$C301+1,0,$C301)))*SummonTypeTable!$O$2</f>
        <v>6162.7555555555564</v>
      </c>
      <c r="J301">
        <f ca="1">IF(C301=1,60*SummonTypeTable!$O$2-OFFSET(I301,0,-4),
IF(I301&lt;&gt;OFFSET(I301,-1,0),OFFSET(I301,-1,0)-OFFSET(I301,0,-4),""))</f>
        <v>-3930.3555555555549</v>
      </c>
      <c r="K301">
        <f ca="1">IF(C301=1,60*SummonTypeTable!$O$2/OFFSET(I301,0,-4),
IF(I301&lt;&gt;OFFSET(I301,-1,0),OFFSET(I301,-1,0)/OFFSET(I301,0,-4),""))</f>
        <v>0.50759765026866011</v>
      </c>
      <c r="L301" t="str">
        <f t="shared" ca="1" si="62"/>
        <v>cu</v>
      </c>
      <c r="M301" t="s">
        <v>88</v>
      </c>
      <c r="N301" t="s">
        <v>114</v>
      </c>
      <c r="O301">
        <v>2000</v>
      </c>
      <c r="P301" t="str">
        <f t="shared" si="52"/>
        <v>에너지너무많음</v>
      </c>
      <c r="Q301" t="str">
        <f t="shared" ca="1" si="61"/>
        <v>cu</v>
      </c>
      <c r="R301" t="s">
        <v>88</v>
      </c>
      <c r="S301" t="s">
        <v>114</v>
      </c>
      <c r="T301">
        <v>500</v>
      </c>
      <c r="U301" t="str">
        <f t="shared" ca="1" si="53"/>
        <v>cu</v>
      </c>
      <c r="V301" t="str">
        <f t="shared" si="54"/>
        <v>EN</v>
      </c>
      <c r="W301">
        <f t="shared" si="55"/>
        <v>2000</v>
      </c>
      <c r="X301" t="str">
        <f t="shared" ca="1" si="56"/>
        <v>cu</v>
      </c>
      <c r="Y301" t="str">
        <f t="shared" si="57"/>
        <v>EN</v>
      </c>
      <c r="Z301">
        <f t="shared" si="58"/>
        <v>500</v>
      </c>
    </row>
    <row r="302" spans="1:26">
      <c r="A302" t="s">
        <v>79</v>
      </c>
      <c r="B302" t="str">
        <f>VLOOKUP(A302,EventPointTypeTable!$A:$B,MATCH(EventPointTypeTable!$B$1,EventPointTypeTable!$A$1:$B$1,0),0)</f>
        <v>루틴6</v>
      </c>
      <c r="C302">
        <f t="shared" ca="1" si="59"/>
        <v>26</v>
      </c>
      <c r="D302">
        <v>200</v>
      </c>
      <c r="E302">
        <f t="shared" ca="1" si="60"/>
        <v>8182</v>
      </c>
      <c r="F302">
        <f ca="1">(60+SUMIF(OFFSET(N302,-$C302+1,0,$C302),"EN",OFFSET(O302,-$C302+1,0,$C302)))*SummonTypeTable!$O$2</f>
        <v>4940.0000000000009</v>
      </c>
      <c r="G302" t="str">
        <f ca="1">IF(C302=1,60*SummonTypeTable!$O$2-OFFSET(F302,0,-1),
IF(F302&lt;&gt;OFFSET(F302,-1,0),OFFSET(F302,-1,0)-OFFSET(F302,0,-1),""))</f>
        <v/>
      </c>
      <c r="H302" t="str">
        <f ca="1">IF(C302=1,60*SummonTypeTable!$O$2/OFFSET(F302,0,-1),
IF(F302&lt;&gt;OFFSET(F302,-1,0),OFFSET(F302,-1,0)/OFFSET(F302,0,-1),""))</f>
        <v/>
      </c>
      <c r="I302">
        <f ca="1">(60+SUMIF(OFFSET(N302,-$C302+1,0,$C302),"EN",OFFSET(O302,-$C302+1,0,$C302))+SUMIF(OFFSET(S302,-$C302+1,0,$C302),"EN",OFFSET(T302,-$C302+1,0,$C302)))*SummonTypeTable!$O$2</f>
        <v>6162.7555555555564</v>
      </c>
      <c r="J302" t="str">
        <f ca="1">IF(C302=1,60*SummonTypeTable!$O$2-OFFSET(I302,0,-4),
IF(I302&lt;&gt;OFFSET(I302,-1,0),OFFSET(I302,-1,0)-OFFSET(I302,0,-4),""))</f>
        <v/>
      </c>
      <c r="K302" t="str">
        <f ca="1">IF(C302=1,60*SummonTypeTable!$O$2/OFFSET(I302,0,-4),
IF(I302&lt;&gt;OFFSET(I302,-1,0),OFFSET(I302,-1,0)/OFFSET(I302,0,-4),""))</f>
        <v/>
      </c>
      <c r="L302" t="str">
        <f t="shared" ca="1" si="62"/>
        <v>cu</v>
      </c>
      <c r="M302" t="s">
        <v>88</v>
      </c>
      <c r="N302" t="s">
        <v>90</v>
      </c>
      <c r="O302">
        <v>50000</v>
      </c>
      <c r="P302" t="str">
        <f t="shared" si="52"/>
        <v/>
      </c>
      <c r="Q302" t="str">
        <f t="shared" ca="1" si="61"/>
        <v>cu</v>
      </c>
      <c r="R302" t="s">
        <v>88</v>
      </c>
      <c r="S302" t="s">
        <v>90</v>
      </c>
      <c r="T302">
        <v>12500</v>
      </c>
      <c r="U302" t="str">
        <f t="shared" ca="1" si="53"/>
        <v>cu</v>
      </c>
      <c r="V302" t="str">
        <f t="shared" si="54"/>
        <v>GO</v>
      </c>
      <c r="W302">
        <f t="shared" si="55"/>
        <v>50000</v>
      </c>
      <c r="X302" t="str">
        <f t="shared" ca="1" si="56"/>
        <v>cu</v>
      </c>
      <c r="Y302" t="str">
        <f t="shared" si="57"/>
        <v>GO</v>
      </c>
      <c r="Z302">
        <f t="shared" si="58"/>
        <v>12500</v>
      </c>
    </row>
    <row r="303" spans="1:26">
      <c r="A303" t="s">
        <v>79</v>
      </c>
      <c r="B303" t="str">
        <f>VLOOKUP(A303,EventPointTypeTable!$A:$B,MATCH(EventPointTypeTable!$B$1,EventPointTypeTable!$A$1:$B$1,0),0)</f>
        <v>루틴6</v>
      </c>
      <c r="C303">
        <f t="shared" ca="1" si="59"/>
        <v>27</v>
      </c>
      <c r="D303">
        <v>400</v>
      </c>
      <c r="E303">
        <f t="shared" ca="1" si="60"/>
        <v>8582</v>
      </c>
      <c r="F303">
        <f ca="1">(60+SUMIF(OFFSET(N303,-$C303+1,0,$C303),"EN",OFFSET(O303,-$C303+1,0,$C303)))*SummonTypeTable!$O$2</f>
        <v>4940.0000000000009</v>
      </c>
      <c r="G303" t="str">
        <f ca="1">IF(C303=1,60*SummonTypeTable!$O$2-OFFSET(F303,0,-1),
IF(F303&lt;&gt;OFFSET(F303,-1,0),OFFSET(F303,-1,0)-OFFSET(F303,0,-1),""))</f>
        <v/>
      </c>
      <c r="H303" t="str">
        <f ca="1">IF(C303=1,60*SummonTypeTable!$O$2/OFFSET(F303,0,-1),
IF(F303&lt;&gt;OFFSET(F303,-1,0),OFFSET(F303,-1,0)/OFFSET(F303,0,-1),""))</f>
        <v/>
      </c>
      <c r="I303">
        <f ca="1">(60+SUMIF(OFFSET(N303,-$C303+1,0,$C303),"EN",OFFSET(O303,-$C303+1,0,$C303))+SUMIF(OFFSET(S303,-$C303+1,0,$C303),"EN",OFFSET(T303,-$C303+1,0,$C303)))*SummonTypeTable!$O$2</f>
        <v>6162.7555555555564</v>
      </c>
      <c r="J303" t="str">
        <f ca="1">IF(C303=1,60*SummonTypeTable!$O$2-OFFSET(I303,0,-4),
IF(I303&lt;&gt;OFFSET(I303,-1,0),OFFSET(I303,-1,0)-OFFSET(I303,0,-4),""))</f>
        <v/>
      </c>
      <c r="K303" t="str">
        <f ca="1">IF(C303=1,60*SummonTypeTable!$O$2/OFFSET(I303,0,-4),
IF(I303&lt;&gt;OFFSET(I303,-1,0),OFFSET(I303,-1,0)/OFFSET(I303,0,-4),""))</f>
        <v/>
      </c>
      <c r="L303" t="str">
        <f t="shared" ca="1" si="62"/>
        <v>it</v>
      </c>
      <c r="M303" t="s">
        <v>146</v>
      </c>
      <c r="N303" t="s">
        <v>145</v>
      </c>
      <c r="O303">
        <v>10</v>
      </c>
      <c r="P303" t="str">
        <f t="shared" si="52"/>
        <v/>
      </c>
      <c r="Q303" t="str">
        <f t="shared" ca="1" si="61"/>
        <v>cu</v>
      </c>
      <c r="R303" t="s">
        <v>88</v>
      </c>
      <c r="S303" t="s">
        <v>90</v>
      </c>
      <c r="T303">
        <v>15625</v>
      </c>
      <c r="U303" t="str">
        <f t="shared" ca="1" si="53"/>
        <v>it</v>
      </c>
      <c r="V303" t="str">
        <f t="shared" si="54"/>
        <v>Cash_sSpellGacha</v>
      </c>
      <c r="W303">
        <f t="shared" si="55"/>
        <v>10</v>
      </c>
      <c r="X303" t="str">
        <f t="shared" ca="1" si="56"/>
        <v>cu</v>
      </c>
      <c r="Y303" t="str">
        <f t="shared" si="57"/>
        <v>GO</v>
      </c>
      <c r="Z303">
        <f t="shared" si="58"/>
        <v>15625</v>
      </c>
    </row>
    <row r="304" spans="1:26">
      <c r="A304" t="s">
        <v>79</v>
      </c>
      <c r="B304" t="str">
        <f>VLOOKUP(A304,EventPointTypeTable!$A:$B,MATCH(EventPointTypeTable!$B$1,EventPointTypeTable!$A$1:$B$1,0),0)</f>
        <v>루틴6</v>
      </c>
      <c r="C304">
        <f t="shared" ca="1" si="59"/>
        <v>28</v>
      </c>
      <c r="D304">
        <v>2400</v>
      </c>
      <c r="E304">
        <f t="shared" ca="1" si="60"/>
        <v>10982</v>
      </c>
      <c r="F304">
        <f ca="1">(60+SUMIF(OFFSET(N304,-$C304+1,0,$C304),"EN",OFFSET(O304,-$C304+1,0,$C304)))*SummonTypeTable!$O$2</f>
        <v>4940.0000000000009</v>
      </c>
      <c r="G304" t="str">
        <f ca="1">IF(C304=1,60*SummonTypeTable!$O$2-OFFSET(F304,0,-1),
IF(F304&lt;&gt;OFFSET(F304,-1,0),OFFSET(F304,-1,0)-OFFSET(F304,0,-1),""))</f>
        <v/>
      </c>
      <c r="H304" t="str">
        <f ca="1">IF(C304=1,60*SummonTypeTable!$O$2/OFFSET(F304,0,-1),
IF(F304&lt;&gt;OFFSET(F304,-1,0),OFFSET(F304,-1,0)/OFFSET(F304,0,-1),""))</f>
        <v/>
      </c>
      <c r="I304">
        <f ca="1">(60+SUMIF(OFFSET(N304,-$C304+1,0,$C304),"EN",OFFSET(O304,-$C304+1,0,$C304))+SUMIF(OFFSET(S304,-$C304+1,0,$C304),"EN",OFFSET(T304,-$C304+1,0,$C304)))*SummonTypeTable!$O$2</f>
        <v>6796.0888888888894</v>
      </c>
      <c r="J304">
        <f ca="1">IF(C304=1,60*SummonTypeTable!$O$2-OFFSET(I304,0,-4),
IF(I304&lt;&gt;OFFSET(I304,-1,0),OFFSET(I304,-1,0)-OFFSET(I304,0,-4),""))</f>
        <v>-4819.2444444444436</v>
      </c>
      <c r="K304">
        <f ca="1">IF(C304=1,60*SummonTypeTable!$O$2/OFFSET(I304,0,-4),
IF(I304&lt;&gt;OFFSET(I304,-1,0),OFFSET(I304,-1,0)/OFFSET(I304,0,-4),""))</f>
        <v>0.56116878123798541</v>
      </c>
      <c r="L304" t="str">
        <f t="shared" ref="L304:L350" ca="1" si="63">IF(ISBLANK(M304),"",
VLOOKUP(M304,OFFSET(INDIRECT("$A:$B"),0,MATCH(M$1&amp;"_Verify",INDIRECT("$1:$1"),0)-1),2,0)
)</f>
        <v>it</v>
      </c>
      <c r="M304" t="s">
        <v>146</v>
      </c>
      <c r="N304" t="s">
        <v>147</v>
      </c>
      <c r="O304">
        <v>10</v>
      </c>
      <c r="P304" t="str">
        <f t="shared" si="52"/>
        <v/>
      </c>
      <c r="Q304" t="str">
        <f t="shared" ca="1" si="61"/>
        <v>cu</v>
      </c>
      <c r="R304" t="s">
        <v>88</v>
      </c>
      <c r="S304" t="s">
        <v>114</v>
      </c>
      <c r="T304">
        <v>750</v>
      </c>
      <c r="U304" t="str">
        <f t="shared" ca="1" si="53"/>
        <v>it</v>
      </c>
      <c r="V304" t="str">
        <f t="shared" si="54"/>
        <v>Cash_sCharacterGacha</v>
      </c>
      <c r="W304">
        <f t="shared" si="55"/>
        <v>10</v>
      </c>
      <c r="X304" t="str">
        <f t="shared" ca="1" si="56"/>
        <v>cu</v>
      </c>
      <c r="Y304" t="str">
        <f t="shared" si="57"/>
        <v>EN</v>
      </c>
      <c r="Z304">
        <f t="shared" si="58"/>
        <v>750</v>
      </c>
    </row>
    <row r="305" spans="1:26">
      <c r="A305" t="s">
        <v>79</v>
      </c>
      <c r="B305" t="str">
        <f>VLOOKUP(A305,EventPointTypeTable!$A:$B,MATCH(EventPointTypeTable!$B$1,EventPointTypeTable!$A$1:$B$1,0),0)</f>
        <v>루틴6</v>
      </c>
      <c r="C305">
        <f t="shared" ca="1" si="59"/>
        <v>29</v>
      </c>
      <c r="D305">
        <v>1500</v>
      </c>
      <c r="E305">
        <f t="shared" ca="1" si="60"/>
        <v>12482</v>
      </c>
      <c r="F305">
        <f ca="1">(60+SUMIF(OFFSET(N305,-$C305+1,0,$C305),"EN",OFFSET(O305,-$C305+1,0,$C305)))*SummonTypeTable!$O$2</f>
        <v>4940.0000000000009</v>
      </c>
      <c r="G305" t="str">
        <f ca="1">IF(C305=1,60*SummonTypeTable!$O$2-OFFSET(F305,0,-1),
IF(F305&lt;&gt;OFFSET(F305,-1,0),OFFSET(F305,-1,0)-OFFSET(F305,0,-1),""))</f>
        <v/>
      </c>
      <c r="H305" t="str">
        <f ca="1">IF(C305=1,60*SummonTypeTable!$O$2/OFFSET(F305,0,-1),
IF(F305&lt;&gt;OFFSET(F305,-1,0),OFFSET(F305,-1,0)/OFFSET(F305,0,-1),""))</f>
        <v/>
      </c>
      <c r="I305">
        <f ca="1">(60+SUMIF(OFFSET(N305,-$C305+1,0,$C305),"EN",OFFSET(O305,-$C305+1,0,$C305))+SUMIF(OFFSET(S305,-$C305+1,0,$C305),"EN",OFFSET(T305,-$C305+1,0,$C305)))*SummonTypeTable!$O$2</f>
        <v>6796.0888888888894</v>
      </c>
      <c r="J305" t="str">
        <f ca="1">IF(C305=1,60*SummonTypeTable!$O$2-OFFSET(I305,0,-4),
IF(I305&lt;&gt;OFFSET(I305,-1,0),OFFSET(I305,-1,0)-OFFSET(I305,0,-4),""))</f>
        <v/>
      </c>
      <c r="K305" t="str">
        <f ca="1">IF(C305=1,60*SummonTypeTable!$O$2/OFFSET(I305,0,-4),
IF(I305&lt;&gt;OFFSET(I305,-1,0),OFFSET(I305,-1,0)/OFFSET(I305,0,-4),""))</f>
        <v/>
      </c>
      <c r="L305" t="str">
        <f t="shared" ca="1" si="63"/>
        <v>cu</v>
      </c>
      <c r="M305" t="s">
        <v>88</v>
      </c>
      <c r="N305" t="s">
        <v>90</v>
      </c>
      <c r="O305">
        <v>75000</v>
      </c>
      <c r="P305" t="str">
        <f t="shared" si="52"/>
        <v/>
      </c>
      <c r="Q305" t="str">
        <f t="shared" ca="1" si="61"/>
        <v>cu</v>
      </c>
      <c r="R305" t="s">
        <v>88</v>
      </c>
      <c r="S305" t="s">
        <v>90</v>
      </c>
      <c r="T305">
        <v>18750</v>
      </c>
      <c r="U305" t="str">
        <f t="shared" ca="1" si="53"/>
        <v>cu</v>
      </c>
      <c r="V305" t="str">
        <f t="shared" si="54"/>
        <v>GO</v>
      </c>
      <c r="W305">
        <f t="shared" si="55"/>
        <v>75000</v>
      </c>
      <c r="X305" t="str">
        <f t="shared" ca="1" si="56"/>
        <v>cu</v>
      </c>
      <c r="Y305" t="str">
        <f t="shared" si="57"/>
        <v>GO</v>
      </c>
      <c r="Z305">
        <f t="shared" si="58"/>
        <v>18750</v>
      </c>
    </row>
    <row r="306" spans="1:26">
      <c r="A306" t="s">
        <v>79</v>
      </c>
      <c r="B306" t="str">
        <f>VLOOKUP(A306,EventPointTypeTable!$A:$B,MATCH(EventPointTypeTable!$B$1,EventPointTypeTable!$A$1:$B$1,0),0)</f>
        <v>루틴6</v>
      </c>
      <c r="C306">
        <f t="shared" ca="1" si="59"/>
        <v>30</v>
      </c>
      <c r="D306">
        <v>2800</v>
      </c>
      <c r="E306">
        <f t="shared" ca="1" si="60"/>
        <v>15282</v>
      </c>
      <c r="F306">
        <f ca="1">(60+SUMIF(OFFSET(N306,-$C306+1,0,$C306),"EN",OFFSET(O306,-$C306+1,0,$C306)))*SummonTypeTable!$O$2</f>
        <v>4940.0000000000009</v>
      </c>
      <c r="G306" t="str">
        <f ca="1">IF(C306=1,60*SummonTypeTable!$O$2-OFFSET(F306,0,-1),
IF(F306&lt;&gt;OFFSET(F306,-1,0),OFFSET(F306,-1,0)-OFFSET(F306,0,-1),""))</f>
        <v/>
      </c>
      <c r="H306" t="str">
        <f ca="1">IF(C306=1,60*SummonTypeTable!$O$2/OFFSET(F306,0,-1),
IF(F306&lt;&gt;OFFSET(F306,-1,0),OFFSET(F306,-1,0)/OFFSET(F306,0,-1),""))</f>
        <v/>
      </c>
      <c r="I306">
        <f ca="1">(60+SUMIF(OFFSET(N306,-$C306+1,0,$C306),"EN",OFFSET(O306,-$C306+1,0,$C306))+SUMIF(OFFSET(S306,-$C306+1,0,$C306),"EN",OFFSET(T306,-$C306+1,0,$C306)))*SummonTypeTable!$O$2</f>
        <v>6796.0888888888894</v>
      </c>
      <c r="J306" t="str">
        <f ca="1">IF(C306=1,60*SummonTypeTable!$O$2-OFFSET(I306,0,-4),
IF(I306&lt;&gt;OFFSET(I306,-1,0),OFFSET(I306,-1,0)-OFFSET(I306,0,-4),""))</f>
        <v/>
      </c>
      <c r="K306" t="str">
        <f ca="1">IF(C306=1,60*SummonTypeTable!$O$2/OFFSET(I306,0,-4),
IF(I306&lt;&gt;OFFSET(I306,-1,0),OFFSET(I306,-1,0)/OFFSET(I306,0,-4),""))</f>
        <v/>
      </c>
      <c r="L306" t="str">
        <f t="shared" ca="1" si="63"/>
        <v>cu</v>
      </c>
      <c r="M306" t="s">
        <v>88</v>
      </c>
      <c r="N306" t="s">
        <v>90</v>
      </c>
      <c r="O306">
        <v>81250</v>
      </c>
      <c r="P306" t="str">
        <f t="shared" si="52"/>
        <v/>
      </c>
      <c r="Q306" t="str">
        <f t="shared" ca="1" si="61"/>
        <v>cu</v>
      </c>
      <c r="R306" t="s">
        <v>88</v>
      </c>
      <c r="S306" t="s">
        <v>90</v>
      </c>
      <c r="T306">
        <v>20313</v>
      </c>
      <c r="U306" t="str">
        <f t="shared" ca="1" si="53"/>
        <v>cu</v>
      </c>
      <c r="V306" t="str">
        <f t="shared" si="54"/>
        <v>GO</v>
      </c>
      <c r="W306">
        <f t="shared" si="55"/>
        <v>81250</v>
      </c>
      <c r="X306" t="str">
        <f t="shared" ca="1" si="56"/>
        <v>cu</v>
      </c>
      <c r="Y306" t="str">
        <f t="shared" si="57"/>
        <v>GO</v>
      </c>
      <c r="Z306">
        <f t="shared" si="58"/>
        <v>20313</v>
      </c>
    </row>
    <row r="307" spans="1:26">
      <c r="A307" t="s">
        <v>79</v>
      </c>
      <c r="B307" t="str">
        <f>VLOOKUP(A307,EventPointTypeTable!$A:$B,MATCH(EventPointTypeTable!$B$1,EventPointTypeTable!$A$1:$B$1,0),0)</f>
        <v>루틴6</v>
      </c>
      <c r="C307">
        <f t="shared" ca="1" si="59"/>
        <v>31</v>
      </c>
      <c r="D307">
        <v>3400</v>
      </c>
      <c r="E307">
        <f t="shared" ca="1" si="60"/>
        <v>18682</v>
      </c>
      <c r="F307">
        <f ca="1">(60+SUMIF(OFFSET(N307,-$C307+1,0,$C307),"EN",OFFSET(O307,-$C307+1,0,$C307)))*SummonTypeTable!$O$2</f>
        <v>8317.7777777777792</v>
      </c>
      <c r="G307">
        <f ca="1">IF(C307=1,60*SummonTypeTable!$O$2-OFFSET(F307,0,-1),
IF(F307&lt;&gt;OFFSET(F307,-1,0),OFFSET(F307,-1,0)-OFFSET(F307,0,-1),""))</f>
        <v>-13742</v>
      </c>
      <c r="H307">
        <f ca="1">IF(C307=1,60*SummonTypeTable!$O$2/OFFSET(F307,0,-1),
IF(F307&lt;&gt;OFFSET(F307,-1,0),OFFSET(F307,-1,0)/OFFSET(F307,0,-1),""))</f>
        <v>0.26442565035863402</v>
      </c>
      <c r="I307">
        <f ca="1">(60+SUMIF(OFFSET(N307,-$C307+1,0,$C307),"EN",OFFSET(O307,-$C307+1,0,$C307))+SUMIF(OFFSET(S307,-$C307+1,0,$C307),"EN",OFFSET(T307,-$C307+1,0,$C307)))*SummonTypeTable!$O$2</f>
        <v>11018.311111111112</v>
      </c>
      <c r="J307">
        <f ca="1">IF(C307=1,60*SummonTypeTable!$O$2-OFFSET(I307,0,-4),
IF(I307&lt;&gt;OFFSET(I307,-1,0),OFFSET(I307,-1,0)-OFFSET(I307,0,-4),""))</f>
        <v>-11885.911111111111</v>
      </c>
      <c r="K307">
        <f ca="1">IF(C307=1,60*SummonTypeTable!$O$2/OFFSET(I307,0,-4),
IF(I307&lt;&gt;OFFSET(I307,-1,0),OFFSET(I307,-1,0)/OFFSET(I307,0,-4),""))</f>
        <v>0.36377737334808313</v>
      </c>
      <c r="L307" t="str">
        <f t="shared" ca="1" si="63"/>
        <v>cu</v>
      </c>
      <c r="M307" t="s">
        <v>88</v>
      </c>
      <c r="N307" t="s">
        <v>114</v>
      </c>
      <c r="O307">
        <v>4000</v>
      </c>
      <c r="P307" t="str">
        <f t="shared" si="52"/>
        <v>에너지너무많음</v>
      </c>
      <c r="Q307" t="str">
        <f t="shared" ca="1" si="61"/>
        <v>cu</v>
      </c>
      <c r="R307" t="s">
        <v>88</v>
      </c>
      <c r="S307" t="s">
        <v>114</v>
      </c>
      <c r="T307">
        <v>1000</v>
      </c>
      <c r="U307" t="str">
        <f t="shared" ca="1" si="53"/>
        <v>cu</v>
      </c>
      <c r="V307" t="str">
        <f t="shared" si="54"/>
        <v>EN</v>
      </c>
      <c r="W307">
        <f t="shared" si="55"/>
        <v>4000</v>
      </c>
      <c r="X307" t="str">
        <f t="shared" ca="1" si="56"/>
        <v>cu</v>
      </c>
      <c r="Y307" t="str">
        <f t="shared" si="57"/>
        <v>EN</v>
      </c>
      <c r="Z307">
        <f t="shared" si="58"/>
        <v>1000</v>
      </c>
    </row>
    <row r="308" spans="1:26">
      <c r="A308" t="s">
        <v>79</v>
      </c>
      <c r="B308" t="str">
        <f>VLOOKUP(A308,EventPointTypeTable!$A:$B,MATCH(EventPointTypeTable!$B$1,EventPointTypeTable!$A$1:$B$1,0),0)</f>
        <v>루틴6</v>
      </c>
      <c r="C308">
        <f t="shared" ca="1" si="59"/>
        <v>32</v>
      </c>
      <c r="D308">
        <v>1200</v>
      </c>
      <c r="E308">
        <f t="shared" ca="1" si="60"/>
        <v>19882</v>
      </c>
      <c r="F308">
        <f ca="1">(60+SUMIF(OFFSET(N308,-$C308+1,0,$C308),"EN",OFFSET(O308,-$C308+1,0,$C308)))*SummonTypeTable!$O$2</f>
        <v>8317.7777777777792</v>
      </c>
      <c r="G308" t="str">
        <f ca="1">IF(C308=1,60*SummonTypeTable!$O$2-OFFSET(F308,0,-1),
IF(F308&lt;&gt;OFFSET(F308,-1,0),OFFSET(F308,-1,0)-OFFSET(F308,0,-1),""))</f>
        <v/>
      </c>
      <c r="H308" t="str">
        <f ca="1">IF(C308=1,60*SummonTypeTable!$O$2/OFFSET(F308,0,-1),
IF(F308&lt;&gt;OFFSET(F308,-1,0),OFFSET(F308,-1,0)/OFFSET(F308,0,-1),""))</f>
        <v/>
      </c>
      <c r="I308">
        <f ca="1">(60+SUMIF(OFFSET(N308,-$C308+1,0,$C308),"EN",OFFSET(O308,-$C308+1,0,$C308))+SUMIF(OFFSET(S308,-$C308+1,0,$C308),"EN",OFFSET(T308,-$C308+1,0,$C308)))*SummonTypeTable!$O$2</f>
        <v>11018.311111111112</v>
      </c>
      <c r="J308" t="str">
        <f ca="1">IF(C308=1,60*SummonTypeTable!$O$2-OFFSET(I308,0,-4),
IF(I308&lt;&gt;OFFSET(I308,-1,0),OFFSET(I308,-1,0)-OFFSET(I308,0,-4),""))</f>
        <v/>
      </c>
      <c r="K308" t="str">
        <f ca="1">IF(C308=1,60*SummonTypeTable!$O$2/OFFSET(I308,0,-4),
IF(I308&lt;&gt;OFFSET(I308,-1,0),OFFSET(I308,-1,0)/OFFSET(I308,0,-4),""))</f>
        <v/>
      </c>
      <c r="L308" t="str">
        <f t="shared" ca="1" si="63"/>
        <v>cu</v>
      </c>
      <c r="M308" t="s">
        <v>88</v>
      </c>
      <c r="N308" t="s">
        <v>90</v>
      </c>
      <c r="O308">
        <v>93750</v>
      </c>
      <c r="P308" t="str">
        <f t="shared" si="52"/>
        <v/>
      </c>
      <c r="Q308" t="str">
        <f t="shared" ca="1" si="61"/>
        <v>cu</v>
      </c>
      <c r="R308" t="s">
        <v>88</v>
      </c>
      <c r="S308" t="s">
        <v>90</v>
      </c>
      <c r="T308">
        <v>23438</v>
      </c>
      <c r="U308" t="str">
        <f t="shared" ca="1" si="53"/>
        <v>cu</v>
      </c>
      <c r="V308" t="str">
        <f t="shared" si="54"/>
        <v>GO</v>
      </c>
      <c r="W308">
        <f t="shared" si="55"/>
        <v>93750</v>
      </c>
      <c r="X308" t="str">
        <f t="shared" ca="1" si="56"/>
        <v>cu</v>
      </c>
      <c r="Y308" t="str">
        <f t="shared" si="57"/>
        <v>GO</v>
      </c>
      <c r="Z308">
        <f t="shared" si="58"/>
        <v>23438</v>
      </c>
    </row>
    <row r="309" spans="1:26">
      <c r="A309" t="s">
        <v>79</v>
      </c>
      <c r="B309" t="str">
        <f>VLOOKUP(A309,EventPointTypeTable!$A:$B,MATCH(EventPointTypeTable!$B$1,EventPointTypeTable!$A$1:$B$1,0),0)</f>
        <v>루틴6</v>
      </c>
      <c r="C309">
        <f t="shared" ca="1" si="59"/>
        <v>33</v>
      </c>
      <c r="D309">
        <v>4700</v>
      </c>
      <c r="E309">
        <f t="shared" ca="1" si="60"/>
        <v>24582</v>
      </c>
      <c r="F309">
        <f ca="1">(60+SUMIF(OFFSET(N309,-$C309+1,0,$C309),"EN",OFFSET(O309,-$C309+1,0,$C309)))*SummonTypeTable!$O$2</f>
        <v>12540.000000000002</v>
      </c>
      <c r="G309">
        <f ca="1">IF(C309=1,60*SummonTypeTable!$O$2-OFFSET(F309,0,-1),
IF(F309&lt;&gt;OFFSET(F309,-1,0),OFFSET(F309,-1,0)-OFFSET(F309,0,-1),""))</f>
        <v>-16264.222222222221</v>
      </c>
      <c r="H309">
        <f ca="1">IF(C309=1,60*SummonTypeTable!$O$2/OFFSET(F309,0,-1),
IF(F309&lt;&gt;OFFSET(F309,-1,0),OFFSET(F309,-1,0)/OFFSET(F309,0,-1),""))</f>
        <v>0.33836863468301109</v>
      </c>
      <c r="I309">
        <f ca="1">(60+SUMIF(OFFSET(N309,-$C309+1,0,$C309),"EN",OFFSET(O309,-$C309+1,0,$C309))+SUMIF(OFFSET(S309,-$C309+1,0,$C309),"EN",OFFSET(T309,-$C309+1,0,$C309)))*SummonTypeTable!$O$2</f>
        <v>16296.088888888891</v>
      </c>
      <c r="J309">
        <f ca="1">IF(C309=1,60*SummonTypeTable!$O$2-OFFSET(I309,0,-4),
IF(I309&lt;&gt;OFFSET(I309,-1,0),OFFSET(I309,-1,0)-OFFSET(I309,0,-4),""))</f>
        <v>-13563.688888888888</v>
      </c>
      <c r="K309">
        <f ca="1">IF(C309=1,60*SummonTypeTable!$O$2/OFFSET(I309,0,-4),
IF(I309&lt;&gt;OFFSET(I309,-1,0),OFFSET(I309,-1,0)/OFFSET(I309,0,-4),""))</f>
        <v>0.44822679648161712</v>
      </c>
      <c r="L309" t="str">
        <f t="shared" ca="1" si="63"/>
        <v>cu</v>
      </c>
      <c r="M309" t="s">
        <v>88</v>
      </c>
      <c r="N309" t="s">
        <v>114</v>
      </c>
      <c r="O309">
        <v>5000</v>
      </c>
      <c r="P309" t="str">
        <f t="shared" si="52"/>
        <v>에너지너무많음</v>
      </c>
      <c r="Q309" t="str">
        <f t="shared" ca="1" si="61"/>
        <v>cu</v>
      </c>
      <c r="R309" t="s">
        <v>88</v>
      </c>
      <c r="S309" t="s">
        <v>114</v>
      </c>
      <c r="T309">
        <v>1250</v>
      </c>
      <c r="U309" t="str">
        <f t="shared" ca="1" si="53"/>
        <v>cu</v>
      </c>
      <c r="V309" t="str">
        <f t="shared" si="54"/>
        <v>EN</v>
      </c>
      <c r="W309">
        <f t="shared" si="55"/>
        <v>5000</v>
      </c>
      <c r="X309" t="str">
        <f t="shared" ca="1" si="56"/>
        <v>cu</v>
      </c>
      <c r="Y309" t="str">
        <f t="shared" si="57"/>
        <v>EN</v>
      </c>
      <c r="Z309">
        <f t="shared" si="58"/>
        <v>1250</v>
      </c>
    </row>
    <row r="310" spans="1:26">
      <c r="A310" t="s">
        <v>79</v>
      </c>
      <c r="B310" t="str">
        <f>VLOOKUP(A310,EventPointTypeTable!$A:$B,MATCH(EventPointTypeTable!$B$1,EventPointTypeTable!$A$1:$B$1,0),0)</f>
        <v>루틴6</v>
      </c>
      <c r="C310">
        <f t="shared" ca="1" si="59"/>
        <v>34</v>
      </c>
      <c r="D310">
        <v>3500</v>
      </c>
      <c r="E310">
        <f t="shared" ca="1" si="60"/>
        <v>28082</v>
      </c>
      <c r="F310">
        <f ca="1">(60+SUMIF(OFFSET(N310,-$C310+1,0,$C310),"EN",OFFSET(O310,-$C310+1,0,$C310)))*SummonTypeTable!$O$2</f>
        <v>12540.000000000002</v>
      </c>
      <c r="G310" t="str">
        <f ca="1">IF(C310=1,60*SummonTypeTable!$O$2-OFFSET(F310,0,-1),
IF(F310&lt;&gt;OFFSET(F310,-1,0),OFFSET(F310,-1,0)-OFFSET(F310,0,-1),""))</f>
        <v/>
      </c>
      <c r="H310" t="str">
        <f ca="1">IF(C310=1,60*SummonTypeTable!$O$2/OFFSET(F310,0,-1),
IF(F310&lt;&gt;OFFSET(F310,-1,0),OFFSET(F310,-1,0)/OFFSET(F310,0,-1),""))</f>
        <v/>
      </c>
      <c r="I310">
        <f ca="1">(60+SUMIF(OFFSET(N310,-$C310+1,0,$C310),"EN",OFFSET(O310,-$C310+1,0,$C310))+SUMIF(OFFSET(S310,-$C310+1,0,$C310),"EN",OFFSET(T310,-$C310+1,0,$C310)))*SummonTypeTable!$O$2</f>
        <v>16296.088888888891</v>
      </c>
      <c r="J310" t="str">
        <f ca="1">IF(C310=1,60*SummonTypeTable!$O$2-OFFSET(I310,0,-4),
IF(I310&lt;&gt;OFFSET(I310,-1,0),OFFSET(I310,-1,0)-OFFSET(I310,0,-4),""))</f>
        <v/>
      </c>
      <c r="K310" t="str">
        <f ca="1">IF(C310=1,60*SummonTypeTable!$O$2/OFFSET(I310,0,-4),
IF(I310&lt;&gt;OFFSET(I310,-1,0),OFFSET(I310,-1,0)/OFFSET(I310,0,-4),""))</f>
        <v/>
      </c>
      <c r="L310" t="str">
        <f t="shared" ca="1" si="63"/>
        <v>cu</v>
      </c>
      <c r="M310" t="s">
        <v>88</v>
      </c>
      <c r="N310" t="s">
        <v>90</v>
      </c>
      <c r="O310">
        <v>68750</v>
      </c>
      <c r="P310" t="str">
        <f t="shared" si="52"/>
        <v/>
      </c>
      <c r="Q310" t="str">
        <f t="shared" ca="1" si="61"/>
        <v>cu</v>
      </c>
      <c r="R310" t="s">
        <v>88</v>
      </c>
      <c r="S310" t="s">
        <v>90</v>
      </c>
      <c r="T310">
        <v>17188</v>
      </c>
      <c r="U310" t="str">
        <f t="shared" ca="1" si="53"/>
        <v>cu</v>
      </c>
      <c r="V310" t="str">
        <f t="shared" si="54"/>
        <v>GO</v>
      </c>
      <c r="W310">
        <f t="shared" si="55"/>
        <v>68750</v>
      </c>
      <c r="X310" t="str">
        <f t="shared" ca="1" si="56"/>
        <v>cu</v>
      </c>
      <c r="Y310" t="str">
        <f t="shared" si="57"/>
        <v>GO</v>
      </c>
      <c r="Z310">
        <f t="shared" si="58"/>
        <v>17188</v>
      </c>
    </row>
    <row r="311" spans="1:26">
      <c r="A311" t="s">
        <v>79</v>
      </c>
      <c r="B311" t="str">
        <f>VLOOKUP(A311,EventPointTypeTable!$A:$B,MATCH(EventPointTypeTable!$B$1,EventPointTypeTable!$A$1:$B$1,0),0)</f>
        <v>루틴6</v>
      </c>
      <c r="C311">
        <f t="shared" ca="1" si="59"/>
        <v>35</v>
      </c>
      <c r="D311">
        <v>4500</v>
      </c>
      <c r="E311">
        <f t="shared" ca="1" si="60"/>
        <v>32582</v>
      </c>
      <c r="F311">
        <f ca="1">(60+SUMIF(OFFSET(N311,-$C311+1,0,$C311),"EN",OFFSET(O311,-$C311+1,0,$C311)))*SummonTypeTable!$O$2</f>
        <v>12540.000000000002</v>
      </c>
      <c r="G311" t="str">
        <f ca="1">IF(C311=1,60*SummonTypeTable!$O$2-OFFSET(F311,0,-1),
IF(F311&lt;&gt;OFFSET(F311,-1,0),OFFSET(F311,-1,0)-OFFSET(F311,0,-1),""))</f>
        <v/>
      </c>
      <c r="H311" t="str">
        <f ca="1">IF(C311=1,60*SummonTypeTable!$O$2/OFFSET(F311,0,-1),
IF(F311&lt;&gt;OFFSET(F311,-1,0),OFFSET(F311,-1,0)/OFFSET(F311,0,-1),""))</f>
        <v/>
      </c>
      <c r="I311">
        <f ca="1">(60+SUMIF(OFFSET(N311,-$C311+1,0,$C311),"EN",OFFSET(O311,-$C311+1,0,$C311))+SUMIF(OFFSET(S311,-$C311+1,0,$C311),"EN",OFFSET(T311,-$C311+1,0,$C311)))*SummonTypeTable!$O$2</f>
        <v>16296.088888888891</v>
      </c>
      <c r="J311" t="str">
        <f ca="1">IF(C311=1,60*SummonTypeTable!$O$2-OFFSET(I311,0,-4),
IF(I311&lt;&gt;OFFSET(I311,-1,0),OFFSET(I311,-1,0)-OFFSET(I311,0,-4),""))</f>
        <v/>
      </c>
      <c r="K311" t="str">
        <f ca="1">IF(C311=1,60*SummonTypeTable!$O$2/OFFSET(I311,0,-4),
IF(I311&lt;&gt;OFFSET(I311,-1,0),OFFSET(I311,-1,0)/OFFSET(I311,0,-4),""))</f>
        <v/>
      </c>
      <c r="L311" t="str">
        <f t="shared" ca="1" si="63"/>
        <v>cu</v>
      </c>
      <c r="M311" t="s">
        <v>88</v>
      </c>
      <c r="N311" t="s">
        <v>90</v>
      </c>
      <c r="O311">
        <v>87500</v>
      </c>
      <c r="P311" t="str">
        <f t="shared" si="52"/>
        <v/>
      </c>
      <c r="Q311" t="str">
        <f t="shared" ca="1" si="61"/>
        <v>cu</v>
      </c>
      <c r="R311" t="s">
        <v>88</v>
      </c>
      <c r="S311" t="s">
        <v>90</v>
      </c>
      <c r="T311">
        <v>21875</v>
      </c>
      <c r="U311" t="str">
        <f t="shared" ca="1" si="53"/>
        <v>cu</v>
      </c>
      <c r="V311" t="str">
        <f t="shared" si="54"/>
        <v>GO</v>
      </c>
      <c r="W311">
        <f t="shared" si="55"/>
        <v>87500</v>
      </c>
      <c r="X311" t="str">
        <f t="shared" ca="1" si="56"/>
        <v>cu</v>
      </c>
      <c r="Y311" t="str">
        <f t="shared" si="57"/>
        <v>GO</v>
      </c>
      <c r="Z311">
        <f t="shared" si="58"/>
        <v>21875</v>
      </c>
    </row>
    <row r="312" spans="1:26">
      <c r="A312" t="s">
        <v>79</v>
      </c>
      <c r="B312" t="str">
        <f>VLOOKUP(A312,EventPointTypeTable!$A:$B,MATCH(EventPointTypeTable!$B$1,EventPointTypeTable!$A$1:$B$1,0),0)</f>
        <v>루틴6</v>
      </c>
      <c r="C312">
        <f t="shared" ca="1" si="59"/>
        <v>36</v>
      </c>
      <c r="D312">
        <v>5800</v>
      </c>
      <c r="E312">
        <f t="shared" ca="1" si="60"/>
        <v>38382</v>
      </c>
      <c r="F312">
        <f ca="1">(60+SUMIF(OFFSET(N312,-$C312+1,0,$C312),"EN",OFFSET(O312,-$C312+1,0,$C312)))*SummonTypeTable!$O$2</f>
        <v>17944.444444444445</v>
      </c>
      <c r="G312">
        <f ca="1">IF(C312=1,60*SummonTypeTable!$O$2-OFFSET(F312,0,-1),
IF(F312&lt;&gt;OFFSET(F312,-1,0),OFFSET(F312,-1,0)-OFFSET(F312,0,-1),""))</f>
        <v>-25842</v>
      </c>
      <c r="H312">
        <f ca="1">IF(C312=1,60*SummonTypeTable!$O$2/OFFSET(F312,0,-1),
IF(F312&lt;&gt;OFFSET(F312,-1,0),OFFSET(F312,-1,0)/OFFSET(F312,0,-1),""))</f>
        <v>0.32671564795998131</v>
      </c>
      <c r="I312">
        <f ca="1">(60+SUMIF(OFFSET(N312,-$C312+1,0,$C312),"EN",OFFSET(O312,-$C312+1,0,$C312))+SUMIF(OFFSET(S312,-$C312+1,0,$C312),"EN",OFFSET(T312,-$C312+1,0,$C312)))*SummonTypeTable!$O$2</f>
        <v>23051.644444444446</v>
      </c>
      <c r="J312">
        <f ca="1">IF(C312=1,60*SummonTypeTable!$O$2-OFFSET(I312,0,-4),
IF(I312&lt;&gt;OFFSET(I312,-1,0),OFFSET(I312,-1,0)-OFFSET(I312,0,-4),""))</f>
        <v>-22085.911111111109</v>
      </c>
      <c r="K312">
        <f ca="1">IF(C312=1,60*SummonTypeTable!$O$2/OFFSET(I312,0,-4),
IF(I312&lt;&gt;OFFSET(I312,-1,0),OFFSET(I312,-1,0)/OFFSET(I312,0,-4),""))</f>
        <v>0.42457633497183295</v>
      </c>
      <c r="L312" t="str">
        <f t="shared" ca="1" si="63"/>
        <v>cu</v>
      </c>
      <c r="M312" t="s">
        <v>88</v>
      </c>
      <c r="N312" t="s">
        <v>114</v>
      </c>
      <c r="O312">
        <v>6400</v>
      </c>
      <c r="P312" t="str">
        <f t="shared" si="52"/>
        <v>에너지너무많음</v>
      </c>
      <c r="Q312" t="str">
        <f t="shared" ca="1" si="61"/>
        <v>cu</v>
      </c>
      <c r="R312" t="s">
        <v>88</v>
      </c>
      <c r="S312" t="s">
        <v>114</v>
      </c>
      <c r="T312">
        <v>1600</v>
      </c>
      <c r="U312" t="str">
        <f t="shared" ca="1" si="53"/>
        <v>cu</v>
      </c>
      <c r="V312" t="str">
        <f t="shared" si="54"/>
        <v>EN</v>
      </c>
      <c r="W312">
        <f t="shared" si="55"/>
        <v>6400</v>
      </c>
      <c r="X312" t="str">
        <f t="shared" ca="1" si="56"/>
        <v>cu</v>
      </c>
      <c r="Y312" t="str">
        <f t="shared" si="57"/>
        <v>EN</v>
      </c>
      <c r="Z312">
        <f t="shared" si="58"/>
        <v>1600</v>
      </c>
    </row>
    <row r="313" spans="1:26">
      <c r="A313" t="s">
        <v>79</v>
      </c>
      <c r="B313" t="str">
        <f>VLOOKUP(A313,EventPointTypeTable!$A:$B,MATCH(EventPointTypeTable!$B$1,EventPointTypeTable!$A$1:$B$1,0),0)</f>
        <v>루틴6</v>
      </c>
      <c r="C313">
        <f t="shared" ca="1" si="59"/>
        <v>37</v>
      </c>
      <c r="D313">
        <v>1200</v>
      </c>
      <c r="E313">
        <f t="shared" ca="1" si="60"/>
        <v>39582</v>
      </c>
      <c r="F313">
        <f ca="1">(60+SUMIF(OFFSET(N313,-$C313+1,0,$C313),"EN",OFFSET(O313,-$C313+1,0,$C313)))*SummonTypeTable!$O$2</f>
        <v>17944.444444444445</v>
      </c>
      <c r="G313" t="str">
        <f ca="1">IF(C313=1,60*SummonTypeTable!$O$2-OFFSET(F313,0,-1),
IF(F313&lt;&gt;OFFSET(F313,-1,0),OFFSET(F313,-1,0)-OFFSET(F313,0,-1),""))</f>
        <v/>
      </c>
      <c r="H313" t="str">
        <f ca="1">IF(C313=1,60*SummonTypeTable!$O$2/OFFSET(F313,0,-1),
IF(F313&lt;&gt;OFFSET(F313,-1,0),OFFSET(F313,-1,0)/OFFSET(F313,0,-1),""))</f>
        <v/>
      </c>
      <c r="I313">
        <f ca="1">(60+SUMIF(OFFSET(N313,-$C313+1,0,$C313),"EN",OFFSET(O313,-$C313+1,0,$C313))+SUMIF(OFFSET(S313,-$C313+1,0,$C313),"EN",OFFSET(T313,-$C313+1,0,$C313)))*SummonTypeTable!$O$2</f>
        <v>23051.644444444446</v>
      </c>
      <c r="J313" t="str">
        <f ca="1">IF(C313=1,60*SummonTypeTable!$O$2-OFFSET(I313,0,-4),
IF(I313&lt;&gt;OFFSET(I313,-1,0),OFFSET(I313,-1,0)-OFFSET(I313,0,-4),""))</f>
        <v/>
      </c>
      <c r="K313" t="str">
        <f ca="1">IF(C313=1,60*SummonTypeTable!$O$2/OFFSET(I313,0,-4),
IF(I313&lt;&gt;OFFSET(I313,-1,0),OFFSET(I313,-1,0)/OFFSET(I313,0,-4),""))</f>
        <v/>
      </c>
      <c r="L313" t="str">
        <f t="shared" ca="1" si="63"/>
        <v>cu</v>
      </c>
      <c r="M313" t="s">
        <v>88</v>
      </c>
      <c r="N313" t="s">
        <v>90</v>
      </c>
      <c r="O313">
        <v>48750</v>
      </c>
      <c r="P313" t="str">
        <f t="shared" si="52"/>
        <v/>
      </c>
      <c r="Q313" t="str">
        <f t="shared" ca="1" si="61"/>
        <v>cu</v>
      </c>
      <c r="R313" t="s">
        <v>88</v>
      </c>
      <c r="S313" t="s">
        <v>90</v>
      </c>
      <c r="T313">
        <v>12188</v>
      </c>
      <c r="U313" t="str">
        <f t="shared" ca="1" si="53"/>
        <v>cu</v>
      </c>
      <c r="V313" t="str">
        <f t="shared" si="54"/>
        <v>GO</v>
      </c>
      <c r="W313">
        <f t="shared" si="55"/>
        <v>48750</v>
      </c>
      <c r="X313" t="str">
        <f t="shared" ca="1" si="56"/>
        <v>cu</v>
      </c>
      <c r="Y313" t="str">
        <f t="shared" si="57"/>
        <v>GO</v>
      </c>
      <c r="Z313">
        <f t="shared" si="58"/>
        <v>12188</v>
      </c>
    </row>
    <row r="314" spans="1:26">
      <c r="A314" t="s">
        <v>79</v>
      </c>
      <c r="B314" t="str">
        <f>VLOOKUP(A314,EventPointTypeTable!$A:$B,MATCH(EventPointTypeTable!$B$1,EventPointTypeTable!$A$1:$B$1,0),0)</f>
        <v>루틴6</v>
      </c>
      <c r="C314">
        <f t="shared" ca="1" si="59"/>
        <v>38</v>
      </c>
      <c r="D314">
        <v>1550</v>
      </c>
      <c r="E314">
        <f t="shared" ca="1" si="60"/>
        <v>41132</v>
      </c>
      <c r="F314">
        <f ca="1">(60+SUMIF(OFFSET(N314,-$C314+1,0,$C314),"EN",OFFSET(O314,-$C314+1,0,$C314)))*SummonTypeTable!$O$2</f>
        <v>17944.444444444445</v>
      </c>
      <c r="G314" t="str">
        <f ca="1">IF(C314=1,60*SummonTypeTable!$O$2-OFFSET(F314,0,-1),
IF(F314&lt;&gt;OFFSET(F314,-1,0),OFFSET(F314,-1,0)-OFFSET(F314,0,-1),""))</f>
        <v/>
      </c>
      <c r="H314" t="str">
        <f ca="1">IF(C314=1,60*SummonTypeTable!$O$2/OFFSET(F314,0,-1),
IF(F314&lt;&gt;OFFSET(F314,-1,0),OFFSET(F314,-1,0)/OFFSET(F314,0,-1),""))</f>
        <v/>
      </c>
      <c r="I314">
        <f ca="1">(60+SUMIF(OFFSET(N314,-$C314+1,0,$C314),"EN",OFFSET(O314,-$C314+1,0,$C314))+SUMIF(OFFSET(S314,-$C314+1,0,$C314),"EN",OFFSET(T314,-$C314+1,0,$C314)))*SummonTypeTable!$O$2</f>
        <v>23051.644444444446</v>
      </c>
      <c r="J314" t="str">
        <f ca="1">IF(C314=1,60*SummonTypeTable!$O$2-OFFSET(I314,0,-4),
IF(I314&lt;&gt;OFFSET(I314,-1,0),OFFSET(I314,-1,0)-OFFSET(I314,0,-4),""))</f>
        <v/>
      </c>
      <c r="K314" t="str">
        <f ca="1">IF(C314=1,60*SummonTypeTable!$O$2/OFFSET(I314,0,-4),
IF(I314&lt;&gt;OFFSET(I314,-1,0),OFFSET(I314,-1,0)/OFFSET(I314,0,-4),""))</f>
        <v/>
      </c>
      <c r="L314" t="str">
        <f t="shared" ca="1" si="63"/>
        <v>cu</v>
      </c>
      <c r="M314" t="s">
        <v>88</v>
      </c>
      <c r="N314" t="s">
        <v>90</v>
      </c>
      <c r="O314">
        <v>112500</v>
      </c>
      <c r="P314" t="str">
        <f t="shared" si="52"/>
        <v/>
      </c>
      <c r="Q314" t="str">
        <f t="shared" ca="1" si="61"/>
        <v>cu</v>
      </c>
      <c r="R314" t="s">
        <v>88</v>
      </c>
      <c r="S314" t="s">
        <v>90</v>
      </c>
      <c r="T314">
        <v>28125</v>
      </c>
      <c r="U314" t="str">
        <f t="shared" ca="1" si="53"/>
        <v>cu</v>
      </c>
      <c r="V314" t="str">
        <f t="shared" si="54"/>
        <v>GO</v>
      </c>
      <c r="W314">
        <f t="shared" si="55"/>
        <v>112500</v>
      </c>
      <c r="X314" t="str">
        <f t="shared" ca="1" si="56"/>
        <v>cu</v>
      </c>
      <c r="Y314" t="str">
        <f t="shared" si="57"/>
        <v>GO</v>
      </c>
      <c r="Z314">
        <f t="shared" si="58"/>
        <v>28125</v>
      </c>
    </row>
    <row r="315" spans="1:26">
      <c r="A315" t="s">
        <v>79</v>
      </c>
      <c r="B315" t="str">
        <f>VLOOKUP(A315,EventPointTypeTable!$A:$B,MATCH(EventPointTypeTable!$B$1,EventPointTypeTable!$A$1:$B$1,0),0)</f>
        <v>루틴6</v>
      </c>
      <c r="C315">
        <f t="shared" ca="1" si="59"/>
        <v>39</v>
      </c>
      <c r="D315">
        <v>6700</v>
      </c>
      <c r="E315">
        <f t="shared" ca="1" si="60"/>
        <v>47832</v>
      </c>
      <c r="F315">
        <f ca="1">(60+SUMIF(OFFSET(N315,-$C315+1,0,$C315),"EN",OFFSET(O315,-$C315+1,0,$C315)))*SummonTypeTable!$O$2</f>
        <v>24024.444444444449</v>
      </c>
      <c r="G315">
        <f ca="1">IF(C315=1,60*SummonTypeTable!$O$2-OFFSET(F315,0,-1),
IF(F315&lt;&gt;OFFSET(F315,-1,0),OFFSET(F315,-1,0)-OFFSET(F315,0,-1),""))</f>
        <v>-29887.555555555555</v>
      </c>
      <c r="H315">
        <f ca="1">IF(C315=1,60*SummonTypeTable!$O$2/OFFSET(F315,0,-1),
IF(F315&lt;&gt;OFFSET(F315,-1,0),OFFSET(F315,-1,0)/OFFSET(F315,0,-1),""))</f>
        <v>0.37515563732322388</v>
      </c>
      <c r="I315">
        <f ca="1">(60+SUMIF(OFFSET(N315,-$C315+1,0,$C315),"EN",OFFSET(O315,-$C315+1,0,$C315))+SUMIF(OFFSET(S315,-$C315+1,0,$C315),"EN",OFFSET(T315,-$C315+1,0,$C315)))*SummonTypeTable!$O$2</f>
        <v>30651.64444444445</v>
      </c>
      <c r="J315">
        <f ca="1">IF(C315=1,60*SummonTypeTable!$O$2-OFFSET(I315,0,-4),
IF(I315&lt;&gt;OFFSET(I315,-1,0),OFFSET(I315,-1,0)-OFFSET(I315,0,-4),""))</f>
        <v>-24780.355555555554</v>
      </c>
      <c r="K315">
        <f ca="1">IF(C315=1,60*SummonTypeTable!$O$2/OFFSET(I315,0,-4),
IF(I315&lt;&gt;OFFSET(I315,-1,0),OFFSET(I315,-1,0)/OFFSET(I315,0,-4),""))</f>
        <v>0.48192934530114662</v>
      </c>
      <c r="L315" t="str">
        <f t="shared" ca="1" si="63"/>
        <v>cu</v>
      </c>
      <c r="M315" t="s">
        <v>88</v>
      </c>
      <c r="N315" t="s">
        <v>114</v>
      </c>
      <c r="O315">
        <v>7200</v>
      </c>
      <c r="P315" t="str">
        <f t="shared" si="52"/>
        <v>에너지너무많음</v>
      </c>
      <c r="Q315" t="str">
        <f t="shared" ca="1" si="61"/>
        <v>cu</v>
      </c>
      <c r="R315" t="s">
        <v>88</v>
      </c>
      <c r="S315" t="s">
        <v>114</v>
      </c>
      <c r="T315">
        <v>1800</v>
      </c>
      <c r="U315" t="str">
        <f t="shared" ca="1" si="53"/>
        <v>cu</v>
      </c>
      <c r="V315" t="str">
        <f t="shared" si="54"/>
        <v>EN</v>
      </c>
      <c r="W315">
        <f t="shared" si="55"/>
        <v>7200</v>
      </c>
      <c r="X315" t="str">
        <f t="shared" ca="1" si="56"/>
        <v>cu</v>
      </c>
      <c r="Y315" t="str">
        <f t="shared" si="57"/>
        <v>EN</v>
      </c>
      <c r="Z315">
        <f t="shared" si="58"/>
        <v>1800</v>
      </c>
    </row>
    <row r="316" spans="1:26">
      <c r="A316" t="s">
        <v>79</v>
      </c>
      <c r="B316" t="str">
        <f>VLOOKUP(A316,EventPointTypeTable!$A:$B,MATCH(EventPointTypeTable!$B$1,EventPointTypeTable!$A$1:$B$1,0),0)</f>
        <v>루틴6</v>
      </c>
      <c r="C316">
        <f t="shared" ca="1" si="59"/>
        <v>40</v>
      </c>
      <c r="D316">
        <v>2500</v>
      </c>
      <c r="E316">
        <f t="shared" ca="1" si="60"/>
        <v>50332</v>
      </c>
      <c r="F316">
        <f ca="1">(60+SUMIF(OFFSET(N316,-$C316+1,0,$C316),"EN",OFFSET(O316,-$C316+1,0,$C316)))*SummonTypeTable!$O$2</f>
        <v>24024.444444444449</v>
      </c>
      <c r="G316" t="str">
        <f ca="1">IF(C316=1,60*SummonTypeTable!$O$2-OFFSET(F316,0,-1),
IF(F316&lt;&gt;OFFSET(F316,-1,0),OFFSET(F316,-1,0)-OFFSET(F316,0,-1),""))</f>
        <v/>
      </c>
      <c r="H316" t="str">
        <f ca="1">IF(C316=1,60*SummonTypeTable!$O$2/OFFSET(F316,0,-1),
IF(F316&lt;&gt;OFFSET(F316,-1,0),OFFSET(F316,-1,0)/OFFSET(F316,0,-1),""))</f>
        <v/>
      </c>
      <c r="I316">
        <f ca="1">(60+SUMIF(OFFSET(N316,-$C316+1,0,$C316),"EN",OFFSET(O316,-$C316+1,0,$C316))+SUMIF(OFFSET(S316,-$C316+1,0,$C316),"EN",OFFSET(T316,-$C316+1,0,$C316)))*SummonTypeTable!$O$2</f>
        <v>30651.64444444445</v>
      </c>
      <c r="J316" t="str">
        <f ca="1">IF(C316=1,60*SummonTypeTable!$O$2-OFFSET(I316,0,-4),
IF(I316&lt;&gt;OFFSET(I316,-1,0),OFFSET(I316,-1,0)-OFFSET(I316,0,-4),""))</f>
        <v/>
      </c>
      <c r="K316" t="str">
        <f ca="1">IF(C316=1,60*SummonTypeTable!$O$2/OFFSET(I316,0,-4),
IF(I316&lt;&gt;OFFSET(I316,-1,0),OFFSET(I316,-1,0)/OFFSET(I316,0,-4),""))</f>
        <v/>
      </c>
      <c r="L316" t="str">
        <f t="shared" ca="1" si="63"/>
        <v>cu</v>
      </c>
      <c r="M316" t="s">
        <v>88</v>
      </c>
      <c r="N316" t="s">
        <v>90</v>
      </c>
      <c r="O316">
        <v>105000</v>
      </c>
      <c r="P316" t="str">
        <f t="shared" si="52"/>
        <v/>
      </c>
      <c r="Q316" t="str">
        <f t="shared" ca="1" si="61"/>
        <v>cu</v>
      </c>
      <c r="R316" t="s">
        <v>88</v>
      </c>
      <c r="S316" t="s">
        <v>90</v>
      </c>
      <c r="T316">
        <v>26250</v>
      </c>
      <c r="U316" t="str">
        <f t="shared" ca="1" si="53"/>
        <v>cu</v>
      </c>
      <c r="V316" t="str">
        <f t="shared" si="54"/>
        <v>GO</v>
      </c>
      <c r="W316">
        <f t="shared" si="55"/>
        <v>105000</v>
      </c>
      <c r="X316" t="str">
        <f t="shared" ca="1" si="56"/>
        <v>cu</v>
      </c>
      <c r="Y316" t="str">
        <f t="shared" si="57"/>
        <v>GO</v>
      </c>
      <c r="Z316">
        <f t="shared" si="58"/>
        <v>26250</v>
      </c>
    </row>
    <row r="317" spans="1:26">
      <c r="A317" t="s">
        <v>80</v>
      </c>
      <c r="B317" t="str">
        <f>VLOOKUP(A317,EventPointTypeTable!$A:$B,MATCH(EventPointTypeTable!$B$1,EventPointTypeTable!$A$1:$B$1,0),0)</f>
        <v>루틴7</v>
      </c>
      <c r="C317">
        <f t="shared" ca="1" si="59"/>
        <v>1</v>
      </c>
      <c r="D317">
        <v>12</v>
      </c>
      <c r="E317">
        <f t="shared" ca="1" si="60"/>
        <v>12</v>
      </c>
      <c r="F317">
        <f ca="1">(60+SUMIF(OFFSET(N317,-$C317+1,0,$C317),"EN",OFFSET(O317,-$C317+1,0,$C317)))*SummonTypeTable!$O$2</f>
        <v>152.00000000000003</v>
      </c>
      <c r="G317">
        <f ca="1">IF(C317=1,60*SummonTypeTable!$O$2-OFFSET(F317,0,-1),
IF(F317&lt;&gt;OFFSET(F317,-1,0),OFFSET(F317,-1,0)-OFFSET(F317,0,-1),""))</f>
        <v>38.666666666666671</v>
      </c>
      <c r="H317">
        <f ca="1">IF(C317=1,60*SummonTypeTable!$O$2/OFFSET(F317,0,-1),
IF(F317&lt;&gt;OFFSET(F317,-1,0),OFFSET(F317,-1,0)/OFFSET(F317,0,-1),""))</f>
        <v>4.2222222222222223</v>
      </c>
      <c r="I317">
        <f ca="1">(60+SUMIF(OFFSET(N317,-$C317+1,0,$C317),"EN",OFFSET(O317,-$C317+1,0,$C317))+SUMIF(OFFSET(S317,-$C317+1,0,$C317),"EN",OFFSET(T317,-$C317+1,0,$C317)))*SummonTypeTable!$O$2</f>
        <v>177.33333333333334</v>
      </c>
      <c r="J317">
        <f ca="1">IF(C317=1,60*SummonTypeTable!$O$2-OFFSET(I317,0,-4),
IF(I317&lt;&gt;OFFSET(I317,-1,0),OFFSET(I317,-1,0)-OFFSET(I317,0,-4),""))</f>
        <v>38.666666666666671</v>
      </c>
      <c r="K317">
        <f ca="1">IF(C317=1,60*SummonTypeTable!$O$2/OFFSET(I317,0,-4),
IF(I317&lt;&gt;OFFSET(I317,-1,0),OFFSET(I317,-1,0)/OFFSET(I317,0,-4),""))</f>
        <v>4.2222222222222223</v>
      </c>
      <c r="L317" t="str">
        <f t="shared" ca="1" si="63"/>
        <v>cu</v>
      </c>
      <c r="M317" t="s">
        <v>88</v>
      </c>
      <c r="N317" t="s">
        <v>114</v>
      </c>
      <c r="O317">
        <v>120</v>
      </c>
      <c r="P317" t="str">
        <f t="shared" si="52"/>
        <v>에너지너무많음</v>
      </c>
      <c r="Q317" t="str">
        <f t="shared" ca="1" si="61"/>
        <v>cu</v>
      </c>
      <c r="R317" t="s">
        <v>88</v>
      </c>
      <c r="S317" t="s">
        <v>114</v>
      </c>
      <c r="T317">
        <v>30</v>
      </c>
      <c r="U317" t="str">
        <f t="shared" ca="1" si="53"/>
        <v>cu</v>
      </c>
      <c r="V317" t="str">
        <f t="shared" si="54"/>
        <v>EN</v>
      </c>
      <c r="W317">
        <f t="shared" si="55"/>
        <v>120</v>
      </c>
      <c r="X317" t="str">
        <f t="shared" ca="1" si="56"/>
        <v>cu</v>
      </c>
      <c r="Y317" t="str">
        <f t="shared" si="57"/>
        <v>EN</v>
      </c>
      <c r="Z317">
        <f t="shared" si="58"/>
        <v>30</v>
      </c>
    </row>
    <row r="318" spans="1:26">
      <c r="A318" t="s">
        <v>80</v>
      </c>
      <c r="B318" t="str">
        <f>VLOOKUP(A318,EventPointTypeTable!$A:$B,MATCH(EventPointTypeTable!$B$1,EventPointTypeTable!$A$1:$B$1,0),0)</f>
        <v>루틴7</v>
      </c>
      <c r="C318">
        <f t="shared" ca="1" si="59"/>
        <v>2</v>
      </c>
      <c r="D318">
        <v>10</v>
      </c>
      <c r="E318">
        <f t="shared" ca="1" si="60"/>
        <v>22</v>
      </c>
      <c r="F318">
        <f ca="1">(60+SUMIF(OFFSET(N318,-$C318+1,0,$C318),"EN",OFFSET(O318,-$C318+1,0,$C318)))*SummonTypeTable!$O$2</f>
        <v>152.00000000000003</v>
      </c>
      <c r="G318" t="str">
        <f ca="1">IF(C318=1,60*SummonTypeTable!$O$2-OFFSET(F318,0,-1),
IF(F318&lt;&gt;OFFSET(F318,-1,0),OFFSET(F318,-1,0)-OFFSET(F318,0,-1),""))</f>
        <v/>
      </c>
      <c r="H318" t="str">
        <f ca="1">IF(C318=1,60*SummonTypeTable!$O$2/OFFSET(F318,0,-1),
IF(F318&lt;&gt;OFFSET(F318,-1,0),OFFSET(F318,-1,0)/OFFSET(F318,0,-1),""))</f>
        <v/>
      </c>
      <c r="I318">
        <f ca="1">(60+SUMIF(OFFSET(N318,-$C318+1,0,$C318),"EN",OFFSET(O318,-$C318+1,0,$C318))+SUMIF(OFFSET(S318,-$C318+1,0,$C318),"EN",OFFSET(T318,-$C318+1,0,$C318)))*SummonTypeTable!$O$2</f>
        <v>177.33333333333334</v>
      </c>
      <c r="J318" t="str">
        <f ca="1">IF(C318=1,60*SummonTypeTable!$O$2-OFFSET(I318,0,-4),
IF(I318&lt;&gt;OFFSET(I318,-1,0),OFFSET(I318,-1,0)-OFFSET(I318,0,-4),""))</f>
        <v/>
      </c>
      <c r="K318" t="str">
        <f ca="1">IF(C318=1,60*SummonTypeTable!$O$2/OFFSET(I318,0,-4),
IF(I318&lt;&gt;OFFSET(I318,-1,0),OFFSET(I318,-1,0)/OFFSET(I318,0,-4),""))</f>
        <v/>
      </c>
      <c r="L318" t="str">
        <f t="shared" ca="1" si="63"/>
        <v>cu</v>
      </c>
      <c r="M318" t="s">
        <v>88</v>
      </c>
      <c r="N318" t="s">
        <v>90</v>
      </c>
      <c r="O318">
        <v>1250</v>
      </c>
      <c r="P318" t="str">
        <f t="shared" si="52"/>
        <v/>
      </c>
      <c r="Q318" t="str">
        <f t="shared" ca="1" si="61"/>
        <v>cu</v>
      </c>
      <c r="R318" t="s">
        <v>88</v>
      </c>
      <c r="S318" t="s">
        <v>90</v>
      </c>
      <c r="T318">
        <v>313</v>
      </c>
      <c r="U318" t="str">
        <f t="shared" ca="1" si="53"/>
        <v>cu</v>
      </c>
      <c r="V318" t="str">
        <f t="shared" si="54"/>
        <v>GO</v>
      </c>
      <c r="W318">
        <f t="shared" si="55"/>
        <v>1250</v>
      </c>
      <c r="X318" t="str">
        <f t="shared" ca="1" si="56"/>
        <v>cu</v>
      </c>
      <c r="Y318" t="str">
        <f t="shared" si="57"/>
        <v>GO</v>
      </c>
      <c r="Z318">
        <f t="shared" si="58"/>
        <v>313</v>
      </c>
    </row>
    <row r="319" spans="1:26">
      <c r="A319" t="s">
        <v>80</v>
      </c>
      <c r="B319" t="str">
        <f>VLOOKUP(A319,EventPointTypeTable!$A:$B,MATCH(EventPointTypeTable!$B$1,EventPointTypeTable!$A$1:$B$1,0),0)</f>
        <v>루틴7</v>
      </c>
      <c r="C319">
        <f t="shared" ca="1" si="59"/>
        <v>3</v>
      </c>
      <c r="D319">
        <v>20</v>
      </c>
      <c r="E319">
        <f t="shared" ca="1" si="60"/>
        <v>42</v>
      </c>
      <c r="F319">
        <f ca="1">(60+SUMIF(OFFSET(N319,-$C319+1,0,$C319),"EN",OFFSET(O319,-$C319+1,0,$C319)))*SummonTypeTable!$O$2</f>
        <v>152.00000000000003</v>
      </c>
      <c r="G319" t="str">
        <f ca="1">IF(C319=1,60*SummonTypeTable!$O$2-OFFSET(F319,0,-1),
IF(F319&lt;&gt;OFFSET(F319,-1,0),OFFSET(F319,-1,0)-OFFSET(F319,0,-1),""))</f>
        <v/>
      </c>
      <c r="H319" t="str">
        <f ca="1">IF(C319=1,60*SummonTypeTable!$O$2/OFFSET(F319,0,-1),
IF(F319&lt;&gt;OFFSET(F319,-1,0),OFFSET(F319,-1,0)/OFFSET(F319,0,-1),""))</f>
        <v/>
      </c>
      <c r="I319">
        <f ca="1">(60+SUMIF(OFFSET(N319,-$C319+1,0,$C319),"EN",OFFSET(O319,-$C319+1,0,$C319))+SUMIF(OFFSET(S319,-$C319+1,0,$C319),"EN",OFFSET(T319,-$C319+1,0,$C319)))*SummonTypeTable!$O$2</f>
        <v>177.33333333333334</v>
      </c>
      <c r="J319" t="str">
        <f ca="1">IF(C319=1,60*SummonTypeTable!$O$2-OFFSET(I319,0,-4),
IF(I319&lt;&gt;OFFSET(I319,-1,0),OFFSET(I319,-1,0)-OFFSET(I319,0,-4),""))</f>
        <v/>
      </c>
      <c r="K319" t="str">
        <f ca="1">IF(C319=1,60*SummonTypeTable!$O$2/OFFSET(I319,0,-4),
IF(I319&lt;&gt;OFFSET(I319,-1,0),OFFSET(I319,-1,0)/OFFSET(I319,0,-4),""))</f>
        <v/>
      </c>
      <c r="L319" t="str">
        <f t="shared" ca="1" si="63"/>
        <v>it</v>
      </c>
      <c r="M319" t="s">
        <v>146</v>
      </c>
      <c r="N319" t="s">
        <v>145</v>
      </c>
      <c r="O319">
        <v>2</v>
      </c>
      <c r="P319" t="str">
        <f t="shared" si="52"/>
        <v/>
      </c>
      <c r="Q319" t="str">
        <f t="shared" ca="1" si="61"/>
        <v>cu</v>
      </c>
      <c r="R319" t="s">
        <v>88</v>
      </c>
      <c r="S319" t="s">
        <v>90</v>
      </c>
      <c r="T319">
        <v>469</v>
      </c>
      <c r="U319" t="str">
        <f t="shared" ca="1" si="53"/>
        <v>it</v>
      </c>
      <c r="V319" t="str">
        <f t="shared" si="54"/>
        <v>Cash_sSpellGacha</v>
      </c>
      <c r="W319">
        <f t="shared" si="55"/>
        <v>2</v>
      </c>
      <c r="X319" t="str">
        <f t="shared" ca="1" si="56"/>
        <v>cu</v>
      </c>
      <c r="Y319" t="str">
        <f t="shared" si="57"/>
        <v>GO</v>
      </c>
      <c r="Z319">
        <f t="shared" si="58"/>
        <v>469</v>
      </c>
    </row>
    <row r="320" spans="1:26">
      <c r="A320" t="s">
        <v>80</v>
      </c>
      <c r="B320" t="str">
        <f>VLOOKUP(A320,EventPointTypeTable!$A:$B,MATCH(EventPointTypeTable!$B$1,EventPointTypeTable!$A$1:$B$1,0),0)</f>
        <v>루틴7</v>
      </c>
      <c r="C320">
        <f t="shared" ca="1" si="59"/>
        <v>4</v>
      </c>
      <c r="D320">
        <v>25</v>
      </c>
      <c r="E320">
        <f t="shared" ca="1" si="60"/>
        <v>67</v>
      </c>
      <c r="F320">
        <f ca="1">(60+SUMIF(OFFSET(N320,-$C320+1,0,$C320),"EN",OFFSET(O320,-$C320+1,0,$C320)))*SummonTypeTable!$O$2</f>
        <v>278.66666666666669</v>
      </c>
      <c r="G320">
        <f ca="1">IF(C320=1,60*SummonTypeTable!$O$2-OFFSET(F320,0,-1),
IF(F320&lt;&gt;OFFSET(F320,-1,0),OFFSET(F320,-1,0)-OFFSET(F320,0,-1),""))</f>
        <v>85.000000000000028</v>
      </c>
      <c r="H320">
        <f ca="1">IF(C320=1,60*SummonTypeTable!$O$2/OFFSET(F320,0,-1),
IF(F320&lt;&gt;OFFSET(F320,-1,0),OFFSET(F320,-1,0)/OFFSET(F320,0,-1),""))</f>
        <v>2.2686567164179108</v>
      </c>
      <c r="I320">
        <f ca="1">(60+SUMIF(OFFSET(N320,-$C320+1,0,$C320),"EN",OFFSET(O320,-$C320+1,0,$C320))+SUMIF(OFFSET(S320,-$C320+1,0,$C320),"EN",OFFSET(T320,-$C320+1,0,$C320)))*SummonTypeTable!$O$2</f>
        <v>336.08888888888896</v>
      </c>
      <c r="J320">
        <f ca="1">IF(C320=1,60*SummonTypeTable!$O$2-OFFSET(I320,0,-4),
IF(I320&lt;&gt;OFFSET(I320,-1,0),OFFSET(I320,-1,0)-OFFSET(I320,0,-4),""))</f>
        <v>110.33333333333334</v>
      </c>
      <c r="K320">
        <f ca="1">IF(C320=1,60*SummonTypeTable!$O$2/OFFSET(I320,0,-4),
IF(I320&lt;&gt;OFFSET(I320,-1,0),OFFSET(I320,-1,0)/OFFSET(I320,0,-4),""))</f>
        <v>2.6467661691542288</v>
      </c>
      <c r="L320" t="str">
        <f t="shared" ca="1" si="63"/>
        <v>cu</v>
      </c>
      <c r="M320" t="s">
        <v>88</v>
      </c>
      <c r="N320" t="s">
        <v>114</v>
      </c>
      <c r="O320">
        <v>150</v>
      </c>
      <c r="P320" t="str">
        <f t="shared" si="52"/>
        <v>에너지너무많음</v>
      </c>
      <c r="Q320" t="str">
        <f t="shared" ca="1" si="61"/>
        <v>cu</v>
      </c>
      <c r="R320" t="s">
        <v>88</v>
      </c>
      <c r="S320" t="s">
        <v>114</v>
      </c>
      <c r="T320">
        <v>38</v>
      </c>
      <c r="U320" t="str">
        <f t="shared" ca="1" si="53"/>
        <v>cu</v>
      </c>
      <c r="V320" t="str">
        <f t="shared" si="54"/>
        <v>EN</v>
      </c>
      <c r="W320">
        <f t="shared" si="55"/>
        <v>150</v>
      </c>
      <c r="X320" t="str">
        <f t="shared" ca="1" si="56"/>
        <v>cu</v>
      </c>
      <c r="Y320" t="str">
        <f t="shared" si="57"/>
        <v>EN</v>
      </c>
      <c r="Z320">
        <f t="shared" si="58"/>
        <v>38</v>
      </c>
    </row>
    <row r="321" spans="1:26">
      <c r="A321" t="s">
        <v>80</v>
      </c>
      <c r="B321" t="str">
        <f>VLOOKUP(A321,EventPointTypeTable!$A:$B,MATCH(EventPointTypeTable!$B$1,EventPointTypeTable!$A$1:$B$1,0),0)</f>
        <v>루틴7</v>
      </c>
      <c r="C321">
        <f t="shared" ca="1" si="59"/>
        <v>5</v>
      </c>
      <c r="D321">
        <v>15</v>
      </c>
      <c r="E321">
        <f t="shared" ca="1" si="60"/>
        <v>82</v>
      </c>
      <c r="F321">
        <f ca="1">(60+SUMIF(OFFSET(N321,-$C321+1,0,$C321),"EN",OFFSET(O321,-$C321+1,0,$C321)))*SummonTypeTable!$O$2</f>
        <v>278.66666666666669</v>
      </c>
      <c r="G321" t="str">
        <f ca="1">IF(C321=1,60*SummonTypeTable!$O$2-OFFSET(F321,0,-1),
IF(F321&lt;&gt;OFFSET(F321,-1,0),OFFSET(F321,-1,0)-OFFSET(F321,0,-1),""))</f>
        <v/>
      </c>
      <c r="H321" t="str">
        <f ca="1">IF(C321=1,60*SummonTypeTable!$O$2/OFFSET(F321,0,-1),
IF(F321&lt;&gt;OFFSET(F321,-1,0),OFFSET(F321,-1,0)/OFFSET(F321,0,-1),""))</f>
        <v/>
      </c>
      <c r="I321">
        <f ca="1">(60+SUMIF(OFFSET(N321,-$C321+1,0,$C321),"EN",OFFSET(O321,-$C321+1,0,$C321))+SUMIF(OFFSET(S321,-$C321+1,0,$C321),"EN",OFFSET(T321,-$C321+1,0,$C321)))*SummonTypeTable!$O$2</f>
        <v>336.08888888888896</v>
      </c>
      <c r="J321" t="str">
        <f ca="1">IF(C321=1,60*SummonTypeTable!$O$2-OFFSET(I321,0,-4),
IF(I321&lt;&gt;OFFSET(I321,-1,0),OFFSET(I321,-1,0)-OFFSET(I321,0,-4),""))</f>
        <v/>
      </c>
      <c r="K321" t="str">
        <f ca="1">IF(C321=1,60*SummonTypeTable!$O$2/OFFSET(I321,0,-4),
IF(I321&lt;&gt;OFFSET(I321,-1,0),OFFSET(I321,-1,0)/OFFSET(I321,0,-4),""))</f>
        <v/>
      </c>
      <c r="L321" t="str">
        <f t="shared" ca="1" si="63"/>
        <v>cu</v>
      </c>
      <c r="M321" t="s">
        <v>88</v>
      </c>
      <c r="N321" t="s">
        <v>90</v>
      </c>
      <c r="O321">
        <v>2500</v>
      </c>
      <c r="P321" t="str">
        <f t="shared" si="52"/>
        <v/>
      </c>
      <c r="Q321" t="str">
        <f t="shared" ca="1" si="61"/>
        <v>cu</v>
      </c>
      <c r="R321" t="s">
        <v>88</v>
      </c>
      <c r="S321" t="s">
        <v>90</v>
      </c>
      <c r="T321">
        <v>625</v>
      </c>
      <c r="U321" t="str">
        <f t="shared" ca="1" si="53"/>
        <v>cu</v>
      </c>
      <c r="V321" t="str">
        <f t="shared" si="54"/>
        <v>GO</v>
      </c>
      <c r="W321">
        <f t="shared" si="55"/>
        <v>2500</v>
      </c>
      <c r="X321" t="str">
        <f t="shared" ca="1" si="56"/>
        <v>cu</v>
      </c>
      <c r="Y321" t="str">
        <f t="shared" si="57"/>
        <v>GO</v>
      </c>
      <c r="Z321">
        <f t="shared" si="58"/>
        <v>625</v>
      </c>
    </row>
    <row r="322" spans="1:26">
      <c r="A322" t="s">
        <v>80</v>
      </c>
      <c r="B322" t="str">
        <f>VLOOKUP(A322,EventPointTypeTable!$A:$B,MATCH(EventPointTypeTable!$B$1,EventPointTypeTable!$A$1:$B$1,0),0)</f>
        <v>루틴7</v>
      </c>
      <c r="C322">
        <f t="shared" ca="1" si="59"/>
        <v>6</v>
      </c>
      <c r="D322">
        <v>40</v>
      </c>
      <c r="E322">
        <f t="shared" ca="1" si="60"/>
        <v>122</v>
      </c>
      <c r="F322">
        <f ca="1">(60+SUMIF(OFFSET(N322,-$C322+1,0,$C322),"EN",OFFSET(O322,-$C322+1,0,$C322)))*SummonTypeTable!$O$2</f>
        <v>278.66666666666669</v>
      </c>
      <c r="G322" t="str">
        <f ca="1">IF(C322=1,60*SummonTypeTable!$O$2-OFFSET(F322,0,-1),
IF(F322&lt;&gt;OFFSET(F322,-1,0),OFFSET(F322,-1,0)-OFFSET(F322,0,-1),""))</f>
        <v/>
      </c>
      <c r="H322" t="str">
        <f ca="1">IF(C322=1,60*SummonTypeTable!$O$2/OFFSET(F322,0,-1),
IF(F322&lt;&gt;OFFSET(F322,-1,0),OFFSET(F322,-1,0)/OFFSET(F322,0,-1),""))</f>
        <v/>
      </c>
      <c r="I322">
        <f ca="1">(60+SUMIF(OFFSET(N322,-$C322+1,0,$C322),"EN",OFFSET(O322,-$C322+1,0,$C322))+SUMIF(OFFSET(S322,-$C322+1,0,$C322),"EN",OFFSET(T322,-$C322+1,0,$C322)))*SummonTypeTable!$O$2</f>
        <v>336.08888888888896</v>
      </c>
      <c r="J322" t="str">
        <f ca="1">IF(C322=1,60*SummonTypeTable!$O$2-OFFSET(I322,0,-4),
IF(I322&lt;&gt;OFFSET(I322,-1,0),OFFSET(I322,-1,0)-OFFSET(I322,0,-4),""))</f>
        <v/>
      </c>
      <c r="K322" t="str">
        <f ca="1">IF(C322=1,60*SummonTypeTable!$O$2/OFFSET(I322,0,-4),
IF(I322&lt;&gt;OFFSET(I322,-1,0),OFFSET(I322,-1,0)/OFFSET(I322,0,-4),""))</f>
        <v/>
      </c>
      <c r="L322" t="str">
        <f t="shared" ca="1" si="63"/>
        <v>cu</v>
      </c>
      <c r="M322" t="s">
        <v>88</v>
      </c>
      <c r="N322" t="s">
        <v>90</v>
      </c>
      <c r="O322">
        <v>3750</v>
      </c>
      <c r="P322" t="str">
        <f t="shared" si="52"/>
        <v/>
      </c>
      <c r="Q322" t="str">
        <f t="shared" ca="1" si="61"/>
        <v>cu</v>
      </c>
      <c r="R322" t="s">
        <v>88</v>
      </c>
      <c r="S322" t="s">
        <v>90</v>
      </c>
      <c r="T322">
        <v>938</v>
      </c>
      <c r="U322" t="str">
        <f t="shared" ca="1" si="53"/>
        <v>cu</v>
      </c>
      <c r="V322" t="str">
        <f t="shared" si="54"/>
        <v>GO</v>
      </c>
      <c r="W322">
        <f t="shared" si="55"/>
        <v>3750</v>
      </c>
      <c r="X322" t="str">
        <f t="shared" ca="1" si="56"/>
        <v>cu</v>
      </c>
      <c r="Y322" t="str">
        <f t="shared" si="57"/>
        <v>GO</v>
      </c>
      <c r="Z322">
        <f t="shared" si="58"/>
        <v>938</v>
      </c>
    </row>
    <row r="323" spans="1:26">
      <c r="A323" t="s">
        <v>80</v>
      </c>
      <c r="B323" t="str">
        <f>VLOOKUP(A323,EventPointTypeTable!$A:$B,MATCH(EventPointTypeTable!$B$1,EventPointTypeTable!$A$1:$B$1,0),0)</f>
        <v>루틴7</v>
      </c>
      <c r="C323">
        <f t="shared" ca="1" si="59"/>
        <v>7</v>
      </c>
      <c r="D323">
        <v>75</v>
      </c>
      <c r="E323">
        <f t="shared" ca="1" si="60"/>
        <v>197</v>
      </c>
      <c r="F323">
        <f ca="1">(60+SUMIF(OFFSET(N323,-$C323+1,0,$C323),"EN",OFFSET(O323,-$C323+1,0,$C323)))*SummonTypeTable!$O$2</f>
        <v>464.44444444444451</v>
      </c>
      <c r="G323">
        <f ca="1">IF(C323=1,60*SummonTypeTable!$O$2-OFFSET(F323,0,-1),
IF(F323&lt;&gt;OFFSET(F323,-1,0),OFFSET(F323,-1,0)-OFFSET(F323,0,-1),""))</f>
        <v>81.666666666666686</v>
      </c>
      <c r="H323">
        <f ca="1">IF(C323=1,60*SummonTypeTable!$O$2/OFFSET(F323,0,-1),
IF(F323&lt;&gt;OFFSET(F323,-1,0),OFFSET(F323,-1,0)/OFFSET(F323,0,-1),""))</f>
        <v>1.4145516074450086</v>
      </c>
      <c r="I323">
        <f ca="1">(60+SUMIF(OFFSET(N323,-$C323+1,0,$C323),"EN",OFFSET(O323,-$C323+1,0,$C323))+SUMIF(OFFSET(S323,-$C323+1,0,$C323),"EN",OFFSET(T323,-$C323+1,0,$C323)))*SummonTypeTable!$O$2</f>
        <v>568.31111111111113</v>
      </c>
      <c r="J323">
        <f ca="1">IF(C323=1,60*SummonTypeTable!$O$2-OFFSET(I323,0,-4),
IF(I323&lt;&gt;OFFSET(I323,-1,0),OFFSET(I323,-1,0)-OFFSET(I323,0,-4),""))</f>
        <v>139.08888888888896</v>
      </c>
      <c r="K323">
        <f ca="1">IF(C323=1,60*SummonTypeTable!$O$2/OFFSET(I323,0,-4),
IF(I323&lt;&gt;OFFSET(I323,-1,0),OFFSET(I323,-1,0)/OFFSET(I323,0,-4),""))</f>
        <v>1.7060349689791319</v>
      </c>
      <c r="L323" t="str">
        <f t="shared" ca="1" si="63"/>
        <v>cu</v>
      </c>
      <c r="M323" t="s">
        <v>88</v>
      </c>
      <c r="N323" t="s">
        <v>114</v>
      </c>
      <c r="O323">
        <v>220</v>
      </c>
      <c r="P323" t="str">
        <f t="shared" si="52"/>
        <v>에너지너무많음</v>
      </c>
      <c r="Q323" t="str">
        <f t="shared" ca="1" si="61"/>
        <v>cu</v>
      </c>
      <c r="R323" t="s">
        <v>88</v>
      </c>
      <c r="S323" t="s">
        <v>114</v>
      </c>
      <c r="T323">
        <v>55</v>
      </c>
      <c r="U323" t="str">
        <f t="shared" ca="1" si="53"/>
        <v>cu</v>
      </c>
      <c r="V323" t="str">
        <f t="shared" si="54"/>
        <v>EN</v>
      </c>
      <c r="W323">
        <f t="shared" si="55"/>
        <v>220</v>
      </c>
      <c r="X323" t="str">
        <f t="shared" ca="1" si="56"/>
        <v>cu</v>
      </c>
      <c r="Y323" t="str">
        <f t="shared" si="57"/>
        <v>EN</v>
      </c>
      <c r="Z323">
        <f t="shared" si="58"/>
        <v>55</v>
      </c>
    </row>
    <row r="324" spans="1:26">
      <c r="A324" t="s">
        <v>80</v>
      </c>
      <c r="B324" t="str">
        <f>VLOOKUP(A324,EventPointTypeTable!$A:$B,MATCH(EventPointTypeTable!$B$1,EventPointTypeTable!$A$1:$B$1,0),0)</f>
        <v>루틴7</v>
      </c>
      <c r="C324">
        <f t="shared" ca="1" si="59"/>
        <v>8</v>
      </c>
      <c r="D324">
        <v>35</v>
      </c>
      <c r="E324">
        <f t="shared" ca="1" si="60"/>
        <v>232</v>
      </c>
      <c r="F324">
        <f ca="1">(60+SUMIF(OFFSET(N324,-$C324+1,0,$C324),"EN",OFFSET(O324,-$C324+1,0,$C324)))*SummonTypeTable!$O$2</f>
        <v>464.44444444444451</v>
      </c>
      <c r="G324" t="str">
        <f ca="1">IF(C324=1,60*SummonTypeTable!$O$2-OFFSET(F324,0,-1),
IF(F324&lt;&gt;OFFSET(F324,-1,0),OFFSET(F324,-1,0)-OFFSET(F324,0,-1),""))</f>
        <v/>
      </c>
      <c r="H324" t="str">
        <f ca="1">IF(C324=1,60*SummonTypeTable!$O$2/OFFSET(F324,0,-1),
IF(F324&lt;&gt;OFFSET(F324,-1,0),OFFSET(F324,-1,0)/OFFSET(F324,0,-1),""))</f>
        <v/>
      </c>
      <c r="I324">
        <f ca="1">(60+SUMIF(OFFSET(N324,-$C324+1,0,$C324),"EN",OFFSET(O324,-$C324+1,0,$C324))+SUMIF(OFFSET(S324,-$C324+1,0,$C324),"EN",OFFSET(T324,-$C324+1,0,$C324)))*SummonTypeTable!$O$2</f>
        <v>568.31111111111113</v>
      </c>
      <c r="J324" t="str">
        <f ca="1">IF(C324=1,60*SummonTypeTable!$O$2-OFFSET(I324,0,-4),
IF(I324&lt;&gt;OFFSET(I324,-1,0),OFFSET(I324,-1,0)-OFFSET(I324,0,-4),""))</f>
        <v/>
      </c>
      <c r="K324" t="str">
        <f ca="1">IF(C324=1,60*SummonTypeTable!$O$2/OFFSET(I324,0,-4),
IF(I324&lt;&gt;OFFSET(I324,-1,0),OFFSET(I324,-1,0)/OFFSET(I324,0,-4),""))</f>
        <v/>
      </c>
      <c r="L324" t="str">
        <f t="shared" ca="1" si="63"/>
        <v>it</v>
      </c>
      <c r="M324" t="s">
        <v>146</v>
      </c>
      <c r="N324" t="s">
        <v>145</v>
      </c>
      <c r="O324">
        <v>2</v>
      </c>
      <c r="P324" t="str">
        <f t="shared" si="52"/>
        <v/>
      </c>
      <c r="Q324" t="str">
        <f t="shared" ca="1" si="61"/>
        <v>cu</v>
      </c>
      <c r="R324" t="s">
        <v>88</v>
      </c>
      <c r="S324" t="s">
        <v>90</v>
      </c>
      <c r="T324">
        <v>1250</v>
      </c>
      <c r="U324" t="str">
        <f t="shared" ca="1" si="53"/>
        <v>it</v>
      </c>
      <c r="V324" t="str">
        <f t="shared" si="54"/>
        <v>Cash_sSpellGacha</v>
      </c>
      <c r="W324">
        <f t="shared" si="55"/>
        <v>2</v>
      </c>
      <c r="X324" t="str">
        <f t="shared" ca="1" si="56"/>
        <v>cu</v>
      </c>
      <c r="Y324" t="str">
        <f t="shared" si="57"/>
        <v>GO</v>
      </c>
      <c r="Z324">
        <f t="shared" si="58"/>
        <v>1250</v>
      </c>
    </row>
    <row r="325" spans="1:26">
      <c r="A325" t="s">
        <v>80</v>
      </c>
      <c r="B325" t="str">
        <f>VLOOKUP(A325,EventPointTypeTable!$A:$B,MATCH(EventPointTypeTable!$B$1,EventPointTypeTable!$A$1:$B$1,0),0)</f>
        <v>루틴7</v>
      </c>
      <c r="C325">
        <f t="shared" ca="1" si="59"/>
        <v>9</v>
      </c>
      <c r="D325">
        <v>50</v>
      </c>
      <c r="E325">
        <f t="shared" ca="1" si="60"/>
        <v>282</v>
      </c>
      <c r="F325">
        <f ca="1">(60+SUMIF(OFFSET(N325,-$C325+1,0,$C325),"EN",OFFSET(O325,-$C325+1,0,$C325)))*SummonTypeTable!$O$2</f>
        <v>464.44444444444451</v>
      </c>
      <c r="G325" t="str">
        <f ca="1">IF(C325=1,60*SummonTypeTable!$O$2-OFFSET(F325,0,-1),
IF(F325&lt;&gt;OFFSET(F325,-1,0),OFFSET(F325,-1,0)-OFFSET(F325,0,-1),""))</f>
        <v/>
      </c>
      <c r="H325" t="str">
        <f ca="1">IF(C325=1,60*SummonTypeTable!$O$2/OFFSET(F325,0,-1),
IF(F325&lt;&gt;OFFSET(F325,-1,0),OFFSET(F325,-1,0)/OFFSET(F325,0,-1),""))</f>
        <v/>
      </c>
      <c r="I325">
        <f ca="1">(60+SUMIF(OFFSET(N325,-$C325+1,0,$C325),"EN",OFFSET(O325,-$C325+1,0,$C325))+SUMIF(OFFSET(S325,-$C325+1,0,$C325),"EN",OFFSET(T325,-$C325+1,0,$C325)))*SummonTypeTable!$O$2</f>
        <v>568.31111111111113</v>
      </c>
      <c r="J325" t="str">
        <f ca="1">IF(C325=1,60*SummonTypeTable!$O$2-OFFSET(I325,0,-4),
IF(I325&lt;&gt;OFFSET(I325,-1,0),OFFSET(I325,-1,0)-OFFSET(I325,0,-4),""))</f>
        <v/>
      </c>
      <c r="K325" t="str">
        <f ca="1">IF(C325=1,60*SummonTypeTable!$O$2/OFFSET(I325,0,-4),
IF(I325&lt;&gt;OFFSET(I325,-1,0),OFFSET(I325,-1,0)/OFFSET(I325,0,-4),""))</f>
        <v/>
      </c>
      <c r="L325" t="str">
        <f t="shared" ca="1" si="63"/>
        <v>cu</v>
      </c>
      <c r="M325" t="s">
        <v>88</v>
      </c>
      <c r="N325" t="s">
        <v>90</v>
      </c>
      <c r="O325">
        <v>6250</v>
      </c>
      <c r="P325" t="str">
        <f t="shared" si="52"/>
        <v/>
      </c>
      <c r="Q325" t="str">
        <f t="shared" ca="1" si="61"/>
        <v>cu</v>
      </c>
      <c r="R325" t="s">
        <v>88</v>
      </c>
      <c r="S325" t="s">
        <v>90</v>
      </c>
      <c r="T325">
        <v>1563</v>
      </c>
      <c r="U325" t="str">
        <f t="shared" ca="1" si="53"/>
        <v>cu</v>
      </c>
      <c r="V325" t="str">
        <f t="shared" si="54"/>
        <v>GO</v>
      </c>
      <c r="W325">
        <f t="shared" si="55"/>
        <v>6250</v>
      </c>
      <c r="X325" t="str">
        <f t="shared" ca="1" si="56"/>
        <v>cu</v>
      </c>
      <c r="Y325" t="str">
        <f t="shared" si="57"/>
        <v>GO</v>
      </c>
      <c r="Z325">
        <f t="shared" si="58"/>
        <v>1563</v>
      </c>
    </row>
    <row r="326" spans="1:26">
      <c r="A326" t="s">
        <v>80</v>
      </c>
      <c r="B326" t="str">
        <f>VLOOKUP(A326,EventPointTypeTable!$A:$B,MATCH(EventPointTypeTable!$B$1,EventPointTypeTable!$A$1:$B$1,0),0)</f>
        <v>루틴7</v>
      </c>
      <c r="C326">
        <f t="shared" ca="1" si="59"/>
        <v>10</v>
      </c>
      <c r="D326">
        <v>80</v>
      </c>
      <c r="E326">
        <f t="shared" ca="1" si="60"/>
        <v>362</v>
      </c>
      <c r="F326">
        <f ca="1">(60+SUMIF(OFFSET(N326,-$C326+1,0,$C326),"EN",OFFSET(O326,-$C326+1,0,$C326)))*SummonTypeTable!$O$2</f>
        <v>464.44444444444451</v>
      </c>
      <c r="G326" t="str">
        <f ca="1">IF(C326=1,60*SummonTypeTable!$O$2-OFFSET(F326,0,-1),
IF(F326&lt;&gt;OFFSET(F326,-1,0),OFFSET(F326,-1,0)-OFFSET(F326,0,-1),""))</f>
        <v/>
      </c>
      <c r="H326" t="str">
        <f ca="1">IF(C326=1,60*SummonTypeTable!$O$2/OFFSET(F326,0,-1),
IF(F326&lt;&gt;OFFSET(F326,-1,0),OFFSET(F326,-1,0)/OFFSET(F326,0,-1),""))</f>
        <v/>
      </c>
      <c r="I326">
        <f ca="1">(60+SUMIF(OFFSET(N326,-$C326+1,0,$C326),"EN",OFFSET(O326,-$C326+1,0,$C326))+SUMIF(OFFSET(S326,-$C326+1,0,$C326),"EN",OFFSET(T326,-$C326+1,0,$C326)))*SummonTypeTable!$O$2</f>
        <v>568.31111111111113</v>
      </c>
      <c r="J326" t="str">
        <f ca="1">IF(C326=1,60*SummonTypeTable!$O$2-OFFSET(I326,0,-4),
IF(I326&lt;&gt;OFFSET(I326,-1,0),OFFSET(I326,-1,0)-OFFSET(I326,0,-4),""))</f>
        <v/>
      </c>
      <c r="K326" t="str">
        <f ca="1">IF(C326=1,60*SummonTypeTable!$O$2/OFFSET(I326,0,-4),
IF(I326&lt;&gt;OFFSET(I326,-1,0),OFFSET(I326,-1,0)/OFFSET(I326,0,-4),""))</f>
        <v/>
      </c>
      <c r="L326" t="str">
        <f t="shared" ca="1" si="63"/>
        <v>it</v>
      </c>
      <c r="M326" t="s">
        <v>146</v>
      </c>
      <c r="N326" t="s">
        <v>147</v>
      </c>
      <c r="O326">
        <v>1</v>
      </c>
      <c r="P326" t="str">
        <f t="shared" si="52"/>
        <v/>
      </c>
      <c r="Q326" t="str">
        <f t="shared" ca="1" si="61"/>
        <v>cu</v>
      </c>
      <c r="R326" t="s">
        <v>88</v>
      </c>
      <c r="S326" t="s">
        <v>90</v>
      </c>
      <c r="T326">
        <v>1406</v>
      </c>
      <c r="U326" t="str">
        <f t="shared" ca="1" si="53"/>
        <v>it</v>
      </c>
      <c r="V326" t="str">
        <f t="shared" si="54"/>
        <v>Cash_sCharacterGacha</v>
      </c>
      <c r="W326">
        <f t="shared" si="55"/>
        <v>1</v>
      </c>
      <c r="X326" t="str">
        <f t="shared" ca="1" si="56"/>
        <v>cu</v>
      </c>
      <c r="Y326" t="str">
        <f t="shared" si="57"/>
        <v>GO</v>
      </c>
      <c r="Z326">
        <f t="shared" si="58"/>
        <v>1406</v>
      </c>
    </row>
    <row r="327" spans="1:26">
      <c r="A327" t="s">
        <v>80</v>
      </c>
      <c r="B327" t="str">
        <f>VLOOKUP(A327,EventPointTypeTable!$A:$B,MATCH(EventPointTypeTable!$B$1,EventPointTypeTable!$A$1:$B$1,0),0)</f>
        <v>루틴7</v>
      </c>
      <c r="C327">
        <f t="shared" ca="1" si="59"/>
        <v>11</v>
      </c>
      <c r="D327">
        <v>100</v>
      </c>
      <c r="E327">
        <f t="shared" ca="1" si="60"/>
        <v>462</v>
      </c>
      <c r="F327">
        <f ca="1">(60+SUMIF(OFFSET(N327,-$C327+1,0,$C327),"EN",OFFSET(O327,-$C327+1,0,$C327)))*SummonTypeTable!$O$2</f>
        <v>717.77777777777783</v>
      </c>
      <c r="G327">
        <f ca="1">IF(C327=1,60*SummonTypeTable!$O$2-OFFSET(F327,0,-1),
IF(F327&lt;&gt;OFFSET(F327,-1,0),OFFSET(F327,-1,0)-OFFSET(F327,0,-1),""))</f>
        <v>2.4444444444445139</v>
      </c>
      <c r="H327">
        <f ca="1">IF(C327=1,60*SummonTypeTable!$O$2/OFFSET(F327,0,-1),
IF(F327&lt;&gt;OFFSET(F327,-1,0),OFFSET(F327,-1,0)/OFFSET(F327,0,-1),""))</f>
        <v>1.0052910052910053</v>
      </c>
      <c r="I327">
        <f ca="1">(60+SUMIF(OFFSET(N327,-$C327+1,0,$C327),"EN",OFFSET(O327,-$C327+1,0,$C327))+SUMIF(OFFSET(S327,-$C327+1,0,$C327),"EN",OFFSET(T327,-$C327+1,0,$C327)))*SummonTypeTable!$O$2</f>
        <v>884.97777777777787</v>
      </c>
      <c r="J327">
        <f ca="1">IF(C327=1,60*SummonTypeTable!$O$2-OFFSET(I327,0,-4),
IF(I327&lt;&gt;OFFSET(I327,-1,0),OFFSET(I327,-1,0)-OFFSET(I327,0,-4),""))</f>
        <v>106.31111111111113</v>
      </c>
      <c r="K327">
        <f ca="1">IF(C327=1,60*SummonTypeTable!$O$2/OFFSET(I327,0,-4),
IF(I327&lt;&gt;OFFSET(I327,-1,0),OFFSET(I327,-1,0)/OFFSET(I327,0,-4),""))</f>
        <v>1.2301106301106302</v>
      </c>
      <c r="L327" t="str">
        <f t="shared" ca="1" si="63"/>
        <v>cu</v>
      </c>
      <c r="M327" t="s">
        <v>88</v>
      </c>
      <c r="N327" t="s">
        <v>114</v>
      </c>
      <c r="O327">
        <v>300</v>
      </c>
      <c r="P327" t="str">
        <f t="shared" si="52"/>
        <v>에너지너무많음</v>
      </c>
      <c r="Q327" t="str">
        <f t="shared" ca="1" si="61"/>
        <v>cu</v>
      </c>
      <c r="R327" t="s">
        <v>88</v>
      </c>
      <c r="S327" t="s">
        <v>114</v>
      </c>
      <c r="T327">
        <v>75</v>
      </c>
      <c r="U327" t="str">
        <f t="shared" ca="1" si="53"/>
        <v>cu</v>
      </c>
      <c r="V327" t="str">
        <f t="shared" si="54"/>
        <v>EN</v>
      </c>
      <c r="W327">
        <f t="shared" si="55"/>
        <v>300</v>
      </c>
      <c r="X327" t="str">
        <f t="shared" ca="1" si="56"/>
        <v>cu</v>
      </c>
      <c r="Y327" t="str">
        <f t="shared" si="57"/>
        <v>EN</v>
      </c>
      <c r="Z327">
        <f t="shared" si="58"/>
        <v>75</v>
      </c>
    </row>
    <row r="328" spans="1:26">
      <c r="A328" t="s">
        <v>80</v>
      </c>
      <c r="B328" t="str">
        <f>VLOOKUP(A328,EventPointTypeTable!$A:$B,MATCH(EventPointTypeTable!$B$1,EventPointTypeTable!$A$1:$B$1,0),0)</f>
        <v>루틴7</v>
      </c>
      <c r="C328">
        <f t="shared" ca="1" si="59"/>
        <v>12</v>
      </c>
      <c r="D328">
        <v>120</v>
      </c>
      <c r="E328">
        <f t="shared" ca="1" si="60"/>
        <v>582</v>
      </c>
      <c r="F328">
        <f ca="1">(60+SUMIF(OFFSET(N328,-$C328+1,0,$C328),"EN",OFFSET(O328,-$C328+1,0,$C328)))*SummonTypeTable!$O$2</f>
        <v>717.77777777777783</v>
      </c>
      <c r="G328" t="str">
        <f ca="1">IF(C328=1,60*SummonTypeTable!$O$2-OFFSET(F328,0,-1),
IF(F328&lt;&gt;OFFSET(F328,-1,0),OFFSET(F328,-1,0)-OFFSET(F328,0,-1),""))</f>
        <v/>
      </c>
      <c r="H328" t="str">
        <f ca="1">IF(C328=1,60*SummonTypeTable!$O$2/OFFSET(F328,0,-1),
IF(F328&lt;&gt;OFFSET(F328,-1,0),OFFSET(F328,-1,0)/OFFSET(F328,0,-1),""))</f>
        <v/>
      </c>
      <c r="I328">
        <f ca="1">(60+SUMIF(OFFSET(N328,-$C328+1,0,$C328),"EN",OFFSET(O328,-$C328+1,0,$C328))+SUMIF(OFFSET(S328,-$C328+1,0,$C328),"EN",OFFSET(T328,-$C328+1,0,$C328)))*SummonTypeTable!$O$2</f>
        <v>884.97777777777787</v>
      </c>
      <c r="J328" t="str">
        <f ca="1">IF(C328=1,60*SummonTypeTable!$O$2-OFFSET(I328,0,-4),
IF(I328&lt;&gt;OFFSET(I328,-1,0),OFFSET(I328,-1,0)-OFFSET(I328,0,-4),""))</f>
        <v/>
      </c>
      <c r="K328" t="str">
        <f ca="1">IF(C328=1,60*SummonTypeTable!$O$2/OFFSET(I328,0,-4),
IF(I328&lt;&gt;OFFSET(I328,-1,0),OFFSET(I328,-1,0)/OFFSET(I328,0,-4),""))</f>
        <v/>
      </c>
      <c r="L328" t="str">
        <f t="shared" ca="1" si="63"/>
        <v>cu</v>
      </c>
      <c r="M328" t="s">
        <v>88</v>
      </c>
      <c r="N328" t="s">
        <v>90</v>
      </c>
      <c r="O328">
        <v>12500</v>
      </c>
      <c r="P328" t="str">
        <f t="shared" si="52"/>
        <v/>
      </c>
      <c r="Q328" t="str">
        <f t="shared" ca="1" si="61"/>
        <v>cu</v>
      </c>
      <c r="R328" t="s">
        <v>88</v>
      </c>
      <c r="S328" t="s">
        <v>90</v>
      </c>
      <c r="T328">
        <v>3125</v>
      </c>
      <c r="U328" t="str">
        <f t="shared" ca="1" si="53"/>
        <v>cu</v>
      </c>
      <c r="V328" t="str">
        <f t="shared" si="54"/>
        <v>GO</v>
      </c>
      <c r="W328">
        <f t="shared" si="55"/>
        <v>12500</v>
      </c>
      <c r="X328" t="str">
        <f t="shared" ca="1" si="56"/>
        <v>cu</v>
      </c>
      <c r="Y328" t="str">
        <f t="shared" si="57"/>
        <v>GO</v>
      </c>
      <c r="Z328">
        <f t="shared" si="58"/>
        <v>3125</v>
      </c>
    </row>
    <row r="329" spans="1:26">
      <c r="A329" t="s">
        <v>80</v>
      </c>
      <c r="B329" t="str">
        <f>VLOOKUP(A329,EventPointTypeTable!$A:$B,MATCH(EventPointTypeTable!$B$1,EventPointTypeTable!$A$1:$B$1,0),0)</f>
        <v>루틴7</v>
      </c>
      <c r="C329">
        <f t="shared" ca="1" si="59"/>
        <v>13</v>
      </c>
      <c r="D329">
        <v>180</v>
      </c>
      <c r="E329">
        <f t="shared" ca="1" si="60"/>
        <v>762</v>
      </c>
      <c r="F329">
        <f ca="1">(60+SUMIF(OFFSET(N329,-$C329+1,0,$C329),"EN",OFFSET(O329,-$C329+1,0,$C329)))*SummonTypeTable!$O$2</f>
        <v>717.77777777777783</v>
      </c>
      <c r="G329" t="str">
        <f ca="1">IF(C329=1,60*SummonTypeTable!$O$2-OFFSET(F329,0,-1),
IF(F329&lt;&gt;OFFSET(F329,-1,0),OFFSET(F329,-1,0)-OFFSET(F329,0,-1),""))</f>
        <v/>
      </c>
      <c r="H329" t="str">
        <f ca="1">IF(C329=1,60*SummonTypeTable!$O$2/OFFSET(F329,0,-1),
IF(F329&lt;&gt;OFFSET(F329,-1,0),OFFSET(F329,-1,0)/OFFSET(F329,0,-1),""))</f>
        <v/>
      </c>
      <c r="I329">
        <f ca="1">(60+SUMIF(OFFSET(N329,-$C329+1,0,$C329),"EN",OFFSET(O329,-$C329+1,0,$C329))+SUMIF(OFFSET(S329,-$C329+1,0,$C329),"EN",OFFSET(T329,-$C329+1,0,$C329)))*SummonTypeTable!$O$2</f>
        <v>884.97777777777787</v>
      </c>
      <c r="J329" t="str">
        <f ca="1">IF(C329=1,60*SummonTypeTable!$O$2-OFFSET(I329,0,-4),
IF(I329&lt;&gt;OFFSET(I329,-1,0),OFFSET(I329,-1,0)-OFFSET(I329,0,-4),""))</f>
        <v/>
      </c>
      <c r="K329" t="str">
        <f ca="1">IF(C329=1,60*SummonTypeTable!$O$2/OFFSET(I329,0,-4),
IF(I329&lt;&gt;OFFSET(I329,-1,0),OFFSET(I329,-1,0)/OFFSET(I329,0,-4),""))</f>
        <v/>
      </c>
      <c r="L329" t="str">
        <f t="shared" ca="1" si="63"/>
        <v>it</v>
      </c>
      <c r="M329" t="s">
        <v>146</v>
      </c>
      <c r="N329" t="s">
        <v>145</v>
      </c>
      <c r="O329">
        <v>10</v>
      </c>
      <c r="P329" t="str">
        <f t="shared" si="52"/>
        <v/>
      </c>
      <c r="Q329" t="str">
        <f t="shared" ca="1" si="61"/>
        <v>cu</v>
      </c>
      <c r="R329" t="s">
        <v>88</v>
      </c>
      <c r="S329" t="s">
        <v>90</v>
      </c>
      <c r="T329">
        <v>4063</v>
      </c>
      <c r="U329" t="str">
        <f t="shared" ca="1" si="53"/>
        <v>it</v>
      </c>
      <c r="V329" t="str">
        <f t="shared" si="54"/>
        <v>Cash_sSpellGacha</v>
      </c>
      <c r="W329">
        <f t="shared" si="55"/>
        <v>10</v>
      </c>
      <c r="X329" t="str">
        <f t="shared" ca="1" si="56"/>
        <v>cu</v>
      </c>
      <c r="Y329" t="str">
        <f t="shared" si="57"/>
        <v>GO</v>
      </c>
      <c r="Z329">
        <f t="shared" si="58"/>
        <v>4063</v>
      </c>
    </row>
    <row r="330" spans="1:26">
      <c r="A330" t="s">
        <v>80</v>
      </c>
      <c r="B330" t="str">
        <f>VLOOKUP(A330,EventPointTypeTable!$A:$B,MATCH(EventPointTypeTable!$B$1,EventPointTypeTable!$A$1:$B$1,0),0)</f>
        <v>루틴7</v>
      </c>
      <c r="C330">
        <f t="shared" ca="1" si="59"/>
        <v>14</v>
      </c>
      <c r="D330">
        <v>200</v>
      </c>
      <c r="E330">
        <f t="shared" ca="1" si="60"/>
        <v>962</v>
      </c>
      <c r="F330">
        <f ca="1">(60+SUMIF(OFFSET(N330,-$C330+1,0,$C330),"EN",OFFSET(O330,-$C330+1,0,$C330)))*SummonTypeTable!$O$2</f>
        <v>1140.0000000000002</v>
      </c>
      <c r="G330">
        <f ca="1">IF(C330=1,60*SummonTypeTable!$O$2-OFFSET(F330,0,-1),
IF(F330&lt;&gt;OFFSET(F330,-1,0),OFFSET(F330,-1,0)-OFFSET(F330,0,-1),""))</f>
        <v>-244.22222222222217</v>
      </c>
      <c r="H330">
        <f ca="1">IF(C330=1,60*SummonTypeTable!$O$2/OFFSET(F330,0,-1),
IF(F330&lt;&gt;OFFSET(F330,-1,0),OFFSET(F330,-1,0)/OFFSET(F330,0,-1),""))</f>
        <v>0.74613074613074615</v>
      </c>
      <c r="I330">
        <f ca="1">(60+SUMIF(OFFSET(N330,-$C330+1,0,$C330),"EN",OFFSET(O330,-$C330+1,0,$C330))+SUMIF(OFFSET(S330,-$C330+1,0,$C330),"EN",OFFSET(T330,-$C330+1,0,$C330)))*SummonTypeTable!$O$2</f>
        <v>1412.7555555555557</v>
      </c>
      <c r="J330">
        <f ca="1">IF(C330=1,60*SummonTypeTable!$O$2-OFFSET(I330,0,-4),
IF(I330&lt;&gt;OFFSET(I330,-1,0),OFFSET(I330,-1,0)-OFFSET(I330,0,-4),""))</f>
        <v>-77.022222222222126</v>
      </c>
      <c r="K330">
        <f ca="1">IF(C330=1,60*SummonTypeTable!$O$2/OFFSET(I330,0,-4),
IF(I330&lt;&gt;OFFSET(I330,-1,0),OFFSET(I330,-1,0)/OFFSET(I330,0,-4),""))</f>
        <v>0.91993531993532007</v>
      </c>
      <c r="L330" t="str">
        <f t="shared" ca="1" si="63"/>
        <v>cu</v>
      </c>
      <c r="M330" t="s">
        <v>88</v>
      </c>
      <c r="N330" t="s">
        <v>114</v>
      </c>
      <c r="O330">
        <v>500</v>
      </c>
      <c r="P330" t="str">
        <f t="shared" si="52"/>
        <v>에너지너무많음</v>
      </c>
      <c r="Q330" t="str">
        <f t="shared" ca="1" si="61"/>
        <v>cu</v>
      </c>
      <c r="R330" t="s">
        <v>88</v>
      </c>
      <c r="S330" t="s">
        <v>114</v>
      </c>
      <c r="T330">
        <v>125</v>
      </c>
      <c r="U330" t="str">
        <f t="shared" ca="1" si="53"/>
        <v>cu</v>
      </c>
      <c r="V330" t="str">
        <f t="shared" si="54"/>
        <v>EN</v>
      </c>
      <c r="W330">
        <f t="shared" si="55"/>
        <v>500</v>
      </c>
      <c r="X330" t="str">
        <f t="shared" ca="1" si="56"/>
        <v>cu</v>
      </c>
      <c r="Y330" t="str">
        <f t="shared" si="57"/>
        <v>EN</v>
      </c>
      <c r="Z330">
        <f t="shared" si="58"/>
        <v>125</v>
      </c>
    </row>
    <row r="331" spans="1:26">
      <c r="A331" t="s">
        <v>80</v>
      </c>
      <c r="B331" t="str">
        <f>VLOOKUP(A331,EventPointTypeTable!$A:$B,MATCH(EventPointTypeTable!$B$1,EventPointTypeTable!$A$1:$B$1,0),0)</f>
        <v>루틴7</v>
      </c>
      <c r="C331">
        <f t="shared" ca="1" si="59"/>
        <v>15</v>
      </c>
      <c r="D331">
        <v>150</v>
      </c>
      <c r="E331">
        <f t="shared" ca="1" si="60"/>
        <v>1112</v>
      </c>
      <c r="F331">
        <f ca="1">(60+SUMIF(OFFSET(N331,-$C331+1,0,$C331),"EN",OFFSET(O331,-$C331+1,0,$C331)))*SummonTypeTable!$O$2</f>
        <v>1140.0000000000002</v>
      </c>
      <c r="G331" t="str">
        <f ca="1">IF(C331=1,60*SummonTypeTable!$O$2-OFFSET(F331,0,-1),
IF(F331&lt;&gt;OFFSET(F331,-1,0),OFFSET(F331,-1,0)-OFFSET(F331,0,-1),""))</f>
        <v/>
      </c>
      <c r="H331" t="str">
        <f ca="1">IF(C331=1,60*SummonTypeTable!$O$2/OFFSET(F331,0,-1),
IF(F331&lt;&gt;OFFSET(F331,-1,0),OFFSET(F331,-1,0)/OFFSET(F331,0,-1),""))</f>
        <v/>
      </c>
      <c r="I331">
        <f ca="1">(60+SUMIF(OFFSET(N331,-$C331+1,0,$C331),"EN",OFFSET(O331,-$C331+1,0,$C331))+SUMIF(OFFSET(S331,-$C331+1,0,$C331),"EN",OFFSET(T331,-$C331+1,0,$C331)))*SummonTypeTable!$O$2</f>
        <v>1412.7555555555557</v>
      </c>
      <c r="J331" t="str">
        <f ca="1">IF(C331=1,60*SummonTypeTable!$O$2-OFFSET(I331,0,-4),
IF(I331&lt;&gt;OFFSET(I331,-1,0),OFFSET(I331,-1,0)-OFFSET(I331,0,-4),""))</f>
        <v/>
      </c>
      <c r="K331" t="str">
        <f ca="1">IF(C331=1,60*SummonTypeTable!$O$2/OFFSET(I331,0,-4),
IF(I331&lt;&gt;OFFSET(I331,-1,0),OFFSET(I331,-1,0)/OFFSET(I331,0,-4),""))</f>
        <v/>
      </c>
      <c r="L331" t="str">
        <f t="shared" ca="1" si="63"/>
        <v>cu</v>
      </c>
      <c r="M331" t="s">
        <v>88</v>
      </c>
      <c r="N331" t="s">
        <v>90</v>
      </c>
      <c r="O331">
        <v>25000</v>
      </c>
      <c r="P331" t="str">
        <f t="shared" si="52"/>
        <v/>
      </c>
      <c r="Q331" t="str">
        <f t="shared" ca="1" si="61"/>
        <v>cu</v>
      </c>
      <c r="R331" t="s">
        <v>88</v>
      </c>
      <c r="S331" t="s">
        <v>90</v>
      </c>
      <c r="T331">
        <v>6250</v>
      </c>
      <c r="U331" t="str">
        <f t="shared" ca="1" si="53"/>
        <v>cu</v>
      </c>
      <c r="V331" t="str">
        <f t="shared" si="54"/>
        <v>GO</v>
      </c>
      <c r="W331">
        <f t="shared" si="55"/>
        <v>25000</v>
      </c>
      <c r="X331" t="str">
        <f t="shared" ca="1" si="56"/>
        <v>cu</v>
      </c>
      <c r="Y331" t="str">
        <f t="shared" si="57"/>
        <v>GO</v>
      </c>
      <c r="Z331">
        <f t="shared" si="58"/>
        <v>6250</v>
      </c>
    </row>
    <row r="332" spans="1:26">
      <c r="A332" t="s">
        <v>80</v>
      </c>
      <c r="B332" t="str">
        <f>VLOOKUP(A332,EventPointTypeTable!$A:$B,MATCH(EventPointTypeTable!$B$1,EventPointTypeTable!$A$1:$B$1,0),0)</f>
        <v>루틴7</v>
      </c>
      <c r="C332">
        <f t="shared" ca="1" si="59"/>
        <v>16</v>
      </c>
      <c r="D332">
        <v>320</v>
      </c>
      <c r="E332">
        <f t="shared" ca="1" si="60"/>
        <v>1432</v>
      </c>
      <c r="F332">
        <f ca="1">(60+SUMIF(OFFSET(N332,-$C332+1,0,$C332),"EN",OFFSET(O332,-$C332+1,0,$C332)))*SummonTypeTable!$O$2</f>
        <v>1140.0000000000002</v>
      </c>
      <c r="G332" t="str">
        <f ca="1">IF(C332=1,60*SummonTypeTable!$O$2-OFFSET(F332,0,-1),
IF(F332&lt;&gt;OFFSET(F332,-1,0),OFFSET(F332,-1,0)-OFFSET(F332,0,-1),""))</f>
        <v/>
      </c>
      <c r="H332" t="str">
        <f ca="1">IF(C332=1,60*SummonTypeTable!$O$2/OFFSET(F332,0,-1),
IF(F332&lt;&gt;OFFSET(F332,-1,0),OFFSET(F332,-1,0)/OFFSET(F332,0,-1),""))</f>
        <v/>
      </c>
      <c r="I332">
        <f ca="1">(60+SUMIF(OFFSET(N332,-$C332+1,0,$C332),"EN",OFFSET(O332,-$C332+1,0,$C332))+SUMIF(OFFSET(S332,-$C332+1,0,$C332),"EN",OFFSET(T332,-$C332+1,0,$C332)))*SummonTypeTable!$O$2</f>
        <v>1412.7555555555557</v>
      </c>
      <c r="J332" t="str">
        <f ca="1">IF(C332=1,60*SummonTypeTable!$O$2-OFFSET(I332,0,-4),
IF(I332&lt;&gt;OFFSET(I332,-1,0),OFFSET(I332,-1,0)-OFFSET(I332,0,-4),""))</f>
        <v/>
      </c>
      <c r="K332" t="str">
        <f ca="1">IF(C332=1,60*SummonTypeTable!$O$2/OFFSET(I332,0,-4),
IF(I332&lt;&gt;OFFSET(I332,-1,0),OFFSET(I332,-1,0)/OFFSET(I332,0,-4),""))</f>
        <v/>
      </c>
      <c r="L332" t="str">
        <f t="shared" ca="1" si="63"/>
        <v>it</v>
      </c>
      <c r="M332" t="s">
        <v>146</v>
      </c>
      <c r="N332" t="s">
        <v>145</v>
      </c>
      <c r="O332">
        <v>2</v>
      </c>
      <c r="P332" t="str">
        <f t="shared" si="52"/>
        <v/>
      </c>
      <c r="Q332" t="str">
        <f t="shared" ca="1" si="61"/>
        <v>cu</v>
      </c>
      <c r="R332" t="s">
        <v>88</v>
      </c>
      <c r="S332" t="s">
        <v>90</v>
      </c>
      <c r="T332">
        <v>7500</v>
      </c>
      <c r="U332" t="str">
        <f t="shared" ca="1" si="53"/>
        <v>it</v>
      </c>
      <c r="V332" t="str">
        <f t="shared" si="54"/>
        <v>Cash_sSpellGacha</v>
      </c>
      <c r="W332">
        <f t="shared" si="55"/>
        <v>2</v>
      </c>
      <c r="X332" t="str">
        <f t="shared" ca="1" si="56"/>
        <v>cu</v>
      </c>
      <c r="Y332" t="str">
        <f t="shared" si="57"/>
        <v>GO</v>
      </c>
      <c r="Z332">
        <f t="shared" si="58"/>
        <v>7500</v>
      </c>
    </row>
    <row r="333" spans="1:26">
      <c r="A333" t="s">
        <v>80</v>
      </c>
      <c r="B333" t="str">
        <f>VLOOKUP(A333,EventPointTypeTable!$A:$B,MATCH(EventPointTypeTable!$B$1,EventPointTypeTable!$A$1:$B$1,0),0)</f>
        <v>루틴7</v>
      </c>
      <c r="C333">
        <f t="shared" ca="1" si="59"/>
        <v>17</v>
      </c>
      <c r="D333">
        <v>450</v>
      </c>
      <c r="E333">
        <f t="shared" ca="1" si="60"/>
        <v>1882</v>
      </c>
      <c r="F333">
        <f ca="1">(60+SUMIF(OFFSET(N333,-$C333+1,0,$C333),"EN",OFFSET(O333,-$C333+1,0,$C333)))*SummonTypeTable!$O$2</f>
        <v>1140.0000000000002</v>
      </c>
      <c r="G333" t="str">
        <f ca="1">IF(C333=1,60*SummonTypeTable!$O$2-OFFSET(F333,0,-1),
IF(F333&lt;&gt;OFFSET(F333,-1,0),OFFSET(F333,-1,0)-OFFSET(F333,0,-1),""))</f>
        <v/>
      </c>
      <c r="H333" t="str">
        <f ca="1">IF(C333=1,60*SummonTypeTable!$O$2/OFFSET(F333,0,-1),
IF(F333&lt;&gt;OFFSET(F333,-1,0),OFFSET(F333,-1,0)/OFFSET(F333,0,-1),""))</f>
        <v/>
      </c>
      <c r="I333">
        <f ca="1">(60+SUMIF(OFFSET(N333,-$C333+1,0,$C333),"EN",OFFSET(O333,-$C333+1,0,$C333))+SUMIF(OFFSET(S333,-$C333+1,0,$C333),"EN",OFFSET(T333,-$C333+1,0,$C333)))*SummonTypeTable!$O$2</f>
        <v>1412.7555555555557</v>
      </c>
      <c r="J333" t="str">
        <f ca="1">IF(C333=1,60*SummonTypeTable!$O$2-OFFSET(I333,0,-4),
IF(I333&lt;&gt;OFFSET(I333,-1,0),OFFSET(I333,-1,0)-OFFSET(I333,0,-4),""))</f>
        <v/>
      </c>
      <c r="K333" t="str">
        <f ca="1">IF(C333=1,60*SummonTypeTable!$O$2/OFFSET(I333,0,-4),
IF(I333&lt;&gt;OFFSET(I333,-1,0),OFFSET(I333,-1,0)/OFFSET(I333,0,-4),""))</f>
        <v/>
      </c>
      <c r="L333" t="str">
        <f t="shared" ca="1" si="63"/>
        <v>it</v>
      </c>
      <c r="M333" t="s">
        <v>146</v>
      </c>
      <c r="N333" t="s">
        <v>147</v>
      </c>
      <c r="O333">
        <v>1</v>
      </c>
      <c r="P333" t="str">
        <f t="shared" si="52"/>
        <v/>
      </c>
      <c r="Q333" t="str">
        <f t="shared" ca="1" si="61"/>
        <v>cu</v>
      </c>
      <c r="R333" t="s">
        <v>88</v>
      </c>
      <c r="S333" t="s">
        <v>90</v>
      </c>
      <c r="T333">
        <v>7188</v>
      </c>
      <c r="U333" t="str">
        <f t="shared" ca="1" si="53"/>
        <v>it</v>
      </c>
      <c r="V333" t="str">
        <f t="shared" si="54"/>
        <v>Cash_sCharacterGacha</v>
      </c>
      <c r="W333">
        <f t="shared" si="55"/>
        <v>1</v>
      </c>
      <c r="X333" t="str">
        <f t="shared" ca="1" si="56"/>
        <v>cu</v>
      </c>
      <c r="Y333" t="str">
        <f t="shared" si="57"/>
        <v>GO</v>
      </c>
      <c r="Z333">
        <f t="shared" si="58"/>
        <v>7188</v>
      </c>
    </row>
    <row r="334" spans="1:26">
      <c r="A334" t="s">
        <v>80</v>
      </c>
      <c r="B334" t="str">
        <f>VLOOKUP(A334,EventPointTypeTable!$A:$B,MATCH(EventPointTypeTable!$B$1,EventPointTypeTable!$A$1:$B$1,0),0)</f>
        <v>루틴7</v>
      </c>
      <c r="C334">
        <f t="shared" ca="1" si="59"/>
        <v>18</v>
      </c>
      <c r="D334">
        <v>500</v>
      </c>
      <c r="E334">
        <f t="shared" ca="1" si="60"/>
        <v>2382</v>
      </c>
      <c r="F334">
        <f ca="1">(60+SUMIF(OFFSET(N334,-$C334+1,0,$C334),"EN",OFFSET(O334,-$C334+1,0,$C334)))*SummonTypeTable!$O$2</f>
        <v>1984.4444444444448</v>
      </c>
      <c r="G334">
        <f ca="1">IF(C334=1,60*SummonTypeTable!$O$2-OFFSET(F334,0,-1),
IF(F334&lt;&gt;OFFSET(F334,-1,0),OFFSET(F334,-1,0)-OFFSET(F334,0,-1),""))</f>
        <v>-1241.9999999999998</v>
      </c>
      <c r="H334">
        <f ca="1">IF(C334=1,60*SummonTypeTable!$O$2/OFFSET(F334,0,-1),
IF(F334&lt;&gt;OFFSET(F334,-1,0),OFFSET(F334,-1,0)/OFFSET(F334,0,-1),""))</f>
        <v>0.47858942065491195</v>
      </c>
      <c r="I334">
        <f ca="1">(60+SUMIF(OFFSET(N334,-$C334+1,0,$C334),"EN",OFFSET(O334,-$C334+1,0,$C334))+SUMIF(OFFSET(S334,-$C334+1,0,$C334),"EN",OFFSET(T334,-$C334+1,0,$C334)))*SummonTypeTable!$O$2</f>
        <v>2468.3111111111116</v>
      </c>
      <c r="J334">
        <f ca="1">IF(C334=1,60*SummonTypeTable!$O$2-OFFSET(I334,0,-4),
IF(I334&lt;&gt;OFFSET(I334,-1,0),OFFSET(I334,-1,0)-OFFSET(I334,0,-4),""))</f>
        <v>-969.2444444444443</v>
      </c>
      <c r="K334">
        <f ca="1">IF(C334=1,60*SummonTypeTable!$O$2/OFFSET(I334,0,-4),
IF(I334&lt;&gt;OFFSET(I334,-1,0),OFFSET(I334,-1,0)/OFFSET(I334,0,-4),""))</f>
        <v>0.59309637093012413</v>
      </c>
      <c r="L334" t="str">
        <f t="shared" ca="1" si="63"/>
        <v>cu</v>
      </c>
      <c r="M334" t="s">
        <v>88</v>
      </c>
      <c r="N334" t="s">
        <v>114</v>
      </c>
      <c r="O334">
        <v>1000</v>
      </c>
      <c r="P334" t="str">
        <f t="shared" si="52"/>
        <v>에너지너무많음</v>
      </c>
      <c r="Q334" t="str">
        <f t="shared" ca="1" si="61"/>
        <v>cu</v>
      </c>
      <c r="R334" t="s">
        <v>88</v>
      </c>
      <c r="S334" t="s">
        <v>114</v>
      </c>
      <c r="T334">
        <v>250</v>
      </c>
      <c r="U334" t="str">
        <f t="shared" ca="1" si="53"/>
        <v>cu</v>
      </c>
      <c r="V334" t="str">
        <f t="shared" si="54"/>
        <v>EN</v>
      </c>
      <c r="W334">
        <f t="shared" si="55"/>
        <v>1000</v>
      </c>
      <c r="X334" t="str">
        <f t="shared" ca="1" si="56"/>
        <v>cu</v>
      </c>
      <c r="Y334" t="str">
        <f t="shared" si="57"/>
        <v>EN</v>
      </c>
      <c r="Z334">
        <f t="shared" si="58"/>
        <v>250</v>
      </c>
    </row>
    <row r="335" spans="1:26">
      <c r="A335" t="s">
        <v>80</v>
      </c>
      <c r="B335" t="str">
        <f>VLOOKUP(A335,EventPointTypeTable!$A:$B,MATCH(EventPointTypeTable!$B$1,EventPointTypeTable!$A$1:$B$1,0),0)</f>
        <v>루틴7</v>
      </c>
      <c r="C335">
        <f t="shared" ca="1" si="59"/>
        <v>19</v>
      </c>
      <c r="D335">
        <v>200</v>
      </c>
      <c r="E335">
        <f t="shared" ca="1" si="60"/>
        <v>2582</v>
      </c>
      <c r="F335">
        <f ca="1">(60+SUMIF(OFFSET(N335,-$C335+1,0,$C335),"EN",OFFSET(O335,-$C335+1,0,$C335)))*SummonTypeTable!$O$2</f>
        <v>1984.4444444444448</v>
      </c>
      <c r="G335" t="str">
        <f ca="1">IF(C335=1,60*SummonTypeTable!$O$2-OFFSET(F335,0,-1),
IF(F335&lt;&gt;OFFSET(F335,-1,0),OFFSET(F335,-1,0)-OFFSET(F335,0,-1),""))</f>
        <v/>
      </c>
      <c r="H335" t="str">
        <f ca="1">IF(C335=1,60*SummonTypeTable!$O$2/OFFSET(F335,0,-1),
IF(F335&lt;&gt;OFFSET(F335,-1,0),OFFSET(F335,-1,0)/OFFSET(F335,0,-1),""))</f>
        <v/>
      </c>
      <c r="I335">
        <f ca="1">(60+SUMIF(OFFSET(N335,-$C335+1,0,$C335),"EN",OFFSET(O335,-$C335+1,0,$C335))+SUMIF(OFFSET(S335,-$C335+1,0,$C335),"EN",OFFSET(T335,-$C335+1,0,$C335)))*SummonTypeTable!$O$2</f>
        <v>2468.3111111111116</v>
      </c>
      <c r="J335" t="str">
        <f ca="1">IF(C335=1,60*SummonTypeTable!$O$2-OFFSET(I335,0,-4),
IF(I335&lt;&gt;OFFSET(I335,-1,0),OFFSET(I335,-1,0)-OFFSET(I335,0,-4),""))</f>
        <v/>
      </c>
      <c r="K335" t="str">
        <f ca="1">IF(C335=1,60*SummonTypeTable!$O$2/OFFSET(I335,0,-4),
IF(I335&lt;&gt;OFFSET(I335,-1,0),OFFSET(I335,-1,0)/OFFSET(I335,0,-4),""))</f>
        <v/>
      </c>
      <c r="L335" t="str">
        <f t="shared" ca="1" si="63"/>
        <v>cu</v>
      </c>
      <c r="M335" t="s">
        <v>88</v>
      </c>
      <c r="N335" t="s">
        <v>90</v>
      </c>
      <c r="O335">
        <v>33750</v>
      </c>
      <c r="P335" t="str">
        <f t="shared" si="52"/>
        <v/>
      </c>
      <c r="Q335" t="str">
        <f t="shared" ca="1" si="61"/>
        <v>cu</v>
      </c>
      <c r="R335" t="s">
        <v>88</v>
      </c>
      <c r="S335" t="s">
        <v>90</v>
      </c>
      <c r="T335">
        <v>8438</v>
      </c>
      <c r="U335" t="str">
        <f t="shared" ca="1" si="53"/>
        <v>cu</v>
      </c>
      <c r="V335" t="str">
        <f t="shared" si="54"/>
        <v>GO</v>
      </c>
      <c r="W335">
        <f t="shared" si="55"/>
        <v>33750</v>
      </c>
      <c r="X335" t="str">
        <f t="shared" ca="1" si="56"/>
        <v>cu</v>
      </c>
      <c r="Y335" t="str">
        <f t="shared" si="57"/>
        <v>GO</v>
      </c>
      <c r="Z335">
        <f t="shared" si="58"/>
        <v>8438</v>
      </c>
    </row>
    <row r="336" spans="1:26">
      <c r="A336" t="s">
        <v>80</v>
      </c>
      <c r="B336" t="str">
        <f>VLOOKUP(A336,EventPointTypeTable!$A:$B,MATCH(EventPointTypeTable!$B$1,EventPointTypeTable!$A$1:$B$1,0),0)</f>
        <v>루틴7</v>
      </c>
      <c r="C336">
        <f t="shared" ca="1" si="59"/>
        <v>20</v>
      </c>
      <c r="D336">
        <v>330</v>
      </c>
      <c r="E336">
        <f t="shared" ca="1" si="60"/>
        <v>2912</v>
      </c>
      <c r="F336">
        <f ca="1">(60+SUMIF(OFFSET(N336,-$C336+1,0,$C336),"EN",OFFSET(O336,-$C336+1,0,$C336)))*SummonTypeTable!$O$2</f>
        <v>1984.4444444444448</v>
      </c>
      <c r="G336" t="str">
        <f ca="1">IF(C336=1,60*SummonTypeTable!$O$2-OFFSET(F336,0,-1),
IF(F336&lt;&gt;OFFSET(F336,-1,0),OFFSET(F336,-1,0)-OFFSET(F336,0,-1),""))</f>
        <v/>
      </c>
      <c r="H336" t="str">
        <f ca="1">IF(C336=1,60*SummonTypeTable!$O$2/OFFSET(F336,0,-1),
IF(F336&lt;&gt;OFFSET(F336,-1,0),OFFSET(F336,-1,0)/OFFSET(F336,0,-1),""))</f>
        <v/>
      </c>
      <c r="I336">
        <f ca="1">(60+SUMIF(OFFSET(N336,-$C336+1,0,$C336),"EN",OFFSET(O336,-$C336+1,0,$C336))+SUMIF(OFFSET(S336,-$C336+1,0,$C336),"EN",OFFSET(T336,-$C336+1,0,$C336)))*SummonTypeTable!$O$2</f>
        <v>2468.3111111111116</v>
      </c>
      <c r="J336" t="str">
        <f ca="1">IF(C336=1,60*SummonTypeTable!$O$2-OFFSET(I336,0,-4),
IF(I336&lt;&gt;OFFSET(I336,-1,0),OFFSET(I336,-1,0)-OFFSET(I336,0,-4),""))</f>
        <v/>
      </c>
      <c r="K336" t="str">
        <f ca="1">IF(C336=1,60*SummonTypeTable!$O$2/OFFSET(I336,0,-4),
IF(I336&lt;&gt;OFFSET(I336,-1,0),OFFSET(I336,-1,0)/OFFSET(I336,0,-4),""))</f>
        <v/>
      </c>
      <c r="L336" t="str">
        <f t="shared" ca="1" si="63"/>
        <v>it</v>
      </c>
      <c r="M336" t="s">
        <v>146</v>
      </c>
      <c r="N336" t="s">
        <v>145</v>
      </c>
      <c r="O336">
        <v>10</v>
      </c>
      <c r="P336" t="str">
        <f t="shared" si="52"/>
        <v/>
      </c>
      <c r="Q336" t="str">
        <f t="shared" ca="1" si="61"/>
        <v>cu</v>
      </c>
      <c r="R336" t="s">
        <v>88</v>
      </c>
      <c r="S336" t="s">
        <v>90</v>
      </c>
      <c r="T336">
        <v>9375</v>
      </c>
      <c r="U336" t="str">
        <f t="shared" ca="1" si="53"/>
        <v>it</v>
      </c>
      <c r="V336" t="str">
        <f t="shared" si="54"/>
        <v>Cash_sSpellGacha</v>
      </c>
      <c r="W336">
        <f t="shared" si="55"/>
        <v>10</v>
      </c>
      <c r="X336" t="str">
        <f t="shared" ca="1" si="56"/>
        <v>cu</v>
      </c>
      <c r="Y336" t="str">
        <f t="shared" si="57"/>
        <v>GO</v>
      </c>
      <c r="Z336">
        <f t="shared" si="58"/>
        <v>9375</v>
      </c>
    </row>
    <row r="337" spans="1:26">
      <c r="A337" t="s">
        <v>80</v>
      </c>
      <c r="B337" t="str">
        <f>VLOOKUP(A337,EventPointTypeTable!$A:$B,MATCH(EventPointTypeTable!$B$1,EventPointTypeTable!$A$1:$B$1,0),0)</f>
        <v>루틴7</v>
      </c>
      <c r="C337">
        <f t="shared" ca="1" si="59"/>
        <v>21</v>
      </c>
      <c r="D337">
        <v>1000</v>
      </c>
      <c r="E337">
        <f t="shared" ca="1" si="60"/>
        <v>3912</v>
      </c>
      <c r="F337">
        <f ca="1">(60+SUMIF(OFFSET(N337,-$C337+1,0,$C337),"EN",OFFSET(O337,-$C337+1,0,$C337)))*SummonTypeTable!$O$2</f>
        <v>3251.1111111111113</v>
      </c>
      <c r="G337">
        <f ca="1">IF(C337=1,60*SummonTypeTable!$O$2-OFFSET(F337,0,-1),
IF(F337&lt;&gt;OFFSET(F337,-1,0),OFFSET(F337,-1,0)-OFFSET(F337,0,-1),""))</f>
        <v>-1927.5555555555552</v>
      </c>
      <c r="H337">
        <f ca="1">IF(C337=1,60*SummonTypeTable!$O$2/OFFSET(F337,0,-1),
IF(F337&lt;&gt;OFFSET(F337,-1,0),OFFSET(F337,-1,0)/OFFSET(F337,0,-1),""))</f>
        <v>0.50727107475573741</v>
      </c>
      <c r="I337">
        <f ca="1">(60+SUMIF(OFFSET(N337,-$C337+1,0,$C337),"EN",OFFSET(O337,-$C337+1,0,$C337))+SUMIF(OFFSET(S337,-$C337+1,0,$C337),"EN",OFFSET(T337,-$C337+1,0,$C337)))*SummonTypeTable!$O$2</f>
        <v>4051.6444444444451</v>
      </c>
      <c r="J337">
        <f ca="1">IF(C337=1,60*SummonTypeTable!$O$2-OFFSET(I337,0,-4),
IF(I337&lt;&gt;OFFSET(I337,-1,0),OFFSET(I337,-1,0)-OFFSET(I337,0,-4),""))</f>
        <v>-1443.6888888888884</v>
      </c>
      <c r="K337">
        <f ca="1">IF(C337=1,60*SummonTypeTable!$O$2/OFFSET(I337,0,-4),
IF(I337&lt;&gt;OFFSET(I337,-1,0),OFFSET(I337,-1,0)/OFFSET(I337,0,-4),""))</f>
        <v>0.63095887298341302</v>
      </c>
      <c r="L337" t="str">
        <f t="shared" ca="1" si="63"/>
        <v>cu</v>
      </c>
      <c r="M337" t="s">
        <v>88</v>
      </c>
      <c r="N337" t="s">
        <v>114</v>
      </c>
      <c r="O337">
        <v>1500</v>
      </c>
      <c r="P337" t="str">
        <f t="shared" si="52"/>
        <v>에너지너무많음</v>
      </c>
      <c r="Q337" t="str">
        <f t="shared" ca="1" si="61"/>
        <v>cu</v>
      </c>
      <c r="R337" t="s">
        <v>88</v>
      </c>
      <c r="S337" t="s">
        <v>114</v>
      </c>
      <c r="T337">
        <v>375</v>
      </c>
      <c r="U337" t="str">
        <f t="shared" ca="1" si="53"/>
        <v>cu</v>
      </c>
      <c r="V337" t="str">
        <f t="shared" si="54"/>
        <v>EN</v>
      </c>
      <c r="W337">
        <f t="shared" si="55"/>
        <v>1500</v>
      </c>
      <c r="X337" t="str">
        <f t="shared" ca="1" si="56"/>
        <v>cu</v>
      </c>
      <c r="Y337" t="str">
        <f t="shared" si="57"/>
        <v>EN</v>
      </c>
      <c r="Z337">
        <f t="shared" si="58"/>
        <v>375</v>
      </c>
    </row>
    <row r="338" spans="1:26">
      <c r="A338" t="s">
        <v>80</v>
      </c>
      <c r="B338" t="str">
        <f>VLOOKUP(A338,EventPointTypeTable!$A:$B,MATCH(EventPointTypeTable!$B$1,EventPointTypeTable!$A$1:$B$1,0),0)</f>
        <v>루틴7</v>
      </c>
      <c r="C338">
        <f t="shared" ca="1" si="59"/>
        <v>22</v>
      </c>
      <c r="D338">
        <v>330</v>
      </c>
      <c r="E338">
        <f t="shared" ca="1" si="60"/>
        <v>4242</v>
      </c>
      <c r="F338">
        <f ca="1">(60+SUMIF(OFFSET(N338,-$C338+1,0,$C338),"EN",OFFSET(O338,-$C338+1,0,$C338)))*SummonTypeTable!$O$2</f>
        <v>3251.1111111111113</v>
      </c>
      <c r="G338" t="str">
        <f ca="1">IF(C338=1,60*SummonTypeTable!$O$2-OFFSET(F338,0,-1),
IF(F338&lt;&gt;OFFSET(F338,-1,0),OFFSET(F338,-1,0)-OFFSET(F338,0,-1),""))</f>
        <v/>
      </c>
      <c r="H338" t="str">
        <f ca="1">IF(C338=1,60*SummonTypeTable!$O$2/OFFSET(F338,0,-1),
IF(F338&lt;&gt;OFFSET(F338,-1,0),OFFSET(F338,-1,0)/OFFSET(F338,0,-1),""))</f>
        <v/>
      </c>
      <c r="I338">
        <f ca="1">(60+SUMIF(OFFSET(N338,-$C338+1,0,$C338),"EN",OFFSET(O338,-$C338+1,0,$C338))+SUMIF(OFFSET(S338,-$C338+1,0,$C338),"EN",OFFSET(T338,-$C338+1,0,$C338)))*SummonTypeTable!$O$2</f>
        <v>4051.6444444444451</v>
      </c>
      <c r="J338" t="str">
        <f ca="1">IF(C338=1,60*SummonTypeTable!$O$2-OFFSET(I338,0,-4),
IF(I338&lt;&gt;OFFSET(I338,-1,0),OFFSET(I338,-1,0)-OFFSET(I338,0,-4),""))</f>
        <v/>
      </c>
      <c r="K338" t="str">
        <f ca="1">IF(C338=1,60*SummonTypeTable!$O$2/OFFSET(I338,0,-4),
IF(I338&lt;&gt;OFFSET(I338,-1,0),OFFSET(I338,-1,0)/OFFSET(I338,0,-4),""))</f>
        <v/>
      </c>
      <c r="L338" t="str">
        <f t="shared" ca="1" si="63"/>
        <v>cu</v>
      </c>
      <c r="M338" t="s">
        <v>88</v>
      </c>
      <c r="N338" t="s">
        <v>90</v>
      </c>
      <c r="O338">
        <v>27500</v>
      </c>
      <c r="P338" t="str">
        <f t="shared" ref="P338:P399" si="64">IF(M338="장비1상자",
  IF(OR(N338&gt;3,O338&gt;5),"장비이상",""),
IF(N338="GO",
  IF(O338&lt;100,"골드이상",""),
IF(N338="EN",
  IF(O338&gt;29,"에너지너무많음",
  IF(O338&gt;9,"에너지다소많음","")),"")))</f>
        <v/>
      </c>
      <c r="Q338" t="str">
        <f t="shared" ca="1" si="61"/>
        <v>cu</v>
      </c>
      <c r="R338" t="s">
        <v>88</v>
      </c>
      <c r="S338" t="s">
        <v>90</v>
      </c>
      <c r="T338">
        <v>6875</v>
      </c>
      <c r="U338" t="str">
        <f t="shared" ref="U338:U399" ca="1" si="65">IF(LEN(L338)=0,"",L338)</f>
        <v>cu</v>
      </c>
      <c r="V338" t="str">
        <f t="shared" ref="V338:V399" si="66">IF(LEN(N338)=0,"",N338)</f>
        <v>GO</v>
      </c>
      <c r="W338">
        <f t="shared" ref="W338:W399" si="67">IF(LEN(O338)=0,"",O338)</f>
        <v>27500</v>
      </c>
      <c r="X338" t="str">
        <f t="shared" ref="X338:X399" ca="1" si="68">IF(LEN(Q338)=0,"",Q338)</f>
        <v>cu</v>
      </c>
      <c r="Y338" t="str">
        <f t="shared" ref="Y338:Y399" si="69">IF(LEN(S338)=0,"",S338)</f>
        <v>GO</v>
      </c>
      <c r="Z338">
        <f t="shared" ref="Z338:Z399" si="70">IF(LEN(T338)=0,"",T338)</f>
        <v>6875</v>
      </c>
    </row>
    <row r="339" spans="1:26">
      <c r="A339" t="s">
        <v>80</v>
      </c>
      <c r="B339" t="str">
        <f>VLOOKUP(A339,EventPointTypeTable!$A:$B,MATCH(EventPointTypeTable!$B$1,EventPointTypeTable!$A$1:$B$1,0),0)</f>
        <v>루틴7</v>
      </c>
      <c r="C339">
        <f t="shared" ca="1" si="59"/>
        <v>23</v>
      </c>
      <c r="D339">
        <v>590</v>
      </c>
      <c r="E339">
        <f t="shared" ca="1" si="60"/>
        <v>4832</v>
      </c>
      <c r="F339">
        <f ca="1">(60+SUMIF(OFFSET(N339,-$C339+1,0,$C339),"EN",OFFSET(O339,-$C339+1,0,$C339)))*SummonTypeTable!$O$2</f>
        <v>3251.1111111111113</v>
      </c>
      <c r="G339" t="str">
        <f ca="1">IF(C339=1,60*SummonTypeTable!$O$2-OFFSET(F339,0,-1),
IF(F339&lt;&gt;OFFSET(F339,-1,0),OFFSET(F339,-1,0)-OFFSET(F339,0,-1),""))</f>
        <v/>
      </c>
      <c r="H339" t="str">
        <f ca="1">IF(C339=1,60*SummonTypeTable!$O$2/OFFSET(F339,0,-1),
IF(F339&lt;&gt;OFFSET(F339,-1,0),OFFSET(F339,-1,0)/OFFSET(F339,0,-1),""))</f>
        <v/>
      </c>
      <c r="I339">
        <f ca="1">(60+SUMIF(OFFSET(N339,-$C339+1,0,$C339),"EN",OFFSET(O339,-$C339+1,0,$C339))+SUMIF(OFFSET(S339,-$C339+1,0,$C339),"EN",OFFSET(T339,-$C339+1,0,$C339)))*SummonTypeTable!$O$2</f>
        <v>4051.6444444444451</v>
      </c>
      <c r="J339" t="str">
        <f ca="1">IF(C339=1,60*SummonTypeTable!$O$2-OFFSET(I339,0,-4),
IF(I339&lt;&gt;OFFSET(I339,-1,0),OFFSET(I339,-1,0)-OFFSET(I339,0,-4),""))</f>
        <v/>
      </c>
      <c r="K339" t="str">
        <f ca="1">IF(C339=1,60*SummonTypeTable!$O$2/OFFSET(I339,0,-4),
IF(I339&lt;&gt;OFFSET(I339,-1,0),OFFSET(I339,-1,0)/OFFSET(I339,0,-4),""))</f>
        <v/>
      </c>
      <c r="L339" t="str">
        <f t="shared" ca="1" si="63"/>
        <v>it</v>
      </c>
      <c r="M339" t="s">
        <v>146</v>
      </c>
      <c r="N339" t="s">
        <v>145</v>
      </c>
      <c r="O339">
        <v>10</v>
      </c>
      <c r="P339" t="str">
        <f t="shared" si="64"/>
        <v/>
      </c>
      <c r="Q339" t="str">
        <f t="shared" ca="1" si="61"/>
        <v>cu</v>
      </c>
      <c r="R339" t="s">
        <v>88</v>
      </c>
      <c r="S339" t="s">
        <v>90</v>
      </c>
      <c r="T339">
        <v>10938</v>
      </c>
      <c r="U339" t="str">
        <f t="shared" ca="1" si="65"/>
        <v>it</v>
      </c>
      <c r="V339" t="str">
        <f t="shared" si="66"/>
        <v>Cash_sSpellGacha</v>
      </c>
      <c r="W339">
        <f t="shared" si="67"/>
        <v>10</v>
      </c>
      <c r="X339" t="str">
        <f t="shared" ca="1" si="68"/>
        <v>cu</v>
      </c>
      <c r="Y339" t="str">
        <f t="shared" si="69"/>
        <v>GO</v>
      </c>
      <c r="Z339">
        <f t="shared" si="70"/>
        <v>10938</v>
      </c>
    </row>
    <row r="340" spans="1:26">
      <c r="A340" t="s">
        <v>80</v>
      </c>
      <c r="B340" t="str">
        <f>VLOOKUP(A340,EventPointTypeTable!$A:$B,MATCH(EventPointTypeTable!$B$1,EventPointTypeTable!$A$1:$B$1,0),0)</f>
        <v>루틴7</v>
      </c>
      <c r="C340">
        <f t="shared" ca="1" si="59"/>
        <v>24</v>
      </c>
      <c r="D340">
        <v>1250</v>
      </c>
      <c r="E340">
        <f t="shared" ca="1" si="60"/>
        <v>6082</v>
      </c>
      <c r="F340">
        <f ca="1">(60+SUMIF(OFFSET(N340,-$C340+1,0,$C340),"EN",OFFSET(O340,-$C340+1,0,$C340)))*SummonTypeTable!$O$2</f>
        <v>3251.1111111111113</v>
      </c>
      <c r="G340" t="str">
        <f ca="1">IF(C340=1,60*SummonTypeTable!$O$2-OFFSET(F340,0,-1),
IF(F340&lt;&gt;OFFSET(F340,-1,0),OFFSET(F340,-1,0)-OFFSET(F340,0,-1),""))</f>
        <v/>
      </c>
      <c r="H340" t="str">
        <f ca="1">IF(C340=1,60*SummonTypeTable!$O$2/OFFSET(F340,0,-1),
IF(F340&lt;&gt;OFFSET(F340,-1,0),OFFSET(F340,-1,0)/OFFSET(F340,0,-1),""))</f>
        <v/>
      </c>
      <c r="I340">
        <f ca="1">(60+SUMIF(OFFSET(N340,-$C340+1,0,$C340),"EN",OFFSET(O340,-$C340+1,0,$C340))+SUMIF(OFFSET(S340,-$C340+1,0,$C340),"EN",OFFSET(T340,-$C340+1,0,$C340)))*SummonTypeTable!$O$2</f>
        <v>4051.6444444444451</v>
      </c>
      <c r="J340" t="str">
        <f ca="1">IF(C340=1,60*SummonTypeTable!$O$2-OFFSET(I340,0,-4),
IF(I340&lt;&gt;OFFSET(I340,-1,0),OFFSET(I340,-1,0)-OFFSET(I340,0,-4),""))</f>
        <v/>
      </c>
      <c r="K340" t="str">
        <f ca="1">IF(C340=1,60*SummonTypeTable!$O$2/OFFSET(I340,0,-4),
IF(I340&lt;&gt;OFFSET(I340,-1,0),OFFSET(I340,-1,0)/OFFSET(I340,0,-4),""))</f>
        <v/>
      </c>
      <c r="L340" t="str">
        <f t="shared" ca="1" si="63"/>
        <v>cu</v>
      </c>
      <c r="M340" t="s">
        <v>88</v>
      </c>
      <c r="N340" t="s">
        <v>90</v>
      </c>
      <c r="O340">
        <v>36250</v>
      </c>
      <c r="P340" t="str">
        <f t="shared" si="64"/>
        <v/>
      </c>
      <c r="Q340" t="str">
        <f t="shared" ca="1" si="61"/>
        <v>cu</v>
      </c>
      <c r="R340" t="s">
        <v>88</v>
      </c>
      <c r="S340" t="s">
        <v>90</v>
      </c>
      <c r="T340">
        <v>9063</v>
      </c>
      <c r="U340" t="str">
        <f t="shared" ca="1" si="65"/>
        <v>cu</v>
      </c>
      <c r="V340" t="str">
        <f t="shared" si="66"/>
        <v>GO</v>
      </c>
      <c r="W340">
        <f t="shared" si="67"/>
        <v>36250</v>
      </c>
      <c r="X340" t="str">
        <f t="shared" ca="1" si="68"/>
        <v>cu</v>
      </c>
      <c r="Y340" t="str">
        <f t="shared" si="69"/>
        <v>GO</v>
      </c>
      <c r="Z340">
        <f t="shared" si="70"/>
        <v>9063</v>
      </c>
    </row>
    <row r="341" spans="1:26">
      <c r="A341" t="s">
        <v>80</v>
      </c>
      <c r="B341" t="str">
        <f>VLOOKUP(A341,EventPointTypeTable!$A:$B,MATCH(EventPointTypeTable!$B$1,EventPointTypeTable!$A$1:$B$1,0),0)</f>
        <v>루틴7</v>
      </c>
      <c r="C341">
        <f t="shared" ca="1" si="59"/>
        <v>25</v>
      </c>
      <c r="D341">
        <v>1900</v>
      </c>
      <c r="E341">
        <f t="shared" ca="1" si="60"/>
        <v>7982</v>
      </c>
      <c r="F341">
        <f ca="1">(60+SUMIF(OFFSET(N341,-$C341+1,0,$C341),"EN",OFFSET(O341,-$C341+1,0,$C341)))*SummonTypeTable!$O$2</f>
        <v>4940.0000000000009</v>
      </c>
      <c r="G341">
        <f ca="1">IF(C341=1,60*SummonTypeTable!$O$2-OFFSET(F341,0,-1),
IF(F341&lt;&gt;OFFSET(F341,-1,0),OFFSET(F341,-1,0)-OFFSET(F341,0,-1),""))</f>
        <v>-4730.8888888888887</v>
      </c>
      <c r="H341">
        <f ca="1">IF(C341=1,60*SummonTypeTable!$O$2/OFFSET(F341,0,-1),
IF(F341&lt;&gt;OFFSET(F341,-1,0),OFFSET(F341,-1,0)/OFFSET(F341,0,-1),""))</f>
        <v>0.40730532587210116</v>
      </c>
      <c r="I341">
        <f ca="1">(60+SUMIF(OFFSET(N341,-$C341+1,0,$C341),"EN",OFFSET(O341,-$C341+1,0,$C341))+SUMIF(OFFSET(S341,-$C341+1,0,$C341),"EN",OFFSET(T341,-$C341+1,0,$C341)))*SummonTypeTable!$O$2</f>
        <v>6162.7555555555564</v>
      </c>
      <c r="J341">
        <f ca="1">IF(C341=1,60*SummonTypeTable!$O$2-OFFSET(I341,0,-4),
IF(I341&lt;&gt;OFFSET(I341,-1,0),OFFSET(I341,-1,0)-OFFSET(I341,0,-4),""))</f>
        <v>-3930.3555555555549</v>
      </c>
      <c r="K341">
        <f ca="1">IF(C341=1,60*SummonTypeTable!$O$2/OFFSET(I341,0,-4),
IF(I341&lt;&gt;OFFSET(I341,-1,0),OFFSET(I341,-1,0)/OFFSET(I341,0,-4),""))</f>
        <v>0.50759765026866011</v>
      </c>
      <c r="L341" t="str">
        <f t="shared" ca="1" si="63"/>
        <v>cu</v>
      </c>
      <c r="M341" t="s">
        <v>88</v>
      </c>
      <c r="N341" t="s">
        <v>114</v>
      </c>
      <c r="O341">
        <v>2000</v>
      </c>
      <c r="P341" t="str">
        <f t="shared" si="64"/>
        <v>에너지너무많음</v>
      </c>
      <c r="Q341" t="str">
        <f t="shared" ca="1" si="61"/>
        <v>cu</v>
      </c>
      <c r="R341" t="s">
        <v>88</v>
      </c>
      <c r="S341" t="s">
        <v>114</v>
      </c>
      <c r="T341">
        <v>500</v>
      </c>
      <c r="U341" t="str">
        <f t="shared" ca="1" si="65"/>
        <v>cu</v>
      </c>
      <c r="V341" t="str">
        <f t="shared" si="66"/>
        <v>EN</v>
      </c>
      <c r="W341">
        <f t="shared" si="67"/>
        <v>2000</v>
      </c>
      <c r="X341" t="str">
        <f t="shared" ca="1" si="68"/>
        <v>cu</v>
      </c>
      <c r="Y341" t="str">
        <f t="shared" si="69"/>
        <v>EN</v>
      </c>
      <c r="Z341">
        <f t="shared" si="70"/>
        <v>500</v>
      </c>
    </row>
    <row r="342" spans="1:26">
      <c r="A342" t="s">
        <v>80</v>
      </c>
      <c r="B342" t="str">
        <f>VLOOKUP(A342,EventPointTypeTable!$A:$B,MATCH(EventPointTypeTable!$B$1,EventPointTypeTable!$A$1:$B$1,0),0)</f>
        <v>루틴7</v>
      </c>
      <c r="C342">
        <f t="shared" ca="1" si="59"/>
        <v>26</v>
      </c>
      <c r="D342">
        <v>200</v>
      </c>
      <c r="E342">
        <f t="shared" ca="1" si="60"/>
        <v>8182</v>
      </c>
      <c r="F342">
        <f ca="1">(60+SUMIF(OFFSET(N342,-$C342+1,0,$C342),"EN",OFFSET(O342,-$C342+1,0,$C342)))*SummonTypeTable!$O$2</f>
        <v>4940.0000000000009</v>
      </c>
      <c r="G342" t="str">
        <f ca="1">IF(C342=1,60*SummonTypeTable!$O$2-OFFSET(F342,0,-1),
IF(F342&lt;&gt;OFFSET(F342,-1,0),OFFSET(F342,-1,0)-OFFSET(F342,0,-1),""))</f>
        <v/>
      </c>
      <c r="H342" t="str">
        <f ca="1">IF(C342=1,60*SummonTypeTable!$O$2/OFFSET(F342,0,-1),
IF(F342&lt;&gt;OFFSET(F342,-1,0),OFFSET(F342,-1,0)/OFFSET(F342,0,-1),""))</f>
        <v/>
      </c>
      <c r="I342">
        <f ca="1">(60+SUMIF(OFFSET(N342,-$C342+1,0,$C342),"EN",OFFSET(O342,-$C342+1,0,$C342))+SUMIF(OFFSET(S342,-$C342+1,0,$C342),"EN",OFFSET(T342,-$C342+1,0,$C342)))*SummonTypeTable!$O$2</f>
        <v>6162.7555555555564</v>
      </c>
      <c r="J342" t="str">
        <f ca="1">IF(C342=1,60*SummonTypeTable!$O$2-OFFSET(I342,0,-4),
IF(I342&lt;&gt;OFFSET(I342,-1,0),OFFSET(I342,-1,0)-OFFSET(I342,0,-4),""))</f>
        <v/>
      </c>
      <c r="K342" t="str">
        <f ca="1">IF(C342=1,60*SummonTypeTable!$O$2/OFFSET(I342,0,-4),
IF(I342&lt;&gt;OFFSET(I342,-1,0),OFFSET(I342,-1,0)/OFFSET(I342,0,-4),""))</f>
        <v/>
      </c>
      <c r="L342" t="str">
        <f t="shared" ca="1" si="63"/>
        <v>cu</v>
      </c>
      <c r="M342" t="s">
        <v>88</v>
      </c>
      <c r="N342" t="s">
        <v>90</v>
      </c>
      <c r="O342">
        <v>50000</v>
      </c>
      <c r="P342" t="str">
        <f t="shared" si="64"/>
        <v/>
      </c>
      <c r="Q342" t="str">
        <f t="shared" ca="1" si="61"/>
        <v>cu</v>
      </c>
      <c r="R342" t="s">
        <v>88</v>
      </c>
      <c r="S342" t="s">
        <v>90</v>
      </c>
      <c r="T342">
        <v>12500</v>
      </c>
      <c r="U342" t="str">
        <f t="shared" ca="1" si="65"/>
        <v>cu</v>
      </c>
      <c r="V342" t="str">
        <f t="shared" si="66"/>
        <v>GO</v>
      </c>
      <c r="W342">
        <f t="shared" si="67"/>
        <v>50000</v>
      </c>
      <c r="X342" t="str">
        <f t="shared" ca="1" si="68"/>
        <v>cu</v>
      </c>
      <c r="Y342" t="str">
        <f t="shared" si="69"/>
        <v>GO</v>
      </c>
      <c r="Z342">
        <f t="shared" si="70"/>
        <v>12500</v>
      </c>
    </row>
    <row r="343" spans="1:26">
      <c r="A343" t="s">
        <v>80</v>
      </c>
      <c r="B343" t="str">
        <f>VLOOKUP(A343,EventPointTypeTable!$A:$B,MATCH(EventPointTypeTable!$B$1,EventPointTypeTable!$A$1:$B$1,0),0)</f>
        <v>루틴7</v>
      </c>
      <c r="C343">
        <f t="shared" ca="1" si="59"/>
        <v>27</v>
      </c>
      <c r="D343">
        <v>400</v>
      </c>
      <c r="E343">
        <f t="shared" ca="1" si="60"/>
        <v>8582</v>
      </c>
      <c r="F343">
        <f ca="1">(60+SUMIF(OFFSET(N343,-$C343+1,0,$C343),"EN",OFFSET(O343,-$C343+1,0,$C343)))*SummonTypeTable!$O$2</f>
        <v>4940.0000000000009</v>
      </c>
      <c r="G343" t="str">
        <f ca="1">IF(C343=1,60*SummonTypeTable!$O$2-OFFSET(F343,0,-1),
IF(F343&lt;&gt;OFFSET(F343,-1,0),OFFSET(F343,-1,0)-OFFSET(F343,0,-1),""))</f>
        <v/>
      </c>
      <c r="H343" t="str">
        <f ca="1">IF(C343=1,60*SummonTypeTable!$O$2/OFFSET(F343,0,-1),
IF(F343&lt;&gt;OFFSET(F343,-1,0),OFFSET(F343,-1,0)/OFFSET(F343,0,-1),""))</f>
        <v/>
      </c>
      <c r="I343">
        <f ca="1">(60+SUMIF(OFFSET(N343,-$C343+1,0,$C343),"EN",OFFSET(O343,-$C343+1,0,$C343))+SUMIF(OFFSET(S343,-$C343+1,0,$C343),"EN",OFFSET(T343,-$C343+1,0,$C343)))*SummonTypeTable!$O$2</f>
        <v>6162.7555555555564</v>
      </c>
      <c r="J343" t="str">
        <f ca="1">IF(C343=1,60*SummonTypeTable!$O$2-OFFSET(I343,0,-4),
IF(I343&lt;&gt;OFFSET(I343,-1,0),OFFSET(I343,-1,0)-OFFSET(I343,0,-4),""))</f>
        <v/>
      </c>
      <c r="K343" t="str">
        <f ca="1">IF(C343=1,60*SummonTypeTable!$O$2/OFFSET(I343,0,-4),
IF(I343&lt;&gt;OFFSET(I343,-1,0),OFFSET(I343,-1,0)/OFFSET(I343,0,-4),""))</f>
        <v/>
      </c>
      <c r="L343" t="str">
        <f t="shared" ca="1" si="63"/>
        <v>it</v>
      </c>
      <c r="M343" t="s">
        <v>146</v>
      </c>
      <c r="N343" t="s">
        <v>145</v>
      </c>
      <c r="O343">
        <v>10</v>
      </c>
      <c r="P343" t="str">
        <f t="shared" si="64"/>
        <v/>
      </c>
      <c r="Q343" t="str">
        <f t="shared" ca="1" si="61"/>
        <v>cu</v>
      </c>
      <c r="R343" t="s">
        <v>88</v>
      </c>
      <c r="S343" t="s">
        <v>90</v>
      </c>
      <c r="T343">
        <v>15625</v>
      </c>
      <c r="U343" t="str">
        <f t="shared" ca="1" si="65"/>
        <v>it</v>
      </c>
      <c r="V343" t="str">
        <f t="shared" si="66"/>
        <v>Cash_sSpellGacha</v>
      </c>
      <c r="W343">
        <f t="shared" si="67"/>
        <v>10</v>
      </c>
      <c r="X343" t="str">
        <f t="shared" ca="1" si="68"/>
        <v>cu</v>
      </c>
      <c r="Y343" t="str">
        <f t="shared" si="69"/>
        <v>GO</v>
      </c>
      <c r="Z343">
        <f t="shared" si="70"/>
        <v>15625</v>
      </c>
    </row>
    <row r="344" spans="1:26">
      <c r="A344" t="s">
        <v>80</v>
      </c>
      <c r="B344" t="str">
        <f>VLOOKUP(A344,EventPointTypeTable!$A:$B,MATCH(EventPointTypeTable!$B$1,EventPointTypeTable!$A$1:$B$1,0),0)</f>
        <v>루틴7</v>
      </c>
      <c r="C344">
        <f t="shared" ca="1" si="59"/>
        <v>28</v>
      </c>
      <c r="D344">
        <v>2400</v>
      </c>
      <c r="E344">
        <f t="shared" ca="1" si="60"/>
        <v>10982</v>
      </c>
      <c r="F344">
        <f ca="1">(60+SUMIF(OFFSET(N344,-$C344+1,0,$C344),"EN",OFFSET(O344,-$C344+1,0,$C344)))*SummonTypeTable!$O$2</f>
        <v>4940.0000000000009</v>
      </c>
      <c r="G344" t="str">
        <f ca="1">IF(C344=1,60*SummonTypeTable!$O$2-OFFSET(F344,0,-1),
IF(F344&lt;&gt;OFFSET(F344,-1,0),OFFSET(F344,-1,0)-OFFSET(F344,0,-1),""))</f>
        <v/>
      </c>
      <c r="H344" t="str">
        <f ca="1">IF(C344=1,60*SummonTypeTable!$O$2/OFFSET(F344,0,-1),
IF(F344&lt;&gt;OFFSET(F344,-1,0),OFFSET(F344,-1,0)/OFFSET(F344,0,-1),""))</f>
        <v/>
      </c>
      <c r="I344">
        <f ca="1">(60+SUMIF(OFFSET(N344,-$C344+1,0,$C344),"EN",OFFSET(O344,-$C344+1,0,$C344))+SUMIF(OFFSET(S344,-$C344+1,0,$C344),"EN",OFFSET(T344,-$C344+1,0,$C344)))*SummonTypeTable!$O$2</f>
        <v>6796.0888888888894</v>
      </c>
      <c r="J344">
        <f ca="1">IF(C344=1,60*SummonTypeTable!$O$2-OFFSET(I344,0,-4),
IF(I344&lt;&gt;OFFSET(I344,-1,0),OFFSET(I344,-1,0)-OFFSET(I344,0,-4),""))</f>
        <v>-4819.2444444444436</v>
      </c>
      <c r="K344">
        <f ca="1">IF(C344=1,60*SummonTypeTable!$O$2/OFFSET(I344,0,-4),
IF(I344&lt;&gt;OFFSET(I344,-1,0),OFFSET(I344,-1,0)/OFFSET(I344,0,-4),""))</f>
        <v>0.56116878123798541</v>
      </c>
      <c r="L344" t="str">
        <f t="shared" ca="1" si="63"/>
        <v>it</v>
      </c>
      <c r="M344" t="s">
        <v>146</v>
      </c>
      <c r="N344" t="s">
        <v>147</v>
      </c>
      <c r="O344">
        <v>10</v>
      </c>
      <c r="P344" t="str">
        <f t="shared" si="64"/>
        <v/>
      </c>
      <c r="Q344" t="str">
        <f t="shared" ca="1" si="61"/>
        <v>cu</v>
      </c>
      <c r="R344" t="s">
        <v>88</v>
      </c>
      <c r="S344" t="s">
        <v>114</v>
      </c>
      <c r="T344">
        <v>750</v>
      </c>
      <c r="U344" t="str">
        <f t="shared" ca="1" si="65"/>
        <v>it</v>
      </c>
      <c r="V344" t="str">
        <f t="shared" si="66"/>
        <v>Cash_sCharacterGacha</v>
      </c>
      <c r="W344">
        <f t="shared" si="67"/>
        <v>10</v>
      </c>
      <c r="X344" t="str">
        <f t="shared" ca="1" si="68"/>
        <v>cu</v>
      </c>
      <c r="Y344" t="str">
        <f t="shared" si="69"/>
        <v>EN</v>
      </c>
      <c r="Z344">
        <f t="shared" si="70"/>
        <v>750</v>
      </c>
    </row>
    <row r="345" spans="1:26">
      <c r="A345" t="s">
        <v>80</v>
      </c>
      <c r="B345" t="str">
        <f>VLOOKUP(A345,EventPointTypeTable!$A:$B,MATCH(EventPointTypeTable!$B$1,EventPointTypeTable!$A$1:$B$1,0),0)</f>
        <v>루틴7</v>
      </c>
      <c r="C345">
        <f t="shared" ref="C345:C408" ca="1" si="71">IF(A345&lt;&gt;OFFSET(A345,-1,0),1,OFFSET(C345,-1,0)+1)</f>
        <v>29</v>
      </c>
      <c r="D345">
        <v>1500</v>
      </c>
      <c r="E345">
        <f t="shared" ref="E345:E408" ca="1" si="72">IF(A345&lt;&gt;OFFSET(A345,-1,0),D345,OFFSET(E345,-1,0)+D345)</f>
        <v>12482</v>
      </c>
      <c r="F345">
        <f ca="1">(60+SUMIF(OFFSET(N345,-$C345+1,0,$C345),"EN",OFFSET(O345,-$C345+1,0,$C345)))*SummonTypeTable!$O$2</f>
        <v>4940.0000000000009</v>
      </c>
      <c r="G345" t="str">
        <f ca="1">IF(C345=1,60*SummonTypeTable!$O$2-OFFSET(F345,0,-1),
IF(F345&lt;&gt;OFFSET(F345,-1,0),OFFSET(F345,-1,0)-OFFSET(F345,0,-1),""))</f>
        <v/>
      </c>
      <c r="H345" t="str">
        <f ca="1">IF(C345=1,60*SummonTypeTable!$O$2/OFFSET(F345,0,-1),
IF(F345&lt;&gt;OFFSET(F345,-1,0),OFFSET(F345,-1,0)/OFFSET(F345,0,-1),""))</f>
        <v/>
      </c>
      <c r="I345">
        <f ca="1">(60+SUMIF(OFFSET(N345,-$C345+1,0,$C345),"EN",OFFSET(O345,-$C345+1,0,$C345))+SUMIF(OFFSET(S345,-$C345+1,0,$C345),"EN",OFFSET(T345,-$C345+1,0,$C345)))*SummonTypeTable!$O$2</f>
        <v>6796.0888888888894</v>
      </c>
      <c r="J345" t="str">
        <f ca="1">IF(C345=1,60*SummonTypeTable!$O$2-OFFSET(I345,0,-4),
IF(I345&lt;&gt;OFFSET(I345,-1,0),OFFSET(I345,-1,0)-OFFSET(I345,0,-4),""))</f>
        <v/>
      </c>
      <c r="K345" t="str">
        <f ca="1">IF(C345=1,60*SummonTypeTable!$O$2/OFFSET(I345,0,-4),
IF(I345&lt;&gt;OFFSET(I345,-1,0),OFFSET(I345,-1,0)/OFFSET(I345,0,-4),""))</f>
        <v/>
      </c>
      <c r="L345" t="str">
        <f t="shared" ca="1" si="63"/>
        <v>cu</v>
      </c>
      <c r="M345" t="s">
        <v>88</v>
      </c>
      <c r="N345" t="s">
        <v>90</v>
      </c>
      <c r="O345">
        <v>75000</v>
      </c>
      <c r="P345" t="str">
        <f t="shared" si="64"/>
        <v/>
      </c>
      <c r="Q345" t="str">
        <f t="shared" ca="1" si="61"/>
        <v>cu</v>
      </c>
      <c r="R345" t="s">
        <v>88</v>
      </c>
      <c r="S345" t="s">
        <v>90</v>
      </c>
      <c r="T345">
        <v>18750</v>
      </c>
      <c r="U345" t="str">
        <f t="shared" ca="1" si="65"/>
        <v>cu</v>
      </c>
      <c r="V345" t="str">
        <f t="shared" si="66"/>
        <v>GO</v>
      </c>
      <c r="W345">
        <f t="shared" si="67"/>
        <v>75000</v>
      </c>
      <c r="X345" t="str">
        <f t="shared" ca="1" si="68"/>
        <v>cu</v>
      </c>
      <c r="Y345" t="str">
        <f t="shared" si="69"/>
        <v>GO</v>
      </c>
      <c r="Z345">
        <f t="shared" si="70"/>
        <v>18750</v>
      </c>
    </row>
    <row r="346" spans="1:26">
      <c r="A346" t="s">
        <v>80</v>
      </c>
      <c r="B346" t="str">
        <f>VLOOKUP(A346,EventPointTypeTable!$A:$B,MATCH(EventPointTypeTable!$B$1,EventPointTypeTable!$A$1:$B$1,0),0)</f>
        <v>루틴7</v>
      </c>
      <c r="C346">
        <f t="shared" ca="1" si="71"/>
        <v>30</v>
      </c>
      <c r="D346">
        <v>2800</v>
      </c>
      <c r="E346">
        <f t="shared" ca="1" si="72"/>
        <v>15282</v>
      </c>
      <c r="F346">
        <f ca="1">(60+SUMIF(OFFSET(N346,-$C346+1,0,$C346),"EN",OFFSET(O346,-$C346+1,0,$C346)))*SummonTypeTable!$O$2</f>
        <v>4940.0000000000009</v>
      </c>
      <c r="G346" t="str">
        <f ca="1">IF(C346=1,60*SummonTypeTable!$O$2-OFFSET(F346,0,-1),
IF(F346&lt;&gt;OFFSET(F346,-1,0),OFFSET(F346,-1,0)-OFFSET(F346,0,-1),""))</f>
        <v/>
      </c>
      <c r="H346" t="str">
        <f ca="1">IF(C346=1,60*SummonTypeTable!$O$2/OFFSET(F346,0,-1),
IF(F346&lt;&gt;OFFSET(F346,-1,0),OFFSET(F346,-1,0)/OFFSET(F346,0,-1),""))</f>
        <v/>
      </c>
      <c r="I346">
        <f ca="1">(60+SUMIF(OFFSET(N346,-$C346+1,0,$C346),"EN",OFFSET(O346,-$C346+1,0,$C346))+SUMIF(OFFSET(S346,-$C346+1,0,$C346),"EN",OFFSET(T346,-$C346+1,0,$C346)))*SummonTypeTable!$O$2</f>
        <v>6796.0888888888894</v>
      </c>
      <c r="J346" t="str">
        <f ca="1">IF(C346=1,60*SummonTypeTable!$O$2-OFFSET(I346,0,-4),
IF(I346&lt;&gt;OFFSET(I346,-1,0),OFFSET(I346,-1,0)-OFFSET(I346,0,-4),""))</f>
        <v/>
      </c>
      <c r="K346" t="str">
        <f ca="1">IF(C346=1,60*SummonTypeTable!$O$2/OFFSET(I346,0,-4),
IF(I346&lt;&gt;OFFSET(I346,-1,0),OFFSET(I346,-1,0)/OFFSET(I346,0,-4),""))</f>
        <v/>
      </c>
      <c r="L346" t="str">
        <f t="shared" ca="1" si="63"/>
        <v>cu</v>
      </c>
      <c r="M346" t="s">
        <v>88</v>
      </c>
      <c r="N346" t="s">
        <v>90</v>
      </c>
      <c r="O346">
        <v>81250</v>
      </c>
      <c r="P346" t="str">
        <f t="shared" si="64"/>
        <v/>
      </c>
      <c r="Q346" t="str">
        <f t="shared" ca="1" si="61"/>
        <v>cu</v>
      </c>
      <c r="R346" t="s">
        <v>88</v>
      </c>
      <c r="S346" t="s">
        <v>90</v>
      </c>
      <c r="T346">
        <v>20313</v>
      </c>
      <c r="U346" t="str">
        <f t="shared" ca="1" si="65"/>
        <v>cu</v>
      </c>
      <c r="V346" t="str">
        <f t="shared" si="66"/>
        <v>GO</v>
      </c>
      <c r="W346">
        <f t="shared" si="67"/>
        <v>81250</v>
      </c>
      <c r="X346" t="str">
        <f t="shared" ca="1" si="68"/>
        <v>cu</v>
      </c>
      <c r="Y346" t="str">
        <f t="shared" si="69"/>
        <v>GO</v>
      </c>
      <c r="Z346">
        <f t="shared" si="70"/>
        <v>20313</v>
      </c>
    </row>
    <row r="347" spans="1:26">
      <c r="A347" t="s">
        <v>80</v>
      </c>
      <c r="B347" t="str">
        <f>VLOOKUP(A347,EventPointTypeTable!$A:$B,MATCH(EventPointTypeTable!$B$1,EventPointTypeTable!$A$1:$B$1,0),0)</f>
        <v>루틴7</v>
      </c>
      <c r="C347">
        <f t="shared" ca="1" si="71"/>
        <v>31</v>
      </c>
      <c r="D347">
        <v>3400</v>
      </c>
      <c r="E347">
        <f t="shared" ca="1" si="72"/>
        <v>18682</v>
      </c>
      <c r="F347">
        <f ca="1">(60+SUMIF(OFFSET(N347,-$C347+1,0,$C347),"EN",OFFSET(O347,-$C347+1,0,$C347)))*SummonTypeTable!$O$2</f>
        <v>8317.7777777777792</v>
      </c>
      <c r="G347">
        <f ca="1">IF(C347=1,60*SummonTypeTable!$O$2-OFFSET(F347,0,-1),
IF(F347&lt;&gt;OFFSET(F347,-1,0),OFFSET(F347,-1,0)-OFFSET(F347,0,-1),""))</f>
        <v>-13742</v>
      </c>
      <c r="H347">
        <f ca="1">IF(C347=1,60*SummonTypeTable!$O$2/OFFSET(F347,0,-1),
IF(F347&lt;&gt;OFFSET(F347,-1,0),OFFSET(F347,-1,0)/OFFSET(F347,0,-1),""))</f>
        <v>0.26442565035863402</v>
      </c>
      <c r="I347">
        <f ca="1">(60+SUMIF(OFFSET(N347,-$C347+1,0,$C347),"EN",OFFSET(O347,-$C347+1,0,$C347))+SUMIF(OFFSET(S347,-$C347+1,0,$C347),"EN",OFFSET(T347,-$C347+1,0,$C347)))*SummonTypeTable!$O$2</f>
        <v>11018.311111111112</v>
      </c>
      <c r="J347">
        <f ca="1">IF(C347=1,60*SummonTypeTable!$O$2-OFFSET(I347,0,-4),
IF(I347&lt;&gt;OFFSET(I347,-1,0),OFFSET(I347,-1,0)-OFFSET(I347,0,-4),""))</f>
        <v>-11885.911111111111</v>
      </c>
      <c r="K347">
        <f ca="1">IF(C347=1,60*SummonTypeTable!$O$2/OFFSET(I347,0,-4),
IF(I347&lt;&gt;OFFSET(I347,-1,0),OFFSET(I347,-1,0)/OFFSET(I347,0,-4),""))</f>
        <v>0.36377737334808313</v>
      </c>
      <c r="L347" t="str">
        <f t="shared" ca="1" si="63"/>
        <v>cu</v>
      </c>
      <c r="M347" t="s">
        <v>88</v>
      </c>
      <c r="N347" t="s">
        <v>114</v>
      </c>
      <c r="O347">
        <v>4000</v>
      </c>
      <c r="P347" t="str">
        <f t="shared" si="64"/>
        <v>에너지너무많음</v>
      </c>
      <c r="Q347" t="str">
        <f t="shared" ca="1" si="61"/>
        <v>cu</v>
      </c>
      <c r="R347" t="s">
        <v>88</v>
      </c>
      <c r="S347" t="s">
        <v>114</v>
      </c>
      <c r="T347">
        <v>1000</v>
      </c>
      <c r="U347" t="str">
        <f t="shared" ca="1" si="65"/>
        <v>cu</v>
      </c>
      <c r="V347" t="str">
        <f t="shared" si="66"/>
        <v>EN</v>
      </c>
      <c r="W347">
        <f t="shared" si="67"/>
        <v>4000</v>
      </c>
      <c r="X347" t="str">
        <f t="shared" ca="1" si="68"/>
        <v>cu</v>
      </c>
      <c r="Y347" t="str">
        <f t="shared" si="69"/>
        <v>EN</v>
      </c>
      <c r="Z347">
        <f t="shared" si="70"/>
        <v>1000</v>
      </c>
    </row>
    <row r="348" spans="1:26">
      <c r="A348" t="s">
        <v>80</v>
      </c>
      <c r="B348" t="str">
        <f>VLOOKUP(A348,EventPointTypeTable!$A:$B,MATCH(EventPointTypeTable!$B$1,EventPointTypeTable!$A$1:$B$1,0),0)</f>
        <v>루틴7</v>
      </c>
      <c r="C348">
        <f t="shared" ca="1" si="71"/>
        <v>32</v>
      </c>
      <c r="D348">
        <v>1200</v>
      </c>
      <c r="E348">
        <f t="shared" ca="1" si="72"/>
        <v>19882</v>
      </c>
      <c r="F348">
        <f ca="1">(60+SUMIF(OFFSET(N348,-$C348+1,0,$C348),"EN",OFFSET(O348,-$C348+1,0,$C348)))*SummonTypeTable!$O$2</f>
        <v>8317.7777777777792</v>
      </c>
      <c r="G348" t="str">
        <f ca="1">IF(C348=1,60*SummonTypeTable!$O$2-OFFSET(F348,0,-1),
IF(F348&lt;&gt;OFFSET(F348,-1,0),OFFSET(F348,-1,0)-OFFSET(F348,0,-1),""))</f>
        <v/>
      </c>
      <c r="H348" t="str">
        <f ca="1">IF(C348=1,60*SummonTypeTable!$O$2/OFFSET(F348,0,-1),
IF(F348&lt;&gt;OFFSET(F348,-1,0),OFFSET(F348,-1,0)/OFFSET(F348,0,-1),""))</f>
        <v/>
      </c>
      <c r="I348">
        <f ca="1">(60+SUMIF(OFFSET(N348,-$C348+1,0,$C348),"EN",OFFSET(O348,-$C348+1,0,$C348))+SUMIF(OFFSET(S348,-$C348+1,0,$C348),"EN",OFFSET(T348,-$C348+1,0,$C348)))*SummonTypeTable!$O$2</f>
        <v>11018.311111111112</v>
      </c>
      <c r="J348" t="str">
        <f ca="1">IF(C348=1,60*SummonTypeTable!$O$2-OFFSET(I348,0,-4),
IF(I348&lt;&gt;OFFSET(I348,-1,0),OFFSET(I348,-1,0)-OFFSET(I348,0,-4),""))</f>
        <v/>
      </c>
      <c r="K348" t="str">
        <f ca="1">IF(C348=1,60*SummonTypeTable!$O$2/OFFSET(I348,0,-4),
IF(I348&lt;&gt;OFFSET(I348,-1,0),OFFSET(I348,-1,0)/OFFSET(I348,0,-4),""))</f>
        <v/>
      </c>
      <c r="L348" t="str">
        <f t="shared" ca="1" si="63"/>
        <v>cu</v>
      </c>
      <c r="M348" t="s">
        <v>88</v>
      </c>
      <c r="N348" t="s">
        <v>90</v>
      </c>
      <c r="O348">
        <v>93750</v>
      </c>
      <c r="P348" t="str">
        <f t="shared" si="64"/>
        <v/>
      </c>
      <c r="Q348" t="str">
        <f t="shared" ca="1" si="61"/>
        <v>cu</v>
      </c>
      <c r="R348" t="s">
        <v>88</v>
      </c>
      <c r="S348" t="s">
        <v>90</v>
      </c>
      <c r="T348">
        <v>23438</v>
      </c>
      <c r="U348" t="str">
        <f t="shared" ca="1" si="65"/>
        <v>cu</v>
      </c>
      <c r="V348" t="str">
        <f t="shared" si="66"/>
        <v>GO</v>
      </c>
      <c r="W348">
        <f t="shared" si="67"/>
        <v>93750</v>
      </c>
      <c r="X348" t="str">
        <f t="shared" ca="1" si="68"/>
        <v>cu</v>
      </c>
      <c r="Y348" t="str">
        <f t="shared" si="69"/>
        <v>GO</v>
      </c>
      <c r="Z348">
        <f t="shared" si="70"/>
        <v>23438</v>
      </c>
    </row>
    <row r="349" spans="1:26">
      <c r="A349" t="s">
        <v>80</v>
      </c>
      <c r="B349" t="str">
        <f>VLOOKUP(A349,EventPointTypeTable!$A:$B,MATCH(EventPointTypeTable!$B$1,EventPointTypeTable!$A$1:$B$1,0),0)</f>
        <v>루틴7</v>
      </c>
      <c r="C349">
        <f t="shared" ca="1" si="71"/>
        <v>33</v>
      </c>
      <c r="D349">
        <v>4700</v>
      </c>
      <c r="E349">
        <f t="shared" ca="1" si="72"/>
        <v>24582</v>
      </c>
      <c r="F349">
        <f ca="1">(60+SUMIF(OFFSET(N349,-$C349+1,0,$C349),"EN",OFFSET(O349,-$C349+1,0,$C349)))*SummonTypeTable!$O$2</f>
        <v>12540.000000000002</v>
      </c>
      <c r="G349">
        <f ca="1">IF(C349=1,60*SummonTypeTable!$O$2-OFFSET(F349,0,-1),
IF(F349&lt;&gt;OFFSET(F349,-1,0),OFFSET(F349,-1,0)-OFFSET(F349,0,-1),""))</f>
        <v>-16264.222222222221</v>
      </c>
      <c r="H349">
        <f ca="1">IF(C349=1,60*SummonTypeTable!$O$2/OFFSET(F349,0,-1),
IF(F349&lt;&gt;OFFSET(F349,-1,0),OFFSET(F349,-1,0)/OFFSET(F349,0,-1),""))</f>
        <v>0.33836863468301109</v>
      </c>
      <c r="I349">
        <f ca="1">(60+SUMIF(OFFSET(N349,-$C349+1,0,$C349),"EN",OFFSET(O349,-$C349+1,0,$C349))+SUMIF(OFFSET(S349,-$C349+1,0,$C349),"EN",OFFSET(T349,-$C349+1,0,$C349)))*SummonTypeTable!$O$2</f>
        <v>16296.088888888891</v>
      </c>
      <c r="J349">
        <f ca="1">IF(C349=1,60*SummonTypeTable!$O$2-OFFSET(I349,0,-4),
IF(I349&lt;&gt;OFFSET(I349,-1,0),OFFSET(I349,-1,0)-OFFSET(I349,0,-4),""))</f>
        <v>-13563.688888888888</v>
      </c>
      <c r="K349">
        <f ca="1">IF(C349=1,60*SummonTypeTable!$O$2/OFFSET(I349,0,-4),
IF(I349&lt;&gt;OFFSET(I349,-1,0),OFFSET(I349,-1,0)/OFFSET(I349,0,-4),""))</f>
        <v>0.44822679648161712</v>
      </c>
      <c r="L349" t="str">
        <f t="shared" ca="1" si="63"/>
        <v>cu</v>
      </c>
      <c r="M349" t="s">
        <v>88</v>
      </c>
      <c r="N349" t="s">
        <v>114</v>
      </c>
      <c r="O349">
        <v>5000</v>
      </c>
      <c r="P349" t="str">
        <f t="shared" si="64"/>
        <v>에너지너무많음</v>
      </c>
      <c r="Q349" t="str">
        <f t="shared" ca="1" si="61"/>
        <v>cu</v>
      </c>
      <c r="R349" t="s">
        <v>88</v>
      </c>
      <c r="S349" t="s">
        <v>114</v>
      </c>
      <c r="T349">
        <v>1250</v>
      </c>
      <c r="U349" t="str">
        <f t="shared" ca="1" si="65"/>
        <v>cu</v>
      </c>
      <c r="V349" t="str">
        <f t="shared" si="66"/>
        <v>EN</v>
      </c>
      <c r="W349">
        <f t="shared" si="67"/>
        <v>5000</v>
      </c>
      <c r="X349" t="str">
        <f t="shared" ca="1" si="68"/>
        <v>cu</v>
      </c>
      <c r="Y349" t="str">
        <f t="shared" si="69"/>
        <v>EN</v>
      </c>
      <c r="Z349">
        <f t="shared" si="70"/>
        <v>1250</v>
      </c>
    </row>
    <row r="350" spans="1:26">
      <c r="A350" t="s">
        <v>80</v>
      </c>
      <c r="B350" t="str">
        <f>VLOOKUP(A350,EventPointTypeTable!$A:$B,MATCH(EventPointTypeTable!$B$1,EventPointTypeTable!$A$1:$B$1,0),0)</f>
        <v>루틴7</v>
      </c>
      <c r="C350">
        <f t="shared" ca="1" si="71"/>
        <v>34</v>
      </c>
      <c r="D350">
        <v>3500</v>
      </c>
      <c r="E350">
        <f t="shared" ca="1" si="72"/>
        <v>28082</v>
      </c>
      <c r="F350">
        <f ca="1">(60+SUMIF(OFFSET(N350,-$C350+1,0,$C350),"EN",OFFSET(O350,-$C350+1,0,$C350)))*SummonTypeTable!$O$2</f>
        <v>12540.000000000002</v>
      </c>
      <c r="G350" t="str">
        <f ca="1">IF(C350=1,60*SummonTypeTable!$O$2-OFFSET(F350,0,-1),
IF(F350&lt;&gt;OFFSET(F350,-1,0),OFFSET(F350,-1,0)-OFFSET(F350,0,-1),""))</f>
        <v/>
      </c>
      <c r="H350" t="str">
        <f ca="1">IF(C350=1,60*SummonTypeTable!$O$2/OFFSET(F350,0,-1),
IF(F350&lt;&gt;OFFSET(F350,-1,0),OFFSET(F350,-1,0)/OFFSET(F350,0,-1),""))</f>
        <v/>
      </c>
      <c r="I350">
        <f ca="1">(60+SUMIF(OFFSET(N350,-$C350+1,0,$C350),"EN",OFFSET(O350,-$C350+1,0,$C350))+SUMIF(OFFSET(S350,-$C350+1,0,$C350),"EN",OFFSET(T350,-$C350+1,0,$C350)))*SummonTypeTable!$O$2</f>
        <v>16296.088888888891</v>
      </c>
      <c r="J350" t="str">
        <f ca="1">IF(C350=1,60*SummonTypeTable!$O$2-OFFSET(I350,0,-4),
IF(I350&lt;&gt;OFFSET(I350,-1,0),OFFSET(I350,-1,0)-OFFSET(I350,0,-4),""))</f>
        <v/>
      </c>
      <c r="K350" t="str">
        <f ca="1">IF(C350=1,60*SummonTypeTable!$O$2/OFFSET(I350,0,-4),
IF(I350&lt;&gt;OFFSET(I350,-1,0),OFFSET(I350,-1,0)/OFFSET(I350,0,-4),""))</f>
        <v/>
      </c>
      <c r="L350" t="str">
        <f t="shared" ca="1" si="63"/>
        <v>cu</v>
      </c>
      <c r="M350" t="s">
        <v>88</v>
      </c>
      <c r="N350" t="s">
        <v>90</v>
      </c>
      <c r="O350">
        <v>68750</v>
      </c>
      <c r="P350" t="str">
        <f t="shared" si="64"/>
        <v/>
      </c>
      <c r="Q350" t="str">
        <f t="shared" ca="1" si="61"/>
        <v>cu</v>
      </c>
      <c r="R350" t="s">
        <v>88</v>
      </c>
      <c r="S350" t="s">
        <v>90</v>
      </c>
      <c r="T350">
        <v>17188</v>
      </c>
      <c r="U350" t="str">
        <f t="shared" ca="1" si="65"/>
        <v>cu</v>
      </c>
      <c r="V350" t="str">
        <f t="shared" si="66"/>
        <v>GO</v>
      </c>
      <c r="W350">
        <f t="shared" si="67"/>
        <v>68750</v>
      </c>
      <c r="X350" t="str">
        <f t="shared" ca="1" si="68"/>
        <v>cu</v>
      </c>
      <c r="Y350" t="str">
        <f t="shared" si="69"/>
        <v>GO</v>
      </c>
      <c r="Z350">
        <f t="shared" si="70"/>
        <v>17188</v>
      </c>
    </row>
    <row r="351" spans="1:26">
      <c r="A351" t="s">
        <v>80</v>
      </c>
      <c r="B351" t="str">
        <f>VLOOKUP(A351,EventPointTypeTable!$A:$B,MATCH(EventPointTypeTable!$B$1,EventPointTypeTable!$A$1:$B$1,0),0)</f>
        <v>루틴7</v>
      </c>
      <c r="C351">
        <f t="shared" ca="1" si="71"/>
        <v>35</v>
      </c>
      <c r="D351">
        <v>4500</v>
      </c>
      <c r="E351">
        <f t="shared" ca="1" si="72"/>
        <v>32582</v>
      </c>
      <c r="F351">
        <f ca="1">(60+SUMIF(OFFSET(N351,-$C351+1,0,$C351),"EN",OFFSET(O351,-$C351+1,0,$C351)))*SummonTypeTable!$O$2</f>
        <v>12540.000000000002</v>
      </c>
      <c r="G351" t="str">
        <f ca="1">IF(C351=1,60*SummonTypeTable!$O$2-OFFSET(F351,0,-1),
IF(F351&lt;&gt;OFFSET(F351,-1,0),OFFSET(F351,-1,0)-OFFSET(F351,0,-1),""))</f>
        <v/>
      </c>
      <c r="H351" t="str">
        <f ca="1">IF(C351=1,60*SummonTypeTable!$O$2/OFFSET(F351,0,-1),
IF(F351&lt;&gt;OFFSET(F351,-1,0),OFFSET(F351,-1,0)/OFFSET(F351,0,-1),""))</f>
        <v/>
      </c>
      <c r="I351">
        <f ca="1">(60+SUMIF(OFFSET(N351,-$C351+1,0,$C351),"EN",OFFSET(O351,-$C351+1,0,$C351))+SUMIF(OFFSET(S351,-$C351+1,0,$C351),"EN",OFFSET(T351,-$C351+1,0,$C351)))*SummonTypeTable!$O$2</f>
        <v>16296.088888888891</v>
      </c>
      <c r="J351" t="str">
        <f ca="1">IF(C351=1,60*SummonTypeTable!$O$2-OFFSET(I351,0,-4),
IF(I351&lt;&gt;OFFSET(I351,-1,0),OFFSET(I351,-1,0)-OFFSET(I351,0,-4),""))</f>
        <v/>
      </c>
      <c r="K351" t="str">
        <f ca="1">IF(C351=1,60*SummonTypeTable!$O$2/OFFSET(I351,0,-4),
IF(I351&lt;&gt;OFFSET(I351,-1,0),OFFSET(I351,-1,0)/OFFSET(I351,0,-4),""))</f>
        <v/>
      </c>
      <c r="L351" t="str">
        <f t="shared" ref="L351:L414" ca="1" si="73">IF(ISBLANK(M351),"",
VLOOKUP(M351,OFFSET(INDIRECT("$A:$B"),0,MATCH(M$1&amp;"_Verify",INDIRECT("$1:$1"),0)-1),2,0)
)</f>
        <v>cu</v>
      </c>
      <c r="M351" t="s">
        <v>88</v>
      </c>
      <c r="N351" t="s">
        <v>90</v>
      </c>
      <c r="O351">
        <v>87500</v>
      </c>
      <c r="P351" t="str">
        <f t="shared" si="64"/>
        <v/>
      </c>
      <c r="Q351" t="str">
        <f t="shared" ref="Q351:Q412" ca="1" si="74">IF(ISBLANK(R351),"",
VLOOKUP(R351,OFFSET(INDIRECT("$A:$B"),0,MATCH(R$1&amp;"_Verify",INDIRECT("$1:$1"),0)-1),2,0)
)</f>
        <v>cu</v>
      </c>
      <c r="R351" t="s">
        <v>88</v>
      </c>
      <c r="S351" t="s">
        <v>90</v>
      </c>
      <c r="T351">
        <v>21875</v>
      </c>
      <c r="U351" t="str">
        <f t="shared" ca="1" si="65"/>
        <v>cu</v>
      </c>
      <c r="V351" t="str">
        <f t="shared" si="66"/>
        <v>GO</v>
      </c>
      <c r="W351">
        <f t="shared" si="67"/>
        <v>87500</v>
      </c>
      <c r="X351" t="str">
        <f t="shared" ca="1" si="68"/>
        <v>cu</v>
      </c>
      <c r="Y351" t="str">
        <f t="shared" si="69"/>
        <v>GO</v>
      </c>
      <c r="Z351">
        <f t="shared" si="70"/>
        <v>21875</v>
      </c>
    </row>
    <row r="352" spans="1:26">
      <c r="A352" t="s">
        <v>80</v>
      </c>
      <c r="B352" t="str">
        <f>VLOOKUP(A352,EventPointTypeTable!$A:$B,MATCH(EventPointTypeTable!$B$1,EventPointTypeTable!$A$1:$B$1,0),0)</f>
        <v>루틴7</v>
      </c>
      <c r="C352">
        <f t="shared" ca="1" si="71"/>
        <v>36</v>
      </c>
      <c r="D352">
        <v>5800</v>
      </c>
      <c r="E352">
        <f t="shared" ca="1" si="72"/>
        <v>38382</v>
      </c>
      <c r="F352">
        <f ca="1">(60+SUMIF(OFFSET(N352,-$C352+1,0,$C352),"EN",OFFSET(O352,-$C352+1,0,$C352)))*SummonTypeTable!$O$2</f>
        <v>17944.444444444445</v>
      </c>
      <c r="G352">
        <f ca="1">IF(C352=1,60*SummonTypeTable!$O$2-OFFSET(F352,0,-1),
IF(F352&lt;&gt;OFFSET(F352,-1,0),OFFSET(F352,-1,0)-OFFSET(F352,0,-1),""))</f>
        <v>-25842</v>
      </c>
      <c r="H352">
        <f ca="1">IF(C352=1,60*SummonTypeTable!$O$2/OFFSET(F352,0,-1),
IF(F352&lt;&gt;OFFSET(F352,-1,0),OFFSET(F352,-1,0)/OFFSET(F352,0,-1),""))</f>
        <v>0.32671564795998131</v>
      </c>
      <c r="I352">
        <f ca="1">(60+SUMIF(OFFSET(N352,-$C352+1,0,$C352),"EN",OFFSET(O352,-$C352+1,0,$C352))+SUMIF(OFFSET(S352,-$C352+1,0,$C352),"EN",OFFSET(T352,-$C352+1,0,$C352)))*SummonTypeTable!$O$2</f>
        <v>23051.644444444446</v>
      </c>
      <c r="J352">
        <f ca="1">IF(C352=1,60*SummonTypeTable!$O$2-OFFSET(I352,0,-4),
IF(I352&lt;&gt;OFFSET(I352,-1,0),OFFSET(I352,-1,0)-OFFSET(I352,0,-4),""))</f>
        <v>-22085.911111111109</v>
      </c>
      <c r="K352">
        <f ca="1">IF(C352=1,60*SummonTypeTable!$O$2/OFFSET(I352,0,-4),
IF(I352&lt;&gt;OFFSET(I352,-1,0),OFFSET(I352,-1,0)/OFFSET(I352,0,-4),""))</f>
        <v>0.42457633497183295</v>
      </c>
      <c r="L352" t="str">
        <f t="shared" ca="1" si="73"/>
        <v>cu</v>
      </c>
      <c r="M352" t="s">
        <v>88</v>
      </c>
      <c r="N352" t="s">
        <v>114</v>
      </c>
      <c r="O352">
        <v>6400</v>
      </c>
      <c r="P352" t="str">
        <f t="shared" si="64"/>
        <v>에너지너무많음</v>
      </c>
      <c r="Q352" t="str">
        <f t="shared" ca="1" si="74"/>
        <v>cu</v>
      </c>
      <c r="R352" t="s">
        <v>88</v>
      </c>
      <c r="S352" t="s">
        <v>114</v>
      </c>
      <c r="T352">
        <v>1600</v>
      </c>
      <c r="U352" t="str">
        <f t="shared" ca="1" si="65"/>
        <v>cu</v>
      </c>
      <c r="V352" t="str">
        <f t="shared" si="66"/>
        <v>EN</v>
      </c>
      <c r="W352">
        <f t="shared" si="67"/>
        <v>6400</v>
      </c>
      <c r="X352" t="str">
        <f t="shared" ca="1" si="68"/>
        <v>cu</v>
      </c>
      <c r="Y352" t="str">
        <f t="shared" si="69"/>
        <v>EN</v>
      </c>
      <c r="Z352">
        <f t="shared" si="70"/>
        <v>1600</v>
      </c>
    </row>
    <row r="353" spans="1:26">
      <c r="A353" t="s">
        <v>80</v>
      </c>
      <c r="B353" t="str">
        <f>VLOOKUP(A353,EventPointTypeTable!$A:$B,MATCH(EventPointTypeTable!$B$1,EventPointTypeTable!$A$1:$B$1,0),0)</f>
        <v>루틴7</v>
      </c>
      <c r="C353">
        <f t="shared" ca="1" si="71"/>
        <v>37</v>
      </c>
      <c r="D353">
        <v>1200</v>
      </c>
      <c r="E353">
        <f t="shared" ca="1" si="72"/>
        <v>39582</v>
      </c>
      <c r="F353">
        <f ca="1">(60+SUMIF(OFFSET(N353,-$C353+1,0,$C353),"EN",OFFSET(O353,-$C353+1,0,$C353)))*SummonTypeTable!$O$2</f>
        <v>17944.444444444445</v>
      </c>
      <c r="G353" t="str">
        <f ca="1">IF(C353=1,60*SummonTypeTable!$O$2-OFFSET(F353,0,-1),
IF(F353&lt;&gt;OFFSET(F353,-1,0),OFFSET(F353,-1,0)-OFFSET(F353,0,-1),""))</f>
        <v/>
      </c>
      <c r="H353" t="str">
        <f ca="1">IF(C353=1,60*SummonTypeTable!$O$2/OFFSET(F353,0,-1),
IF(F353&lt;&gt;OFFSET(F353,-1,0),OFFSET(F353,-1,0)/OFFSET(F353,0,-1),""))</f>
        <v/>
      </c>
      <c r="I353">
        <f ca="1">(60+SUMIF(OFFSET(N353,-$C353+1,0,$C353),"EN",OFFSET(O353,-$C353+1,0,$C353))+SUMIF(OFFSET(S353,-$C353+1,0,$C353),"EN",OFFSET(T353,-$C353+1,0,$C353)))*SummonTypeTable!$O$2</f>
        <v>23051.644444444446</v>
      </c>
      <c r="J353" t="str">
        <f ca="1">IF(C353=1,60*SummonTypeTable!$O$2-OFFSET(I353,0,-4),
IF(I353&lt;&gt;OFFSET(I353,-1,0),OFFSET(I353,-1,0)-OFFSET(I353,0,-4),""))</f>
        <v/>
      </c>
      <c r="K353" t="str">
        <f ca="1">IF(C353=1,60*SummonTypeTable!$O$2/OFFSET(I353,0,-4),
IF(I353&lt;&gt;OFFSET(I353,-1,0),OFFSET(I353,-1,0)/OFFSET(I353,0,-4),""))</f>
        <v/>
      </c>
      <c r="L353" t="str">
        <f t="shared" ca="1" si="73"/>
        <v>cu</v>
      </c>
      <c r="M353" t="s">
        <v>88</v>
      </c>
      <c r="N353" t="s">
        <v>90</v>
      </c>
      <c r="O353">
        <v>48750</v>
      </c>
      <c r="P353" t="str">
        <f t="shared" si="64"/>
        <v/>
      </c>
      <c r="Q353" t="str">
        <f t="shared" ca="1" si="74"/>
        <v>cu</v>
      </c>
      <c r="R353" t="s">
        <v>88</v>
      </c>
      <c r="S353" t="s">
        <v>90</v>
      </c>
      <c r="T353">
        <v>12188</v>
      </c>
      <c r="U353" t="str">
        <f t="shared" ca="1" si="65"/>
        <v>cu</v>
      </c>
      <c r="V353" t="str">
        <f t="shared" si="66"/>
        <v>GO</v>
      </c>
      <c r="W353">
        <f t="shared" si="67"/>
        <v>48750</v>
      </c>
      <c r="X353" t="str">
        <f t="shared" ca="1" si="68"/>
        <v>cu</v>
      </c>
      <c r="Y353" t="str">
        <f t="shared" si="69"/>
        <v>GO</v>
      </c>
      <c r="Z353">
        <f t="shared" si="70"/>
        <v>12188</v>
      </c>
    </row>
    <row r="354" spans="1:26">
      <c r="A354" t="s">
        <v>80</v>
      </c>
      <c r="B354" t="str">
        <f>VLOOKUP(A354,EventPointTypeTable!$A:$B,MATCH(EventPointTypeTable!$B$1,EventPointTypeTable!$A$1:$B$1,0),0)</f>
        <v>루틴7</v>
      </c>
      <c r="C354">
        <f t="shared" ca="1" si="71"/>
        <v>38</v>
      </c>
      <c r="D354">
        <v>1550</v>
      </c>
      <c r="E354">
        <f t="shared" ca="1" si="72"/>
        <v>41132</v>
      </c>
      <c r="F354">
        <f ca="1">(60+SUMIF(OFFSET(N354,-$C354+1,0,$C354),"EN",OFFSET(O354,-$C354+1,0,$C354)))*SummonTypeTable!$O$2</f>
        <v>17944.444444444445</v>
      </c>
      <c r="G354" t="str">
        <f ca="1">IF(C354=1,60*SummonTypeTable!$O$2-OFFSET(F354,0,-1),
IF(F354&lt;&gt;OFFSET(F354,-1,0),OFFSET(F354,-1,0)-OFFSET(F354,0,-1),""))</f>
        <v/>
      </c>
      <c r="H354" t="str">
        <f ca="1">IF(C354=1,60*SummonTypeTable!$O$2/OFFSET(F354,0,-1),
IF(F354&lt;&gt;OFFSET(F354,-1,0),OFFSET(F354,-1,0)/OFFSET(F354,0,-1),""))</f>
        <v/>
      </c>
      <c r="I354">
        <f ca="1">(60+SUMIF(OFFSET(N354,-$C354+1,0,$C354),"EN",OFFSET(O354,-$C354+1,0,$C354))+SUMIF(OFFSET(S354,-$C354+1,0,$C354),"EN",OFFSET(T354,-$C354+1,0,$C354)))*SummonTypeTable!$O$2</f>
        <v>23051.644444444446</v>
      </c>
      <c r="J354" t="str">
        <f ca="1">IF(C354=1,60*SummonTypeTable!$O$2-OFFSET(I354,0,-4),
IF(I354&lt;&gt;OFFSET(I354,-1,0),OFFSET(I354,-1,0)-OFFSET(I354,0,-4),""))</f>
        <v/>
      </c>
      <c r="K354" t="str">
        <f ca="1">IF(C354=1,60*SummonTypeTable!$O$2/OFFSET(I354,0,-4),
IF(I354&lt;&gt;OFFSET(I354,-1,0),OFFSET(I354,-1,0)/OFFSET(I354,0,-4),""))</f>
        <v/>
      </c>
      <c r="L354" t="str">
        <f t="shared" ca="1" si="73"/>
        <v>cu</v>
      </c>
      <c r="M354" t="s">
        <v>88</v>
      </c>
      <c r="N354" t="s">
        <v>90</v>
      </c>
      <c r="O354">
        <v>112500</v>
      </c>
      <c r="P354" t="str">
        <f t="shared" si="64"/>
        <v/>
      </c>
      <c r="Q354" t="str">
        <f t="shared" ca="1" si="74"/>
        <v>cu</v>
      </c>
      <c r="R354" t="s">
        <v>88</v>
      </c>
      <c r="S354" t="s">
        <v>90</v>
      </c>
      <c r="T354">
        <v>28125</v>
      </c>
      <c r="U354" t="str">
        <f t="shared" ca="1" si="65"/>
        <v>cu</v>
      </c>
      <c r="V354" t="str">
        <f t="shared" si="66"/>
        <v>GO</v>
      </c>
      <c r="W354">
        <f t="shared" si="67"/>
        <v>112500</v>
      </c>
      <c r="X354" t="str">
        <f t="shared" ca="1" si="68"/>
        <v>cu</v>
      </c>
      <c r="Y354" t="str">
        <f t="shared" si="69"/>
        <v>GO</v>
      </c>
      <c r="Z354">
        <f t="shared" si="70"/>
        <v>28125</v>
      </c>
    </row>
    <row r="355" spans="1:26">
      <c r="A355" t="s">
        <v>80</v>
      </c>
      <c r="B355" t="str">
        <f>VLOOKUP(A355,EventPointTypeTable!$A:$B,MATCH(EventPointTypeTable!$B$1,EventPointTypeTable!$A$1:$B$1,0),0)</f>
        <v>루틴7</v>
      </c>
      <c r="C355">
        <f t="shared" ca="1" si="71"/>
        <v>39</v>
      </c>
      <c r="D355">
        <v>6700</v>
      </c>
      <c r="E355">
        <f t="shared" ca="1" si="72"/>
        <v>47832</v>
      </c>
      <c r="F355">
        <f ca="1">(60+SUMIF(OFFSET(N355,-$C355+1,0,$C355),"EN",OFFSET(O355,-$C355+1,0,$C355)))*SummonTypeTable!$O$2</f>
        <v>24024.444444444449</v>
      </c>
      <c r="G355">
        <f ca="1">IF(C355=1,60*SummonTypeTable!$O$2-OFFSET(F355,0,-1),
IF(F355&lt;&gt;OFFSET(F355,-1,0),OFFSET(F355,-1,0)-OFFSET(F355,0,-1),""))</f>
        <v>-29887.555555555555</v>
      </c>
      <c r="H355">
        <f ca="1">IF(C355=1,60*SummonTypeTable!$O$2/OFFSET(F355,0,-1),
IF(F355&lt;&gt;OFFSET(F355,-1,0),OFFSET(F355,-1,0)/OFFSET(F355,0,-1),""))</f>
        <v>0.37515563732322388</v>
      </c>
      <c r="I355">
        <f ca="1">(60+SUMIF(OFFSET(N355,-$C355+1,0,$C355),"EN",OFFSET(O355,-$C355+1,0,$C355))+SUMIF(OFFSET(S355,-$C355+1,0,$C355),"EN",OFFSET(T355,-$C355+1,0,$C355)))*SummonTypeTable!$O$2</f>
        <v>30651.64444444445</v>
      </c>
      <c r="J355">
        <f ca="1">IF(C355=1,60*SummonTypeTable!$O$2-OFFSET(I355,0,-4),
IF(I355&lt;&gt;OFFSET(I355,-1,0),OFFSET(I355,-1,0)-OFFSET(I355,0,-4),""))</f>
        <v>-24780.355555555554</v>
      </c>
      <c r="K355">
        <f ca="1">IF(C355=1,60*SummonTypeTable!$O$2/OFFSET(I355,0,-4),
IF(I355&lt;&gt;OFFSET(I355,-1,0),OFFSET(I355,-1,0)/OFFSET(I355,0,-4),""))</f>
        <v>0.48192934530114662</v>
      </c>
      <c r="L355" t="str">
        <f t="shared" ca="1" si="73"/>
        <v>cu</v>
      </c>
      <c r="M355" t="s">
        <v>88</v>
      </c>
      <c r="N355" t="s">
        <v>114</v>
      </c>
      <c r="O355">
        <v>7200</v>
      </c>
      <c r="P355" t="str">
        <f t="shared" si="64"/>
        <v>에너지너무많음</v>
      </c>
      <c r="Q355" t="str">
        <f t="shared" ca="1" si="74"/>
        <v>cu</v>
      </c>
      <c r="R355" t="s">
        <v>88</v>
      </c>
      <c r="S355" t="s">
        <v>114</v>
      </c>
      <c r="T355">
        <v>1800</v>
      </c>
      <c r="U355" t="str">
        <f t="shared" ca="1" si="65"/>
        <v>cu</v>
      </c>
      <c r="V355" t="str">
        <f t="shared" si="66"/>
        <v>EN</v>
      </c>
      <c r="W355">
        <f t="shared" si="67"/>
        <v>7200</v>
      </c>
      <c r="X355" t="str">
        <f t="shared" ca="1" si="68"/>
        <v>cu</v>
      </c>
      <c r="Y355" t="str">
        <f t="shared" si="69"/>
        <v>EN</v>
      </c>
      <c r="Z355">
        <f t="shared" si="70"/>
        <v>1800</v>
      </c>
    </row>
    <row r="356" spans="1:26">
      <c r="A356" t="s">
        <v>80</v>
      </c>
      <c r="B356" t="str">
        <f>VLOOKUP(A356,EventPointTypeTable!$A:$B,MATCH(EventPointTypeTable!$B$1,EventPointTypeTable!$A$1:$B$1,0),0)</f>
        <v>루틴7</v>
      </c>
      <c r="C356">
        <f t="shared" ca="1" si="71"/>
        <v>40</v>
      </c>
      <c r="D356">
        <v>2500</v>
      </c>
      <c r="E356">
        <f t="shared" ca="1" si="72"/>
        <v>50332</v>
      </c>
      <c r="F356">
        <f ca="1">(60+SUMIF(OFFSET(N356,-$C356+1,0,$C356),"EN",OFFSET(O356,-$C356+1,0,$C356)))*SummonTypeTable!$O$2</f>
        <v>24024.444444444449</v>
      </c>
      <c r="G356" t="str">
        <f ca="1">IF(C356=1,60*SummonTypeTable!$O$2-OFFSET(F356,0,-1),
IF(F356&lt;&gt;OFFSET(F356,-1,0),OFFSET(F356,-1,0)-OFFSET(F356,0,-1),""))</f>
        <v/>
      </c>
      <c r="H356" t="str">
        <f ca="1">IF(C356=1,60*SummonTypeTable!$O$2/OFFSET(F356,0,-1),
IF(F356&lt;&gt;OFFSET(F356,-1,0),OFFSET(F356,-1,0)/OFFSET(F356,0,-1),""))</f>
        <v/>
      </c>
      <c r="I356">
        <f ca="1">(60+SUMIF(OFFSET(N356,-$C356+1,0,$C356),"EN",OFFSET(O356,-$C356+1,0,$C356))+SUMIF(OFFSET(S356,-$C356+1,0,$C356),"EN",OFFSET(T356,-$C356+1,0,$C356)))*SummonTypeTable!$O$2</f>
        <v>30651.64444444445</v>
      </c>
      <c r="J356" t="str">
        <f ca="1">IF(C356=1,60*SummonTypeTable!$O$2-OFFSET(I356,0,-4),
IF(I356&lt;&gt;OFFSET(I356,-1,0),OFFSET(I356,-1,0)-OFFSET(I356,0,-4),""))</f>
        <v/>
      </c>
      <c r="K356" t="str">
        <f ca="1">IF(C356=1,60*SummonTypeTable!$O$2/OFFSET(I356,0,-4),
IF(I356&lt;&gt;OFFSET(I356,-1,0),OFFSET(I356,-1,0)/OFFSET(I356,0,-4),""))</f>
        <v/>
      </c>
      <c r="L356" t="str">
        <f t="shared" ca="1" si="73"/>
        <v>cu</v>
      </c>
      <c r="M356" t="s">
        <v>88</v>
      </c>
      <c r="N356" t="s">
        <v>90</v>
      </c>
      <c r="O356">
        <v>105000</v>
      </c>
      <c r="P356" t="str">
        <f t="shared" si="64"/>
        <v/>
      </c>
      <c r="Q356" t="str">
        <f t="shared" ca="1" si="74"/>
        <v>cu</v>
      </c>
      <c r="R356" t="s">
        <v>88</v>
      </c>
      <c r="S356" t="s">
        <v>90</v>
      </c>
      <c r="T356">
        <v>26250</v>
      </c>
      <c r="U356" t="str">
        <f t="shared" ca="1" si="65"/>
        <v>cu</v>
      </c>
      <c r="V356" t="str">
        <f t="shared" si="66"/>
        <v>GO</v>
      </c>
      <c r="W356">
        <f t="shared" si="67"/>
        <v>105000</v>
      </c>
      <c r="X356" t="str">
        <f t="shared" ca="1" si="68"/>
        <v>cu</v>
      </c>
      <c r="Y356" t="str">
        <f t="shared" si="69"/>
        <v>GO</v>
      </c>
      <c r="Z356">
        <f t="shared" si="70"/>
        <v>26250</v>
      </c>
    </row>
    <row r="357" spans="1:26">
      <c r="A357" t="s">
        <v>81</v>
      </c>
      <c r="B357" t="str">
        <f>VLOOKUP(A357,EventPointTypeTable!$A:$B,MATCH(EventPointTypeTable!$B$1,EventPointTypeTable!$A$1:$B$1,0),0)</f>
        <v>루틴8</v>
      </c>
      <c r="C357">
        <f t="shared" ca="1" si="71"/>
        <v>1</v>
      </c>
      <c r="D357">
        <v>12</v>
      </c>
      <c r="E357">
        <f t="shared" ca="1" si="72"/>
        <v>12</v>
      </c>
      <c r="F357">
        <f ca="1">(60+SUMIF(OFFSET(N357,-$C357+1,0,$C357),"EN",OFFSET(O357,-$C357+1,0,$C357)))*SummonTypeTable!$O$2</f>
        <v>152.00000000000003</v>
      </c>
      <c r="G357">
        <f ca="1">IF(C357=1,60*SummonTypeTable!$O$2-OFFSET(F357,0,-1),
IF(F357&lt;&gt;OFFSET(F357,-1,0),OFFSET(F357,-1,0)-OFFSET(F357,0,-1),""))</f>
        <v>38.666666666666671</v>
      </c>
      <c r="H357">
        <f ca="1">IF(C357=1,60*SummonTypeTable!$O$2/OFFSET(F357,0,-1),
IF(F357&lt;&gt;OFFSET(F357,-1,0),OFFSET(F357,-1,0)/OFFSET(F357,0,-1),""))</f>
        <v>4.2222222222222223</v>
      </c>
      <c r="I357">
        <f ca="1">(60+SUMIF(OFFSET(N357,-$C357+1,0,$C357),"EN",OFFSET(O357,-$C357+1,0,$C357))+SUMIF(OFFSET(S357,-$C357+1,0,$C357),"EN",OFFSET(T357,-$C357+1,0,$C357)))*SummonTypeTable!$O$2</f>
        <v>177.33333333333334</v>
      </c>
      <c r="J357">
        <f ca="1">IF(C357=1,60*SummonTypeTable!$O$2-OFFSET(I357,0,-4),
IF(I357&lt;&gt;OFFSET(I357,-1,0),OFFSET(I357,-1,0)-OFFSET(I357,0,-4),""))</f>
        <v>38.666666666666671</v>
      </c>
      <c r="K357">
        <f ca="1">IF(C357=1,60*SummonTypeTable!$O$2/OFFSET(I357,0,-4),
IF(I357&lt;&gt;OFFSET(I357,-1,0),OFFSET(I357,-1,0)/OFFSET(I357,0,-4),""))</f>
        <v>4.2222222222222223</v>
      </c>
      <c r="L357" t="str">
        <f t="shared" ca="1" si="73"/>
        <v>cu</v>
      </c>
      <c r="M357" t="s">
        <v>88</v>
      </c>
      <c r="N357" t="s">
        <v>114</v>
      </c>
      <c r="O357">
        <v>120</v>
      </c>
      <c r="P357" t="str">
        <f t="shared" si="64"/>
        <v>에너지너무많음</v>
      </c>
      <c r="Q357" t="str">
        <f t="shared" ca="1" si="74"/>
        <v>cu</v>
      </c>
      <c r="R357" t="s">
        <v>88</v>
      </c>
      <c r="S357" t="s">
        <v>114</v>
      </c>
      <c r="T357">
        <v>30</v>
      </c>
      <c r="U357" t="str">
        <f t="shared" ca="1" si="65"/>
        <v>cu</v>
      </c>
      <c r="V357" t="str">
        <f t="shared" si="66"/>
        <v>EN</v>
      </c>
      <c r="W357">
        <f t="shared" si="67"/>
        <v>120</v>
      </c>
      <c r="X357" t="str">
        <f t="shared" ca="1" si="68"/>
        <v>cu</v>
      </c>
      <c r="Y357" t="str">
        <f t="shared" si="69"/>
        <v>EN</v>
      </c>
      <c r="Z357">
        <f t="shared" si="70"/>
        <v>30</v>
      </c>
    </row>
    <row r="358" spans="1:26">
      <c r="A358" t="s">
        <v>81</v>
      </c>
      <c r="B358" t="str">
        <f>VLOOKUP(A358,EventPointTypeTable!$A:$B,MATCH(EventPointTypeTable!$B$1,EventPointTypeTable!$A$1:$B$1,0),0)</f>
        <v>루틴8</v>
      </c>
      <c r="C358">
        <f t="shared" ca="1" si="71"/>
        <v>2</v>
      </c>
      <c r="D358">
        <v>10</v>
      </c>
      <c r="E358">
        <f t="shared" ca="1" si="72"/>
        <v>22</v>
      </c>
      <c r="F358">
        <f ca="1">(60+SUMIF(OFFSET(N358,-$C358+1,0,$C358),"EN",OFFSET(O358,-$C358+1,0,$C358)))*SummonTypeTable!$O$2</f>
        <v>152.00000000000003</v>
      </c>
      <c r="G358" t="str">
        <f ca="1">IF(C358=1,60*SummonTypeTable!$O$2-OFFSET(F358,0,-1),
IF(F358&lt;&gt;OFFSET(F358,-1,0),OFFSET(F358,-1,0)-OFFSET(F358,0,-1),""))</f>
        <v/>
      </c>
      <c r="H358" t="str">
        <f ca="1">IF(C358=1,60*SummonTypeTable!$O$2/OFFSET(F358,0,-1),
IF(F358&lt;&gt;OFFSET(F358,-1,0),OFFSET(F358,-1,0)/OFFSET(F358,0,-1),""))</f>
        <v/>
      </c>
      <c r="I358">
        <f ca="1">(60+SUMIF(OFFSET(N358,-$C358+1,0,$C358),"EN",OFFSET(O358,-$C358+1,0,$C358))+SUMIF(OFFSET(S358,-$C358+1,0,$C358),"EN",OFFSET(T358,-$C358+1,0,$C358)))*SummonTypeTable!$O$2</f>
        <v>177.33333333333334</v>
      </c>
      <c r="J358" t="str">
        <f ca="1">IF(C358=1,60*SummonTypeTable!$O$2-OFFSET(I358,0,-4),
IF(I358&lt;&gt;OFFSET(I358,-1,0),OFFSET(I358,-1,0)-OFFSET(I358,0,-4),""))</f>
        <v/>
      </c>
      <c r="K358" t="str">
        <f ca="1">IF(C358=1,60*SummonTypeTable!$O$2/OFFSET(I358,0,-4),
IF(I358&lt;&gt;OFFSET(I358,-1,0),OFFSET(I358,-1,0)/OFFSET(I358,0,-4),""))</f>
        <v/>
      </c>
      <c r="L358" t="str">
        <f t="shared" ca="1" si="73"/>
        <v>cu</v>
      </c>
      <c r="M358" t="s">
        <v>88</v>
      </c>
      <c r="N358" t="s">
        <v>90</v>
      </c>
      <c r="O358">
        <v>1250</v>
      </c>
      <c r="P358" t="str">
        <f t="shared" si="64"/>
        <v/>
      </c>
      <c r="Q358" t="str">
        <f t="shared" ca="1" si="74"/>
        <v>cu</v>
      </c>
      <c r="R358" t="s">
        <v>88</v>
      </c>
      <c r="S358" t="s">
        <v>90</v>
      </c>
      <c r="T358">
        <v>313</v>
      </c>
      <c r="U358" t="str">
        <f t="shared" ca="1" si="65"/>
        <v>cu</v>
      </c>
      <c r="V358" t="str">
        <f t="shared" si="66"/>
        <v>GO</v>
      </c>
      <c r="W358">
        <f t="shared" si="67"/>
        <v>1250</v>
      </c>
      <c r="X358" t="str">
        <f t="shared" ca="1" si="68"/>
        <v>cu</v>
      </c>
      <c r="Y358" t="str">
        <f t="shared" si="69"/>
        <v>GO</v>
      </c>
      <c r="Z358">
        <f t="shared" si="70"/>
        <v>313</v>
      </c>
    </row>
    <row r="359" spans="1:26">
      <c r="A359" t="s">
        <v>81</v>
      </c>
      <c r="B359" t="str">
        <f>VLOOKUP(A359,EventPointTypeTable!$A:$B,MATCH(EventPointTypeTable!$B$1,EventPointTypeTable!$A$1:$B$1,0),0)</f>
        <v>루틴8</v>
      </c>
      <c r="C359">
        <f t="shared" ca="1" si="71"/>
        <v>3</v>
      </c>
      <c r="D359">
        <v>20</v>
      </c>
      <c r="E359">
        <f t="shared" ca="1" si="72"/>
        <v>42</v>
      </c>
      <c r="F359">
        <f ca="1">(60+SUMIF(OFFSET(N359,-$C359+1,0,$C359),"EN",OFFSET(O359,-$C359+1,0,$C359)))*SummonTypeTable!$O$2</f>
        <v>152.00000000000003</v>
      </c>
      <c r="G359" t="str">
        <f ca="1">IF(C359=1,60*SummonTypeTable!$O$2-OFFSET(F359,0,-1),
IF(F359&lt;&gt;OFFSET(F359,-1,0),OFFSET(F359,-1,0)-OFFSET(F359,0,-1),""))</f>
        <v/>
      </c>
      <c r="H359" t="str">
        <f ca="1">IF(C359=1,60*SummonTypeTable!$O$2/OFFSET(F359,0,-1),
IF(F359&lt;&gt;OFFSET(F359,-1,0),OFFSET(F359,-1,0)/OFFSET(F359,0,-1),""))</f>
        <v/>
      </c>
      <c r="I359">
        <f ca="1">(60+SUMIF(OFFSET(N359,-$C359+1,0,$C359),"EN",OFFSET(O359,-$C359+1,0,$C359))+SUMIF(OFFSET(S359,-$C359+1,0,$C359),"EN",OFFSET(T359,-$C359+1,0,$C359)))*SummonTypeTable!$O$2</f>
        <v>177.33333333333334</v>
      </c>
      <c r="J359" t="str">
        <f ca="1">IF(C359=1,60*SummonTypeTable!$O$2-OFFSET(I359,0,-4),
IF(I359&lt;&gt;OFFSET(I359,-1,0),OFFSET(I359,-1,0)-OFFSET(I359,0,-4),""))</f>
        <v/>
      </c>
      <c r="K359" t="str">
        <f ca="1">IF(C359=1,60*SummonTypeTable!$O$2/OFFSET(I359,0,-4),
IF(I359&lt;&gt;OFFSET(I359,-1,0),OFFSET(I359,-1,0)/OFFSET(I359,0,-4),""))</f>
        <v/>
      </c>
      <c r="L359" t="str">
        <f t="shared" ca="1" si="73"/>
        <v>it</v>
      </c>
      <c r="M359" t="s">
        <v>146</v>
      </c>
      <c r="N359" t="s">
        <v>145</v>
      </c>
      <c r="O359">
        <v>2</v>
      </c>
      <c r="P359" t="str">
        <f t="shared" si="64"/>
        <v/>
      </c>
      <c r="Q359" t="str">
        <f t="shared" ca="1" si="74"/>
        <v>cu</v>
      </c>
      <c r="R359" t="s">
        <v>88</v>
      </c>
      <c r="S359" t="s">
        <v>90</v>
      </c>
      <c r="T359">
        <v>469</v>
      </c>
      <c r="U359" t="str">
        <f t="shared" ca="1" si="65"/>
        <v>it</v>
      </c>
      <c r="V359" t="str">
        <f t="shared" si="66"/>
        <v>Cash_sSpellGacha</v>
      </c>
      <c r="W359">
        <f t="shared" si="67"/>
        <v>2</v>
      </c>
      <c r="X359" t="str">
        <f t="shared" ca="1" si="68"/>
        <v>cu</v>
      </c>
      <c r="Y359" t="str">
        <f t="shared" si="69"/>
        <v>GO</v>
      </c>
      <c r="Z359">
        <f t="shared" si="70"/>
        <v>469</v>
      </c>
    </row>
    <row r="360" spans="1:26">
      <c r="A360" t="s">
        <v>81</v>
      </c>
      <c r="B360" t="str">
        <f>VLOOKUP(A360,EventPointTypeTable!$A:$B,MATCH(EventPointTypeTable!$B$1,EventPointTypeTable!$A$1:$B$1,0),0)</f>
        <v>루틴8</v>
      </c>
      <c r="C360">
        <f t="shared" ca="1" si="71"/>
        <v>4</v>
      </c>
      <c r="D360">
        <v>25</v>
      </c>
      <c r="E360">
        <f t="shared" ca="1" si="72"/>
        <v>67</v>
      </c>
      <c r="F360">
        <f ca="1">(60+SUMIF(OFFSET(N360,-$C360+1,0,$C360),"EN",OFFSET(O360,-$C360+1,0,$C360)))*SummonTypeTable!$O$2</f>
        <v>278.66666666666669</v>
      </c>
      <c r="G360">
        <f ca="1">IF(C360=1,60*SummonTypeTable!$O$2-OFFSET(F360,0,-1),
IF(F360&lt;&gt;OFFSET(F360,-1,0),OFFSET(F360,-1,0)-OFFSET(F360,0,-1),""))</f>
        <v>85.000000000000028</v>
      </c>
      <c r="H360">
        <f ca="1">IF(C360=1,60*SummonTypeTable!$O$2/OFFSET(F360,0,-1),
IF(F360&lt;&gt;OFFSET(F360,-1,0),OFFSET(F360,-1,0)/OFFSET(F360,0,-1),""))</f>
        <v>2.2686567164179108</v>
      </c>
      <c r="I360">
        <f ca="1">(60+SUMIF(OFFSET(N360,-$C360+1,0,$C360),"EN",OFFSET(O360,-$C360+1,0,$C360))+SUMIF(OFFSET(S360,-$C360+1,0,$C360),"EN",OFFSET(T360,-$C360+1,0,$C360)))*SummonTypeTable!$O$2</f>
        <v>336.08888888888896</v>
      </c>
      <c r="J360">
        <f ca="1">IF(C360=1,60*SummonTypeTable!$O$2-OFFSET(I360,0,-4),
IF(I360&lt;&gt;OFFSET(I360,-1,0),OFFSET(I360,-1,0)-OFFSET(I360,0,-4),""))</f>
        <v>110.33333333333334</v>
      </c>
      <c r="K360">
        <f ca="1">IF(C360=1,60*SummonTypeTable!$O$2/OFFSET(I360,0,-4),
IF(I360&lt;&gt;OFFSET(I360,-1,0),OFFSET(I360,-1,0)/OFFSET(I360,0,-4),""))</f>
        <v>2.6467661691542288</v>
      </c>
      <c r="L360" t="str">
        <f t="shared" ca="1" si="73"/>
        <v>cu</v>
      </c>
      <c r="M360" t="s">
        <v>88</v>
      </c>
      <c r="N360" t="s">
        <v>114</v>
      </c>
      <c r="O360">
        <v>150</v>
      </c>
      <c r="P360" t="str">
        <f t="shared" si="64"/>
        <v>에너지너무많음</v>
      </c>
      <c r="Q360" t="str">
        <f t="shared" ca="1" si="74"/>
        <v>cu</v>
      </c>
      <c r="R360" t="s">
        <v>88</v>
      </c>
      <c r="S360" t="s">
        <v>114</v>
      </c>
      <c r="T360">
        <v>38</v>
      </c>
      <c r="U360" t="str">
        <f t="shared" ca="1" si="65"/>
        <v>cu</v>
      </c>
      <c r="V360" t="str">
        <f t="shared" si="66"/>
        <v>EN</v>
      </c>
      <c r="W360">
        <f t="shared" si="67"/>
        <v>150</v>
      </c>
      <c r="X360" t="str">
        <f t="shared" ca="1" si="68"/>
        <v>cu</v>
      </c>
      <c r="Y360" t="str">
        <f t="shared" si="69"/>
        <v>EN</v>
      </c>
      <c r="Z360">
        <f t="shared" si="70"/>
        <v>38</v>
      </c>
    </row>
    <row r="361" spans="1:26">
      <c r="A361" t="s">
        <v>81</v>
      </c>
      <c r="B361" t="str">
        <f>VLOOKUP(A361,EventPointTypeTable!$A:$B,MATCH(EventPointTypeTable!$B$1,EventPointTypeTable!$A$1:$B$1,0),0)</f>
        <v>루틴8</v>
      </c>
      <c r="C361">
        <f t="shared" ca="1" si="71"/>
        <v>5</v>
      </c>
      <c r="D361">
        <v>15</v>
      </c>
      <c r="E361">
        <f t="shared" ca="1" si="72"/>
        <v>82</v>
      </c>
      <c r="F361">
        <f ca="1">(60+SUMIF(OFFSET(N361,-$C361+1,0,$C361),"EN",OFFSET(O361,-$C361+1,0,$C361)))*SummonTypeTable!$O$2</f>
        <v>278.66666666666669</v>
      </c>
      <c r="G361" t="str">
        <f ca="1">IF(C361=1,60*SummonTypeTable!$O$2-OFFSET(F361,0,-1),
IF(F361&lt;&gt;OFFSET(F361,-1,0),OFFSET(F361,-1,0)-OFFSET(F361,0,-1),""))</f>
        <v/>
      </c>
      <c r="H361" t="str">
        <f ca="1">IF(C361=1,60*SummonTypeTable!$O$2/OFFSET(F361,0,-1),
IF(F361&lt;&gt;OFFSET(F361,-1,0),OFFSET(F361,-1,0)/OFFSET(F361,0,-1),""))</f>
        <v/>
      </c>
      <c r="I361">
        <f ca="1">(60+SUMIF(OFFSET(N361,-$C361+1,0,$C361),"EN",OFFSET(O361,-$C361+1,0,$C361))+SUMIF(OFFSET(S361,-$C361+1,0,$C361),"EN",OFFSET(T361,-$C361+1,0,$C361)))*SummonTypeTable!$O$2</f>
        <v>336.08888888888896</v>
      </c>
      <c r="J361" t="str">
        <f ca="1">IF(C361=1,60*SummonTypeTable!$O$2-OFFSET(I361,0,-4),
IF(I361&lt;&gt;OFFSET(I361,-1,0),OFFSET(I361,-1,0)-OFFSET(I361,0,-4),""))</f>
        <v/>
      </c>
      <c r="K361" t="str">
        <f ca="1">IF(C361=1,60*SummonTypeTable!$O$2/OFFSET(I361,0,-4),
IF(I361&lt;&gt;OFFSET(I361,-1,0),OFFSET(I361,-1,0)/OFFSET(I361,0,-4),""))</f>
        <v/>
      </c>
      <c r="L361" t="str">
        <f t="shared" ca="1" si="73"/>
        <v>cu</v>
      </c>
      <c r="M361" t="s">
        <v>88</v>
      </c>
      <c r="N361" t="s">
        <v>90</v>
      </c>
      <c r="O361">
        <v>2500</v>
      </c>
      <c r="P361" t="str">
        <f t="shared" si="64"/>
        <v/>
      </c>
      <c r="Q361" t="str">
        <f t="shared" ca="1" si="74"/>
        <v>cu</v>
      </c>
      <c r="R361" t="s">
        <v>88</v>
      </c>
      <c r="S361" t="s">
        <v>90</v>
      </c>
      <c r="T361">
        <v>625</v>
      </c>
      <c r="U361" t="str">
        <f t="shared" ca="1" si="65"/>
        <v>cu</v>
      </c>
      <c r="V361" t="str">
        <f t="shared" si="66"/>
        <v>GO</v>
      </c>
      <c r="W361">
        <f t="shared" si="67"/>
        <v>2500</v>
      </c>
      <c r="X361" t="str">
        <f t="shared" ca="1" si="68"/>
        <v>cu</v>
      </c>
      <c r="Y361" t="str">
        <f t="shared" si="69"/>
        <v>GO</v>
      </c>
      <c r="Z361">
        <f t="shared" si="70"/>
        <v>625</v>
      </c>
    </row>
    <row r="362" spans="1:26">
      <c r="A362" t="s">
        <v>81</v>
      </c>
      <c r="B362" t="str">
        <f>VLOOKUP(A362,EventPointTypeTable!$A:$B,MATCH(EventPointTypeTable!$B$1,EventPointTypeTable!$A$1:$B$1,0),0)</f>
        <v>루틴8</v>
      </c>
      <c r="C362">
        <f t="shared" ca="1" si="71"/>
        <v>6</v>
      </c>
      <c r="D362">
        <v>40</v>
      </c>
      <c r="E362">
        <f t="shared" ca="1" si="72"/>
        <v>122</v>
      </c>
      <c r="F362">
        <f ca="1">(60+SUMIF(OFFSET(N362,-$C362+1,0,$C362),"EN",OFFSET(O362,-$C362+1,0,$C362)))*SummonTypeTable!$O$2</f>
        <v>278.66666666666669</v>
      </c>
      <c r="G362" t="str">
        <f ca="1">IF(C362=1,60*SummonTypeTable!$O$2-OFFSET(F362,0,-1),
IF(F362&lt;&gt;OFFSET(F362,-1,0),OFFSET(F362,-1,0)-OFFSET(F362,0,-1),""))</f>
        <v/>
      </c>
      <c r="H362" t="str">
        <f ca="1">IF(C362=1,60*SummonTypeTable!$O$2/OFFSET(F362,0,-1),
IF(F362&lt;&gt;OFFSET(F362,-1,0),OFFSET(F362,-1,0)/OFFSET(F362,0,-1),""))</f>
        <v/>
      </c>
      <c r="I362">
        <f ca="1">(60+SUMIF(OFFSET(N362,-$C362+1,0,$C362),"EN",OFFSET(O362,-$C362+1,0,$C362))+SUMIF(OFFSET(S362,-$C362+1,0,$C362),"EN",OFFSET(T362,-$C362+1,0,$C362)))*SummonTypeTable!$O$2</f>
        <v>336.08888888888896</v>
      </c>
      <c r="J362" t="str">
        <f ca="1">IF(C362=1,60*SummonTypeTable!$O$2-OFFSET(I362,0,-4),
IF(I362&lt;&gt;OFFSET(I362,-1,0),OFFSET(I362,-1,0)-OFFSET(I362,0,-4),""))</f>
        <v/>
      </c>
      <c r="K362" t="str">
        <f ca="1">IF(C362=1,60*SummonTypeTable!$O$2/OFFSET(I362,0,-4),
IF(I362&lt;&gt;OFFSET(I362,-1,0),OFFSET(I362,-1,0)/OFFSET(I362,0,-4),""))</f>
        <v/>
      </c>
      <c r="L362" t="str">
        <f t="shared" ca="1" si="73"/>
        <v>cu</v>
      </c>
      <c r="M362" t="s">
        <v>88</v>
      </c>
      <c r="N362" t="s">
        <v>90</v>
      </c>
      <c r="O362">
        <v>3750</v>
      </c>
      <c r="P362" t="str">
        <f t="shared" si="64"/>
        <v/>
      </c>
      <c r="Q362" t="str">
        <f t="shared" ca="1" si="74"/>
        <v>cu</v>
      </c>
      <c r="R362" t="s">
        <v>88</v>
      </c>
      <c r="S362" t="s">
        <v>90</v>
      </c>
      <c r="T362">
        <v>938</v>
      </c>
      <c r="U362" t="str">
        <f t="shared" ca="1" si="65"/>
        <v>cu</v>
      </c>
      <c r="V362" t="str">
        <f t="shared" si="66"/>
        <v>GO</v>
      </c>
      <c r="W362">
        <f t="shared" si="67"/>
        <v>3750</v>
      </c>
      <c r="X362" t="str">
        <f t="shared" ca="1" si="68"/>
        <v>cu</v>
      </c>
      <c r="Y362" t="str">
        <f t="shared" si="69"/>
        <v>GO</v>
      </c>
      <c r="Z362">
        <f t="shared" si="70"/>
        <v>938</v>
      </c>
    </row>
    <row r="363" spans="1:26">
      <c r="A363" t="s">
        <v>81</v>
      </c>
      <c r="B363" t="str">
        <f>VLOOKUP(A363,EventPointTypeTable!$A:$B,MATCH(EventPointTypeTable!$B$1,EventPointTypeTable!$A$1:$B$1,0),0)</f>
        <v>루틴8</v>
      </c>
      <c r="C363">
        <f t="shared" ca="1" si="71"/>
        <v>7</v>
      </c>
      <c r="D363">
        <v>75</v>
      </c>
      <c r="E363">
        <f t="shared" ca="1" si="72"/>
        <v>197</v>
      </c>
      <c r="F363">
        <f ca="1">(60+SUMIF(OFFSET(N363,-$C363+1,0,$C363),"EN",OFFSET(O363,-$C363+1,0,$C363)))*SummonTypeTable!$O$2</f>
        <v>464.44444444444451</v>
      </c>
      <c r="G363">
        <f ca="1">IF(C363=1,60*SummonTypeTable!$O$2-OFFSET(F363,0,-1),
IF(F363&lt;&gt;OFFSET(F363,-1,0),OFFSET(F363,-1,0)-OFFSET(F363,0,-1),""))</f>
        <v>81.666666666666686</v>
      </c>
      <c r="H363">
        <f ca="1">IF(C363=1,60*SummonTypeTable!$O$2/OFFSET(F363,0,-1),
IF(F363&lt;&gt;OFFSET(F363,-1,0),OFFSET(F363,-1,0)/OFFSET(F363,0,-1),""))</f>
        <v>1.4145516074450086</v>
      </c>
      <c r="I363">
        <f ca="1">(60+SUMIF(OFFSET(N363,-$C363+1,0,$C363),"EN",OFFSET(O363,-$C363+1,0,$C363))+SUMIF(OFFSET(S363,-$C363+1,0,$C363),"EN",OFFSET(T363,-$C363+1,0,$C363)))*SummonTypeTable!$O$2</f>
        <v>568.31111111111113</v>
      </c>
      <c r="J363">
        <f ca="1">IF(C363=1,60*SummonTypeTable!$O$2-OFFSET(I363,0,-4),
IF(I363&lt;&gt;OFFSET(I363,-1,0),OFFSET(I363,-1,0)-OFFSET(I363,0,-4),""))</f>
        <v>139.08888888888896</v>
      </c>
      <c r="K363">
        <f ca="1">IF(C363=1,60*SummonTypeTable!$O$2/OFFSET(I363,0,-4),
IF(I363&lt;&gt;OFFSET(I363,-1,0),OFFSET(I363,-1,0)/OFFSET(I363,0,-4),""))</f>
        <v>1.7060349689791319</v>
      </c>
      <c r="L363" t="str">
        <f t="shared" ca="1" si="73"/>
        <v>cu</v>
      </c>
      <c r="M363" t="s">
        <v>88</v>
      </c>
      <c r="N363" t="s">
        <v>114</v>
      </c>
      <c r="O363">
        <v>220</v>
      </c>
      <c r="P363" t="str">
        <f t="shared" si="64"/>
        <v>에너지너무많음</v>
      </c>
      <c r="Q363" t="str">
        <f t="shared" ca="1" si="74"/>
        <v>cu</v>
      </c>
      <c r="R363" t="s">
        <v>88</v>
      </c>
      <c r="S363" t="s">
        <v>114</v>
      </c>
      <c r="T363">
        <v>55</v>
      </c>
      <c r="U363" t="str">
        <f t="shared" ca="1" si="65"/>
        <v>cu</v>
      </c>
      <c r="V363" t="str">
        <f t="shared" si="66"/>
        <v>EN</v>
      </c>
      <c r="W363">
        <f t="shared" si="67"/>
        <v>220</v>
      </c>
      <c r="X363" t="str">
        <f t="shared" ca="1" si="68"/>
        <v>cu</v>
      </c>
      <c r="Y363" t="str">
        <f t="shared" si="69"/>
        <v>EN</v>
      </c>
      <c r="Z363">
        <f t="shared" si="70"/>
        <v>55</v>
      </c>
    </row>
    <row r="364" spans="1:26">
      <c r="A364" t="s">
        <v>81</v>
      </c>
      <c r="B364" t="str">
        <f>VLOOKUP(A364,EventPointTypeTable!$A:$B,MATCH(EventPointTypeTable!$B$1,EventPointTypeTable!$A$1:$B$1,0),0)</f>
        <v>루틴8</v>
      </c>
      <c r="C364">
        <f t="shared" ca="1" si="71"/>
        <v>8</v>
      </c>
      <c r="D364">
        <v>35</v>
      </c>
      <c r="E364">
        <f t="shared" ca="1" si="72"/>
        <v>232</v>
      </c>
      <c r="F364">
        <f ca="1">(60+SUMIF(OFFSET(N364,-$C364+1,0,$C364),"EN",OFFSET(O364,-$C364+1,0,$C364)))*SummonTypeTable!$O$2</f>
        <v>464.44444444444451</v>
      </c>
      <c r="G364" t="str">
        <f ca="1">IF(C364=1,60*SummonTypeTable!$O$2-OFFSET(F364,0,-1),
IF(F364&lt;&gt;OFFSET(F364,-1,0),OFFSET(F364,-1,0)-OFFSET(F364,0,-1),""))</f>
        <v/>
      </c>
      <c r="H364" t="str">
        <f ca="1">IF(C364=1,60*SummonTypeTable!$O$2/OFFSET(F364,0,-1),
IF(F364&lt;&gt;OFFSET(F364,-1,0),OFFSET(F364,-1,0)/OFFSET(F364,0,-1),""))</f>
        <v/>
      </c>
      <c r="I364">
        <f ca="1">(60+SUMIF(OFFSET(N364,-$C364+1,0,$C364),"EN",OFFSET(O364,-$C364+1,0,$C364))+SUMIF(OFFSET(S364,-$C364+1,0,$C364),"EN",OFFSET(T364,-$C364+1,0,$C364)))*SummonTypeTable!$O$2</f>
        <v>568.31111111111113</v>
      </c>
      <c r="J364" t="str">
        <f ca="1">IF(C364=1,60*SummonTypeTable!$O$2-OFFSET(I364,0,-4),
IF(I364&lt;&gt;OFFSET(I364,-1,0),OFFSET(I364,-1,0)-OFFSET(I364,0,-4),""))</f>
        <v/>
      </c>
      <c r="K364" t="str">
        <f ca="1">IF(C364=1,60*SummonTypeTable!$O$2/OFFSET(I364,0,-4),
IF(I364&lt;&gt;OFFSET(I364,-1,0),OFFSET(I364,-1,0)/OFFSET(I364,0,-4),""))</f>
        <v/>
      </c>
      <c r="L364" t="str">
        <f t="shared" ca="1" si="73"/>
        <v>it</v>
      </c>
      <c r="M364" t="s">
        <v>146</v>
      </c>
      <c r="N364" t="s">
        <v>145</v>
      </c>
      <c r="O364">
        <v>2</v>
      </c>
      <c r="P364" t="str">
        <f t="shared" si="64"/>
        <v/>
      </c>
      <c r="Q364" t="str">
        <f t="shared" ca="1" si="74"/>
        <v>cu</v>
      </c>
      <c r="R364" t="s">
        <v>88</v>
      </c>
      <c r="S364" t="s">
        <v>90</v>
      </c>
      <c r="T364">
        <v>1250</v>
      </c>
      <c r="U364" t="str">
        <f t="shared" ca="1" si="65"/>
        <v>it</v>
      </c>
      <c r="V364" t="str">
        <f t="shared" si="66"/>
        <v>Cash_sSpellGacha</v>
      </c>
      <c r="W364">
        <f t="shared" si="67"/>
        <v>2</v>
      </c>
      <c r="X364" t="str">
        <f t="shared" ca="1" si="68"/>
        <v>cu</v>
      </c>
      <c r="Y364" t="str">
        <f t="shared" si="69"/>
        <v>GO</v>
      </c>
      <c r="Z364">
        <f t="shared" si="70"/>
        <v>1250</v>
      </c>
    </row>
    <row r="365" spans="1:26">
      <c r="A365" t="s">
        <v>81</v>
      </c>
      <c r="B365" t="str">
        <f>VLOOKUP(A365,EventPointTypeTable!$A:$B,MATCH(EventPointTypeTable!$B$1,EventPointTypeTable!$A$1:$B$1,0),0)</f>
        <v>루틴8</v>
      </c>
      <c r="C365">
        <f t="shared" ca="1" si="71"/>
        <v>9</v>
      </c>
      <c r="D365">
        <v>50</v>
      </c>
      <c r="E365">
        <f t="shared" ca="1" si="72"/>
        <v>282</v>
      </c>
      <c r="F365">
        <f ca="1">(60+SUMIF(OFFSET(N365,-$C365+1,0,$C365),"EN",OFFSET(O365,-$C365+1,0,$C365)))*SummonTypeTable!$O$2</f>
        <v>464.44444444444451</v>
      </c>
      <c r="G365" t="str">
        <f ca="1">IF(C365=1,60*SummonTypeTable!$O$2-OFFSET(F365,0,-1),
IF(F365&lt;&gt;OFFSET(F365,-1,0),OFFSET(F365,-1,0)-OFFSET(F365,0,-1),""))</f>
        <v/>
      </c>
      <c r="H365" t="str">
        <f ca="1">IF(C365=1,60*SummonTypeTable!$O$2/OFFSET(F365,0,-1),
IF(F365&lt;&gt;OFFSET(F365,-1,0),OFFSET(F365,-1,0)/OFFSET(F365,0,-1),""))</f>
        <v/>
      </c>
      <c r="I365">
        <f ca="1">(60+SUMIF(OFFSET(N365,-$C365+1,0,$C365),"EN",OFFSET(O365,-$C365+1,0,$C365))+SUMIF(OFFSET(S365,-$C365+1,0,$C365),"EN",OFFSET(T365,-$C365+1,0,$C365)))*SummonTypeTable!$O$2</f>
        <v>568.31111111111113</v>
      </c>
      <c r="J365" t="str">
        <f ca="1">IF(C365=1,60*SummonTypeTable!$O$2-OFFSET(I365,0,-4),
IF(I365&lt;&gt;OFFSET(I365,-1,0),OFFSET(I365,-1,0)-OFFSET(I365,0,-4),""))</f>
        <v/>
      </c>
      <c r="K365" t="str">
        <f ca="1">IF(C365=1,60*SummonTypeTable!$O$2/OFFSET(I365,0,-4),
IF(I365&lt;&gt;OFFSET(I365,-1,0),OFFSET(I365,-1,0)/OFFSET(I365,0,-4),""))</f>
        <v/>
      </c>
      <c r="L365" t="str">
        <f t="shared" ca="1" si="73"/>
        <v>cu</v>
      </c>
      <c r="M365" t="s">
        <v>88</v>
      </c>
      <c r="N365" t="s">
        <v>90</v>
      </c>
      <c r="O365">
        <v>6250</v>
      </c>
      <c r="P365" t="str">
        <f t="shared" si="64"/>
        <v/>
      </c>
      <c r="Q365" t="str">
        <f t="shared" ca="1" si="74"/>
        <v>cu</v>
      </c>
      <c r="R365" t="s">
        <v>88</v>
      </c>
      <c r="S365" t="s">
        <v>90</v>
      </c>
      <c r="T365">
        <v>1563</v>
      </c>
      <c r="U365" t="str">
        <f t="shared" ca="1" si="65"/>
        <v>cu</v>
      </c>
      <c r="V365" t="str">
        <f t="shared" si="66"/>
        <v>GO</v>
      </c>
      <c r="W365">
        <f t="shared" si="67"/>
        <v>6250</v>
      </c>
      <c r="X365" t="str">
        <f t="shared" ca="1" si="68"/>
        <v>cu</v>
      </c>
      <c r="Y365" t="str">
        <f t="shared" si="69"/>
        <v>GO</v>
      </c>
      <c r="Z365">
        <f t="shared" si="70"/>
        <v>1563</v>
      </c>
    </row>
    <row r="366" spans="1:26">
      <c r="A366" t="s">
        <v>81</v>
      </c>
      <c r="B366" t="str">
        <f>VLOOKUP(A366,EventPointTypeTable!$A:$B,MATCH(EventPointTypeTable!$B$1,EventPointTypeTable!$A$1:$B$1,0),0)</f>
        <v>루틴8</v>
      </c>
      <c r="C366">
        <f t="shared" ca="1" si="71"/>
        <v>10</v>
      </c>
      <c r="D366">
        <v>80</v>
      </c>
      <c r="E366">
        <f t="shared" ca="1" si="72"/>
        <v>362</v>
      </c>
      <c r="F366">
        <f ca="1">(60+SUMIF(OFFSET(N366,-$C366+1,0,$C366),"EN",OFFSET(O366,-$C366+1,0,$C366)))*SummonTypeTable!$O$2</f>
        <v>464.44444444444451</v>
      </c>
      <c r="G366" t="str">
        <f ca="1">IF(C366=1,60*SummonTypeTable!$O$2-OFFSET(F366,0,-1),
IF(F366&lt;&gt;OFFSET(F366,-1,0),OFFSET(F366,-1,0)-OFFSET(F366,0,-1),""))</f>
        <v/>
      </c>
      <c r="H366" t="str">
        <f ca="1">IF(C366=1,60*SummonTypeTable!$O$2/OFFSET(F366,0,-1),
IF(F366&lt;&gt;OFFSET(F366,-1,0),OFFSET(F366,-1,0)/OFFSET(F366,0,-1),""))</f>
        <v/>
      </c>
      <c r="I366">
        <f ca="1">(60+SUMIF(OFFSET(N366,-$C366+1,0,$C366),"EN",OFFSET(O366,-$C366+1,0,$C366))+SUMIF(OFFSET(S366,-$C366+1,0,$C366),"EN",OFFSET(T366,-$C366+1,0,$C366)))*SummonTypeTable!$O$2</f>
        <v>568.31111111111113</v>
      </c>
      <c r="J366" t="str">
        <f ca="1">IF(C366=1,60*SummonTypeTable!$O$2-OFFSET(I366,0,-4),
IF(I366&lt;&gt;OFFSET(I366,-1,0),OFFSET(I366,-1,0)-OFFSET(I366,0,-4),""))</f>
        <v/>
      </c>
      <c r="K366" t="str">
        <f ca="1">IF(C366=1,60*SummonTypeTable!$O$2/OFFSET(I366,0,-4),
IF(I366&lt;&gt;OFFSET(I366,-1,0),OFFSET(I366,-1,0)/OFFSET(I366,0,-4),""))</f>
        <v/>
      </c>
      <c r="L366" t="str">
        <f t="shared" ca="1" si="73"/>
        <v>it</v>
      </c>
      <c r="M366" t="s">
        <v>146</v>
      </c>
      <c r="N366" t="s">
        <v>147</v>
      </c>
      <c r="O366">
        <v>1</v>
      </c>
      <c r="P366" t="str">
        <f t="shared" si="64"/>
        <v/>
      </c>
      <c r="Q366" t="str">
        <f t="shared" ca="1" si="74"/>
        <v>cu</v>
      </c>
      <c r="R366" t="s">
        <v>88</v>
      </c>
      <c r="S366" t="s">
        <v>90</v>
      </c>
      <c r="T366">
        <v>1406</v>
      </c>
      <c r="U366" t="str">
        <f t="shared" ca="1" si="65"/>
        <v>it</v>
      </c>
      <c r="V366" t="str">
        <f t="shared" si="66"/>
        <v>Cash_sCharacterGacha</v>
      </c>
      <c r="W366">
        <f t="shared" si="67"/>
        <v>1</v>
      </c>
      <c r="X366" t="str">
        <f t="shared" ca="1" si="68"/>
        <v>cu</v>
      </c>
      <c r="Y366" t="str">
        <f t="shared" si="69"/>
        <v>GO</v>
      </c>
      <c r="Z366">
        <f t="shared" si="70"/>
        <v>1406</v>
      </c>
    </row>
    <row r="367" spans="1:26">
      <c r="A367" t="s">
        <v>81</v>
      </c>
      <c r="B367" t="str">
        <f>VLOOKUP(A367,EventPointTypeTable!$A:$B,MATCH(EventPointTypeTable!$B$1,EventPointTypeTable!$A$1:$B$1,0),0)</f>
        <v>루틴8</v>
      </c>
      <c r="C367">
        <f t="shared" ca="1" si="71"/>
        <v>11</v>
      </c>
      <c r="D367">
        <v>100</v>
      </c>
      <c r="E367">
        <f t="shared" ca="1" si="72"/>
        <v>462</v>
      </c>
      <c r="F367">
        <f ca="1">(60+SUMIF(OFFSET(N367,-$C367+1,0,$C367),"EN",OFFSET(O367,-$C367+1,0,$C367)))*SummonTypeTable!$O$2</f>
        <v>717.77777777777783</v>
      </c>
      <c r="G367">
        <f ca="1">IF(C367=1,60*SummonTypeTable!$O$2-OFFSET(F367,0,-1),
IF(F367&lt;&gt;OFFSET(F367,-1,0),OFFSET(F367,-1,0)-OFFSET(F367,0,-1),""))</f>
        <v>2.4444444444445139</v>
      </c>
      <c r="H367">
        <f ca="1">IF(C367=1,60*SummonTypeTable!$O$2/OFFSET(F367,0,-1),
IF(F367&lt;&gt;OFFSET(F367,-1,0),OFFSET(F367,-1,0)/OFFSET(F367,0,-1),""))</f>
        <v>1.0052910052910053</v>
      </c>
      <c r="I367">
        <f ca="1">(60+SUMIF(OFFSET(N367,-$C367+1,0,$C367),"EN",OFFSET(O367,-$C367+1,0,$C367))+SUMIF(OFFSET(S367,-$C367+1,0,$C367),"EN",OFFSET(T367,-$C367+1,0,$C367)))*SummonTypeTable!$O$2</f>
        <v>884.97777777777787</v>
      </c>
      <c r="J367">
        <f ca="1">IF(C367=1,60*SummonTypeTable!$O$2-OFFSET(I367,0,-4),
IF(I367&lt;&gt;OFFSET(I367,-1,0),OFFSET(I367,-1,0)-OFFSET(I367,0,-4),""))</f>
        <v>106.31111111111113</v>
      </c>
      <c r="K367">
        <f ca="1">IF(C367=1,60*SummonTypeTable!$O$2/OFFSET(I367,0,-4),
IF(I367&lt;&gt;OFFSET(I367,-1,0),OFFSET(I367,-1,0)/OFFSET(I367,0,-4),""))</f>
        <v>1.2301106301106302</v>
      </c>
      <c r="L367" t="str">
        <f t="shared" ca="1" si="73"/>
        <v>cu</v>
      </c>
      <c r="M367" t="s">
        <v>88</v>
      </c>
      <c r="N367" t="s">
        <v>114</v>
      </c>
      <c r="O367">
        <v>300</v>
      </c>
      <c r="P367" t="str">
        <f t="shared" si="64"/>
        <v>에너지너무많음</v>
      </c>
      <c r="Q367" t="str">
        <f t="shared" ca="1" si="74"/>
        <v>cu</v>
      </c>
      <c r="R367" t="s">
        <v>88</v>
      </c>
      <c r="S367" t="s">
        <v>114</v>
      </c>
      <c r="T367">
        <v>75</v>
      </c>
      <c r="U367" t="str">
        <f t="shared" ca="1" si="65"/>
        <v>cu</v>
      </c>
      <c r="V367" t="str">
        <f t="shared" si="66"/>
        <v>EN</v>
      </c>
      <c r="W367">
        <f t="shared" si="67"/>
        <v>300</v>
      </c>
      <c r="X367" t="str">
        <f t="shared" ca="1" si="68"/>
        <v>cu</v>
      </c>
      <c r="Y367" t="str">
        <f t="shared" si="69"/>
        <v>EN</v>
      </c>
      <c r="Z367">
        <f t="shared" si="70"/>
        <v>75</v>
      </c>
    </row>
    <row r="368" spans="1:26">
      <c r="A368" t="s">
        <v>81</v>
      </c>
      <c r="B368" t="str">
        <f>VLOOKUP(A368,EventPointTypeTable!$A:$B,MATCH(EventPointTypeTable!$B$1,EventPointTypeTable!$A$1:$B$1,0),0)</f>
        <v>루틴8</v>
      </c>
      <c r="C368">
        <f t="shared" ca="1" si="71"/>
        <v>12</v>
      </c>
      <c r="D368">
        <v>120</v>
      </c>
      <c r="E368">
        <f t="shared" ca="1" si="72"/>
        <v>582</v>
      </c>
      <c r="F368">
        <f ca="1">(60+SUMIF(OFFSET(N368,-$C368+1,0,$C368),"EN",OFFSET(O368,-$C368+1,0,$C368)))*SummonTypeTable!$O$2</f>
        <v>717.77777777777783</v>
      </c>
      <c r="G368" t="str">
        <f ca="1">IF(C368=1,60*SummonTypeTable!$O$2-OFFSET(F368,0,-1),
IF(F368&lt;&gt;OFFSET(F368,-1,0),OFFSET(F368,-1,0)-OFFSET(F368,0,-1),""))</f>
        <v/>
      </c>
      <c r="H368" t="str">
        <f ca="1">IF(C368=1,60*SummonTypeTable!$O$2/OFFSET(F368,0,-1),
IF(F368&lt;&gt;OFFSET(F368,-1,0),OFFSET(F368,-1,0)/OFFSET(F368,0,-1),""))</f>
        <v/>
      </c>
      <c r="I368">
        <f ca="1">(60+SUMIF(OFFSET(N368,-$C368+1,0,$C368),"EN",OFFSET(O368,-$C368+1,0,$C368))+SUMIF(OFFSET(S368,-$C368+1,0,$C368),"EN",OFFSET(T368,-$C368+1,0,$C368)))*SummonTypeTable!$O$2</f>
        <v>884.97777777777787</v>
      </c>
      <c r="J368" t="str">
        <f ca="1">IF(C368=1,60*SummonTypeTable!$O$2-OFFSET(I368,0,-4),
IF(I368&lt;&gt;OFFSET(I368,-1,0),OFFSET(I368,-1,0)-OFFSET(I368,0,-4),""))</f>
        <v/>
      </c>
      <c r="K368" t="str">
        <f ca="1">IF(C368=1,60*SummonTypeTable!$O$2/OFFSET(I368,0,-4),
IF(I368&lt;&gt;OFFSET(I368,-1,0),OFFSET(I368,-1,0)/OFFSET(I368,0,-4),""))</f>
        <v/>
      </c>
      <c r="L368" t="str">
        <f t="shared" ca="1" si="73"/>
        <v>cu</v>
      </c>
      <c r="M368" t="s">
        <v>88</v>
      </c>
      <c r="N368" t="s">
        <v>90</v>
      </c>
      <c r="O368">
        <v>12500</v>
      </c>
      <c r="P368" t="str">
        <f t="shared" si="64"/>
        <v/>
      </c>
      <c r="Q368" t="str">
        <f t="shared" ca="1" si="74"/>
        <v>cu</v>
      </c>
      <c r="R368" t="s">
        <v>88</v>
      </c>
      <c r="S368" t="s">
        <v>90</v>
      </c>
      <c r="T368">
        <v>3125</v>
      </c>
      <c r="U368" t="str">
        <f t="shared" ca="1" si="65"/>
        <v>cu</v>
      </c>
      <c r="V368" t="str">
        <f t="shared" si="66"/>
        <v>GO</v>
      </c>
      <c r="W368">
        <f t="shared" si="67"/>
        <v>12500</v>
      </c>
      <c r="X368" t="str">
        <f t="shared" ca="1" si="68"/>
        <v>cu</v>
      </c>
      <c r="Y368" t="str">
        <f t="shared" si="69"/>
        <v>GO</v>
      </c>
      <c r="Z368">
        <f t="shared" si="70"/>
        <v>3125</v>
      </c>
    </row>
    <row r="369" spans="1:26">
      <c r="A369" t="s">
        <v>81</v>
      </c>
      <c r="B369" t="str">
        <f>VLOOKUP(A369,EventPointTypeTable!$A:$B,MATCH(EventPointTypeTable!$B$1,EventPointTypeTable!$A$1:$B$1,0),0)</f>
        <v>루틴8</v>
      </c>
      <c r="C369">
        <f t="shared" ca="1" si="71"/>
        <v>13</v>
      </c>
      <c r="D369">
        <v>180</v>
      </c>
      <c r="E369">
        <f t="shared" ca="1" si="72"/>
        <v>762</v>
      </c>
      <c r="F369">
        <f ca="1">(60+SUMIF(OFFSET(N369,-$C369+1,0,$C369),"EN",OFFSET(O369,-$C369+1,0,$C369)))*SummonTypeTable!$O$2</f>
        <v>717.77777777777783</v>
      </c>
      <c r="G369" t="str">
        <f ca="1">IF(C369=1,60*SummonTypeTable!$O$2-OFFSET(F369,0,-1),
IF(F369&lt;&gt;OFFSET(F369,-1,0),OFFSET(F369,-1,0)-OFFSET(F369,0,-1),""))</f>
        <v/>
      </c>
      <c r="H369" t="str">
        <f ca="1">IF(C369=1,60*SummonTypeTable!$O$2/OFFSET(F369,0,-1),
IF(F369&lt;&gt;OFFSET(F369,-1,0),OFFSET(F369,-1,0)/OFFSET(F369,0,-1),""))</f>
        <v/>
      </c>
      <c r="I369">
        <f ca="1">(60+SUMIF(OFFSET(N369,-$C369+1,0,$C369),"EN",OFFSET(O369,-$C369+1,0,$C369))+SUMIF(OFFSET(S369,-$C369+1,0,$C369),"EN",OFFSET(T369,-$C369+1,0,$C369)))*SummonTypeTable!$O$2</f>
        <v>884.97777777777787</v>
      </c>
      <c r="J369" t="str">
        <f ca="1">IF(C369=1,60*SummonTypeTable!$O$2-OFFSET(I369,0,-4),
IF(I369&lt;&gt;OFFSET(I369,-1,0),OFFSET(I369,-1,0)-OFFSET(I369,0,-4),""))</f>
        <v/>
      </c>
      <c r="K369" t="str">
        <f ca="1">IF(C369=1,60*SummonTypeTable!$O$2/OFFSET(I369,0,-4),
IF(I369&lt;&gt;OFFSET(I369,-1,0),OFFSET(I369,-1,0)/OFFSET(I369,0,-4),""))</f>
        <v/>
      </c>
      <c r="L369" t="str">
        <f t="shared" ca="1" si="73"/>
        <v>it</v>
      </c>
      <c r="M369" t="s">
        <v>146</v>
      </c>
      <c r="N369" t="s">
        <v>145</v>
      </c>
      <c r="O369">
        <v>10</v>
      </c>
      <c r="P369" t="str">
        <f t="shared" si="64"/>
        <v/>
      </c>
      <c r="Q369" t="str">
        <f t="shared" ca="1" si="74"/>
        <v>cu</v>
      </c>
      <c r="R369" t="s">
        <v>88</v>
      </c>
      <c r="S369" t="s">
        <v>90</v>
      </c>
      <c r="T369">
        <v>4063</v>
      </c>
      <c r="U369" t="str">
        <f t="shared" ca="1" si="65"/>
        <v>it</v>
      </c>
      <c r="V369" t="str">
        <f t="shared" si="66"/>
        <v>Cash_sSpellGacha</v>
      </c>
      <c r="W369">
        <f t="shared" si="67"/>
        <v>10</v>
      </c>
      <c r="X369" t="str">
        <f t="shared" ca="1" si="68"/>
        <v>cu</v>
      </c>
      <c r="Y369" t="str">
        <f t="shared" si="69"/>
        <v>GO</v>
      </c>
      <c r="Z369">
        <f t="shared" si="70"/>
        <v>4063</v>
      </c>
    </row>
    <row r="370" spans="1:26">
      <c r="A370" t="s">
        <v>81</v>
      </c>
      <c r="B370" t="str">
        <f>VLOOKUP(A370,EventPointTypeTable!$A:$B,MATCH(EventPointTypeTable!$B$1,EventPointTypeTable!$A$1:$B$1,0),0)</f>
        <v>루틴8</v>
      </c>
      <c r="C370">
        <f t="shared" ca="1" si="71"/>
        <v>14</v>
      </c>
      <c r="D370">
        <v>200</v>
      </c>
      <c r="E370">
        <f t="shared" ca="1" si="72"/>
        <v>962</v>
      </c>
      <c r="F370">
        <f ca="1">(60+SUMIF(OFFSET(N370,-$C370+1,0,$C370),"EN",OFFSET(O370,-$C370+1,0,$C370)))*SummonTypeTable!$O$2</f>
        <v>1140.0000000000002</v>
      </c>
      <c r="G370">
        <f ca="1">IF(C370=1,60*SummonTypeTable!$O$2-OFFSET(F370,0,-1),
IF(F370&lt;&gt;OFFSET(F370,-1,0),OFFSET(F370,-1,0)-OFFSET(F370,0,-1),""))</f>
        <v>-244.22222222222217</v>
      </c>
      <c r="H370">
        <f ca="1">IF(C370=1,60*SummonTypeTable!$O$2/OFFSET(F370,0,-1),
IF(F370&lt;&gt;OFFSET(F370,-1,0),OFFSET(F370,-1,0)/OFFSET(F370,0,-1),""))</f>
        <v>0.74613074613074615</v>
      </c>
      <c r="I370">
        <f ca="1">(60+SUMIF(OFFSET(N370,-$C370+1,0,$C370),"EN",OFFSET(O370,-$C370+1,0,$C370))+SUMIF(OFFSET(S370,-$C370+1,0,$C370),"EN",OFFSET(T370,-$C370+1,0,$C370)))*SummonTypeTable!$O$2</f>
        <v>1412.7555555555557</v>
      </c>
      <c r="J370">
        <f ca="1">IF(C370=1,60*SummonTypeTable!$O$2-OFFSET(I370,0,-4),
IF(I370&lt;&gt;OFFSET(I370,-1,0),OFFSET(I370,-1,0)-OFFSET(I370,0,-4),""))</f>
        <v>-77.022222222222126</v>
      </c>
      <c r="K370">
        <f ca="1">IF(C370=1,60*SummonTypeTable!$O$2/OFFSET(I370,0,-4),
IF(I370&lt;&gt;OFFSET(I370,-1,0),OFFSET(I370,-1,0)/OFFSET(I370,0,-4),""))</f>
        <v>0.91993531993532007</v>
      </c>
      <c r="L370" t="str">
        <f t="shared" ca="1" si="73"/>
        <v>cu</v>
      </c>
      <c r="M370" t="s">
        <v>88</v>
      </c>
      <c r="N370" t="s">
        <v>114</v>
      </c>
      <c r="O370">
        <v>500</v>
      </c>
      <c r="P370" t="str">
        <f t="shared" si="64"/>
        <v>에너지너무많음</v>
      </c>
      <c r="Q370" t="str">
        <f t="shared" ca="1" si="74"/>
        <v>cu</v>
      </c>
      <c r="R370" t="s">
        <v>88</v>
      </c>
      <c r="S370" t="s">
        <v>114</v>
      </c>
      <c r="T370">
        <v>125</v>
      </c>
      <c r="U370" t="str">
        <f t="shared" ca="1" si="65"/>
        <v>cu</v>
      </c>
      <c r="V370" t="str">
        <f t="shared" si="66"/>
        <v>EN</v>
      </c>
      <c r="W370">
        <f t="shared" si="67"/>
        <v>500</v>
      </c>
      <c r="X370" t="str">
        <f t="shared" ca="1" si="68"/>
        <v>cu</v>
      </c>
      <c r="Y370" t="str">
        <f t="shared" si="69"/>
        <v>EN</v>
      </c>
      <c r="Z370">
        <f t="shared" si="70"/>
        <v>125</v>
      </c>
    </row>
    <row r="371" spans="1:26">
      <c r="A371" t="s">
        <v>81</v>
      </c>
      <c r="B371" t="str">
        <f>VLOOKUP(A371,EventPointTypeTable!$A:$B,MATCH(EventPointTypeTable!$B$1,EventPointTypeTable!$A$1:$B$1,0),0)</f>
        <v>루틴8</v>
      </c>
      <c r="C371">
        <f t="shared" ca="1" si="71"/>
        <v>15</v>
      </c>
      <c r="D371">
        <v>150</v>
      </c>
      <c r="E371">
        <f t="shared" ca="1" si="72"/>
        <v>1112</v>
      </c>
      <c r="F371">
        <f ca="1">(60+SUMIF(OFFSET(N371,-$C371+1,0,$C371),"EN",OFFSET(O371,-$C371+1,0,$C371)))*SummonTypeTable!$O$2</f>
        <v>1140.0000000000002</v>
      </c>
      <c r="G371" t="str">
        <f ca="1">IF(C371=1,60*SummonTypeTable!$O$2-OFFSET(F371,0,-1),
IF(F371&lt;&gt;OFFSET(F371,-1,0),OFFSET(F371,-1,0)-OFFSET(F371,0,-1),""))</f>
        <v/>
      </c>
      <c r="H371" t="str">
        <f ca="1">IF(C371=1,60*SummonTypeTable!$O$2/OFFSET(F371,0,-1),
IF(F371&lt;&gt;OFFSET(F371,-1,0),OFFSET(F371,-1,0)/OFFSET(F371,0,-1),""))</f>
        <v/>
      </c>
      <c r="I371">
        <f ca="1">(60+SUMIF(OFFSET(N371,-$C371+1,0,$C371),"EN",OFFSET(O371,-$C371+1,0,$C371))+SUMIF(OFFSET(S371,-$C371+1,0,$C371),"EN",OFFSET(T371,-$C371+1,0,$C371)))*SummonTypeTable!$O$2</f>
        <v>1412.7555555555557</v>
      </c>
      <c r="J371" t="str">
        <f ca="1">IF(C371=1,60*SummonTypeTable!$O$2-OFFSET(I371,0,-4),
IF(I371&lt;&gt;OFFSET(I371,-1,0),OFFSET(I371,-1,0)-OFFSET(I371,0,-4),""))</f>
        <v/>
      </c>
      <c r="K371" t="str">
        <f ca="1">IF(C371=1,60*SummonTypeTable!$O$2/OFFSET(I371,0,-4),
IF(I371&lt;&gt;OFFSET(I371,-1,0),OFFSET(I371,-1,0)/OFFSET(I371,0,-4),""))</f>
        <v/>
      </c>
      <c r="L371" t="str">
        <f t="shared" ca="1" si="73"/>
        <v>cu</v>
      </c>
      <c r="M371" t="s">
        <v>88</v>
      </c>
      <c r="N371" t="s">
        <v>90</v>
      </c>
      <c r="O371">
        <v>25000</v>
      </c>
      <c r="P371" t="str">
        <f t="shared" si="64"/>
        <v/>
      </c>
      <c r="Q371" t="str">
        <f t="shared" ca="1" si="74"/>
        <v>cu</v>
      </c>
      <c r="R371" t="s">
        <v>88</v>
      </c>
      <c r="S371" t="s">
        <v>90</v>
      </c>
      <c r="T371">
        <v>6250</v>
      </c>
      <c r="U371" t="str">
        <f t="shared" ca="1" si="65"/>
        <v>cu</v>
      </c>
      <c r="V371" t="str">
        <f t="shared" si="66"/>
        <v>GO</v>
      </c>
      <c r="W371">
        <f t="shared" si="67"/>
        <v>25000</v>
      </c>
      <c r="X371" t="str">
        <f t="shared" ca="1" si="68"/>
        <v>cu</v>
      </c>
      <c r="Y371" t="str">
        <f t="shared" si="69"/>
        <v>GO</v>
      </c>
      <c r="Z371">
        <f t="shared" si="70"/>
        <v>6250</v>
      </c>
    </row>
    <row r="372" spans="1:26">
      <c r="A372" t="s">
        <v>81</v>
      </c>
      <c r="B372" t="str">
        <f>VLOOKUP(A372,EventPointTypeTable!$A:$B,MATCH(EventPointTypeTable!$B$1,EventPointTypeTable!$A$1:$B$1,0),0)</f>
        <v>루틴8</v>
      </c>
      <c r="C372">
        <f t="shared" ca="1" si="71"/>
        <v>16</v>
      </c>
      <c r="D372">
        <v>320</v>
      </c>
      <c r="E372">
        <f t="shared" ca="1" si="72"/>
        <v>1432</v>
      </c>
      <c r="F372">
        <f ca="1">(60+SUMIF(OFFSET(N372,-$C372+1,0,$C372),"EN",OFFSET(O372,-$C372+1,0,$C372)))*SummonTypeTable!$O$2</f>
        <v>1140.0000000000002</v>
      </c>
      <c r="G372" t="str">
        <f ca="1">IF(C372=1,60*SummonTypeTable!$O$2-OFFSET(F372,0,-1),
IF(F372&lt;&gt;OFFSET(F372,-1,0),OFFSET(F372,-1,0)-OFFSET(F372,0,-1),""))</f>
        <v/>
      </c>
      <c r="H372" t="str">
        <f ca="1">IF(C372=1,60*SummonTypeTable!$O$2/OFFSET(F372,0,-1),
IF(F372&lt;&gt;OFFSET(F372,-1,0),OFFSET(F372,-1,0)/OFFSET(F372,0,-1),""))</f>
        <v/>
      </c>
      <c r="I372">
        <f ca="1">(60+SUMIF(OFFSET(N372,-$C372+1,0,$C372),"EN",OFFSET(O372,-$C372+1,0,$C372))+SUMIF(OFFSET(S372,-$C372+1,0,$C372),"EN",OFFSET(T372,-$C372+1,0,$C372)))*SummonTypeTable!$O$2</f>
        <v>1412.7555555555557</v>
      </c>
      <c r="J372" t="str">
        <f ca="1">IF(C372=1,60*SummonTypeTable!$O$2-OFFSET(I372,0,-4),
IF(I372&lt;&gt;OFFSET(I372,-1,0),OFFSET(I372,-1,0)-OFFSET(I372,0,-4),""))</f>
        <v/>
      </c>
      <c r="K372" t="str">
        <f ca="1">IF(C372=1,60*SummonTypeTable!$O$2/OFFSET(I372,0,-4),
IF(I372&lt;&gt;OFFSET(I372,-1,0),OFFSET(I372,-1,0)/OFFSET(I372,0,-4),""))</f>
        <v/>
      </c>
      <c r="L372" t="str">
        <f t="shared" ca="1" si="73"/>
        <v>it</v>
      </c>
      <c r="M372" t="s">
        <v>146</v>
      </c>
      <c r="N372" t="s">
        <v>145</v>
      </c>
      <c r="O372">
        <v>2</v>
      </c>
      <c r="P372" t="str">
        <f t="shared" si="64"/>
        <v/>
      </c>
      <c r="Q372" t="str">
        <f t="shared" ca="1" si="74"/>
        <v>cu</v>
      </c>
      <c r="R372" t="s">
        <v>88</v>
      </c>
      <c r="S372" t="s">
        <v>90</v>
      </c>
      <c r="T372">
        <v>7500</v>
      </c>
      <c r="U372" t="str">
        <f t="shared" ca="1" si="65"/>
        <v>it</v>
      </c>
      <c r="V372" t="str">
        <f t="shared" si="66"/>
        <v>Cash_sSpellGacha</v>
      </c>
      <c r="W372">
        <f t="shared" si="67"/>
        <v>2</v>
      </c>
      <c r="X372" t="str">
        <f t="shared" ca="1" si="68"/>
        <v>cu</v>
      </c>
      <c r="Y372" t="str">
        <f t="shared" si="69"/>
        <v>GO</v>
      </c>
      <c r="Z372">
        <f t="shared" si="70"/>
        <v>7500</v>
      </c>
    </row>
    <row r="373" spans="1:26">
      <c r="A373" t="s">
        <v>81</v>
      </c>
      <c r="B373" t="str">
        <f>VLOOKUP(A373,EventPointTypeTable!$A:$B,MATCH(EventPointTypeTable!$B$1,EventPointTypeTable!$A$1:$B$1,0),0)</f>
        <v>루틴8</v>
      </c>
      <c r="C373">
        <f t="shared" ca="1" si="71"/>
        <v>17</v>
      </c>
      <c r="D373">
        <v>450</v>
      </c>
      <c r="E373">
        <f t="shared" ca="1" si="72"/>
        <v>1882</v>
      </c>
      <c r="F373">
        <f ca="1">(60+SUMIF(OFFSET(N373,-$C373+1,0,$C373),"EN",OFFSET(O373,-$C373+1,0,$C373)))*SummonTypeTable!$O$2</f>
        <v>1140.0000000000002</v>
      </c>
      <c r="G373" t="str">
        <f ca="1">IF(C373=1,60*SummonTypeTable!$O$2-OFFSET(F373,0,-1),
IF(F373&lt;&gt;OFFSET(F373,-1,0),OFFSET(F373,-1,0)-OFFSET(F373,0,-1),""))</f>
        <v/>
      </c>
      <c r="H373" t="str">
        <f ca="1">IF(C373=1,60*SummonTypeTable!$O$2/OFFSET(F373,0,-1),
IF(F373&lt;&gt;OFFSET(F373,-1,0),OFFSET(F373,-1,0)/OFFSET(F373,0,-1),""))</f>
        <v/>
      </c>
      <c r="I373">
        <f ca="1">(60+SUMIF(OFFSET(N373,-$C373+1,0,$C373),"EN",OFFSET(O373,-$C373+1,0,$C373))+SUMIF(OFFSET(S373,-$C373+1,0,$C373),"EN",OFFSET(T373,-$C373+1,0,$C373)))*SummonTypeTable!$O$2</f>
        <v>1412.7555555555557</v>
      </c>
      <c r="J373" t="str">
        <f ca="1">IF(C373=1,60*SummonTypeTable!$O$2-OFFSET(I373,0,-4),
IF(I373&lt;&gt;OFFSET(I373,-1,0),OFFSET(I373,-1,0)-OFFSET(I373,0,-4),""))</f>
        <v/>
      </c>
      <c r="K373" t="str">
        <f ca="1">IF(C373=1,60*SummonTypeTable!$O$2/OFFSET(I373,0,-4),
IF(I373&lt;&gt;OFFSET(I373,-1,0),OFFSET(I373,-1,0)/OFFSET(I373,0,-4),""))</f>
        <v/>
      </c>
      <c r="L373" t="str">
        <f t="shared" ca="1" si="73"/>
        <v>it</v>
      </c>
      <c r="M373" t="s">
        <v>146</v>
      </c>
      <c r="N373" t="s">
        <v>147</v>
      </c>
      <c r="O373">
        <v>1</v>
      </c>
      <c r="P373" t="str">
        <f t="shared" si="64"/>
        <v/>
      </c>
      <c r="Q373" t="str">
        <f t="shared" ca="1" si="74"/>
        <v>cu</v>
      </c>
      <c r="R373" t="s">
        <v>88</v>
      </c>
      <c r="S373" t="s">
        <v>90</v>
      </c>
      <c r="T373">
        <v>7188</v>
      </c>
      <c r="U373" t="str">
        <f t="shared" ca="1" si="65"/>
        <v>it</v>
      </c>
      <c r="V373" t="str">
        <f t="shared" si="66"/>
        <v>Cash_sCharacterGacha</v>
      </c>
      <c r="W373">
        <f t="shared" si="67"/>
        <v>1</v>
      </c>
      <c r="X373" t="str">
        <f t="shared" ca="1" si="68"/>
        <v>cu</v>
      </c>
      <c r="Y373" t="str">
        <f t="shared" si="69"/>
        <v>GO</v>
      </c>
      <c r="Z373">
        <f t="shared" si="70"/>
        <v>7188</v>
      </c>
    </row>
    <row r="374" spans="1:26">
      <c r="A374" t="s">
        <v>81</v>
      </c>
      <c r="B374" t="str">
        <f>VLOOKUP(A374,EventPointTypeTable!$A:$B,MATCH(EventPointTypeTable!$B$1,EventPointTypeTable!$A$1:$B$1,0),0)</f>
        <v>루틴8</v>
      </c>
      <c r="C374">
        <f t="shared" ca="1" si="71"/>
        <v>18</v>
      </c>
      <c r="D374">
        <v>500</v>
      </c>
      <c r="E374">
        <f t="shared" ca="1" si="72"/>
        <v>2382</v>
      </c>
      <c r="F374">
        <f ca="1">(60+SUMIF(OFFSET(N374,-$C374+1,0,$C374),"EN",OFFSET(O374,-$C374+1,0,$C374)))*SummonTypeTable!$O$2</f>
        <v>1984.4444444444448</v>
      </c>
      <c r="G374">
        <f ca="1">IF(C374=1,60*SummonTypeTable!$O$2-OFFSET(F374,0,-1),
IF(F374&lt;&gt;OFFSET(F374,-1,0),OFFSET(F374,-1,0)-OFFSET(F374,0,-1),""))</f>
        <v>-1241.9999999999998</v>
      </c>
      <c r="H374">
        <f ca="1">IF(C374=1,60*SummonTypeTable!$O$2/OFFSET(F374,0,-1),
IF(F374&lt;&gt;OFFSET(F374,-1,0),OFFSET(F374,-1,0)/OFFSET(F374,0,-1),""))</f>
        <v>0.47858942065491195</v>
      </c>
      <c r="I374">
        <f ca="1">(60+SUMIF(OFFSET(N374,-$C374+1,0,$C374),"EN",OFFSET(O374,-$C374+1,0,$C374))+SUMIF(OFFSET(S374,-$C374+1,0,$C374),"EN",OFFSET(T374,-$C374+1,0,$C374)))*SummonTypeTable!$O$2</f>
        <v>2468.3111111111116</v>
      </c>
      <c r="J374">
        <f ca="1">IF(C374=1,60*SummonTypeTable!$O$2-OFFSET(I374,0,-4),
IF(I374&lt;&gt;OFFSET(I374,-1,0),OFFSET(I374,-1,0)-OFFSET(I374,0,-4),""))</f>
        <v>-969.2444444444443</v>
      </c>
      <c r="K374">
        <f ca="1">IF(C374=1,60*SummonTypeTable!$O$2/OFFSET(I374,0,-4),
IF(I374&lt;&gt;OFFSET(I374,-1,0),OFFSET(I374,-1,0)/OFFSET(I374,0,-4),""))</f>
        <v>0.59309637093012413</v>
      </c>
      <c r="L374" t="str">
        <f t="shared" ca="1" si="73"/>
        <v>cu</v>
      </c>
      <c r="M374" t="s">
        <v>88</v>
      </c>
      <c r="N374" t="s">
        <v>114</v>
      </c>
      <c r="O374">
        <v>1000</v>
      </c>
      <c r="P374" t="str">
        <f t="shared" si="64"/>
        <v>에너지너무많음</v>
      </c>
      <c r="Q374" t="str">
        <f t="shared" ca="1" si="74"/>
        <v>cu</v>
      </c>
      <c r="R374" t="s">
        <v>88</v>
      </c>
      <c r="S374" t="s">
        <v>114</v>
      </c>
      <c r="T374">
        <v>250</v>
      </c>
      <c r="U374" t="str">
        <f t="shared" ca="1" si="65"/>
        <v>cu</v>
      </c>
      <c r="V374" t="str">
        <f t="shared" si="66"/>
        <v>EN</v>
      </c>
      <c r="W374">
        <f t="shared" si="67"/>
        <v>1000</v>
      </c>
      <c r="X374" t="str">
        <f t="shared" ca="1" si="68"/>
        <v>cu</v>
      </c>
      <c r="Y374" t="str">
        <f t="shared" si="69"/>
        <v>EN</v>
      </c>
      <c r="Z374">
        <f t="shared" si="70"/>
        <v>250</v>
      </c>
    </row>
    <row r="375" spans="1:26">
      <c r="A375" t="s">
        <v>81</v>
      </c>
      <c r="B375" t="str">
        <f>VLOOKUP(A375,EventPointTypeTable!$A:$B,MATCH(EventPointTypeTable!$B$1,EventPointTypeTable!$A$1:$B$1,0),0)</f>
        <v>루틴8</v>
      </c>
      <c r="C375">
        <f t="shared" ca="1" si="71"/>
        <v>19</v>
      </c>
      <c r="D375">
        <v>200</v>
      </c>
      <c r="E375">
        <f t="shared" ca="1" si="72"/>
        <v>2582</v>
      </c>
      <c r="F375">
        <f ca="1">(60+SUMIF(OFFSET(N375,-$C375+1,0,$C375),"EN",OFFSET(O375,-$C375+1,0,$C375)))*SummonTypeTable!$O$2</f>
        <v>1984.4444444444448</v>
      </c>
      <c r="G375" t="str">
        <f ca="1">IF(C375=1,60*SummonTypeTable!$O$2-OFFSET(F375,0,-1),
IF(F375&lt;&gt;OFFSET(F375,-1,0),OFFSET(F375,-1,0)-OFFSET(F375,0,-1),""))</f>
        <v/>
      </c>
      <c r="H375" t="str">
        <f ca="1">IF(C375=1,60*SummonTypeTable!$O$2/OFFSET(F375,0,-1),
IF(F375&lt;&gt;OFFSET(F375,-1,0),OFFSET(F375,-1,0)/OFFSET(F375,0,-1),""))</f>
        <v/>
      </c>
      <c r="I375">
        <f ca="1">(60+SUMIF(OFFSET(N375,-$C375+1,0,$C375),"EN",OFFSET(O375,-$C375+1,0,$C375))+SUMIF(OFFSET(S375,-$C375+1,0,$C375),"EN",OFFSET(T375,-$C375+1,0,$C375)))*SummonTypeTable!$O$2</f>
        <v>2468.3111111111116</v>
      </c>
      <c r="J375" t="str">
        <f ca="1">IF(C375=1,60*SummonTypeTable!$O$2-OFFSET(I375,0,-4),
IF(I375&lt;&gt;OFFSET(I375,-1,0),OFFSET(I375,-1,0)-OFFSET(I375,0,-4),""))</f>
        <v/>
      </c>
      <c r="K375" t="str">
        <f ca="1">IF(C375=1,60*SummonTypeTable!$O$2/OFFSET(I375,0,-4),
IF(I375&lt;&gt;OFFSET(I375,-1,0),OFFSET(I375,-1,0)/OFFSET(I375,0,-4),""))</f>
        <v/>
      </c>
      <c r="L375" t="str">
        <f t="shared" ca="1" si="73"/>
        <v>cu</v>
      </c>
      <c r="M375" t="s">
        <v>88</v>
      </c>
      <c r="N375" t="s">
        <v>90</v>
      </c>
      <c r="O375">
        <v>33750</v>
      </c>
      <c r="P375" t="str">
        <f t="shared" si="64"/>
        <v/>
      </c>
      <c r="Q375" t="str">
        <f t="shared" ca="1" si="74"/>
        <v>cu</v>
      </c>
      <c r="R375" t="s">
        <v>88</v>
      </c>
      <c r="S375" t="s">
        <v>90</v>
      </c>
      <c r="T375">
        <v>8438</v>
      </c>
      <c r="U375" t="str">
        <f t="shared" ca="1" si="65"/>
        <v>cu</v>
      </c>
      <c r="V375" t="str">
        <f t="shared" si="66"/>
        <v>GO</v>
      </c>
      <c r="W375">
        <f t="shared" si="67"/>
        <v>33750</v>
      </c>
      <c r="X375" t="str">
        <f t="shared" ca="1" si="68"/>
        <v>cu</v>
      </c>
      <c r="Y375" t="str">
        <f t="shared" si="69"/>
        <v>GO</v>
      </c>
      <c r="Z375">
        <f t="shared" si="70"/>
        <v>8438</v>
      </c>
    </row>
    <row r="376" spans="1:26">
      <c r="A376" t="s">
        <v>81</v>
      </c>
      <c r="B376" t="str">
        <f>VLOOKUP(A376,EventPointTypeTable!$A:$B,MATCH(EventPointTypeTable!$B$1,EventPointTypeTable!$A$1:$B$1,0),0)</f>
        <v>루틴8</v>
      </c>
      <c r="C376">
        <f t="shared" ca="1" si="71"/>
        <v>20</v>
      </c>
      <c r="D376">
        <v>330</v>
      </c>
      <c r="E376">
        <f t="shared" ca="1" si="72"/>
        <v>2912</v>
      </c>
      <c r="F376">
        <f ca="1">(60+SUMIF(OFFSET(N376,-$C376+1,0,$C376),"EN",OFFSET(O376,-$C376+1,0,$C376)))*SummonTypeTable!$O$2</f>
        <v>1984.4444444444448</v>
      </c>
      <c r="G376" t="str">
        <f ca="1">IF(C376=1,60*SummonTypeTable!$O$2-OFFSET(F376,0,-1),
IF(F376&lt;&gt;OFFSET(F376,-1,0),OFFSET(F376,-1,0)-OFFSET(F376,0,-1),""))</f>
        <v/>
      </c>
      <c r="H376" t="str">
        <f ca="1">IF(C376=1,60*SummonTypeTable!$O$2/OFFSET(F376,0,-1),
IF(F376&lt;&gt;OFFSET(F376,-1,0),OFFSET(F376,-1,0)/OFFSET(F376,0,-1),""))</f>
        <v/>
      </c>
      <c r="I376">
        <f ca="1">(60+SUMIF(OFFSET(N376,-$C376+1,0,$C376),"EN",OFFSET(O376,-$C376+1,0,$C376))+SUMIF(OFFSET(S376,-$C376+1,0,$C376),"EN",OFFSET(T376,-$C376+1,0,$C376)))*SummonTypeTable!$O$2</f>
        <v>2468.3111111111116</v>
      </c>
      <c r="J376" t="str">
        <f ca="1">IF(C376=1,60*SummonTypeTable!$O$2-OFFSET(I376,0,-4),
IF(I376&lt;&gt;OFFSET(I376,-1,0),OFFSET(I376,-1,0)-OFFSET(I376,0,-4),""))</f>
        <v/>
      </c>
      <c r="K376" t="str">
        <f ca="1">IF(C376=1,60*SummonTypeTable!$O$2/OFFSET(I376,0,-4),
IF(I376&lt;&gt;OFFSET(I376,-1,0),OFFSET(I376,-1,0)/OFFSET(I376,0,-4),""))</f>
        <v/>
      </c>
      <c r="L376" t="str">
        <f t="shared" ca="1" si="73"/>
        <v>it</v>
      </c>
      <c r="M376" t="s">
        <v>146</v>
      </c>
      <c r="N376" t="s">
        <v>145</v>
      </c>
      <c r="O376">
        <v>10</v>
      </c>
      <c r="P376" t="str">
        <f t="shared" si="64"/>
        <v/>
      </c>
      <c r="Q376" t="str">
        <f t="shared" ca="1" si="74"/>
        <v>cu</v>
      </c>
      <c r="R376" t="s">
        <v>88</v>
      </c>
      <c r="S376" t="s">
        <v>90</v>
      </c>
      <c r="T376">
        <v>9375</v>
      </c>
      <c r="U376" t="str">
        <f t="shared" ca="1" si="65"/>
        <v>it</v>
      </c>
      <c r="V376" t="str">
        <f t="shared" si="66"/>
        <v>Cash_sSpellGacha</v>
      </c>
      <c r="W376">
        <f t="shared" si="67"/>
        <v>10</v>
      </c>
      <c r="X376" t="str">
        <f t="shared" ca="1" si="68"/>
        <v>cu</v>
      </c>
      <c r="Y376" t="str">
        <f t="shared" si="69"/>
        <v>GO</v>
      </c>
      <c r="Z376">
        <f t="shared" si="70"/>
        <v>9375</v>
      </c>
    </row>
    <row r="377" spans="1:26">
      <c r="A377" t="s">
        <v>81</v>
      </c>
      <c r="B377" t="str">
        <f>VLOOKUP(A377,EventPointTypeTable!$A:$B,MATCH(EventPointTypeTable!$B$1,EventPointTypeTable!$A$1:$B$1,0),0)</f>
        <v>루틴8</v>
      </c>
      <c r="C377">
        <f t="shared" ca="1" si="71"/>
        <v>21</v>
      </c>
      <c r="D377">
        <v>1000</v>
      </c>
      <c r="E377">
        <f t="shared" ca="1" si="72"/>
        <v>3912</v>
      </c>
      <c r="F377">
        <f ca="1">(60+SUMIF(OFFSET(N377,-$C377+1,0,$C377),"EN",OFFSET(O377,-$C377+1,0,$C377)))*SummonTypeTable!$O$2</f>
        <v>3251.1111111111113</v>
      </c>
      <c r="G377">
        <f ca="1">IF(C377=1,60*SummonTypeTable!$O$2-OFFSET(F377,0,-1),
IF(F377&lt;&gt;OFFSET(F377,-1,0),OFFSET(F377,-1,0)-OFFSET(F377,0,-1),""))</f>
        <v>-1927.5555555555552</v>
      </c>
      <c r="H377">
        <f ca="1">IF(C377=1,60*SummonTypeTable!$O$2/OFFSET(F377,0,-1),
IF(F377&lt;&gt;OFFSET(F377,-1,0),OFFSET(F377,-1,0)/OFFSET(F377,0,-1),""))</f>
        <v>0.50727107475573741</v>
      </c>
      <c r="I377">
        <f ca="1">(60+SUMIF(OFFSET(N377,-$C377+1,0,$C377),"EN",OFFSET(O377,-$C377+1,0,$C377))+SUMIF(OFFSET(S377,-$C377+1,0,$C377),"EN",OFFSET(T377,-$C377+1,0,$C377)))*SummonTypeTable!$O$2</f>
        <v>4051.6444444444451</v>
      </c>
      <c r="J377">
        <f ca="1">IF(C377=1,60*SummonTypeTable!$O$2-OFFSET(I377,0,-4),
IF(I377&lt;&gt;OFFSET(I377,-1,0),OFFSET(I377,-1,0)-OFFSET(I377,0,-4),""))</f>
        <v>-1443.6888888888884</v>
      </c>
      <c r="K377">
        <f ca="1">IF(C377=1,60*SummonTypeTable!$O$2/OFFSET(I377,0,-4),
IF(I377&lt;&gt;OFFSET(I377,-1,0),OFFSET(I377,-1,0)/OFFSET(I377,0,-4),""))</f>
        <v>0.63095887298341302</v>
      </c>
      <c r="L377" t="str">
        <f t="shared" ca="1" si="73"/>
        <v>cu</v>
      </c>
      <c r="M377" t="s">
        <v>88</v>
      </c>
      <c r="N377" t="s">
        <v>114</v>
      </c>
      <c r="O377">
        <v>1500</v>
      </c>
      <c r="P377" t="str">
        <f t="shared" si="64"/>
        <v>에너지너무많음</v>
      </c>
      <c r="Q377" t="str">
        <f t="shared" ca="1" si="74"/>
        <v>cu</v>
      </c>
      <c r="R377" t="s">
        <v>88</v>
      </c>
      <c r="S377" t="s">
        <v>114</v>
      </c>
      <c r="T377">
        <v>375</v>
      </c>
      <c r="U377" t="str">
        <f t="shared" ca="1" si="65"/>
        <v>cu</v>
      </c>
      <c r="V377" t="str">
        <f t="shared" si="66"/>
        <v>EN</v>
      </c>
      <c r="W377">
        <f t="shared" si="67"/>
        <v>1500</v>
      </c>
      <c r="X377" t="str">
        <f t="shared" ca="1" si="68"/>
        <v>cu</v>
      </c>
      <c r="Y377" t="str">
        <f t="shared" si="69"/>
        <v>EN</v>
      </c>
      <c r="Z377">
        <f t="shared" si="70"/>
        <v>375</v>
      </c>
    </row>
    <row r="378" spans="1:26">
      <c r="A378" t="s">
        <v>81</v>
      </c>
      <c r="B378" t="str">
        <f>VLOOKUP(A378,EventPointTypeTable!$A:$B,MATCH(EventPointTypeTable!$B$1,EventPointTypeTable!$A$1:$B$1,0),0)</f>
        <v>루틴8</v>
      </c>
      <c r="C378">
        <f t="shared" ca="1" si="71"/>
        <v>22</v>
      </c>
      <c r="D378">
        <v>330</v>
      </c>
      <c r="E378">
        <f t="shared" ca="1" si="72"/>
        <v>4242</v>
      </c>
      <c r="F378">
        <f ca="1">(60+SUMIF(OFFSET(N378,-$C378+1,0,$C378),"EN",OFFSET(O378,-$C378+1,0,$C378)))*SummonTypeTable!$O$2</f>
        <v>3251.1111111111113</v>
      </c>
      <c r="G378" t="str">
        <f ca="1">IF(C378=1,60*SummonTypeTable!$O$2-OFFSET(F378,0,-1),
IF(F378&lt;&gt;OFFSET(F378,-1,0),OFFSET(F378,-1,0)-OFFSET(F378,0,-1),""))</f>
        <v/>
      </c>
      <c r="H378" t="str">
        <f ca="1">IF(C378=1,60*SummonTypeTable!$O$2/OFFSET(F378,0,-1),
IF(F378&lt;&gt;OFFSET(F378,-1,0),OFFSET(F378,-1,0)/OFFSET(F378,0,-1),""))</f>
        <v/>
      </c>
      <c r="I378">
        <f ca="1">(60+SUMIF(OFFSET(N378,-$C378+1,0,$C378),"EN",OFFSET(O378,-$C378+1,0,$C378))+SUMIF(OFFSET(S378,-$C378+1,0,$C378),"EN",OFFSET(T378,-$C378+1,0,$C378)))*SummonTypeTable!$O$2</f>
        <v>4051.6444444444451</v>
      </c>
      <c r="J378" t="str">
        <f ca="1">IF(C378=1,60*SummonTypeTable!$O$2-OFFSET(I378,0,-4),
IF(I378&lt;&gt;OFFSET(I378,-1,0),OFFSET(I378,-1,0)-OFFSET(I378,0,-4),""))</f>
        <v/>
      </c>
      <c r="K378" t="str">
        <f ca="1">IF(C378=1,60*SummonTypeTable!$O$2/OFFSET(I378,0,-4),
IF(I378&lt;&gt;OFFSET(I378,-1,0),OFFSET(I378,-1,0)/OFFSET(I378,0,-4),""))</f>
        <v/>
      </c>
      <c r="L378" t="str">
        <f t="shared" ca="1" si="73"/>
        <v>cu</v>
      </c>
      <c r="M378" t="s">
        <v>88</v>
      </c>
      <c r="N378" t="s">
        <v>90</v>
      </c>
      <c r="O378">
        <v>27500</v>
      </c>
      <c r="P378" t="str">
        <f t="shared" si="64"/>
        <v/>
      </c>
      <c r="Q378" t="str">
        <f t="shared" ca="1" si="74"/>
        <v>cu</v>
      </c>
      <c r="R378" t="s">
        <v>88</v>
      </c>
      <c r="S378" t="s">
        <v>90</v>
      </c>
      <c r="T378">
        <v>6875</v>
      </c>
      <c r="U378" t="str">
        <f t="shared" ca="1" si="65"/>
        <v>cu</v>
      </c>
      <c r="V378" t="str">
        <f t="shared" si="66"/>
        <v>GO</v>
      </c>
      <c r="W378">
        <f t="shared" si="67"/>
        <v>27500</v>
      </c>
      <c r="X378" t="str">
        <f t="shared" ca="1" si="68"/>
        <v>cu</v>
      </c>
      <c r="Y378" t="str">
        <f t="shared" si="69"/>
        <v>GO</v>
      </c>
      <c r="Z378">
        <f t="shared" si="70"/>
        <v>6875</v>
      </c>
    </row>
    <row r="379" spans="1:26">
      <c r="A379" t="s">
        <v>81</v>
      </c>
      <c r="B379" t="str">
        <f>VLOOKUP(A379,EventPointTypeTable!$A:$B,MATCH(EventPointTypeTable!$B$1,EventPointTypeTable!$A$1:$B$1,0),0)</f>
        <v>루틴8</v>
      </c>
      <c r="C379">
        <f t="shared" ca="1" si="71"/>
        <v>23</v>
      </c>
      <c r="D379">
        <v>590</v>
      </c>
      <c r="E379">
        <f t="shared" ca="1" si="72"/>
        <v>4832</v>
      </c>
      <c r="F379">
        <f ca="1">(60+SUMIF(OFFSET(N379,-$C379+1,0,$C379),"EN",OFFSET(O379,-$C379+1,0,$C379)))*SummonTypeTable!$O$2</f>
        <v>3251.1111111111113</v>
      </c>
      <c r="G379" t="str">
        <f ca="1">IF(C379=1,60*SummonTypeTable!$O$2-OFFSET(F379,0,-1),
IF(F379&lt;&gt;OFFSET(F379,-1,0),OFFSET(F379,-1,0)-OFFSET(F379,0,-1),""))</f>
        <v/>
      </c>
      <c r="H379" t="str">
        <f ca="1">IF(C379=1,60*SummonTypeTable!$O$2/OFFSET(F379,0,-1),
IF(F379&lt;&gt;OFFSET(F379,-1,0),OFFSET(F379,-1,0)/OFFSET(F379,0,-1),""))</f>
        <v/>
      </c>
      <c r="I379">
        <f ca="1">(60+SUMIF(OFFSET(N379,-$C379+1,0,$C379),"EN",OFFSET(O379,-$C379+1,0,$C379))+SUMIF(OFFSET(S379,-$C379+1,0,$C379),"EN",OFFSET(T379,-$C379+1,0,$C379)))*SummonTypeTable!$O$2</f>
        <v>4051.6444444444451</v>
      </c>
      <c r="J379" t="str">
        <f ca="1">IF(C379=1,60*SummonTypeTable!$O$2-OFFSET(I379,0,-4),
IF(I379&lt;&gt;OFFSET(I379,-1,0),OFFSET(I379,-1,0)-OFFSET(I379,0,-4),""))</f>
        <v/>
      </c>
      <c r="K379" t="str">
        <f ca="1">IF(C379=1,60*SummonTypeTable!$O$2/OFFSET(I379,0,-4),
IF(I379&lt;&gt;OFFSET(I379,-1,0),OFFSET(I379,-1,0)/OFFSET(I379,0,-4),""))</f>
        <v/>
      </c>
      <c r="L379" t="str">
        <f t="shared" ca="1" si="73"/>
        <v>it</v>
      </c>
      <c r="M379" t="s">
        <v>146</v>
      </c>
      <c r="N379" t="s">
        <v>145</v>
      </c>
      <c r="O379">
        <v>10</v>
      </c>
      <c r="P379" t="str">
        <f t="shared" si="64"/>
        <v/>
      </c>
      <c r="Q379" t="str">
        <f t="shared" ca="1" si="74"/>
        <v>cu</v>
      </c>
      <c r="R379" t="s">
        <v>88</v>
      </c>
      <c r="S379" t="s">
        <v>90</v>
      </c>
      <c r="T379">
        <v>10938</v>
      </c>
      <c r="U379" t="str">
        <f t="shared" ca="1" si="65"/>
        <v>it</v>
      </c>
      <c r="V379" t="str">
        <f t="shared" si="66"/>
        <v>Cash_sSpellGacha</v>
      </c>
      <c r="W379">
        <f t="shared" si="67"/>
        <v>10</v>
      </c>
      <c r="X379" t="str">
        <f t="shared" ca="1" si="68"/>
        <v>cu</v>
      </c>
      <c r="Y379" t="str">
        <f t="shared" si="69"/>
        <v>GO</v>
      </c>
      <c r="Z379">
        <f t="shared" si="70"/>
        <v>10938</v>
      </c>
    </row>
    <row r="380" spans="1:26">
      <c r="A380" t="s">
        <v>81</v>
      </c>
      <c r="B380" t="str">
        <f>VLOOKUP(A380,EventPointTypeTable!$A:$B,MATCH(EventPointTypeTable!$B$1,EventPointTypeTable!$A$1:$B$1,0),0)</f>
        <v>루틴8</v>
      </c>
      <c r="C380">
        <f t="shared" ca="1" si="71"/>
        <v>24</v>
      </c>
      <c r="D380">
        <v>1250</v>
      </c>
      <c r="E380">
        <f t="shared" ca="1" si="72"/>
        <v>6082</v>
      </c>
      <c r="F380">
        <f ca="1">(60+SUMIF(OFFSET(N380,-$C380+1,0,$C380),"EN",OFFSET(O380,-$C380+1,0,$C380)))*SummonTypeTable!$O$2</f>
        <v>3251.1111111111113</v>
      </c>
      <c r="G380" t="str">
        <f ca="1">IF(C380=1,60*SummonTypeTable!$O$2-OFFSET(F380,0,-1),
IF(F380&lt;&gt;OFFSET(F380,-1,0),OFFSET(F380,-1,0)-OFFSET(F380,0,-1),""))</f>
        <v/>
      </c>
      <c r="H380" t="str">
        <f ca="1">IF(C380=1,60*SummonTypeTable!$O$2/OFFSET(F380,0,-1),
IF(F380&lt;&gt;OFFSET(F380,-1,0),OFFSET(F380,-1,0)/OFFSET(F380,0,-1),""))</f>
        <v/>
      </c>
      <c r="I380">
        <f ca="1">(60+SUMIF(OFFSET(N380,-$C380+1,0,$C380),"EN",OFFSET(O380,-$C380+1,0,$C380))+SUMIF(OFFSET(S380,-$C380+1,0,$C380),"EN",OFFSET(T380,-$C380+1,0,$C380)))*SummonTypeTable!$O$2</f>
        <v>4051.6444444444451</v>
      </c>
      <c r="J380" t="str">
        <f ca="1">IF(C380=1,60*SummonTypeTable!$O$2-OFFSET(I380,0,-4),
IF(I380&lt;&gt;OFFSET(I380,-1,0),OFFSET(I380,-1,0)-OFFSET(I380,0,-4),""))</f>
        <v/>
      </c>
      <c r="K380" t="str">
        <f ca="1">IF(C380=1,60*SummonTypeTable!$O$2/OFFSET(I380,0,-4),
IF(I380&lt;&gt;OFFSET(I380,-1,0),OFFSET(I380,-1,0)/OFFSET(I380,0,-4),""))</f>
        <v/>
      </c>
      <c r="L380" t="str">
        <f t="shared" ca="1" si="73"/>
        <v>cu</v>
      </c>
      <c r="M380" t="s">
        <v>88</v>
      </c>
      <c r="N380" t="s">
        <v>90</v>
      </c>
      <c r="O380">
        <v>36250</v>
      </c>
      <c r="P380" t="str">
        <f t="shared" si="64"/>
        <v/>
      </c>
      <c r="Q380" t="str">
        <f t="shared" ca="1" si="74"/>
        <v>cu</v>
      </c>
      <c r="R380" t="s">
        <v>88</v>
      </c>
      <c r="S380" t="s">
        <v>90</v>
      </c>
      <c r="T380">
        <v>9063</v>
      </c>
      <c r="U380" t="str">
        <f t="shared" ca="1" si="65"/>
        <v>cu</v>
      </c>
      <c r="V380" t="str">
        <f t="shared" si="66"/>
        <v>GO</v>
      </c>
      <c r="W380">
        <f t="shared" si="67"/>
        <v>36250</v>
      </c>
      <c r="X380" t="str">
        <f t="shared" ca="1" si="68"/>
        <v>cu</v>
      </c>
      <c r="Y380" t="str">
        <f t="shared" si="69"/>
        <v>GO</v>
      </c>
      <c r="Z380">
        <f t="shared" si="70"/>
        <v>9063</v>
      </c>
    </row>
    <row r="381" spans="1:26">
      <c r="A381" t="s">
        <v>81</v>
      </c>
      <c r="B381" t="str">
        <f>VLOOKUP(A381,EventPointTypeTable!$A:$B,MATCH(EventPointTypeTable!$B$1,EventPointTypeTable!$A$1:$B$1,0),0)</f>
        <v>루틴8</v>
      </c>
      <c r="C381">
        <f t="shared" ca="1" si="71"/>
        <v>25</v>
      </c>
      <c r="D381">
        <v>1900</v>
      </c>
      <c r="E381">
        <f t="shared" ca="1" si="72"/>
        <v>7982</v>
      </c>
      <c r="F381">
        <f ca="1">(60+SUMIF(OFFSET(N381,-$C381+1,0,$C381),"EN",OFFSET(O381,-$C381+1,0,$C381)))*SummonTypeTable!$O$2</f>
        <v>4940.0000000000009</v>
      </c>
      <c r="G381">
        <f ca="1">IF(C381=1,60*SummonTypeTable!$O$2-OFFSET(F381,0,-1),
IF(F381&lt;&gt;OFFSET(F381,-1,0),OFFSET(F381,-1,0)-OFFSET(F381,0,-1),""))</f>
        <v>-4730.8888888888887</v>
      </c>
      <c r="H381">
        <f ca="1">IF(C381=1,60*SummonTypeTable!$O$2/OFFSET(F381,0,-1),
IF(F381&lt;&gt;OFFSET(F381,-1,0),OFFSET(F381,-1,0)/OFFSET(F381,0,-1),""))</f>
        <v>0.40730532587210116</v>
      </c>
      <c r="I381">
        <f ca="1">(60+SUMIF(OFFSET(N381,-$C381+1,0,$C381),"EN",OFFSET(O381,-$C381+1,0,$C381))+SUMIF(OFFSET(S381,-$C381+1,0,$C381),"EN",OFFSET(T381,-$C381+1,0,$C381)))*SummonTypeTable!$O$2</f>
        <v>6162.7555555555564</v>
      </c>
      <c r="J381">
        <f ca="1">IF(C381=1,60*SummonTypeTable!$O$2-OFFSET(I381,0,-4),
IF(I381&lt;&gt;OFFSET(I381,-1,0),OFFSET(I381,-1,0)-OFFSET(I381,0,-4),""))</f>
        <v>-3930.3555555555549</v>
      </c>
      <c r="K381">
        <f ca="1">IF(C381=1,60*SummonTypeTable!$O$2/OFFSET(I381,0,-4),
IF(I381&lt;&gt;OFFSET(I381,-1,0),OFFSET(I381,-1,0)/OFFSET(I381,0,-4),""))</f>
        <v>0.50759765026866011</v>
      </c>
      <c r="L381" t="str">
        <f t="shared" ca="1" si="73"/>
        <v>cu</v>
      </c>
      <c r="M381" t="s">
        <v>88</v>
      </c>
      <c r="N381" t="s">
        <v>114</v>
      </c>
      <c r="O381">
        <v>2000</v>
      </c>
      <c r="P381" t="str">
        <f t="shared" si="64"/>
        <v>에너지너무많음</v>
      </c>
      <c r="Q381" t="str">
        <f t="shared" ca="1" si="74"/>
        <v>cu</v>
      </c>
      <c r="R381" t="s">
        <v>88</v>
      </c>
      <c r="S381" t="s">
        <v>114</v>
      </c>
      <c r="T381">
        <v>500</v>
      </c>
      <c r="U381" t="str">
        <f t="shared" ca="1" si="65"/>
        <v>cu</v>
      </c>
      <c r="V381" t="str">
        <f t="shared" si="66"/>
        <v>EN</v>
      </c>
      <c r="W381">
        <f t="shared" si="67"/>
        <v>2000</v>
      </c>
      <c r="X381" t="str">
        <f t="shared" ca="1" si="68"/>
        <v>cu</v>
      </c>
      <c r="Y381" t="str">
        <f t="shared" si="69"/>
        <v>EN</v>
      </c>
      <c r="Z381">
        <f t="shared" si="70"/>
        <v>500</v>
      </c>
    </row>
    <row r="382" spans="1:26">
      <c r="A382" t="s">
        <v>81</v>
      </c>
      <c r="B382" t="str">
        <f>VLOOKUP(A382,EventPointTypeTable!$A:$B,MATCH(EventPointTypeTable!$B$1,EventPointTypeTable!$A$1:$B$1,0),0)</f>
        <v>루틴8</v>
      </c>
      <c r="C382">
        <f t="shared" ca="1" si="71"/>
        <v>26</v>
      </c>
      <c r="D382">
        <v>200</v>
      </c>
      <c r="E382">
        <f t="shared" ca="1" si="72"/>
        <v>8182</v>
      </c>
      <c r="F382">
        <f ca="1">(60+SUMIF(OFFSET(N382,-$C382+1,0,$C382),"EN",OFFSET(O382,-$C382+1,0,$C382)))*SummonTypeTable!$O$2</f>
        <v>4940.0000000000009</v>
      </c>
      <c r="G382" t="str">
        <f ca="1">IF(C382=1,60*SummonTypeTable!$O$2-OFFSET(F382,0,-1),
IF(F382&lt;&gt;OFFSET(F382,-1,0),OFFSET(F382,-1,0)-OFFSET(F382,0,-1),""))</f>
        <v/>
      </c>
      <c r="H382" t="str">
        <f ca="1">IF(C382=1,60*SummonTypeTable!$O$2/OFFSET(F382,0,-1),
IF(F382&lt;&gt;OFFSET(F382,-1,0),OFFSET(F382,-1,0)/OFFSET(F382,0,-1),""))</f>
        <v/>
      </c>
      <c r="I382">
        <f ca="1">(60+SUMIF(OFFSET(N382,-$C382+1,0,$C382),"EN",OFFSET(O382,-$C382+1,0,$C382))+SUMIF(OFFSET(S382,-$C382+1,0,$C382),"EN",OFFSET(T382,-$C382+1,0,$C382)))*SummonTypeTable!$O$2</f>
        <v>6162.7555555555564</v>
      </c>
      <c r="J382" t="str">
        <f ca="1">IF(C382=1,60*SummonTypeTable!$O$2-OFFSET(I382,0,-4),
IF(I382&lt;&gt;OFFSET(I382,-1,0),OFFSET(I382,-1,0)-OFFSET(I382,0,-4),""))</f>
        <v/>
      </c>
      <c r="K382" t="str">
        <f ca="1">IF(C382=1,60*SummonTypeTable!$O$2/OFFSET(I382,0,-4),
IF(I382&lt;&gt;OFFSET(I382,-1,0),OFFSET(I382,-1,0)/OFFSET(I382,0,-4),""))</f>
        <v/>
      </c>
      <c r="L382" t="str">
        <f t="shared" ca="1" si="73"/>
        <v>cu</v>
      </c>
      <c r="M382" t="s">
        <v>88</v>
      </c>
      <c r="N382" t="s">
        <v>90</v>
      </c>
      <c r="O382">
        <v>50000</v>
      </c>
      <c r="P382" t="str">
        <f t="shared" si="64"/>
        <v/>
      </c>
      <c r="Q382" t="str">
        <f t="shared" ca="1" si="74"/>
        <v>cu</v>
      </c>
      <c r="R382" t="s">
        <v>88</v>
      </c>
      <c r="S382" t="s">
        <v>90</v>
      </c>
      <c r="T382">
        <v>12500</v>
      </c>
      <c r="U382" t="str">
        <f t="shared" ca="1" si="65"/>
        <v>cu</v>
      </c>
      <c r="V382" t="str">
        <f t="shared" si="66"/>
        <v>GO</v>
      </c>
      <c r="W382">
        <f t="shared" si="67"/>
        <v>50000</v>
      </c>
      <c r="X382" t="str">
        <f t="shared" ca="1" si="68"/>
        <v>cu</v>
      </c>
      <c r="Y382" t="str">
        <f t="shared" si="69"/>
        <v>GO</v>
      </c>
      <c r="Z382">
        <f t="shared" si="70"/>
        <v>12500</v>
      </c>
    </row>
    <row r="383" spans="1:26">
      <c r="A383" t="s">
        <v>81</v>
      </c>
      <c r="B383" t="str">
        <f>VLOOKUP(A383,EventPointTypeTable!$A:$B,MATCH(EventPointTypeTable!$B$1,EventPointTypeTable!$A$1:$B$1,0),0)</f>
        <v>루틴8</v>
      </c>
      <c r="C383">
        <f t="shared" ca="1" si="71"/>
        <v>27</v>
      </c>
      <c r="D383">
        <v>400</v>
      </c>
      <c r="E383">
        <f t="shared" ca="1" si="72"/>
        <v>8582</v>
      </c>
      <c r="F383">
        <f ca="1">(60+SUMIF(OFFSET(N383,-$C383+1,0,$C383),"EN",OFFSET(O383,-$C383+1,0,$C383)))*SummonTypeTable!$O$2</f>
        <v>4940.0000000000009</v>
      </c>
      <c r="G383" t="str">
        <f ca="1">IF(C383=1,60*SummonTypeTable!$O$2-OFFSET(F383,0,-1),
IF(F383&lt;&gt;OFFSET(F383,-1,0),OFFSET(F383,-1,0)-OFFSET(F383,0,-1),""))</f>
        <v/>
      </c>
      <c r="H383" t="str">
        <f ca="1">IF(C383=1,60*SummonTypeTable!$O$2/OFFSET(F383,0,-1),
IF(F383&lt;&gt;OFFSET(F383,-1,0),OFFSET(F383,-1,0)/OFFSET(F383,0,-1),""))</f>
        <v/>
      </c>
      <c r="I383">
        <f ca="1">(60+SUMIF(OFFSET(N383,-$C383+1,0,$C383),"EN",OFFSET(O383,-$C383+1,0,$C383))+SUMIF(OFFSET(S383,-$C383+1,0,$C383),"EN",OFFSET(T383,-$C383+1,0,$C383)))*SummonTypeTable!$O$2</f>
        <v>6162.7555555555564</v>
      </c>
      <c r="J383" t="str">
        <f ca="1">IF(C383=1,60*SummonTypeTable!$O$2-OFFSET(I383,0,-4),
IF(I383&lt;&gt;OFFSET(I383,-1,0),OFFSET(I383,-1,0)-OFFSET(I383,0,-4),""))</f>
        <v/>
      </c>
      <c r="K383" t="str">
        <f ca="1">IF(C383=1,60*SummonTypeTable!$O$2/OFFSET(I383,0,-4),
IF(I383&lt;&gt;OFFSET(I383,-1,0),OFFSET(I383,-1,0)/OFFSET(I383,0,-4),""))</f>
        <v/>
      </c>
      <c r="L383" t="str">
        <f t="shared" ca="1" si="73"/>
        <v>it</v>
      </c>
      <c r="M383" t="s">
        <v>146</v>
      </c>
      <c r="N383" t="s">
        <v>145</v>
      </c>
      <c r="O383">
        <v>10</v>
      </c>
      <c r="P383" t="str">
        <f t="shared" si="64"/>
        <v/>
      </c>
      <c r="Q383" t="str">
        <f t="shared" ca="1" si="74"/>
        <v>cu</v>
      </c>
      <c r="R383" t="s">
        <v>88</v>
      </c>
      <c r="S383" t="s">
        <v>90</v>
      </c>
      <c r="T383">
        <v>15625</v>
      </c>
      <c r="U383" t="str">
        <f t="shared" ca="1" si="65"/>
        <v>it</v>
      </c>
      <c r="V383" t="str">
        <f t="shared" si="66"/>
        <v>Cash_sSpellGacha</v>
      </c>
      <c r="W383">
        <f t="shared" si="67"/>
        <v>10</v>
      </c>
      <c r="X383" t="str">
        <f t="shared" ca="1" si="68"/>
        <v>cu</v>
      </c>
      <c r="Y383" t="str">
        <f t="shared" si="69"/>
        <v>GO</v>
      </c>
      <c r="Z383">
        <f t="shared" si="70"/>
        <v>15625</v>
      </c>
    </row>
    <row r="384" spans="1:26">
      <c r="A384" t="s">
        <v>81</v>
      </c>
      <c r="B384" t="str">
        <f>VLOOKUP(A384,EventPointTypeTable!$A:$B,MATCH(EventPointTypeTable!$B$1,EventPointTypeTable!$A$1:$B$1,0),0)</f>
        <v>루틴8</v>
      </c>
      <c r="C384">
        <f t="shared" ca="1" si="71"/>
        <v>28</v>
      </c>
      <c r="D384">
        <v>2400</v>
      </c>
      <c r="E384">
        <f t="shared" ca="1" si="72"/>
        <v>10982</v>
      </c>
      <c r="F384">
        <f ca="1">(60+SUMIF(OFFSET(N384,-$C384+1,0,$C384),"EN",OFFSET(O384,-$C384+1,0,$C384)))*SummonTypeTable!$O$2</f>
        <v>4940.0000000000009</v>
      </c>
      <c r="G384" t="str">
        <f ca="1">IF(C384=1,60*SummonTypeTable!$O$2-OFFSET(F384,0,-1),
IF(F384&lt;&gt;OFFSET(F384,-1,0),OFFSET(F384,-1,0)-OFFSET(F384,0,-1),""))</f>
        <v/>
      </c>
      <c r="H384" t="str">
        <f ca="1">IF(C384=1,60*SummonTypeTable!$O$2/OFFSET(F384,0,-1),
IF(F384&lt;&gt;OFFSET(F384,-1,0),OFFSET(F384,-1,0)/OFFSET(F384,0,-1),""))</f>
        <v/>
      </c>
      <c r="I384">
        <f ca="1">(60+SUMIF(OFFSET(N384,-$C384+1,0,$C384),"EN",OFFSET(O384,-$C384+1,0,$C384))+SUMIF(OFFSET(S384,-$C384+1,0,$C384),"EN",OFFSET(T384,-$C384+1,0,$C384)))*SummonTypeTable!$O$2</f>
        <v>6796.0888888888894</v>
      </c>
      <c r="J384">
        <f ca="1">IF(C384=1,60*SummonTypeTable!$O$2-OFFSET(I384,0,-4),
IF(I384&lt;&gt;OFFSET(I384,-1,0),OFFSET(I384,-1,0)-OFFSET(I384,0,-4),""))</f>
        <v>-4819.2444444444436</v>
      </c>
      <c r="K384">
        <f ca="1">IF(C384=1,60*SummonTypeTable!$O$2/OFFSET(I384,0,-4),
IF(I384&lt;&gt;OFFSET(I384,-1,0),OFFSET(I384,-1,0)/OFFSET(I384,0,-4),""))</f>
        <v>0.56116878123798541</v>
      </c>
      <c r="L384" t="str">
        <f t="shared" ca="1" si="73"/>
        <v>it</v>
      </c>
      <c r="M384" t="s">
        <v>146</v>
      </c>
      <c r="N384" t="s">
        <v>147</v>
      </c>
      <c r="O384">
        <v>10</v>
      </c>
      <c r="P384" t="str">
        <f t="shared" si="64"/>
        <v/>
      </c>
      <c r="Q384" t="str">
        <f t="shared" ca="1" si="74"/>
        <v>cu</v>
      </c>
      <c r="R384" t="s">
        <v>88</v>
      </c>
      <c r="S384" t="s">
        <v>114</v>
      </c>
      <c r="T384">
        <v>750</v>
      </c>
      <c r="U384" t="str">
        <f t="shared" ca="1" si="65"/>
        <v>it</v>
      </c>
      <c r="V384" t="str">
        <f t="shared" si="66"/>
        <v>Cash_sCharacterGacha</v>
      </c>
      <c r="W384">
        <f t="shared" si="67"/>
        <v>10</v>
      </c>
      <c r="X384" t="str">
        <f t="shared" ca="1" si="68"/>
        <v>cu</v>
      </c>
      <c r="Y384" t="str">
        <f t="shared" si="69"/>
        <v>EN</v>
      </c>
      <c r="Z384">
        <f t="shared" si="70"/>
        <v>750</v>
      </c>
    </row>
    <row r="385" spans="1:26">
      <c r="A385" t="s">
        <v>81</v>
      </c>
      <c r="B385" t="str">
        <f>VLOOKUP(A385,EventPointTypeTable!$A:$B,MATCH(EventPointTypeTable!$B$1,EventPointTypeTable!$A$1:$B$1,0),0)</f>
        <v>루틴8</v>
      </c>
      <c r="C385">
        <f t="shared" ca="1" si="71"/>
        <v>29</v>
      </c>
      <c r="D385">
        <v>1500</v>
      </c>
      <c r="E385">
        <f t="shared" ca="1" si="72"/>
        <v>12482</v>
      </c>
      <c r="F385">
        <f ca="1">(60+SUMIF(OFFSET(N385,-$C385+1,0,$C385),"EN",OFFSET(O385,-$C385+1,0,$C385)))*SummonTypeTable!$O$2</f>
        <v>4940.0000000000009</v>
      </c>
      <c r="G385" t="str">
        <f ca="1">IF(C385=1,60*SummonTypeTable!$O$2-OFFSET(F385,0,-1),
IF(F385&lt;&gt;OFFSET(F385,-1,0),OFFSET(F385,-1,0)-OFFSET(F385,0,-1),""))</f>
        <v/>
      </c>
      <c r="H385" t="str">
        <f ca="1">IF(C385=1,60*SummonTypeTable!$O$2/OFFSET(F385,0,-1),
IF(F385&lt;&gt;OFFSET(F385,-1,0),OFFSET(F385,-1,0)/OFFSET(F385,0,-1),""))</f>
        <v/>
      </c>
      <c r="I385">
        <f ca="1">(60+SUMIF(OFFSET(N385,-$C385+1,0,$C385),"EN",OFFSET(O385,-$C385+1,0,$C385))+SUMIF(OFFSET(S385,-$C385+1,0,$C385),"EN",OFFSET(T385,-$C385+1,0,$C385)))*SummonTypeTable!$O$2</f>
        <v>6796.0888888888894</v>
      </c>
      <c r="J385" t="str">
        <f ca="1">IF(C385=1,60*SummonTypeTable!$O$2-OFFSET(I385,0,-4),
IF(I385&lt;&gt;OFFSET(I385,-1,0),OFFSET(I385,-1,0)-OFFSET(I385,0,-4),""))</f>
        <v/>
      </c>
      <c r="K385" t="str">
        <f ca="1">IF(C385=1,60*SummonTypeTable!$O$2/OFFSET(I385,0,-4),
IF(I385&lt;&gt;OFFSET(I385,-1,0),OFFSET(I385,-1,0)/OFFSET(I385,0,-4),""))</f>
        <v/>
      </c>
      <c r="L385" t="str">
        <f t="shared" ca="1" si="73"/>
        <v>cu</v>
      </c>
      <c r="M385" t="s">
        <v>88</v>
      </c>
      <c r="N385" t="s">
        <v>90</v>
      </c>
      <c r="O385">
        <v>75000</v>
      </c>
      <c r="P385" t="str">
        <f t="shared" si="64"/>
        <v/>
      </c>
      <c r="Q385" t="str">
        <f t="shared" ca="1" si="74"/>
        <v>cu</v>
      </c>
      <c r="R385" t="s">
        <v>88</v>
      </c>
      <c r="S385" t="s">
        <v>90</v>
      </c>
      <c r="T385">
        <v>18750</v>
      </c>
      <c r="U385" t="str">
        <f t="shared" ca="1" si="65"/>
        <v>cu</v>
      </c>
      <c r="V385" t="str">
        <f t="shared" si="66"/>
        <v>GO</v>
      </c>
      <c r="W385">
        <f t="shared" si="67"/>
        <v>75000</v>
      </c>
      <c r="X385" t="str">
        <f t="shared" ca="1" si="68"/>
        <v>cu</v>
      </c>
      <c r="Y385" t="str">
        <f t="shared" si="69"/>
        <v>GO</v>
      </c>
      <c r="Z385">
        <f t="shared" si="70"/>
        <v>18750</v>
      </c>
    </row>
    <row r="386" spans="1:26">
      <c r="A386" t="s">
        <v>81</v>
      </c>
      <c r="B386" t="str">
        <f>VLOOKUP(A386,EventPointTypeTable!$A:$B,MATCH(EventPointTypeTable!$B$1,EventPointTypeTable!$A$1:$B$1,0),0)</f>
        <v>루틴8</v>
      </c>
      <c r="C386">
        <f t="shared" ca="1" si="71"/>
        <v>30</v>
      </c>
      <c r="D386">
        <v>2800</v>
      </c>
      <c r="E386">
        <f t="shared" ca="1" si="72"/>
        <v>15282</v>
      </c>
      <c r="F386">
        <f ca="1">(60+SUMIF(OFFSET(N386,-$C386+1,0,$C386),"EN",OFFSET(O386,-$C386+1,0,$C386)))*SummonTypeTable!$O$2</f>
        <v>4940.0000000000009</v>
      </c>
      <c r="G386" t="str">
        <f ca="1">IF(C386=1,60*SummonTypeTable!$O$2-OFFSET(F386,0,-1),
IF(F386&lt;&gt;OFFSET(F386,-1,0),OFFSET(F386,-1,0)-OFFSET(F386,0,-1),""))</f>
        <v/>
      </c>
      <c r="H386" t="str">
        <f ca="1">IF(C386=1,60*SummonTypeTable!$O$2/OFFSET(F386,0,-1),
IF(F386&lt;&gt;OFFSET(F386,-1,0),OFFSET(F386,-1,0)/OFFSET(F386,0,-1),""))</f>
        <v/>
      </c>
      <c r="I386">
        <f ca="1">(60+SUMIF(OFFSET(N386,-$C386+1,0,$C386),"EN",OFFSET(O386,-$C386+1,0,$C386))+SUMIF(OFFSET(S386,-$C386+1,0,$C386),"EN",OFFSET(T386,-$C386+1,0,$C386)))*SummonTypeTable!$O$2</f>
        <v>6796.0888888888894</v>
      </c>
      <c r="J386" t="str">
        <f ca="1">IF(C386=1,60*SummonTypeTable!$O$2-OFFSET(I386,0,-4),
IF(I386&lt;&gt;OFFSET(I386,-1,0),OFFSET(I386,-1,0)-OFFSET(I386,0,-4),""))</f>
        <v/>
      </c>
      <c r="K386" t="str">
        <f ca="1">IF(C386=1,60*SummonTypeTable!$O$2/OFFSET(I386,0,-4),
IF(I386&lt;&gt;OFFSET(I386,-1,0),OFFSET(I386,-1,0)/OFFSET(I386,0,-4),""))</f>
        <v/>
      </c>
      <c r="L386" t="str">
        <f t="shared" ca="1" si="73"/>
        <v>cu</v>
      </c>
      <c r="M386" t="s">
        <v>88</v>
      </c>
      <c r="N386" t="s">
        <v>90</v>
      </c>
      <c r="O386">
        <v>81250</v>
      </c>
      <c r="P386" t="str">
        <f t="shared" si="64"/>
        <v/>
      </c>
      <c r="Q386" t="str">
        <f t="shared" ca="1" si="74"/>
        <v>cu</v>
      </c>
      <c r="R386" t="s">
        <v>88</v>
      </c>
      <c r="S386" t="s">
        <v>90</v>
      </c>
      <c r="T386">
        <v>20313</v>
      </c>
      <c r="U386" t="str">
        <f t="shared" ca="1" si="65"/>
        <v>cu</v>
      </c>
      <c r="V386" t="str">
        <f t="shared" si="66"/>
        <v>GO</v>
      </c>
      <c r="W386">
        <f t="shared" si="67"/>
        <v>81250</v>
      </c>
      <c r="X386" t="str">
        <f t="shared" ca="1" si="68"/>
        <v>cu</v>
      </c>
      <c r="Y386" t="str">
        <f t="shared" si="69"/>
        <v>GO</v>
      </c>
      <c r="Z386">
        <f t="shared" si="70"/>
        <v>20313</v>
      </c>
    </row>
    <row r="387" spans="1:26">
      <c r="A387" t="s">
        <v>81</v>
      </c>
      <c r="B387" t="str">
        <f>VLOOKUP(A387,EventPointTypeTable!$A:$B,MATCH(EventPointTypeTable!$B$1,EventPointTypeTable!$A$1:$B$1,0),0)</f>
        <v>루틴8</v>
      </c>
      <c r="C387">
        <f t="shared" ca="1" si="71"/>
        <v>31</v>
      </c>
      <c r="D387">
        <v>3400</v>
      </c>
      <c r="E387">
        <f t="shared" ca="1" si="72"/>
        <v>18682</v>
      </c>
      <c r="F387">
        <f ca="1">(60+SUMIF(OFFSET(N387,-$C387+1,0,$C387),"EN",OFFSET(O387,-$C387+1,0,$C387)))*SummonTypeTable!$O$2</f>
        <v>8317.7777777777792</v>
      </c>
      <c r="G387">
        <f ca="1">IF(C387=1,60*SummonTypeTable!$O$2-OFFSET(F387,0,-1),
IF(F387&lt;&gt;OFFSET(F387,-1,0),OFFSET(F387,-1,0)-OFFSET(F387,0,-1),""))</f>
        <v>-13742</v>
      </c>
      <c r="H387">
        <f ca="1">IF(C387=1,60*SummonTypeTable!$O$2/OFFSET(F387,0,-1),
IF(F387&lt;&gt;OFFSET(F387,-1,0),OFFSET(F387,-1,0)/OFFSET(F387,0,-1),""))</f>
        <v>0.26442565035863402</v>
      </c>
      <c r="I387">
        <f ca="1">(60+SUMIF(OFFSET(N387,-$C387+1,0,$C387),"EN",OFFSET(O387,-$C387+1,0,$C387))+SUMIF(OFFSET(S387,-$C387+1,0,$C387),"EN",OFFSET(T387,-$C387+1,0,$C387)))*SummonTypeTable!$O$2</f>
        <v>11018.311111111112</v>
      </c>
      <c r="J387">
        <f ca="1">IF(C387=1,60*SummonTypeTable!$O$2-OFFSET(I387,0,-4),
IF(I387&lt;&gt;OFFSET(I387,-1,0),OFFSET(I387,-1,0)-OFFSET(I387,0,-4),""))</f>
        <v>-11885.911111111111</v>
      </c>
      <c r="K387">
        <f ca="1">IF(C387=1,60*SummonTypeTable!$O$2/OFFSET(I387,0,-4),
IF(I387&lt;&gt;OFFSET(I387,-1,0),OFFSET(I387,-1,0)/OFFSET(I387,0,-4),""))</f>
        <v>0.36377737334808313</v>
      </c>
      <c r="L387" t="str">
        <f t="shared" ca="1" si="73"/>
        <v>cu</v>
      </c>
      <c r="M387" t="s">
        <v>88</v>
      </c>
      <c r="N387" t="s">
        <v>114</v>
      </c>
      <c r="O387">
        <v>4000</v>
      </c>
      <c r="P387" t="str">
        <f t="shared" si="64"/>
        <v>에너지너무많음</v>
      </c>
      <c r="Q387" t="str">
        <f t="shared" ca="1" si="74"/>
        <v>cu</v>
      </c>
      <c r="R387" t="s">
        <v>88</v>
      </c>
      <c r="S387" t="s">
        <v>114</v>
      </c>
      <c r="T387">
        <v>1000</v>
      </c>
      <c r="U387" t="str">
        <f t="shared" ca="1" si="65"/>
        <v>cu</v>
      </c>
      <c r="V387" t="str">
        <f t="shared" si="66"/>
        <v>EN</v>
      </c>
      <c r="W387">
        <f t="shared" si="67"/>
        <v>4000</v>
      </c>
      <c r="X387" t="str">
        <f t="shared" ca="1" si="68"/>
        <v>cu</v>
      </c>
      <c r="Y387" t="str">
        <f t="shared" si="69"/>
        <v>EN</v>
      </c>
      <c r="Z387">
        <f t="shared" si="70"/>
        <v>1000</v>
      </c>
    </row>
    <row r="388" spans="1:26">
      <c r="A388" t="s">
        <v>81</v>
      </c>
      <c r="B388" t="str">
        <f>VLOOKUP(A388,EventPointTypeTable!$A:$B,MATCH(EventPointTypeTable!$B$1,EventPointTypeTable!$A$1:$B$1,0),0)</f>
        <v>루틴8</v>
      </c>
      <c r="C388">
        <f t="shared" ca="1" si="71"/>
        <v>32</v>
      </c>
      <c r="D388">
        <v>1200</v>
      </c>
      <c r="E388">
        <f t="shared" ca="1" si="72"/>
        <v>19882</v>
      </c>
      <c r="F388">
        <f ca="1">(60+SUMIF(OFFSET(N388,-$C388+1,0,$C388),"EN",OFFSET(O388,-$C388+1,0,$C388)))*SummonTypeTable!$O$2</f>
        <v>8317.7777777777792</v>
      </c>
      <c r="G388" t="str">
        <f ca="1">IF(C388=1,60*SummonTypeTable!$O$2-OFFSET(F388,0,-1),
IF(F388&lt;&gt;OFFSET(F388,-1,0),OFFSET(F388,-1,0)-OFFSET(F388,0,-1),""))</f>
        <v/>
      </c>
      <c r="H388" t="str">
        <f ca="1">IF(C388=1,60*SummonTypeTable!$O$2/OFFSET(F388,0,-1),
IF(F388&lt;&gt;OFFSET(F388,-1,0),OFFSET(F388,-1,0)/OFFSET(F388,0,-1),""))</f>
        <v/>
      </c>
      <c r="I388">
        <f ca="1">(60+SUMIF(OFFSET(N388,-$C388+1,0,$C388),"EN",OFFSET(O388,-$C388+1,0,$C388))+SUMIF(OFFSET(S388,-$C388+1,0,$C388),"EN",OFFSET(T388,-$C388+1,0,$C388)))*SummonTypeTable!$O$2</f>
        <v>11018.311111111112</v>
      </c>
      <c r="J388" t="str">
        <f ca="1">IF(C388=1,60*SummonTypeTable!$O$2-OFFSET(I388,0,-4),
IF(I388&lt;&gt;OFFSET(I388,-1,0),OFFSET(I388,-1,0)-OFFSET(I388,0,-4),""))</f>
        <v/>
      </c>
      <c r="K388" t="str">
        <f ca="1">IF(C388=1,60*SummonTypeTable!$O$2/OFFSET(I388,0,-4),
IF(I388&lt;&gt;OFFSET(I388,-1,0),OFFSET(I388,-1,0)/OFFSET(I388,0,-4),""))</f>
        <v/>
      </c>
      <c r="L388" t="str">
        <f t="shared" ca="1" si="73"/>
        <v>cu</v>
      </c>
      <c r="M388" t="s">
        <v>88</v>
      </c>
      <c r="N388" t="s">
        <v>90</v>
      </c>
      <c r="O388">
        <v>93750</v>
      </c>
      <c r="P388" t="str">
        <f t="shared" si="64"/>
        <v/>
      </c>
      <c r="Q388" t="str">
        <f t="shared" ca="1" si="74"/>
        <v>cu</v>
      </c>
      <c r="R388" t="s">
        <v>88</v>
      </c>
      <c r="S388" t="s">
        <v>90</v>
      </c>
      <c r="T388">
        <v>23438</v>
      </c>
      <c r="U388" t="str">
        <f t="shared" ca="1" si="65"/>
        <v>cu</v>
      </c>
      <c r="V388" t="str">
        <f t="shared" si="66"/>
        <v>GO</v>
      </c>
      <c r="W388">
        <f t="shared" si="67"/>
        <v>93750</v>
      </c>
      <c r="X388" t="str">
        <f t="shared" ca="1" si="68"/>
        <v>cu</v>
      </c>
      <c r="Y388" t="str">
        <f t="shared" si="69"/>
        <v>GO</v>
      </c>
      <c r="Z388">
        <f t="shared" si="70"/>
        <v>23438</v>
      </c>
    </row>
    <row r="389" spans="1:26">
      <c r="A389" t="s">
        <v>81</v>
      </c>
      <c r="B389" t="str">
        <f>VLOOKUP(A389,EventPointTypeTable!$A:$B,MATCH(EventPointTypeTable!$B$1,EventPointTypeTable!$A$1:$B$1,0),0)</f>
        <v>루틴8</v>
      </c>
      <c r="C389">
        <f t="shared" ca="1" si="71"/>
        <v>33</v>
      </c>
      <c r="D389">
        <v>4700</v>
      </c>
      <c r="E389">
        <f t="shared" ca="1" si="72"/>
        <v>24582</v>
      </c>
      <c r="F389">
        <f ca="1">(60+SUMIF(OFFSET(N389,-$C389+1,0,$C389),"EN",OFFSET(O389,-$C389+1,0,$C389)))*SummonTypeTable!$O$2</f>
        <v>12540.000000000002</v>
      </c>
      <c r="G389">
        <f ca="1">IF(C389=1,60*SummonTypeTable!$O$2-OFFSET(F389,0,-1),
IF(F389&lt;&gt;OFFSET(F389,-1,0),OFFSET(F389,-1,0)-OFFSET(F389,0,-1),""))</f>
        <v>-16264.222222222221</v>
      </c>
      <c r="H389">
        <f ca="1">IF(C389=1,60*SummonTypeTable!$O$2/OFFSET(F389,0,-1),
IF(F389&lt;&gt;OFFSET(F389,-1,0),OFFSET(F389,-1,0)/OFFSET(F389,0,-1),""))</f>
        <v>0.33836863468301109</v>
      </c>
      <c r="I389">
        <f ca="1">(60+SUMIF(OFFSET(N389,-$C389+1,0,$C389),"EN",OFFSET(O389,-$C389+1,0,$C389))+SUMIF(OFFSET(S389,-$C389+1,0,$C389),"EN",OFFSET(T389,-$C389+1,0,$C389)))*SummonTypeTable!$O$2</f>
        <v>16296.088888888891</v>
      </c>
      <c r="J389">
        <f ca="1">IF(C389=1,60*SummonTypeTable!$O$2-OFFSET(I389,0,-4),
IF(I389&lt;&gt;OFFSET(I389,-1,0),OFFSET(I389,-1,0)-OFFSET(I389,0,-4),""))</f>
        <v>-13563.688888888888</v>
      </c>
      <c r="K389">
        <f ca="1">IF(C389=1,60*SummonTypeTable!$O$2/OFFSET(I389,0,-4),
IF(I389&lt;&gt;OFFSET(I389,-1,0),OFFSET(I389,-1,0)/OFFSET(I389,0,-4),""))</f>
        <v>0.44822679648161712</v>
      </c>
      <c r="L389" t="str">
        <f t="shared" ca="1" si="73"/>
        <v>cu</v>
      </c>
      <c r="M389" t="s">
        <v>88</v>
      </c>
      <c r="N389" t="s">
        <v>114</v>
      </c>
      <c r="O389">
        <v>5000</v>
      </c>
      <c r="P389" t="str">
        <f t="shared" si="64"/>
        <v>에너지너무많음</v>
      </c>
      <c r="Q389" t="str">
        <f t="shared" ca="1" si="74"/>
        <v>cu</v>
      </c>
      <c r="R389" t="s">
        <v>88</v>
      </c>
      <c r="S389" t="s">
        <v>114</v>
      </c>
      <c r="T389">
        <v>1250</v>
      </c>
      <c r="U389" t="str">
        <f t="shared" ca="1" si="65"/>
        <v>cu</v>
      </c>
      <c r="V389" t="str">
        <f t="shared" si="66"/>
        <v>EN</v>
      </c>
      <c r="W389">
        <f t="shared" si="67"/>
        <v>5000</v>
      </c>
      <c r="X389" t="str">
        <f t="shared" ca="1" si="68"/>
        <v>cu</v>
      </c>
      <c r="Y389" t="str">
        <f t="shared" si="69"/>
        <v>EN</v>
      </c>
      <c r="Z389">
        <f t="shared" si="70"/>
        <v>1250</v>
      </c>
    </row>
    <row r="390" spans="1:26">
      <c r="A390" t="s">
        <v>81</v>
      </c>
      <c r="B390" t="str">
        <f>VLOOKUP(A390,EventPointTypeTable!$A:$B,MATCH(EventPointTypeTable!$B$1,EventPointTypeTable!$A$1:$B$1,0),0)</f>
        <v>루틴8</v>
      </c>
      <c r="C390">
        <f t="shared" ca="1" si="71"/>
        <v>34</v>
      </c>
      <c r="D390">
        <v>3500</v>
      </c>
      <c r="E390">
        <f t="shared" ca="1" si="72"/>
        <v>28082</v>
      </c>
      <c r="F390">
        <f ca="1">(60+SUMIF(OFFSET(N390,-$C390+1,0,$C390),"EN",OFFSET(O390,-$C390+1,0,$C390)))*SummonTypeTable!$O$2</f>
        <v>12540.000000000002</v>
      </c>
      <c r="G390" t="str">
        <f ca="1">IF(C390=1,60*SummonTypeTable!$O$2-OFFSET(F390,0,-1),
IF(F390&lt;&gt;OFFSET(F390,-1,0),OFFSET(F390,-1,0)-OFFSET(F390,0,-1),""))</f>
        <v/>
      </c>
      <c r="H390" t="str">
        <f ca="1">IF(C390=1,60*SummonTypeTable!$O$2/OFFSET(F390,0,-1),
IF(F390&lt;&gt;OFFSET(F390,-1,0),OFFSET(F390,-1,0)/OFFSET(F390,0,-1),""))</f>
        <v/>
      </c>
      <c r="I390">
        <f ca="1">(60+SUMIF(OFFSET(N390,-$C390+1,0,$C390),"EN",OFFSET(O390,-$C390+1,0,$C390))+SUMIF(OFFSET(S390,-$C390+1,0,$C390),"EN",OFFSET(T390,-$C390+1,0,$C390)))*SummonTypeTable!$O$2</f>
        <v>16296.088888888891</v>
      </c>
      <c r="J390" t="str">
        <f ca="1">IF(C390=1,60*SummonTypeTable!$O$2-OFFSET(I390,0,-4),
IF(I390&lt;&gt;OFFSET(I390,-1,0),OFFSET(I390,-1,0)-OFFSET(I390,0,-4),""))</f>
        <v/>
      </c>
      <c r="K390" t="str">
        <f ca="1">IF(C390=1,60*SummonTypeTable!$O$2/OFFSET(I390,0,-4),
IF(I390&lt;&gt;OFFSET(I390,-1,0),OFFSET(I390,-1,0)/OFFSET(I390,0,-4),""))</f>
        <v/>
      </c>
      <c r="L390" t="str">
        <f t="shared" ca="1" si="73"/>
        <v>cu</v>
      </c>
      <c r="M390" t="s">
        <v>88</v>
      </c>
      <c r="N390" t="s">
        <v>90</v>
      </c>
      <c r="O390">
        <v>68750</v>
      </c>
      <c r="P390" t="str">
        <f t="shared" si="64"/>
        <v/>
      </c>
      <c r="Q390" t="str">
        <f t="shared" ca="1" si="74"/>
        <v>cu</v>
      </c>
      <c r="R390" t="s">
        <v>88</v>
      </c>
      <c r="S390" t="s">
        <v>90</v>
      </c>
      <c r="T390">
        <v>17188</v>
      </c>
      <c r="U390" t="str">
        <f t="shared" ca="1" si="65"/>
        <v>cu</v>
      </c>
      <c r="V390" t="str">
        <f t="shared" si="66"/>
        <v>GO</v>
      </c>
      <c r="W390">
        <f t="shared" si="67"/>
        <v>68750</v>
      </c>
      <c r="X390" t="str">
        <f t="shared" ca="1" si="68"/>
        <v>cu</v>
      </c>
      <c r="Y390" t="str">
        <f t="shared" si="69"/>
        <v>GO</v>
      </c>
      <c r="Z390">
        <f t="shared" si="70"/>
        <v>17188</v>
      </c>
    </row>
    <row r="391" spans="1:26">
      <c r="A391" t="s">
        <v>81</v>
      </c>
      <c r="B391" t="str">
        <f>VLOOKUP(A391,EventPointTypeTable!$A:$B,MATCH(EventPointTypeTable!$B$1,EventPointTypeTable!$A$1:$B$1,0),0)</f>
        <v>루틴8</v>
      </c>
      <c r="C391">
        <f t="shared" ca="1" si="71"/>
        <v>35</v>
      </c>
      <c r="D391">
        <v>4500</v>
      </c>
      <c r="E391">
        <f t="shared" ca="1" si="72"/>
        <v>32582</v>
      </c>
      <c r="F391">
        <f ca="1">(60+SUMIF(OFFSET(N391,-$C391+1,0,$C391),"EN",OFFSET(O391,-$C391+1,0,$C391)))*SummonTypeTable!$O$2</f>
        <v>12540.000000000002</v>
      </c>
      <c r="G391" t="str">
        <f ca="1">IF(C391=1,60*SummonTypeTable!$O$2-OFFSET(F391,0,-1),
IF(F391&lt;&gt;OFFSET(F391,-1,0),OFFSET(F391,-1,0)-OFFSET(F391,0,-1),""))</f>
        <v/>
      </c>
      <c r="H391" t="str">
        <f ca="1">IF(C391=1,60*SummonTypeTable!$O$2/OFFSET(F391,0,-1),
IF(F391&lt;&gt;OFFSET(F391,-1,0),OFFSET(F391,-1,0)/OFFSET(F391,0,-1),""))</f>
        <v/>
      </c>
      <c r="I391">
        <f ca="1">(60+SUMIF(OFFSET(N391,-$C391+1,0,$C391),"EN",OFFSET(O391,-$C391+1,0,$C391))+SUMIF(OFFSET(S391,-$C391+1,0,$C391),"EN",OFFSET(T391,-$C391+1,0,$C391)))*SummonTypeTable!$O$2</f>
        <v>16296.088888888891</v>
      </c>
      <c r="J391" t="str">
        <f ca="1">IF(C391=1,60*SummonTypeTable!$O$2-OFFSET(I391,0,-4),
IF(I391&lt;&gt;OFFSET(I391,-1,0),OFFSET(I391,-1,0)-OFFSET(I391,0,-4),""))</f>
        <v/>
      </c>
      <c r="K391" t="str">
        <f ca="1">IF(C391=1,60*SummonTypeTable!$O$2/OFFSET(I391,0,-4),
IF(I391&lt;&gt;OFFSET(I391,-1,0),OFFSET(I391,-1,0)/OFFSET(I391,0,-4),""))</f>
        <v/>
      </c>
      <c r="L391" t="str">
        <f t="shared" ca="1" si="73"/>
        <v>cu</v>
      </c>
      <c r="M391" t="s">
        <v>88</v>
      </c>
      <c r="N391" t="s">
        <v>90</v>
      </c>
      <c r="O391">
        <v>87500</v>
      </c>
      <c r="P391" t="str">
        <f t="shared" si="64"/>
        <v/>
      </c>
      <c r="Q391" t="str">
        <f t="shared" ca="1" si="74"/>
        <v>cu</v>
      </c>
      <c r="R391" t="s">
        <v>88</v>
      </c>
      <c r="S391" t="s">
        <v>90</v>
      </c>
      <c r="T391">
        <v>21875</v>
      </c>
      <c r="U391" t="str">
        <f t="shared" ca="1" si="65"/>
        <v>cu</v>
      </c>
      <c r="V391" t="str">
        <f t="shared" si="66"/>
        <v>GO</v>
      </c>
      <c r="W391">
        <f t="shared" si="67"/>
        <v>87500</v>
      </c>
      <c r="X391" t="str">
        <f t="shared" ca="1" si="68"/>
        <v>cu</v>
      </c>
      <c r="Y391" t="str">
        <f t="shared" si="69"/>
        <v>GO</v>
      </c>
      <c r="Z391">
        <f t="shared" si="70"/>
        <v>21875</v>
      </c>
    </row>
    <row r="392" spans="1:26">
      <c r="A392" t="s">
        <v>81</v>
      </c>
      <c r="B392" t="str">
        <f>VLOOKUP(A392,EventPointTypeTable!$A:$B,MATCH(EventPointTypeTable!$B$1,EventPointTypeTable!$A$1:$B$1,0),0)</f>
        <v>루틴8</v>
      </c>
      <c r="C392">
        <f t="shared" ca="1" si="71"/>
        <v>36</v>
      </c>
      <c r="D392">
        <v>5800</v>
      </c>
      <c r="E392">
        <f t="shared" ca="1" si="72"/>
        <v>38382</v>
      </c>
      <c r="F392">
        <f ca="1">(60+SUMIF(OFFSET(N392,-$C392+1,0,$C392),"EN",OFFSET(O392,-$C392+1,0,$C392)))*SummonTypeTable!$O$2</f>
        <v>17944.444444444445</v>
      </c>
      <c r="G392">
        <f ca="1">IF(C392=1,60*SummonTypeTable!$O$2-OFFSET(F392,0,-1),
IF(F392&lt;&gt;OFFSET(F392,-1,0),OFFSET(F392,-1,0)-OFFSET(F392,0,-1),""))</f>
        <v>-25842</v>
      </c>
      <c r="H392">
        <f ca="1">IF(C392=1,60*SummonTypeTable!$O$2/OFFSET(F392,0,-1),
IF(F392&lt;&gt;OFFSET(F392,-1,0),OFFSET(F392,-1,0)/OFFSET(F392,0,-1),""))</f>
        <v>0.32671564795998131</v>
      </c>
      <c r="I392">
        <f ca="1">(60+SUMIF(OFFSET(N392,-$C392+1,0,$C392),"EN",OFFSET(O392,-$C392+1,0,$C392))+SUMIF(OFFSET(S392,-$C392+1,0,$C392),"EN",OFFSET(T392,-$C392+1,0,$C392)))*SummonTypeTable!$O$2</f>
        <v>23051.644444444446</v>
      </c>
      <c r="J392">
        <f ca="1">IF(C392=1,60*SummonTypeTable!$O$2-OFFSET(I392,0,-4),
IF(I392&lt;&gt;OFFSET(I392,-1,0),OFFSET(I392,-1,0)-OFFSET(I392,0,-4),""))</f>
        <v>-22085.911111111109</v>
      </c>
      <c r="K392">
        <f ca="1">IF(C392=1,60*SummonTypeTable!$O$2/OFFSET(I392,0,-4),
IF(I392&lt;&gt;OFFSET(I392,-1,0),OFFSET(I392,-1,0)/OFFSET(I392,0,-4),""))</f>
        <v>0.42457633497183295</v>
      </c>
      <c r="L392" t="str">
        <f t="shared" ca="1" si="73"/>
        <v>cu</v>
      </c>
      <c r="M392" t="s">
        <v>88</v>
      </c>
      <c r="N392" t="s">
        <v>114</v>
      </c>
      <c r="O392">
        <v>6400</v>
      </c>
      <c r="P392" t="str">
        <f t="shared" si="64"/>
        <v>에너지너무많음</v>
      </c>
      <c r="Q392" t="str">
        <f t="shared" ca="1" si="74"/>
        <v>cu</v>
      </c>
      <c r="R392" t="s">
        <v>88</v>
      </c>
      <c r="S392" t="s">
        <v>114</v>
      </c>
      <c r="T392">
        <v>1600</v>
      </c>
      <c r="U392" t="str">
        <f t="shared" ca="1" si="65"/>
        <v>cu</v>
      </c>
      <c r="V392" t="str">
        <f t="shared" si="66"/>
        <v>EN</v>
      </c>
      <c r="W392">
        <f t="shared" si="67"/>
        <v>6400</v>
      </c>
      <c r="X392" t="str">
        <f t="shared" ca="1" si="68"/>
        <v>cu</v>
      </c>
      <c r="Y392" t="str">
        <f t="shared" si="69"/>
        <v>EN</v>
      </c>
      <c r="Z392">
        <f t="shared" si="70"/>
        <v>1600</v>
      </c>
    </row>
    <row r="393" spans="1:26">
      <c r="A393" t="s">
        <v>81</v>
      </c>
      <c r="B393" t="str">
        <f>VLOOKUP(A393,EventPointTypeTable!$A:$B,MATCH(EventPointTypeTable!$B$1,EventPointTypeTable!$A$1:$B$1,0),0)</f>
        <v>루틴8</v>
      </c>
      <c r="C393">
        <f t="shared" ca="1" si="71"/>
        <v>37</v>
      </c>
      <c r="D393">
        <v>1200</v>
      </c>
      <c r="E393">
        <f t="shared" ca="1" si="72"/>
        <v>39582</v>
      </c>
      <c r="F393">
        <f ca="1">(60+SUMIF(OFFSET(N393,-$C393+1,0,$C393),"EN",OFFSET(O393,-$C393+1,0,$C393)))*SummonTypeTable!$O$2</f>
        <v>17944.444444444445</v>
      </c>
      <c r="G393" t="str">
        <f ca="1">IF(C393=1,60*SummonTypeTable!$O$2-OFFSET(F393,0,-1),
IF(F393&lt;&gt;OFFSET(F393,-1,0),OFFSET(F393,-1,0)-OFFSET(F393,0,-1),""))</f>
        <v/>
      </c>
      <c r="H393" t="str">
        <f ca="1">IF(C393=1,60*SummonTypeTable!$O$2/OFFSET(F393,0,-1),
IF(F393&lt;&gt;OFFSET(F393,-1,0),OFFSET(F393,-1,0)/OFFSET(F393,0,-1),""))</f>
        <v/>
      </c>
      <c r="I393">
        <f ca="1">(60+SUMIF(OFFSET(N393,-$C393+1,0,$C393),"EN",OFFSET(O393,-$C393+1,0,$C393))+SUMIF(OFFSET(S393,-$C393+1,0,$C393),"EN",OFFSET(T393,-$C393+1,0,$C393)))*SummonTypeTable!$O$2</f>
        <v>23051.644444444446</v>
      </c>
      <c r="J393" t="str">
        <f ca="1">IF(C393=1,60*SummonTypeTable!$O$2-OFFSET(I393,0,-4),
IF(I393&lt;&gt;OFFSET(I393,-1,0),OFFSET(I393,-1,0)-OFFSET(I393,0,-4),""))</f>
        <v/>
      </c>
      <c r="K393" t="str">
        <f ca="1">IF(C393=1,60*SummonTypeTable!$O$2/OFFSET(I393,0,-4),
IF(I393&lt;&gt;OFFSET(I393,-1,0),OFFSET(I393,-1,0)/OFFSET(I393,0,-4),""))</f>
        <v/>
      </c>
      <c r="L393" t="str">
        <f t="shared" ca="1" si="73"/>
        <v>cu</v>
      </c>
      <c r="M393" t="s">
        <v>88</v>
      </c>
      <c r="N393" t="s">
        <v>90</v>
      </c>
      <c r="O393">
        <v>48750</v>
      </c>
      <c r="P393" t="str">
        <f t="shared" si="64"/>
        <v/>
      </c>
      <c r="Q393" t="str">
        <f t="shared" ca="1" si="74"/>
        <v>cu</v>
      </c>
      <c r="R393" t="s">
        <v>88</v>
      </c>
      <c r="S393" t="s">
        <v>90</v>
      </c>
      <c r="T393">
        <v>12188</v>
      </c>
      <c r="U393" t="str">
        <f t="shared" ca="1" si="65"/>
        <v>cu</v>
      </c>
      <c r="V393" t="str">
        <f t="shared" si="66"/>
        <v>GO</v>
      </c>
      <c r="W393">
        <f t="shared" si="67"/>
        <v>48750</v>
      </c>
      <c r="X393" t="str">
        <f t="shared" ca="1" si="68"/>
        <v>cu</v>
      </c>
      <c r="Y393" t="str">
        <f t="shared" si="69"/>
        <v>GO</v>
      </c>
      <c r="Z393">
        <f t="shared" si="70"/>
        <v>12188</v>
      </c>
    </row>
    <row r="394" spans="1:26">
      <c r="A394" t="s">
        <v>81</v>
      </c>
      <c r="B394" t="str">
        <f>VLOOKUP(A394,EventPointTypeTable!$A:$B,MATCH(EventPointTypeTable!$B$1,EventPointTypeTable!$A$1:$B$1,0),0)</f>
        <v>루틴8</v>
      </c>
      <c r="C394">
        <f t="shared" ca="1" si="71"/>
        <v>38</v>
      </c>
      <c r="D394">
        <v>1550</v>
      </c>
      <c r="E394">
        <f t="shared" ca="1" si="72"/>
        <v>41132</v>
      </c>
      <c r="F394">
        <f ca="1">(60+SUMIF(OFFSET(N394,-$C394+1,0,$C394),"EN",OFFSET(O394,-$C394+1,0,$C394)))*SummonTypeTable!$O$2</f>
        <v>17944.444444444445</v>
      </c>
      <c r="G394" t="str">
        <f ca="1">IF(C394=1,60*SummonTypeTable!$O$2-OFFSET(F394,0,-1),
IF(F394&lt;&gt;OFFSET(F394,-1,0),OFFSET(F394,-1,0)-OFFSET(F394,0,-1),""))</f>
        <v/>
      </c>
      <c r="H394" t="str">
        <f ca="1">IF(C394=1,60*SummonTypeTable!$O$2/OFFSET(F394,0,-1),
IF(F394&lt;&gt;OFFSET(F394,-1,0),OFFSET(F394,-1,0)/OFFSET(F394,0,-1),""))</f>
        <v/>
      </c>
      <c r="I394">
        <f ca="1">(60+SUMIF(OFFSET(N394,-$C394+1,0,$C394),"EN",OFFSET(O394,-$C394+1,0,$C394))+SUMIF(OFFSET(S394,-$C394+1,0,$C394),"EN",OFFSET(T394,-$C394+1,0,$C394)))*SummonTypeTable!$O$2</f>
        <v>23051.644444444446</v>
      </c>
      <c r="J394" t="str">
        <f ca="1">IF(C394=1,60*SummonTypeTable!$O$2-OFFSET(I394,0,-4),
IF(I394&lt;&gt;OFFSET(I394,-1,0),OFFSET(I394,-1,0)-OFFSET(I394,0,-4),""))</f>
        <v/>
      </c>
      <c r="K394" t="str">
        <f ca="1">IF(C394=1,60*SummonTypeTable!$O$2/OFFSET(I394,0,-4),
IF(I394&lt;&gt;OFFSET(I394,-1,0),OFFSET(I394,-1,0)/OFFSET(I394,0,-4),""))</f>
        <v/>
      </c>
      <c r="L394" t="str">
        <f t="shared" ca="1" si="73"/>
        <v>cu</v>
      </c>
      <c r="M394" t="s">
        <v>88</v>
      </c>
      <c r="N394" t="s">
        <v>90</v>
      </c>
      <c r="O394">
        <v>112500</v>
      </c>
      <c r="P394" t="str">
        <f t="shared" si="64"/>
        <v/>
      </c>
      <c r="Q394" t="str">
        <f t="shared" ca="1" si="74"/>
        <v>cu</v>
      </c>
      <c r="R394" t="s">
        <v>88</v>
      </c>
      <c r="S394" t="s">
        <v>90</v>
      </c>
      <c r="T394">
        <v>28125</v>
      </c>
      <c r="U394" t="str">
        <f t="shared" ca="1" si="65"/>
        <v>cu</v>
      </c>
      <c r="V394" t="str">
        <f t="shared" si="66"/>
        <v>GO</v>
      </c>
      <c r="W394">
        <f t="shared" si="67"/>
        <v>112500</v>
      </c>
      <c r="X394" t="str">
        <f t="shared" ca="1" si="68"/>
        <v>cu</v>
      </c>
      <c r="Y394" t="str">
        <f t="shared" si="69"/>
        <v>GO</v>
      </c>
      <c r="Z394">
        <f t="shared" si="70"/>
        <v>28125</v>
      </c>
    </row>
    <row r="395" spans="1:26">
      <c r="A395" t="s">
        <v>81</v>
      </c>
      <c r="B395" t="str">
        <f>VLOOKUP(A395,EventPointTypeTable!$A:$B,MATCH(EventPointTypeTable!$B$1,EventPointTypeTable!$A$1:$B$1,0),0)</f>
        <v>루틴8</v>
      </c>
      <c r="C395">
        <f t="shared" ca="1" si="71"/>
        <v>39</v>
      </c>
      <c r="D395">
        <v>6700</v>
      </c>
      <c r="E395">
        <f t="shared" ca="1" si="72"/>
        <v>47832</v>
      </c>
      <c r="F395">
        <f ca="1">(60+SUMIF(OFFSET(N395,-$C395+1,0,$C395),"EN",OFFSET(O395,-$C395+1,0,$C395)))*SummonTypeTable!$O$2</f>
        <v>24024.444444444449</v>
      </c>
      <c r="G395">
        <f ca="1">IF(C395=1,60*SummonTypeTable!$O$2-OFFSET(F395,0,-1),
IF(F395&lt;&gt;OFFSET(F395,-1,0),OFFSET(F395,-1,0)-OFFSET(F395,0,-1),""))</f>
        <v>-29887.555555555555</v>
      </c>
      <c r="H395">
        <f ca="1">IF(C395=1,60*SummonTypeTable!$O$2/OFFSET(F395,0,-1),
IF(F395&lt;&gt;OFFSET(F395,-1,0),OFFSET(F395,-1,0)/OFFSET(F395,0,-1),""))</f>
        <v>0.37515563732322388</v>
      </c>
      <c r="I395">
        <f ca="1">(60+SUMIF(OFFSET(N395,-$C395+1,0,$C395),"EN",OFFSET(O395,-$C395+1,0,$C395))+SUMIF(OFFSET(S395,-$C395+1,0,$C395),"EN",OFFSET(T395,-$C395+1,0,$C395)))*SummonTypeTable!$O$2</f>
        <v>30651.64444444445</v>
      </c>
      <c r="J395">
        <f ca="1">IF(C395=1,60*SummonTypeTable!$O$2-OFFSET(I395,0,-4),
IF(I395&lt;&gt;OFFSET(I395,-1,0),OFFSET(I395,-1,0)-OFFSET(I395,0,-4),""))</f>
        <v>-24780.355555555554</v>
      </c>
      <c r="K395">
        <f ca="1">IF(C395=1,60*SummonTypeTable!$O$2/OFFSET(I395,0,-4),
IF(I395&lt;&gt;OFFSET(I395,-1,0),OFFSET(I395,-1,0)/OFFSET(I395,0,-4),""))</f>
        <v>0.48192934530114662</v>
      </c>
      <c r="L395" t="str">
        <f t="shared" ca="1" si="73"/>
        <v>cu</v>
      </c>
      <c r="M395" t="s">
        <v>88</v>
      </c>
      <c r="N395" t="s">
        <v>114</v>
      </c>
      <c r="O395">
        <v>7200</v>
      </c>
      <c r="P395" t="str">
        <f t="shared" si="64"/>
        <v>에너지너무많음</v>
      </c>
      <c r="Q395" t="str">
        <f t="shared" ca="1" si="74"/>
        <v>cu</v>
      </c>
      <c r="R395" t="s">
        <v>88</v>
      </c>
      <c r="S395" t="s">
        <v>114</v>
      </c>
      <c r="T395">
        <v>1800</v>
      </c>
      <c r="U395" t="str">
        <f t="shared" ca="1" si="65"/>
        <v>cu</v>
      </c>
      <c r="V395" t="str">
        <f t="shared" si="66"/>
        <v>EN</v>
      </c>
      <c r="W395">
        <f t="shared" si="67"/>
        <v>7200</v>
      </c>
      <c r="X395" t="str">
        <f t="shared" ca="1" si="68"/>
        <v>cu</v>
      </c>
      <c r="Y395" t="str">
        <f t="shared" si="69"/>
        <v>EN</v>
      </c>
      <c r="Z395">
        <f t="shared" si="70"/>
        <v>1800</v>
      </c>
    </row>
    <row r="396" spans="1:26">
      <c r="A396" t="s">
        <v>81</v>
      </c>
      <c r="B396" t="str">
        <f>VLOOKUP(A396,EventPointTypeTable!$A:$B,MATCH(EventPointTypeTable!$B$1,EventPointTypeTable!$A$1:$B$1,0),0)</f>
        <v>루틴8</v>
      </c>
      <c r="C396">
        <f t="shared" ca="1" si="71"/>
        <v>40</v>
      </c>
      <c r="D396">
        <v>2500</v>
      </c>
      <c r="E396">
        <f t="shared" ca="1" si="72"/>
        <v>50332</v>
      </c>
      <c r="F396">
        <f ca="1">(60+SUMIF(OFFSET(N396,-$C396+1,0,$C396),"EN",OFFSET(O396,-$C396+1,0,$C396)))*SummonTypeTable!$O$2</f>
        <v>24024.444444444449</v>
      </c>
      <c r="G396" t="str">
        <f ca="1">IF(C396=1,60*SummonTypeTable!$O$2-OFFSET(F396,0,-1),
IF(F396&lt;&gt;OFFSET(F396,-1,0),OFFSET(F396,-1,0)-OFFSET(F396,0,-1),""))</f>
        <v/>
      </c>
      <c r="H396" t="str">
        <f ca="1">IF(C396=1,60*SummonTypeTable!$O$2/OFFSET(F396,0,-1),
IF(F396&lt;&gt;OFFSET(F396,-1,0),OFFSET(F396,-1,0)/OFFSET(F396,0,-1),""))</f>
        <v/>
      </c>
      <c r="I396">
        <f ca="1">(60+SUMIF(OFFSET(N396,-$C396+1,0,$C396),"EN",OFFSET(O396,-$C396+1,0,$C396))+SUMIF(OFFSET(S396,-$C396+1,0,$C396),"EN",OFFSET(T396,-$C396+1,0,$C396)))*SummonTypeTable!$O$2</f>
        <v>30651.64444444445</v>
      </c>
      <c r="J396" t="str">
        <f ca="1">IF(C396=1,60*SummonTypeTable!$O$2-OFFSET(I396,0,-4),
IF(I396&lt;&gt;OFFSET(I396,-1,0),OFFSET(I396,-1,0)-OFFSET(I396,0,-4),""))</f>
        <v/>
      </c>
      <c r="K396" t="str">
        <f ca="1">IF(C396=1,60*SummonTypeTable!$O$2/OFFSET(I396,0,-4),
IF(I396&lt;&gt;OFFSET(I396,-1,0),OFFSET(I396,-1,0)/OFFSET(I396,0,-4),""))</f>
        <v/>
      </c>
      <c r="L396" t="str">
        <f t="shared" ca="1" si="73"/>
        <v>cu</v>
      </c>
      <c r="M396" t="s">
        <v>88</v>
      </c>
      <c r="N396" t="s">
        <v>90</v>
      </c>
      <c r="O396">
        <v>105000</v>
      </c>
      <c r="P396" t="str">
        <f t="shared" si="64"/>
        <v/>
      </c>
      <c r="Q396" t="str">
        <f t="shared" ca="1" si="74"/>
        <v>cu</v>
      </c>
      <c r="R396" t="s">
        <v>88</v>
      </c>
      <c r="S396" t="s">
        <v>90</v>
      </c>
      <c r="T396">
        <v>26250</v>
      </c>
      <c r="U396" t="str">
        <f t="shared" ca="1" si="65"/>
        <v>cu</v>
      </c>
      <c r="V396" t="str">
        <f t="shared" si="66"/>
        <v>GO</v>
      </c>
      <c r="W396">
        <f t="shared" si="67"/>
        <v>105000</v>
      </c>
      <c r="X396" t="str">
        <f t="shared" ca="1" si="68"/>
        <v>cu</v>
      </c>
      <c r="Y396" t="str">
        <f t="shared" si="69"/>
        <v>GO</v>
      </c>
      <c r="Z396">
        <f t="shared" si="70"/>
        <v>26250</v>
      </c>
    </row>
    <row r="397" spans="1:26">
      <c r="A397" t="s">
        <v>82</v>
      </c>
      <c r="B397" t="str">
        <f>VLOOKUP(A397,EventPointTypeTable!$A:$B,MATCH(EventPointTypeTable!$B$1,EventPointTypeTable!$A$1:$B$1,0),0)</f>
        <v>루틴9</v>
      </c>
      <c r="C397">
        <f t="shared" ca="1" si="71"/>
        <v>1</v>
      </c>
      <c r="D397">
        <v>12</v>
      </c>
      <c r="E397">
        <f t="shared" ca="1" si="72"/>
        <v>12</v>
      </c>
      <c r="F397">
        <f ca="1">(60+SUMIF(OFFSET(N397,-$C397+1,0,$C397),"EN",OFFSET(O397,-$C397+1,0,$C397)))*SummonTypeTable!$O$2</f>
        <v>152.00000000000003</v>
      </c>
      <c r="G397">
        <f ca="1">IF(C397=1,60*SummonTypeTable!$O$2-OFFSET(F397,0,-1),
IF(F397&lt;&gt;OFFSET(F397,-1,0),OFFSET(F397,-1,0)-OFFSET(F397,0,-1),""))</f>
        <v>38.666666666666671</v>
      </c>
      <c r="H397">
        <f ca="1">IF(C397=1,60*SummonTypeTable!$O$2/OFFSET(F397,0,-1),
IF(F397&lt;&gt;OFFSET(F397,-1,0),OFFSET(F397,-1,0)/OFFSET(F397,0,-1),""))</f>
        <v>4.2222222222222223</v>
      </c>
      <c r="I397">
        <f ca="1">(60+SUMIF(OFFSET(N397,-$C397+1,0,$C397),"EN",OFFSET(O397,-$C397+1,0,$C397))+SUMIF(OFFSET(S397,-$C397+1,0,$C397),"EN",OFFSET(T397,-$C397+1,0,$C397)))*SummonTypeTable!$O$2</f>
        <v>177.33333333333334</v>
      </c>
      <c r="J397">
        <f ca="1">IF(C397=1,60*SummonTypeTable!$O$2-OFFSET(I397,0,-4),
IF(I397&lt;&gt;OFFSET(I397,-1,0),OFFSET(I397,-1,0)-OFFSET(I397,0,-4),""))</f>
        <v>38.666666666666671</v>
      </c>
      <c r="K397">
        <f ca="1">IF(C397=1,60*SummonTypeTable!$O$2/OFFSET(I397,0,-4),
IF(I397&lt;&gt;OFFSET(I397,-1,0),OFFSET(I397,-1,0)/OFFSET(I397,0,-4),""))</f>
        <v>4.2222222222222223</v>
      </c>
      <c r="L397" t="str">
        <f t="shared" ca="1" si="73"/>
        <v>cu</v>
      </c>
      <c r="M397" t="s">
        <v>88</v>
      </c>
      <c r="N397" t="s">
        <v>114</v>
      </c>
      <c r="O397">
        <v>120</v>
      </c>
      <c r="P397" t="str">
        <f t="shared" si="64"/>
        <v>에너지너무많음</v>
      </c>
      <c r="Q397" t="str">
        <f t="shared" ca="1" si="74"/>
        <v>cu</v>
      </c>
      <c r="R397" t="s">
        <v>88</v>
      </c>
      <c r="S397" t="s">
        <v>114</v>
      </c>
      <c r="T397">
        <v>30</v>
      </c>
      <c r="U397" t="str">
        <f t="shared" ca="1" si="65"/>
        <v>cu</v>
      </c>
      <c r="V397" t="str">
        <f t="shared" si="66"/>
        <v>EN</v>
      </c>
      <c r="W397">
        <f t="shared" si="67"/>
        <v>120</v>
      </c>
      <c r="X397" t="str">
        <f t="shared" ca="1" si="68"/>
        <v>cu</v>
      </c>
      <c r="Y397" t="str">
        <f t="shared" si="69"/>
        <v>EN</v>
      </c>
      <c r="Z397">
        <f t="shared" si="70"/>
        <v>30</v>
      </c>
    </row>
    <row r="398" spans="1:26">
      <c r="A398" t="s">
        <v>82</v>
      </c>
      <c r="B398" t="str">
        <f>VLOOKUP(A398,EventPointTypeTable!$A:$B,MATCH(EventPointTypeTable!$B$1,EventPointTypeTable!$A$1:$B$1,0),0)</f>
        <v>루틴9</v>
      </c>
      <c r="C398">
        <f t="shared" ca="1" si="71"/>
        <v>2</v>
      </c>
      <c r="D398">
        <v>10</v>
      </c>
      <c r="E398">
        <f t="shared" ca="1" si="72"/>
        <v>22</v>
      </c>
      <c r="F398">
        <f ca="1">(60+SUMIF(OFFSET(N398,-$C398+1,0,$C398),"EN",OFFSET(O398,-$C398+1,0,$C398)))*SummonTypeTable!$O$2</f>
        <v>152.00000000000003</v>
      </c>
      <c r="G398" t="str">
        <f ca="1">IF(C398=1,60*SummonTypeTable!$O$2-OFFSET(F398,0,-1),
IF(F398&lt;&gt;OFFSET(F398,-1,0),OFFSET(F398,-1,0)-OFFSET(F398,0,-1),""))</f>
        <v/>
      </c>
      <c r="H398" t="str">
        <f ca="1">IF(C398=1,60*SummonTypeTable!$O$2/OFFSET(F398,0,-1),
IF(F398&lt;&gt;OFFSET(F398,-1,0),OFFSET(F398,-1,0)/OFFSET(F398,0,-1),""))</f>
        <v/>
      </c>
      <c r="I398">
        <f ca="1">(60+SUMIF(OFFSET(N398,-$C398+1,0,$C398),"EN",OFFSET(O398,-$C398+1,0,$C398))+SUMIF(OFFSET(S398,-$C398+1,0,$C398),"EN",OFFSET(T398,-$C398+1,0,$C398)))*SummonTypeTable!$O$2</f>
        <v>177.33333333333334</v>
      </c>
      <c r="J398" t="str">
        <f ca="1">IF(C398=1,60*SummonTypeTable!$O$2-OFFSET(I398,0,-4),
IF(I398&lt;&gt;OFFSET(I398,-1,0),OFFSET(I398,-1,0)-OFFSET(I398,0,-4),""))</f>
        <v/>
      </c>
      <c r="K398" t="str">
        <f ca="1">IF(C398=1,60*SummonTypeTable!$O$2/OFFSET(I398,0,-4),
IF(I398&lt;&gt;OFFSET(I398,-1,0),OFFSET(I398,-1,0)/OFFSET(I398,0,-4),""))</f>
        <v/>
      </c>
      <c r="L398" t="str">
        <f t="shared" ca="1" si="73"/>
        <v>cu</v>
      </c>
      <c r="M398" t="s">
        <v>88</v>
      </c>
      <c r="N398" t="s">
        <v>90</v>
      </c>
      <c r="O398">
        <v>1250</v>
      </c>
      <c r="P398" t="str">
        <f t="shared" si="64"/>
        <v/>
      </c>
      <c r="Q398" t="str">
        <f t="shared" ca="1" si="74"/>
        <v>cu</v>
      </c>
      <c r="R398" t="s">
        <v>88</v>
      </c>
      <c r="S398" t="s">
        <v>90</v>
      </c>
      <c r="T398">
        <v>313</v>
      </c>
      <c r="U398" t="str">
        <f t="shared" ca="1" si="65"/>
        <v>cu</v>
      </c>
      <c r="V398" t="str">
        <f t="shared" si="66"/>
        <v>GO</v>
      </c>
      <c r="W398">
        <f t="shared" si="67"/>
        <v>1250</v>
      </c>
      <c r="X398" t="str">
        <f t="shared" ca="1" si="68"/>
        <v>cu</v>
      </c>
      <c r="Y398" t="str">
        <f t="shared" si="69"/>
        <v>GO</v>
      </c>
      <c r="Z398">
        <f t="shared" si="70"/>
        <v>313</v>
      </c>
    </row>
    <row r="399" spans="1:26">
      <c r="A399" t="s">
        <v>82</v>
      </c>
      <c r="B399" t="str">
        <f>VLOOKUP(A399,EventPointTypeTable!$A:$B,MATCH(EventPointTypeTable!$B$1,EventPointTypeTable!$A$1:$B$1,0),0)</f>
        <v>루틴9</v>
      </c>
      <c r="C399">
        <f t="shared" ca="1" si="71"/>
        <v>3</v>
      </c>
      <c r="D399">
        <v>20</v>
      </c>
      <c r="E399">
        <f t="shared" ca="1" si="72"/>
        <v>42</v>
      </c>
      <c r="F399">
        <f ca="1">(60+SUMIF(OFFSET(N399,-$C399+1,0,$C399),"EN",OFFSET(O399,-$C399+1,0,$C399)))*SummonTypeTable!$O$2</f>
        <v>152.00000000000003</v>
      </c>
      <c r="G399" t="str">
        <f ca="1">IF(C399=1,60*SummonTypeTable!$O$2-OFFSET(F399,0,-1),
IF(F399&lt;&gt;OFFSET(F399,-1,0),OFFSET(F399,-1,0)-OFFSET(F399,0,-1),""))</f>
        <v/>
      </c>
      <c r="H399" t="str">
        <f ca="1">IF(C399=1,60*SummonTypeTable!$O$2/OFFSET(F399,0,-1),
IF(F399&lt;&gt;OFFSET(F399,-1,0),OFFSET(F399,-1,0)/OFFSET(F399,0,-1),""))</f>
        <v/>
      </c>
      <c r="I399">
        <f ca="1">(60+SUMIF(OFFSET(N399,-$C399+1,0,$C399),"EN",OFFSET(O399,-$C399+1,0,$C399))+SUMIF(OFFSET(S399,-$C399+1,0,$C399),"EN",OFFSET(T399,-$C399+1,0,$C399)))*SummonTypeTable!$O$2</f>
        <v>177.33333333333334</v>
      </c>
      <c r="J399" t="str">
        <f ca="1">IF(C399=1,60*SummonTypeTable!$O$2-OFFSET(I399,0,-4),
IF(I399&lt;&gt;OFFSET(I399,-1,0),OFFSET(I399,-1,0)-OFFSET(I399,0,-4),""))</f>
        <v/>
      </c>
      <c r="K399" t="str">
        <f ca="1">IF(C399=1,60*SummonTypeTable!$O$2/OFFSET(I399,0,-4),
IF(I399&lt;&gt;OFFSET(I399,-1,0),OFFSET(I399,-1,0)/OFFSET(I399,0,-4),""))</f>
        <v/>
      </c>
      <c r="L399" t="str">
        <f t="shared" ca="1" si="73"/>
        <v>it</v>
      </c>
      <c r="M399" t="s">
        <v>146</v>
      </c>
      <c r="N399" t="s">
        <v>145</v>
      </c>
      <c r="O399">
        <v>2</v>
      </c>
      <c r="P399" t="str">
        <f t="shared" si="64"/>
        <v/>
      </c>
      <c r="Q399" t="str">
        <f t="shared" ca="1" si="74"/>
        <v>cu</v>
      </c>
      <c r="R399" t="s">
        <v>88</v>
      </c>
      <c r="S399" t="s">
        <v>90</v>
      </c>
      <c r="T399">
        <v>469</v>
      </c>
      <c r="U399" t="str">
        <f t="shared" ca="1" si="65"/>
        <v>it</v>
      </c>
      <c r="V399" t="str">
        <f t="shared" si="66"/>
        <v>Cash_sSpellGacha</v>
      </c>
      <c r="W399">
        <f t="shared" si="67"/>
        <v>2</v>
      </c>
      <c r="X399" t="str">
        <f t="shared" ca="1" si="68"/>
        <v>cu</v>
      </c>
      <c r="Y399" t="str">
        <f t="shared" si="69"/>
        <v>GO</v>
      </c>
      <c r="Z399">
        <f t="shared" si="70"/>
        <v>469</v>
      </c>
    </row>
    <row r="400" spans="1:26">
      <c r="A400" t="s">
        <v>82</v>
      </c>
      <c r="B400" t="str">
        <f>VLOOKUP(A400,EventPointTypeTable!$A:$B,MATCH(EventPointTypeTable!$B$1,EventPointTypeTable!$A$1:$B$1,0),0)</f>
        <v>루틴9</v>
      </c>
      <c r="C400">
        <f t="shared" ca="1" si="71"/>
        <v>4</v>
      </c>
      <c r="D400">
        <v>25</v>
      </c>
      <c r="E400">
        <f t="shared" ca="1" si="72"/>
        <v>67</v>
      </c>
      <c r="F400">
        <f ca="1">(60+SUMIF(OFFSET(N400,-$C400+1,0,$C400),"EN",OFFSET(O400,-$C400+1,0,$C400)))*SummonTypeTable!$O$2</f>
        <v>278.66666666666669</v>
      </c>
      <c r="G400">
        <f ca="1">IF(C400=1,60*SummonTypeTable!$O$2-OFFSET(F400,0,-1),
IF(F400&lt;&gt;OFFSET(F400,-1,0),OFFSET(F400,-1,0)-OFFSET(F400,0,-1),""))</f>
        <v>85.000000000000028</v>
      </c>
      <c r="H400">
        <f ca="1">IF(C400=1,60*SummonTypeTable!$O$2/OFFSET(F400,0,-1),
IF(F400&lt;&gt;OFFSET(F400,-1,0),OFFSET(F400,-1,0)/OFFSET(F400,0,-1),""))</f>
        <v>2.2686567164179108</v>
      </c>
      <c r="I400">
        <f ca="1">(60+SUMIF(OFFSET(N400,-$C400+1,0,$C400),"EN",OFFSET(O400,-$C400+1,0,$C400))+SUMIF(OFFSET(S400,-$C400+1,0,$C400),"EN",OFFSET(T400,-$C400+1,0,$C400)))*SummonTypeTable!$O$2</f>
        <v>336.08888888888896</v>
      </c>
      <c r="J400">
        <f ca="1">IF(C400=1,60*SummonTypeTable!$O$2-OFFSET(I400,0,-4),
IF(I400&lt;&gt;OFFSET(I400,-1,0),OFFSET(I400,-1,0)-OFFSET(I400,0,-4),""))</f>
        <v>110.33333333333334</v>
      </c>
      <c r="K400">
        <f ca="1">IF(C400=1,60*SummonTypeTable!$O$2/OFFSET(I400,0,-4),
IF(I400&lt;&gt;OFFSET(I400,-1,0),OFFSET(I400,-1,0)/OFFSET(I400,0,-4),""))</f>
        <v>2.6467661691542288</v>
      </c>
      <c r="L400" t="str">
        <f t="shared" ca="1" si="73"/>
        <v>cu</v>
      </c>
      <c r="M400" t="s">
        <v>88</v>
      </c>
      <c r="N400" t="s">
        <v>114</v>
      </c>
      <c r="O400">
        <v>150</v>
      </c>
      <c r="P400" t="str">
        <f t="shared" ref="P400:P462" si="75">IF(M400="장비1상자",
  IF(OR(N400&gt;3,O400&gt;5),"장비이상",""),
IF(N400="GO",
  IF(O400&lt;100,"골드이상",""),
IF(N400="EN",
  IF(O400&gt;29,"에너지너무많음",
  IF(O400&gt;9,"에너지다소많음","")),"")))</f>
        <v>에너지너무많음</v>
      </c>
      <c r="Q400" t="str">
        <f t="shared" ca="1" si="74"/>
        <v>cu</v>
      </c>
      <c r="R400" t="s">
        <v>88</v>
      </c>
      <c r="S400" t="s">
        <v>114</v>
      </c>
      <c r="T400">
        <v>38</v>
      </c>
      <c r="U400" t="str">
        <f t="shared" ref="U400:U462" ca="1" si="76">IF(LEN(L400)=0,"",L400)</f>
        <v>cu</v>
      </c>
      <c r="V400" t="str">
        <f t="shared" ref="V400:V462" si="77">IF(LEN(N400)=0,"",N400)</f>
        <v>EN</v>
      </c>
      <c r="W400">
        <f t="shared" ref="W400:W462" si="78">IF(LEN(O400)=0,"",O400)</f>
        <v>150</v>
      </c>
      <c r="X400" t="str">
        <f t="shared" ref="X400:X462" ca="1" si="79">IF(LEN(Q400)=0,"",Q400)</f>
        <v>cu</v>
      </c>
      <c r="Y400" t="str">
        <f t="shared" ref="Y400:Y462" si="80">IF(LEN(S400)=0,"",S400)</f>
        <v>EN</v>
      </c>
      <c r="Z400">
        <f t="shared" ref="Z400:Z462" si="81">IF(LEN(T400)=0,"",T400)</f>
        <v>38</v>
      </c>
    </row>
    <row r="401" spans="1:26">
      <c r="A401" t="s">
        <v>82</v>
      </c>
      <c r="B401" t="str">
        <f>VLOOKUP(A401,EventPointTypeTable!$A:$B,MATCH(EventPointTypeTable!$B$1,EventPointTypeTable!$A$1:$B$1,0),0)</f>
        <v>루틴9</v>
      </c>
      <c r="C401">
        <f t="shared" ca="1" si="71"/>
        <v>5</v>
      </c>
      <c r="D401">
        <v>15</v>
      </c>
      <c r="E401">
        <f t="shared" ca="1" si="72"/>
        <v>82</v>
      </c>
      <c r="F401">
        <f ca="1">(60+SUMIF(OFFSET(N401,-$C401+1,0,$C401),"EN",OFFSET(O401,-$C401+1,0,$C401)))*SummonTypeTable!$O$2</f>
        <v>278.66666666666669</v>
      </c>
      <c r="G401" t="str">
        <f ca="1">IF(C401=1,60*SummonTypeTable!$O$2-OFFSET(F401,0,-1),
IF(F401&lt;&gt;OFFSET(F401,-1,0),OFFSET(F401,-1,0)-OFFSET(F401,0,-1),""))</f>
        <v/>
      </c>
      <c r="H401" t="str">
        <f ca="1">IF(C401=1,60*SummonTypeTable!$O$2/OFFSET(F401,0,-1),
IF(F401&lt;&gt;OFFSET(F401,-1,0),OFFSET(F401,-1,0)/OFFSET(F401,0,-1),""))</f>
        <v/>
      </c>
      <c r="I401">
        <f ca="1">(60+SUMIF(OFFSET(N401,-$C401+1,0,$C401),"EN",OFFSET(O401,-$C401+1,0,$C401))+SUMIF(OFFSET(S401,-$C401+1,0,$C401),"EN",OFFSET(T401,-$C401+1,0,$C401)))*SummonTypeTable!$O$2</f>
        <v>336.08888888888896</v>
      </c>
      <c r="J401" t="str">
        <f ca="1">IF(C401=1,60*SummonTypeTable!$O$2-OFFSET(I401,0,-4),
IF(I401&lt;&gt;OFFSET(I401,-1,0),OFFSET(I401,-1,0)-OFFSET(I401,0,-4),""))</f>
        <v/>
      </c>
      <c r="K401" t="str">
        <f ca="1">IF(C401=1,60*SummonTypeTable!$O$2/OFFSET(I401,0,-4),
IF(I401&lt;&gt;OFFSET(I401,-1,0),OFFSET(I401,-1,0)/OFFSET(I401,0,-4),""))</f>
        <v/>
      </c>
      <c r="L401" t="str">
        <f t="shared" ca="1" si="73"/>
        <v>cu</v>
      </c>
      <c r="M401" t="s">
        <v>88</v>
      </c>
      <c r="N401" t="s">
        <v>90</v>
      </c>
      <c r="O401">
        <v>2500</v>
      </c>
      <c r="P401" t="str">
        <f t="shared" si="75"/>
        <v/>
      </c>
      <c r="Q401" t="str">
        <f t="shared" ca="1" si="74"/>
        <v>cu</v>
      </c>
      <c r="R401" t="s">
        <v>88</v>
      </c>
      <c r="S401" t="s">
        <v>90</v>
      </c>
      <c r="T401">
        <v>625</v>
      </c>
      <c r="U401" t="str">
        <f t="shared" ca="1" si="76"/>
        <v>cu</v>
      </c>
      <c r="V401" t="str">
        <f t="shared" si="77"/>
        <v>GO</v>
      </c>
      <c r="W401">
        <f t="shared" si="78"/>
        <v>2500</v>
      </c>
      <c r="X401" t="str">
        <f t="shared" ca="1" si="79"/>
        <v>cu</v>
      </c>
      <c r="Y401" t="str">
        <f t="shared" si="80"/>
        <v>GO</v>
      </c>
      <c r="Z401">
        <f t="shared" si="81"/>
        <v>625</v>
      </c>
    </row>
    <row r="402" spans="1:26">
      <c r="A402" t="s">
        <v>82</v>
      </c>
      <c r="B402" t="str">
        <f>VLOOKUP(A402,EventPointTypeTable!$A:$B,MATCH(EventPointTypeTable!$B$1,EventPointTypeTable!$A$1:$B$1,0),0)</f>
        <v>루틴9</v>
      </c>
      <c r="C402">
        <f t="shared" ca="1" si="71"/>
        <v>6</v>
      </c>
      <c r="D402">
        <v>40</v>
      </c>
      <c r="E402">
        <f t="shared" ca="1" si="72"/>
        <v>122</v>
      </c>
      <c r="F402">
        <f ca="1">(60+SUMIF(OFFSET(N402,-$C402+1,0,$C402),"EN",OFFSET(O402,-$C402+1,0,$C402)))*SummonTypeTable!$O$2</f>
        <v>278.66666666666669</v>
      </c>
      <c r="G402" t="str">
        <f ca="1">IF(C402=1,60*SummonTypeTable!$O$2-OFFSET(F402,0,-1),
IF(F402&lt;&gt;OFFSET(F402,-1,0),OFFSET(F402,-1,0)-OFFSET(F402,0,-1),""))</f>
        <v/>
      </c>
      <c r="H402" t="str">
        <f ca="1">IF(C402=1,60*SummonTypeTable!$O$2/OFFSET(F402,0,-1),
IF(F402&lt;&gt;OFFSET(F402,-1,0),OFFSET(F402,-1,0)/OFFSET(F402,0,-1),""))</f>
        <v/>
      </c>
      <c r="I402">
        <f ca="1">(60+SUMIF(OFFSET(N402,-$C402+1,0,$C402),"EN",OFFSET(O402,-$C402+1,0,$C402))+SUMIF(OFFSET(S402,-$C402+1,0,$C402),"EN",OFFSET(T402,-$C402+1,0,$C402)))*SummonTypeTable!$O$2</f>
        <v>336.08888888888896</v>
      </c>
      <c r="J402" t="str">
        <f ca="1">IF(C402=1,60*SummonTypeTable!$O$2-OFFSET(I402,0,-4),
IF(I402&lt;&gt;OFFSET(I402,-1,0),OFFSET(I402,-1,0)-OFFSET(I402,0,-4),""))</f>
        <v/>
      </c>
      <c r="K402" t="str">
        <f ca="1">IF(C402=1,60*SummonTypeTable!$O$2/OFFSET(I402,0,-4),
IF(I402&lt;&gt;OFFSET(I402,-1,0),OFFSET(I402,-1,0)/OFFSET(I402,0,-4),""))</f>
        <v/>
      </c>
      <c r="L402" t="str">
        <f t="shared" ca="1" si="73"/>
        <v>cu</v>
      </c>
      <c r="M402" t="s">
        <v>88</v>
      </c>
      <c r="N402" t="s">
        <v>90</v>
      </c>
      <c r="O402">
        <v>3750</v>
      </c>
      <c r="P402" t="str">
        <f t="shared" si="75"/>
        <v/>
      </c>
      <c r="Q402" t="str">
        <f t="shared" ca="1" si="74"/>
        <v>cu</v>
      </c>
      <c r="R402" t="s">
        <v>88</v>
      </c>
      <c r="S402" t="s">
        <v>90</v>
      </c>
      <c r="T402">
        <v>938</v>
      </c>
      <c r="U402" t="str">
        <f t="shared" ca="1" si="76"/>
        <v>cu</v>
      </c>
      <c r="V402" t="str">
        <f t="shared" si="77"/>
        <v>GO</v>
      </c>
      <c r="W402">
        <f t="shared" si="78"/>
        <v>3750</v>
      </c>
      <c r="X402" t="str">
        <f t="shared" ca="1" si="79"/>
        <v>cu</v>
      </c>
      <c r="Y402" t="str">
        <f t="shared" si="80"/>
        <v>GO</v>
      </c>
      <c r="Z402">
        <f t="shared" si="81"/>
        <v>938</v>
      </c>
    </row>
    <row r="403" spans="1:26">
      <c r="A403" t="s">
        <v>82</v>
      </c>
      <c r="B403" t="str">
        <f>VLOOKUP(A403,EventPointTypeTable!$A:$B,MATCH(EventPointTypeTable!$B$1,EventPointTypeTable!$A$1:$B$1,0),0)</f>
        <v>루틴9</v>
      </c>
      <c r="C403">
        <f t="shared" ca="1" si="71"/>
        <v>7</v>
      </c>
      <c r="D403">
        <v>75</v>
      </c>
      <c r="E403">
        <f t="shared" ca="1" si="72"/>
        <v>197</v>
      </c>
      <c r="F403">
        <f ca="1">(60+SUMIF(OFFSET(N403,-$C403+1,0,$C403),"EN",OFFSET(O403,-$C403+1,0,$C403)))*SummonTypeTable!$O$2</f>
        <v>464.44444444444451</v>
      </c>
      <c r="G403">
        <f ca="1">IF(C403=1,60*SummonTypeTable!$O$2-OFFSET(F403,0,-1),
IF(F403&lt;&gt;OFFSET(F403,-1,0),OFFSET(F403,-1,0)-OFFSET(F403,0,-1),""))</f>
        <v>81.666666666666686</v>
      </c>
      <c r="H403">
        <f ca="1">IF(C403=1,60*SummonTypeTable!$O$2/OFFSET(F403,0,-1),
IF(F403&lt;&gt;OFFSET(F403,-1,0),OFFSET(F403,-1,0)/OFFSET(F403,0,-1),""))</f>
        <v>1.4145516074450086</v>
      </c>
      <c r="I403">
        <f ca="1">(60+SUMIF(OFFSET(N403,-$C403+1,0,$C403),"EN",OFFSET(O403,-$C403+1,0,$C403))+SUMIF(OFFSET(S403,-$C403+1,0,$C403),"EN",OFFSET(T403,-$C403+1,0,$C403)))*SummonTypeTable!$O$2</f>
        <v>568.31111111111113</v>
      </c>
      <c r="J403">
        <f ca="1">IF(C403=1,60*SummonTypeTable!$O$2-OFFSET(I403,0,-4),
IF(I403&lt;&gt;OFFSET(I403,-1,0),OFFSET(I403,-1,0)-OFFSET(I403,0,-4),""))</f>
        <v>139.08888888888896</v>
      </c>
      <c r="K403">
        <f ca="1">IF(C403=1,60*SummonTypeTable!$O$2/OFFSET(I403,0,-4),
IF(I403&lt;&gt;OFFSET(I403,-1,0),OFFSET(I403,-1,0)/OFFSET(I403,0,-4),""))</f>
        <v>1.7060349689791319</v>
      </c>
      <c r="L403" t="str">
        <f t="shared" ca="1" si="73"/>
        <v>cu</v>
      </c>
      <c r="M403" t="s">
        <v>88</v>
      </c>
      <c r="N403" t="s">
        <v>114</v>
      </c>
      <c r="O403">
        <v>220</v>
      </c>
      <c r="P403" t="str">
        <f t="shared" si="75"/>
        <v>에너지너무많음</v>
      </c>
      <c r="Q403" t="str">
        <f t="shared" ca="1" si="74"/>
        <v>cu</v>
      </c>
      <c r="R403" t="s">
        <v>88</v>
      </c>
      <c r="S403" t="s">
        <v>114</v>
      </c>
      <c r="T403">
        <v>55</v>
      </c>
      <c r="U403" t="str">
        <f t="shared" ca="1" si="76"/>
        <v>cu</v>
      </c>
      <c r="V403" t="str">
        <f t="shared" si="77"/>
        <v>EN</v>
      </c>
      <c r="W403">
        <f t="shared" si="78"/>
        <v>220</v>
      </c>
      <c r="X403" t="str">
        <f t="shared" ca="1" si="79"/>
        <v>cu</v>
      </c>
      <c r="Y403" t="str">
        <f t="shared" si="80"/>
        <v>EN</v>
      </c>
      <c r="Z403">
        <f t="shared" si="81"/>
        <v>55</v>
      </c>
    </row>
    <row r="404" spans="1:26">
      <c r="A404" t="s">
        <v>82</v>
      </c>
      <c r="B404" t="str">
        <f>VLOOKUP(A404,EventPointTypeTable!$A:$B,MATCH(EventPointTypeTable!$B$1,EventPointTypeTable!$A$1:$B$1,0),0)</f>
        <v>루틴9</v>
      </c>
      <c r="C404">
        <f t="shared" ca="1" si="71"/>
        <v>8</v>
      </c>
      <c r="D404">
        <v>35</v>
      </c>
      <c r="E404">
        <f t="shared" ca="1" si="72"/>
        <v>232</v>
      </c>
      <c r="F404">
        <f ca="1">(60+SUMIF(OFFSET(N404,-$C404+1,0,$C404),"EN",OFFSET(O404,-$C404+1,0,$C404)))*SummonTypeTable!$O$2</f>
        <v>464.44444444444451</v>
      </c>
      <c r="G404" t="str">
        <f ca="1">IF(C404=1,60*SummonTypeTable!$O$2-OFFSET(F404,0,-1),
IF(F404&lt;&gt;OFFSET(F404,-1,0),OFFSET(F404,-1,0)-OFFSET(F404,0,-1),""))</f>
        <v/>
      </c>
      <c r="H404" t="str">
        <f ca="1">IF(C404=1,60*SummonTypeTable!$O$2/OFFSET(F404,0,-1),
IF(F404&lt;&gt;OFFSET(F404,-1,0),OFFSET(F404,-1,0)/OFFSET(F404,0,-1),""))</f>
        <v/>
      </c>
      <c r="I404">
        <f ca="1">(60+SUMIF(OFFSET(N404,-$C404+1,0,$C404),"EN",OFFSET(O404,-$C404+1,0,$C404))+SUMIF(OFFSET(S404,-$C404+1,0,$C404),"EN",OFFSET(T404,-$C404+1,0,$C404)))*SummonTypeTable!$O$2</f>
        <v>568.31111111111113</v>
      </c>
      <c r="J404" t="str">
        <f ca="1">IF(C404=1,60*SummonTypeTable!$O$2-OFFSET(I404,0,-4),
IF(I404&lt;&gt;OFFSET(I404,-1,0),OFFSET(I404,-1,0)-OFFSET(I404,0,-4),""))</f>
        <v/>
      </c>
      <c r="K404" t="str">
        <f ca="1">IF(C404=1,60*SummonTypeTable!$O$2/OFFSET(I404,0,-4),
IF(I404&lt;&gt;OFFSET(I404,-1,0),OFFSET(I404,-1,0)/OFFSET(I404,0,-4),""))</f>
        <v/>
      </c>
      <c r="L404" t="str">
        <f t="shared" ca="1" si="73"/>
        <v>it</v>
      </c>
      <c r="M404" t="s">
        <v>146</v>
      </c>
      <c r="N404" t="s">
        <v>145</v>
      </c>
      <c r="O404">
        <v>2</v>
      </c>
      <c r="P404" t="str">
        <f t="shared" si="75"/>
        <v/>
      </c>
      <c r="Q404" t="str">
        <f t="shared" ca="1" si="74"/>
        <v>cu</v>
      </c>
      <c r="R404" t="s">
        <v>88</v>
      </c>
      <c r="S404" t="s">
        <v>90</v>
      </c>
      <c r="T404">
        <v>1250</v>
      </c>
      <c r="U404" t="str">
        <f t="shared" ca="1" si="76"/>
        <v>it</v>
      </c>
      <c r="V404" t="str">
        <f t="shared" si="77"/>
        <v>Cash_sSpellGacha</v>
      </c>
      <c r="W404">
        <f t="shared" si="78"/>
        <v>2</v>
      </c>
      <c r="X404" t="str">
        <f t="shared" ca="1" si="79"/>
        <v>cu</v>
      </c>
      <c r="Y404" t="str">
        <f t="shared" si="80"/>
        <v>GO</v>
      </c>
      <c r="Z404">
        <f t="shared" si="81"/>
        <v>1250</v>
      </c>
    </row>
    <row r="405" spans="1:26">
      <c r="A405" t="s">
        <v>82</v>
      </c>
      <c r="B405" t="str">
        <f>VLOOKUP(A405,EventPointTypeTable!$A:$B,MATCH(EventPointTypeTable!$B$1,EventPointTypeTable!$A$1:$B$1,0),0)</f>
        <v>루틴9</v>
      </c>
      <c r="C405">
        <f t="shared" ca="1" si="71"/>
        <v>9</v>
      </c>
      <c r="D405">
        <v>50</v>
      </c>
      <c r="E405">
        <f t="shared" ca="1" si="72"/>
        <v>282</v>
      </c>
      <c r="F405">
        <f ca="1">(60+SUMIF(OFFSET(N405,-$C405+1,0,$C405),"EN",OFFSET(O405,-$C405+1,0,$C405)))*SummonTypeTable!$O$2</f>
        <v>464.44444444444451</v>
      </c>
      <c r="G405" t="str">
        <f ca="1">IF(C405=1,60*SummonTypeTable!$O$2-OFFSET(F405,0,-1),
IF(F405&lt;&gt;OFFSET(F405,-1,0),OFFSET(F405,-1,0)-OFFSET(F405,0,-1),""))</f>
        <v/>
      </c>
      <c r="H405" t="str">
        <f ca="1">IF(C405=1,60*SummonTypeTable!$O$2/OFFSET(F405,0,-1),
IF(F405&lt;&gt;OFFSET(F405,-1,0),OFFSET(F405,-1,0)/OFFSET(F405,0,-1),""))</f>
        <v/>
      </c>
      <c r="I405">
        <f ca="1">(60+SUMIF(OFFSET(N405,-$C405+1,0,$C405),"EN",OFFSET(O405,-$C405+1,0,$C405))+SUMIF(OFFSET(S405,-$C405+1,0,$C405),"EN",OFFSET(T405,-$C405+1,0,$C405)))*SummonTypeTable!$O$2</f>
        <v>568.31111111111113</v>
      </c>
      <c r="J405" t="str">
        <f ca="1">IF(C405=1,60*SummonTypeTable!$O$2-OFFSET(I405,0,-4),
IF(I405&lt;&gt;OFFSET(I405,-1,0),OFFSET(I405,-1,0)-OFFSET(I405,0,-4),""))</f>
        <v/>
      </c>
      <c r="K405" t="str">
        <f ca="1">IF(C405=1,60*SummonTypeTable!$O$2/OFFSET(I405,0,-4),
IF(I405&lt;&gt;OFFSET(I405,-1,0),OFFSET(I405,-1,0)/OFFSET(I405,0,-4),""))</f>
        <v/>
      </c>
      <c r="L405" t="str">
        <f t="shared" ca="1" si="73"/>
        <v>cu</v>
      </c>
      <c r="M405" t="s">
        <v>88</v>
      </c>
      <c r="N405" t="s">
        <v>90</v>
      </c>
      <c r="O405">
        <v>6250</v>
      </c>
      <c r="P405" t="str">
        <f t="shared" si="75"/>
        <v/>
      </c>
      <c r="Q405" t="str">
        <f t="shared" ca="1" si="74"/>
        <v>cu</v>
      </c>
      <c r="R405" t="s">
        <v>88</v>
      </c>
      <c r="S405" t="s">
        <v>90</v>
      </c>
      <c r="T405">
        <v>1563</v>
      </c>
      <c r="U405" t="str">
        <f t="shared" ca="1" si="76"/>
        <v>cu</v>
      </c>
      <c r="V405" t="str">
        <f t="shared" si="77"/>
        <v>GO</v>
      </c>
      <c r="W405">
        <f t="shared" si="78"/>
        <v>6250</v>
      </c>
      <c r="X405" t="str">
        <f t="shared" ca="1" si="79"/>
        <v>cu</v>
      </c>
      <c r="Y405" t="str">
        <f t="shared" si="80"/>
        <v>GO</v>
      </c>
      <c r="Z405">
        <f t="shared" si="81"/>
        <v>1563</v>
      </c>
    </row>
    <row r="406" spans="1:26">
      <c r="A406" t="s">
        <v>82</v>
      </c>
      <c r="B406" t="str">
        <f>VLOOKUP(A406,EventPointTypeTable!$A:$B,MATCH(EventPointTypeTable!$B$1,EventPointTypeTable!$A$1:$B$1,0),0)</f>
        <v>루틴9</v>
      </c>
      <c r="C406">
        <f t="shared" ca="1" si="71"/>
        <v>10</v>
      </c>
      <c r="D406">
        <v>80</v>
      </c>
      <c r="E406">
        <f t="shared" ca="1" si="72"/>
        <v>362</v>
      </c>
      <c r="F406">
        <f ca="1">(60+SUMIF(OFFSET(N406,-$C406+1,0,$C406),"EN",OFFSET(O406,-$C406+1,0,$C406)))*SummonTypeTable!$O$2</f>
        <v>464.44444444444451</v>
      </c>
      <c r="G406" t="str">
        <f ca="1">IF(C406=1,60*SummonTypeTable!$O$2-OFFSET(F406,0,-1),
IF(F406&lt;&gt;OFFSET(F406,-1,0),OFFSET(F406,-1,0)-OFFSET(F406,0,-1),""))</f>
        <v/>
      </c>
      <c r="H406" t="str">
        <f ca="1">IF(C406=1,60*SummonTypeTable!$O$2/OFFSET(F406,0,-1),
IF(F406&lt;&gt;OFFSET(F406,-1,0),OFFSET(F406,-1,0)/OFFSET(F406,0,-1),""))</f>
        <v/>
      </c>
      <c r="I406">
        <f ca="1">(60+SUMIF(OFFSET(N406,-$C406+1,0,$C406),"EN",OFFSET(O406,-$C406+1,0,$C406))+SUMIF(OFFSET(S406,-$C406+1,0,$C406),"EN",OFFSET(T406,-$C406+1,0,$C406)))*SummonTypeTable!$O$2</f>
        <v>568.31111111111113</v>
      </c>
      <c r="J406" t="str">
        <f ca="1">IF(C406=1,60*SummonTypeTable!$O$2-OFFSET(I406,0,-4),
IF(I406&lt;&gt;OFFSET(I406,-1,0),OFFSET(I406,-1,0)-OFFSET(I406,0,-4),""))</f>
        <v/>
      </c>
      <c r="K406" t="str">
        <f ca="1">IF(C406=1,60*SummonTypeTable!$O$2/OFFSET(I406,0,-4),
IF(I406&lt;&gt;OFFSET(I406,-1,0),OFFSET(I406,-1,0)/OFFSET(I406,0,-4),""))</f>
        <v/>
      </c>
      <c r="L406" t="str">
        <f t="shared" ca="1" si="73"/>
        <v>it</v>
      </c>
      <c r="M406" t="s">
        <v>146</v>
      </c>
      <c r="N406" t="s">
        <v>147</v>
      </c>
      <c r="O406">
        <v>1</v>
      </c>
      <c r="P406" t="str">
        <f t="shared" si="75"/>
        <v/>
      </c>
      <c r="Q406" t="str">
        <f t="shared" ca="1" si="74"/>
        <v>cu</v>
      </c>
      <c r="R406" t="s">
        <v>88</v>
      </c>
      <c r="S406" t="s">
        <v>90</v>
      </c>
      <c r="T406">
        <v>1406</v>
      </c>
      <c r="U406" t="str">
        <f t="shared" ca="1" si="76"/>
        <v>it</v>
      </c>
      <c r="V406" t="str">
        <f t="shared" si="77"/>
        <v>Cash_sCharacterGacha</v>
      </c>
      <c r="W406">
        <f t="shared" si="78"/>
        <v>1</v>
      </c>
      <c r="X406" t="str">
        <f t="shared" ca="1" si="79"/>
        <v>cu</v>
      </c>
      <c r="Y406" t="str">
        <f t="shared" si="80"/>
        <v>GO</v>
      </c>
      <c r="Z406">
        <f t="shared" si="81"/>
        <v>1406</v>
      </c>
    </row>
    <row r="407" spans="1:26">
      <c r="A407" t="s">
        <v>82</v>
      </c>
      <c r="B407" t="str">
        <f>VLOOKUP(A407,EventPointTypeTable!$A:$B,MATCH(EventPointTypeTable!$B$1,EventPointTypeTable!$A$1:$B$1,0),0)</f>
        <v>루틴9</v>
      </c>
      <c r="C407">
        <f t="shared" ca="1" si="71"/>
        <v>11</v>
      </c>
      <c r="D407">
        <v>100</v>
      </c>
      <c r="E407">
        <f t="shared" ca="1" si="72"/>
        <v>462</v>
      </c>
      <c r="F407">
        <f ca="1">(60+SUMIF(OFFSET(N407,-$C407+1,0,$C407),"EN",OFFSET(O407,-$C407+1,0,$C407)))*SummonTypeTable!$O$2</f>
        <v>717.77777777777783</v>
      </c>
      <c r="G407">
        <f ca="1">IF(C407=1,60*SummonTypeTable!$O$2-OFFSET(F407,0,-1),
IF(F407&lt;&gt;OFFSET(F407,-1,0),OFFSET(F407,-1,0)-OFFSET(F407,0,-1),""))</f>
        <v>2.4444444444445139</v>
      </c>
      <c r="H407">
        <f ca="1">IF(C407=1,60*SummonTypeTable!$O$2/OFFSET(F407,0,-1),
IF(F407&lt;&gt;OFFSET(F407,-1,0),OFFSET(F407,-1,0)/OFFSET(F407,0,-1),""))</f>
        <v>1.0052910052910053</v>
      </c>
      <c r="I407">
        <f ca="1">(60+SUMIF(OFFSET(N407,-$C407+1,0,$C407),"EN",OFFSET(O407,-$C407+1,0,$C407))+SUMIF(OFFSET(S407,-$C407+1,0,$C407),"EN",OFFSET(T407,-$C407+1,0,$C407)))*SummonTypeTable!$O$2</f>
        <v>884.97777777777787</v>
      </c>
      <c r="J407">
        <f ca="1">IF(C407=1,60*SummonTypeTable!$O$2-OFFSET(I407,0,-4),
IF(I407&lt;&gt;OFFSET(I407,-1,0),OFFSET(I407,-1,0)-OFFSET(I407,0,-4),""))</f>
        <v>106.31111111111113</v>
      </c>
      <c r="K407">
        <f ca="1">IF(C407=1,60*SummonTypeTable!$O$2/OFFSET(I407,0,-4),
IF(I407&lt;&gt;OFFSET(I407,-1,0),OFFSET(I407,-1,0)/OFFSET(I407,0,-4),""))</f>
        <v>1.2301106301106302</v>
      </c>
      <c r="L407" t="str">
        <f t="shared" ca="1" si="73"/>
        <v>cu</v>
      </c>
      <c r="M407" t="s">
        <v>88</v>
      </c>
      <c r="N407" t="s">
        <v>114</v>
      </c>
      <c r="O407">
        <v>300</v>
      </c>
      <c r="P407" t="str">
        <f t="shared" si="75"/>
        <v>에너지너무많음</v>
      </c>
      <c r="Q407" t="str">
        <f t="shared" ca="1" si="74"/>
        <v>cu</v>
      </c>
      <c r="R407" t="s">
        <v>88</v>
      </c>
      <c r="S407" t="s">
        <v>114</v>
      </c>
      <c r="T407">
        <v>75</v>
      </c>
      <c r="U407" t="str">
        <f t="shared" ca="1" si="76"/>
        <v>cu</v>
      </c>
      <c r="V407" t="str">
        <f t="shared" si="77"/>
        <v>EN</v>
      </c>
      <c r="W407">
        <f t="shared" si="78"/>
        <v>300</v>
      </c>
      <c r="X407" t="str">
        <f t="shared" ca="1" si="79"/>
        <v>cu</v>
      </c>
      <c r="Y407" t="str">
        <f t="shared" si="80"/>
        <v>EN</v>
      </c>
      <c r="Z407">
        <f t="shared" si="81"/>
        <v>75</v>
      </c>
    </row>
    <row r="408" spans="1:26">
      <c r="A408" t="s">
        <v>82</v>
      </c>
      <c r="B408" t="str">
        <f>VLOOKUP(A408,EventPointTypeTable!$A:$B,MATCH(EventPointTypeTable!$B$1,EventPointTypeTable!$A$1:$B$1,0),0)</f>
        <v>루틴9</v>
      </c>
      <c r="C408">
        <f t="shared" ca="1" si="71"/>
        <v>12</v>
      </c>
      <c r="D408">
        <v>120</v>
      </c>
      <c r="E408">
        <f t="shared" ca="1" si="72"/>
        <v>582</v>
      </c>
      <c r="F408">
        <f ca="1">(60+SUMIF(OFFSET(N408,-$C408+1,0,$C408),"EN",OFFSET(O408,-$C408+1,0,$C408)))*SummonTypeTable!$O$2</f>
        <v>717.77777777777783</v>
      </c>
      <c r="G408" t="str">
        <f ca="1">IF(C408=1,60*SummonTypeTable!$O$2-OFFSET(F408,0,-1),
IF(F408&lt;&gt;OFFSET(F408,-1,0),OFFSET(F408,-1,0)-OFFSET(F408,0,-1),""))</f>
        <v/>
      </c>
      <c r="H408" t="str">
        <f ca="1">IF(C408=1,60*SummonTypeTable!$O$2/OFFSET(F408,0,-1),
IF(F408&lt;&gt;OFFSET(F408,-1,0),OFFSET(F408,-1,0)/OFFSET(F408,0,-1),""))</f>
        <v/>
      </c>
      <c r="I408">
        <f ca="1">(60+SUMIF(OFFSET(N408,-$C408+1,0,$C408),"EN",OFFSET(O408,-$C408+1,0,$C408))+SUMIF(OFFSET(S408,-$C408+1,0,$C408),"EN",OFFSET(T408,-$C408+1,0,$C408)))*SummonTypeTable!$O$2</f>
        <v>884.97777777777787</v>
      </c>
      <c r="J408" t="str">
        <f ca="1">IF(C408=1,60*SummonTypeTable!$O$2-OFFSET(I408,0,-4),
IF(I408&lt;&gt;OFFSET(I408,-1,0),OFFSET(I408,-1,0)-OFFSET(I408,0,-4),""))</f>
        <v/>
      </c>
      <c r="K408" t="str">
        <f ca="1">IF(C408=1,60*SummonTypeTable!$O$2/OFFSET(I408,0,-4),
IF(I408&lt;&gt;OFFSET(I408,-1,0),OFFSET(I408,-1,0)/OFFSET(I408,0,-4),""))</f>
        <v/>
      </c>
      <c r="L408" t="str">
        <f t="shared" ca="1" si="73"/>
        <v>cu</v>
      </c>
      <c r="M408" t="s">
        <v>88</v>
      </c>
      <c r="N408" t="s">
        <v>90</v>
      </c>
      <c r="O408">
        <v>12500</v>
      </c>
      <c r="P408" t="str">
        <f t="shared" si="75"/>
        <v/>
      </c>
      <c r="Q408" t="str">
        <f t="shared" ca="1" si="74"/>
        <v>cu</v>
      </c>
      <c r="R408" t="s">
        <v>88</v>
      </c>
      <c r="S408" t="s">
        <v>90</v>
      </c>
      <c r="T408">
        <v>3125</v>
      </c>
      <c r="U408" t="str">
        <f t="shared" ca="1" si="76"/>
        <v>cu</v>
      </c>
      <c r="V408" t="str">
        <f t="shared" si="77"/>
        <v>GO</v>
      </c>
      <c r="W408">
        <f t="shared" si="78"/>
        <v>12500</v>
      </c>
      <c r="X408" t="str">
        <f t="shared" ca="1" si="79"/>
        <v>cu</v>
      </c>
      <c r="Y408" t="str">
        <f t="shared" si="80"/>
        <v>GO</v>
      </c>
      <c r="Z408">
        <f t="shared" si="81"/>
        <v>3125</v>
      </c>
    </row>
    <row r="409" spans="1:26">
      <c r="A409" t="s">
        <v>82</v>
      </c>
      <c r="B409" t="str">
        <f>VLOOKUP(A409,EventPointTypeTable!$A:$B,MATCH(EventPointTypeTable!$B$1,EventPointTypeTable!$A$1:$B$1,0),0)</f>
        <v>루틴9</v>
      </c>
      <c r="C409">
        <f t="shared" ref="C409:C472" ca="1" si="82">IF(A409&lt;&gt;OFFSET(A409,-1,0),1,OFFSET(C409,-1,0)+1)</f>
        <v>13</v>
      </c>
      <c r="D409">
        <v>180</v>
      </c>
      <c r="E409">
        <f t="shared" ref="E409:E472" ca="1" si="83">IF(A409&lt;&gt;OFFSET(A409,-1,0),D409,OFFSET(E409,-1,0)+D409)</f>
        <v>762</v>
      </c>
      <c r="F409">
        <f ca="1">(60+SUMIF(OFFSET(N409,-$C409+1,0,$C409),"EN",OFFSET(O409,-$C409+1,0,$C409)))*SummonTypeTable!$O$2</f>
        <v>717.77777777777783</v>
      </c>
      <c r="G409" t="str">
        <f ca="1">IF(C409=1,60*SummonTypeTable!$O$2-OFFSET(F409,0,-1),
IF(F409&lt;&gt;OFFSET(F409,-1,0),OFFSET(F409,-1,0)-OFFSET(F409,0,-1),""))</f>
        <v/>
      </c>
      <c r="H409" t="str">
        <f ca="1">IF(C409=1,60*SummonTypeTable!$O$2/OFFSET(F409,0,-1),
IF(F409&lt;&gt;OFFSET(F409,-1,0),OFFSET(F409,-1,0)/OFFSET(F409,0,-1),""))</f>
        <v/>
      </c>
      <c r="I409">
        <f ca="1">(60+SUMIF(OFFSET(N409,-$C409+1,0,$C409),"EN",OFFSET(O409,-$C409+1,0,$C409))+SUMIF(OFFSET(S409,-$C409+1,0,$C409),"EN",OFFSET(T409,-$C409+1,0,$C409)))*SummonTypeTable!$O$2</f>
        <v>884.97777777777787</v>
      </c>
      <c r="J409" t="str">
        <f ca="1">IF(C409=1,60*SummonTypeTable!$O$2-OFFSET(I409,0,-4),
IF(I409&lt;&gt;OFFSET(I409,-1,0),OFFSET(I409,-1,0)-OFFSET(I409,0,-4),""))</f>
        <v/>
      </c>
      <c r="K409" t="str">
        <f ca="1">IF(C409=1,60*SummonTypeTable!$O$2/OFFSET(I409,0,-4),
IF(I409&lt;&gt;OFFSET(I409,-1,0),OFFSET(I409,-1,0)/OFFSET(I409,0,-4),""))</f>
        <v/>
      </c>
      <c r="L409" t="str">
        <f t="shared" ca="1" si="73"/>
        <v>it</v>
      </c>
      <c r="M409" t="s">
        <v>146</v>
      </c>
      <c r="N409" t="s">
        <v>145</v>
      </c>
      <c r="O409">
        <v>10</v>
      </c>
      <c r="P409" t="str">
        <f t="shared" si="75"/>
        <v/>
      </c>
      <c r="Q409" t="str">
        <f t="shared" ca="1" si="74"/>
        <v>cu</v>
      </c>
      <c r="R409" t="s">
        <v>88</v>
      </c>
      <c r="S409" t="s">
        <v>90</v>
      </c>
      <c r="T409">
        <v>4063</v>
      </c>
      <c r="U409" t="str">
        <f t="shared" ca="1" si="76"/>
        <v>it</v>
      </c>
      <c r="V409" t="str">
        <f t="shared" si="77"/>
        <v>Cash_sSpellGacha</v>
      </c>
      <c r="W409">
        <f t="shared" si="78"/>
        <v>10</v>
      </c>
      <c r="X409" t="str">
        <f t="shared" ca="1" si="79"/>
        <v>cu</v>
      </c>
      <c r="Y409" t="str">
        <f t="shared" si="80"/>
        <v>GO</v>
      </c>
      <c r="Z409">
        <f t="shared" si="81"/>
        <v>4063</v>
      </c>
    </row>
    <row r="410" spans="1:26">
      <c r="A410" t="s">
        <v>82</v>
      </c>
      <c r="B410" t="str">
        <f>VLOOKUP(A410,EventPointTypeTable!$A:$B,MATCH(EventPointTypeTable!$B$1,EventPointTypeTable!$A$1:$B$1,0),0)</f>
        <v>루틴9</v>
      </c>
      <c r="C410">
        <f t="shared" ca="1" si="82"/>
        <v>14</v>
      </c>
      <c r="D410">
        <v>200</v>
      </c>
      <c r="E410">
        <f t="shared" ca="1" si="83"/>
        <v>962</v>
      </c>
      <c r="F410">
        <f ca="1">(60+SUMIF(OFFSET(N410,-$C410+1,0,$C410),"EN",OFFSET(O410,-$C410+1,0,$C410)))*SummonTypeTable!$O$2</f>
        <v>1140.0000000000002</v>
      </c>
      <c r="G410">
        <f ca="1">IF(C410=1,60*SummonTypeTable!$O$2-OFFSET(F410,0,-1),
IF(F410&lt;&gt;OFFSET(F410,-1,0),OFFSET(F410,-1,0)-OFFSET(F410,0,-1),""))</f>
        <v>-244.22222222222217</v>
      </c>
      <c r="H410">
        <f ca="1">IF(C410=1,60*SummonTypeTable!$O$2/OFFSET(F410,0,-1),
IF(F410&lt;&gt;OFFSET(F410,-1,0),OFFSET(F410,-1,0)/OFFSET(F410,0,-1),""))</f>
        <v>0.74613074613074615</v>
      </c>
      <c r="I410">
        <f ca="1">(60+SUMIF(OFFSET(N410,-$C410+1,0,$C410),"EN",OFFSET(O410,-$C410+1,0,$C410))+SUMIF(OFFSET(S410,-$C410+1,0,$C410),"EN",OFFSET(T410,-$C410+1,0,$C410)))*SummonTypeTable!$O$2</f>
        <v>1412.7555555555557</v>
      </c>
      <c r="J410">
        <f ca="1">IF(C410=1,60*SummonTypeTable!$O$2-OFFSET(I410,0,-4),
IF(I410&lt;&gt;OFFSET(I410,-1,0),OFFSET(I410,-1,0)-OFFSET(I410,0,-4),""))</f>
        <v>-77.022222222222126</v>
      </c>
      <c r="K410">
        <f ca="1">IF(C410=1,60*SummonTypeTable!$O$2/OFFSET(I410,0,-4),
IF(I410&lt;&gt;OFFSET(I410,-1,0),OFFSET(I410,-1,0)/OFFSET(I410,0,-4),""))</f>
        <v>0.91993531993532007</v>
      </c>
      <c r="L410" t="str">
        <f t="shared" ca="1" si="73"/>
        <v>cu</v>
      </c>
      <c r="M410" t="s">
        <v>88</v>
      </c>
      <c r="N410" t="s">
        <v>114</v>
      </c>
      <c r="O410">
        <v>500</v>
      </c>
      <c r="P410" t="str">
        <f t="shared" si="75"/>
        <v>에너지너무많음</v>
      </c>
      <c r="Q410" t="str">
        <f t="shared" ca="1" si="74"/>
        <v>cu</v>
      </c>
      <c r="R410" t="s">
        <v>88</v>
      </c>
      <c r="S410" t="s">
        <v>114</v>
      </c>
      <c r="T410">
        <v>125</v>
      </c>
      <c r="U410" t="str">
        <f t="shared" ca="1" si="76"/>
        <v>cu</v>
      </c>
      <c r="V410" t="str">
        <f t="shared" si="77"/>
        <v>EN</v>
      </c>
      <c r="W410">
        <f t="shared" si="78"/>
        <v>500</v>
      </c>
      <c r="X410" t="str">
        <f t="shared" ca="1" si="79"/>
        <v>cu</v>
      </c>
      <c r="Y410" t="str">
        <f t="shared" si="80"/>
        <v>EN</v>
      </c>
      <c r="Z410">
        <f t="shared" si="81"/>
        <v>125</v>
      </c>
    </row>
    <row r="411" spans="1:26">
      <c r="A411" t="s">
        <v>82</v>
      </c>
      <c r="B411" t="str">
        <f>VLOOKUP(A411,EventPointTypeTable!$A:$B,MATCH(EventPointTypeTable!$B$1,EventPointTypeTable!$A$1:$B$1,0),0)</f>
        <v>루틴9</v>
      </c>
      <c r="C411">
        <f t="shared" ca="1" si="82"/>
        <v>15</v>
      </c>
      <c r="D411">
        <v>150</v>
      </c>
      <c r="E411">
        <f t="shared" ca="1" si="83"/>
        <v>1112</v>
      </c>
      <c r="F411">
        <f ca="1">(60+SUMIF(OFFSET(N411,-$C411+1,0,$C411),"EN",OFFSET(O411,-$C411+1,0,$C411)))*SummonTypeTable!$O$2</f>
        <v>1140.0000000000002</v>
      </c>
      <c r="G411" t="str">
        <f ca="1">IF(C411=1,60*SummonTypeTable!$O$2-OFFSET(F411,0,-1),
IF(F411&lt;&gt;OFFSET(F411,-1,0),OFFSET(F411,-1,0)-OFFSET(F411,0,-1),""))</f>
        <v/>
      </c>
      <c r="H411" t="str">
        <f ca="1">IF(C411=1,60*SummonTypeTable!$O$2/OFFSET(F411,0,-1),
IF(F411&lt;&gt;OFFSET(F411,-1,0),OFFSET(F411,-1,0)/OFFSET(F411,0,-1),""))</f>
        <v/>
      </c>
      <c r="I411">
        <f ca="1">(60+SUMIF(OFFSET(N411,-$C411+1,0,$C411),"EN",OFFSET(O411,-$C411+1,0,$C411))+SUMIF(OFFSET(S411,-$C411+1,0,$C411),"EN",OFFSET(T411,-$C411+1,0,$C411)))*SummonTypeTable!$O$2</f>
        <v>1412.7555555555557</v>
      </c>
      <c r="J411" t="str">
        <f ca="1">IF(C411=1,60*SummonTypeTable!$O$2-OFFSET(I411,0,-4),
IF(I411&lt;&gt;OFFSET(I411,-1,0),OFFSET(I411,-1,0)-OFFSET(I411,0,-4),""))</f>
        <v/>
      </c>
      <c r="K411" t="str">
        <f ca="1">IF(C411=1,60*SummonTypeTable!$O$2/OFFSET(I411,0,-4),
IF(I411&lt;&gt;OFFSET(I411,-1,0),OFFSET(I411,-1,0)/OFFSET(I411,0,-4),""))</f>
        <v/>
      </c>
      <c r="L411" t="str">
        <f t="shared" ca="1" si="73"/>
        <v>cu</v>
      </c>
      <c r="M411" t="s">
        <v>88</v>
      </c>
      <c r="N411" t="s">
        <v>90</v>
      </c>
      <c r="O411">
        <v>25000</v>
      </c>
      <c r="P411" t="str">
        <f t="shared" si="75"/>
        <v/>
      </c>
      <c r="Q411" t="str">
        <f t="shared" ca="1" si="74"/>
        <v>cu</v>
      </c>
      <c r="R411" t="s">
        <v>88</v>
      </c>
      <c r="S411" t="s">
        <v>90</v>
      </c>
      <c r="T411">
        <v>6250</v>
      </c>
      <c r="U411" t="str">
        <f t="shared" ca="1" si="76"/>
        <v>cu</v>
      </c>
      <c r="V411" t="str">
        <f t="shared" si="77"/>
        <v>GO</v>
      </c>
      <c r="W411">
        <f t="shared" si="78"/>
        <v>25000</v>
      </c>
      <c r="X411" t="str">
        <f t="shared" ca="1" si="79"/>
        <v>cu</v>
      </c>
      <c r="Y411" t="str">
        <f t="shared" si="80"/>
        <v>GO</v>
      </c>
      <c r="Z411">
        <f t="shared" si="81"/>
        <v>6250</v>
      </c>
    </row>
    <row r="412" spans="1:26">
      <c r="A412" t="s">
        <v>82</v>
      </c>
      <c r="B412" t="str">
        <f>VLOOKUP(A412,EventPointTypeTable!$A:$B,MATCH(EventPointTypeTable!$B$1,EventPointTypeTable!$A$1:$B$1,0),0)</f>
        <v>루틴9</v>
      </c>
      <c r="C412">
        <f t="shared" ca="1" si="82"/>
        <v>16</v>
      </c>
      <c r="D412">
        <v>320</v>
      </c>
      <c r="E412">
        <f t="shared" ca="1" si="83"/>
        <v>1432</v>
      </c>
      <c r="F412">
        <f ca="1">(60+SUMIF(OFFSET(N412,-$C412+1,0,$C412),"EN",OFFSET(O412,-$C412+1,0,$C412)))*SummonTypeTable!$O$2</f>
        <v>1140.0000000000002</v>
      </c>
      <c r="G412" t="str">
        <f ca="1">IF(C412=1,60*SummonTypeTable!$O$2-OFFSET(F412,0,-1),
IF(F412&lt;&gt;OFFSET(F412,-1,0),OFFSET(F412,-1,0)-OFFSET(F412,0,-1),""))</f>
        <v/>
      </c>
      <c r="H412" t="str">
        <f ca="1">IF(C412=1,60*SummonTypeTable!$O$2/OFFSET(F412,0,-1),
IF(F412&lt;&gt;OFFSET(F412,-1,0),OFFSET(F412,-1,0)/OFFSET(F412,0,-1),""))</f>
        <v/>
      </c>
      <c r="I412">
        <f ca="1">(60+SUMIF(OFFSET(N412,-$C412+1,0,$C412),"EN",OFFSET(O412,-$C412+1,0,$C412))+SUMIF(OFFSET(S412,-$C412+1,0,$C412),"EN",OFFSET(T412,-$C412+1,0,$C412)))*SummonTypeTable!$O$2</f>
        <v>1412.7555555555557</v>
      </c>
      <c r="J412" t="str">
        <f ca="1">IF(C412=1,60*SummonTypeTable!$O$2-OFFSET(I412,0,-4),
IF(I412&lt;&gt;OFFSET(I412,-1,0),OFFSET(I412,-1,0)-OFFSET(I412,0,-4),""))</f>
        <v/>
      </c>
      <c r="K412" t="str">
        <f ca="1">IF(C412=1,60*SummonTypeTable!$O$2/OFFSET(I412,0,-4),
IF(I412&lt;&gt;OFFSET(I412,-1,0),OFFSET(I412,-1,0)/OFFSET(I412,0,-4),""))</f>
        <v/>
      </c>
      <c r="L412" t="str">
        <f t="shared" ca="1" si="73"/>
        <v>it</v>
      </c>
      <c r="M412" t="s">
        <v>146</v>
      </c>
      <c r="N412" t="s">
        <v>145</v>
      </c>
      <c r="O412">
        <v>2</v>
      </c>
      <c r="P412" t="str">
        <f t="shared" si="75"/>
        <v/>
      </c>
      <c r="Q412" t="str">
        <f t="shared" ca="1" si="74"/>
        <v>cu</v>
      </c>
      <c r="R412" t="s">
        <v>88</v>
      </c>
      <c r="S412" t="s">
        <v>90</v>
      </c>
      <c r="T412">
        <v>7500</v>
      </c>
      <c r="U412" t="str">
        <f t="shared" ca="1" si="76"/>
        <v>it</v>
      </c>
      <c r="V412" t="str">
        <f t="shared" si="77"/>
        <v>Cash_sSpellGacha</v>
      </c>
      <c r="W412">
        <f t="shared" si="78"/>
        <v>2</v>
      </c>
      <c r="X412" t="str">
        <f t="shared" ca="1" si="79"/>
        <v>cu</v>
      </c>
      <c r="Y412" t="str">
        <f t="shared" si="80"/>
        <v>GO</v>
      </c>
      <c r="Z412">
        <f t="shared" si="81"/>
        <v>7500</v>
      </c>
    </row>
    <row r="413" spans="1:26">
      <c r="A413" t="s">
        <v>82</v>
      </c>
      <c r="B413" t="str">
        <f>VLOOKUP(A413,EventPointTypeTable!$A:$B,MATCH(EventPointTypeTable!$B$1,EventPointTypeTable!$A$1:$B$1,0),0)</f>
        <v>루틴9</v>
      </c>
      <c r="C413">
        <f t="shared" ca="1" si="82"/>
        <v>17</v>
      </c>
      <c r="D413">
        <v>450</v>
      </c>
      <c r="E413">
        <f t="shared" ca="1" si="83"/>
        <v>1882</v>
      </c>
      <c r="F413">
        <f ca="1">(60+SUMIF(OFFSET(N413,-$C413+1,0,$C413),"EN",OFFSET(O413,-$C413+1,0,$C413)))*SummonTypeTable!$O$2</f>
        <v>1140.0000000000002</v>
      </c>
      <c r="G413" t="str">
        <f ca="1">IF(C413=1,60*SummonTypeTable!$O$2-OFFSET(F413,0,-1),
IF(F413&lt;&gt;OFFSET(F413,-1,0),OFFSET(F413,-1,0)-OFFSET(F413,0,-1),""))</f>
        <v/>
      </c>
      <c r="H413" t="str">
        <f ca="1">IF(C413=1,60*SummonTypeTable!$O$2/OFFSET(F413,0,-1),
IF(F413&lt;&gt;OFFSET(F413,-1,0),OFFSET(F413,-1,0)/OFFSET(F413,0,-1),""))</f>
        <v/>
      </c>
      <c r="I413">
        <f ca="1">(60+SUMIF(OFFSET(N413,-$C413+1,0,$C413),"EN",OFFSET(O413,-$C413+1,0,$C413))+SUMIF(OFFSET(S413,-$C413+1,0,$C413),"EN",OFFSET(T413,-$C413+1,0,$C413)))*SummonTypeTable!$O$2</f>
        <v>1412.7555555555557</v>
      </c>
      <c r="J413" t="str">
        <f ca="1">IF(C413=1,60*SummonTypeTable!$O$2-OFFSET(I413,0,-4),
IF(I413&lt;&gt;OFFSET(I413,-1,0),OFFSET(I413,-1,0)-OFFSET(I413,0,-4),""))</f>
        <v/>
      </c>
      <c r="K413" t="str">
        <f ca="1">IF(C413=1,60*SummonTypeTable!$O$2/OFFSET(I413,0,-4),
IF(I413&lt;&gt;OFFSET(I413,-1,0),OFFSET(I413,-1,0)/OFFSET(I413,0,-4),""))</f>
        <v/>
      </c>
      <c r="L413" t="str">
        <f t="shared" ca="1" si="73"/>
        <v>it</v>
      </c>
      <c r="M413" t="s">
        <v>146</v>
      </c>
      <c r="N413" t="s">
        <v>147</v>
      </c>
      <c r="O413">
        <v>1</v>
      </c>
      <c r="P413" t="str">
        <f t="shared" si="75"/>
        <v/>
      </c>
      <c r="Q413" t="str">
        <f t="shared" ref="Q413:Q475" ca="1" si="84">IF(ISBLANK(R413),"",
VLOOKUP(R413,OFFSET(INDIRECT("$A:$B"),0,MATCH(R$1&amp;"_Verify",INDIRECT("$1:$1"),0)-1),2,0)
)</f>
        <v>cu</v>
      </c>
      <c r="R413" t="s">
        <v>88</v>
      </c>
      <c r="S413" t="s">
        <v>90</v>
      </c>
      <c r="T413">
        <v>7188</v>
      </c>
      <c r="U413" t="str">
        <f t="shared" ca="1" si="76"/>
        <v>it</v>
      </c>
      <c r="V413" t="str">
        <f t="shared" si="77"/>
        <v>Cash_sCharacterGacha</v>
      </c>
      <c r="W413">
        <f t="shared" si="78"/>
        <v>1</v>
      </c>
      <c r="X413" t="str">
        <f t="shared" ca="1" si="79"/>
        <v>cu</v>
      </c>
      <c r="Y413" t="str">
        <f t="shared" si="80"/>
        <v>GO</v>
      </c>
      <c r="Z413">
        <f t="shared" si="81"/>
        <v>7188</v>
      </c>
    </row>
    <row r="414" spans="1:26">
      <c r="A414" t="s">
        <v>82</v>
      </c>
      <c r="B414" t="str">
        <f>VLOOKUP(A414,EventPointTypeTable!$A:$B,MATCH(EventPointTypeTable!$B$1,EventPointTypeTable!$A$1:$B$1,0),0)</f>
        <v>루틴9</v>
      </c>
      <c r="C414">
        <f t="shared" ca="1" si="82"/>
        <v>18</v>
      </c>
      <c r="D414">
        <v>500</v>
      </c>
      <c r="E414">
        <f t="shared" ca="1" si="83"/>
        <v>2382</v>
      </c>
      <c r="F414">
        <f ca="1">(60+SUMIF(OFFSET(N414,-$C414+1,0,$C414),"EN",OFFSET(O414,-$C414+1,0,$C414)))*SummonTypeTable!$O$2</f>
        <v>1984.4444444444448</v>
      </c>
      <c r="G414">
        <f ca="1">IF(C414=1,60*SummonTypeTable!$O$2-OFFSET(F414,0,-1),
IF(F414&lt;&gt;OFFSET(F414,-1,0),OFFSET(F414,-1,0)-OFFSET(F414,0,-1),""))</f>
        <v>-1241.9999999999998</v>
      </c>
      <c r="H414">
        <f ca="1">IF(C414=1,60*SummonTypeTable!$O$2/OFFSET(F414,0,-1),
IF(F414&lt;&gt;OFFSET(F414,-1,0),OFFSET(F414,-1,0)/OFFSET(F414,0,-1),""))</f>
        <v>0.47858942065491195</v>
      </c>
      <c r="I414">
        <f ca="1">(60+SUMIF(OFFSET(N414,-$C414+1,0,$C414),"EN",OFFSET(O414,-$C414+1,0,$C414))+SUMIF(OFFSET(S414,-$C414+1,0,$C414),"EN",OFFSET(T414,-$C414+1,0,$C414)))*SummonTypeTable!$O$2</f>
        <v>2468.3111111111116</v>
      </c>
      <c r="J414">
        <f ca="1">IF(C414=1,60*SummonTypeTable!$O$2-OFFSET(I414,0,-4),
IF(I414&lt;&gt;OFFSET(I414,-1,0),OFFSET(I414,-1,0)-OFFSET(I414,0,-4),""))</f>
        <v>-969.2444444444443</v>
      </c>
      <c r="K414">
        <f ca="1">IF(C414=1,60*SummonTypeTable!$O$2/OFFSET(I414,0,-4),
IF(I414&lt;&gt;OFFSET(I414,-1,0),OFFSET(I414,-1,0)/OFFSET(I414,0,-4),""))</f>
        <v>0.59309637093012413</v>
      </c>
      <c r="L414" t="str">
        <f t="shared" ca="1" si="73"/>
        <v>cu</v>
      </c>
      <c r="M414" t="s">
        <v>88</v>
      </c>
      <c r="N414" t="s">
        <v>114</v>
      </c>
      <c r="O414">
        <v>1000</v>
      </c>
      <c r="P414" t="str">
        <f t="shared" si="75"/>
        <v>에너지너무많음</v>
      </c>
      <c r="Q414" t="str">
        <f t="shared" ca="1" si="84"/>
        <v>cu</v>
      </c>
      <c r="R414" t="s">
        <v>88</v>
      </c>
      <c r="S414" t="s">
        <v>114</v>
      </c>
      <c r="T414">
        <v>250</v>
      </c>
      <c r="U414" t="str">
        <f t="shared" ca="1" si="76"/>
        <v>cu</v>
      </c>
      <c r="V414" t="str">
        <f t="shared" si="77"/>
        <v>EN</v>
      </c>
      <c r="W414">
        <f t="shared" si="78"/>
        <v>1000</v>
      </c>
      <c r="X414" t="str">
        <f t="shared" ca="1" si="79"/>
        <v>cu</v>
      </c>
      <c r="Y414" t="str">
        <f t="shared" si="80"/>
        <v>EN</v>
      </c>
      <c r="Z414">
        <f t="shared" si="81"/>
        <v>250</v>
      </c>
    </row>
    <row r="415" spans="1:26">
      <c r="A415" t="s">
        <v>82</v>
      </c>
      <c r="B415" t="str">
        <f>VLOOKUP(A415,EventPointTypeTable!$A:$B,MATCH(EventPointTypeTable!$B$1,EventPointTypeTable!$A$1:$B$1,0),0)</f>
        <v>루틴9</v>
      </c>
      <c r="C415">
        <f t="shared" ca="1" si="82"/>
        <v>19</v>
      </c>
      <c r="D415">
        <v>200</v>
      </c>
      <c r="E415">
        <f t="shared" ca="1" si="83"/>
        <v>2582</v>
      </c>
      <c r="F415">
        <f ca="1">(60+SUMIF(OFFSET(N415,-$C415+1,0,$C415),"EN",OFFSET(O415,-$C415+1,0,$C415)))*SummonTypeTable!$O$2</f>
        <v>1984.4444444444448</v>
      </c>
      <c r="G415" t="str">
        <f ca="1">IF(C415=1,60*SummonTypeTable!$O$2-OFFSET(F415,0,-1),
IF(F415&lt;&gt;OFFSET(F415,-1,0),OFFSET(F415,-1,0)-OFFSET(F415,0,-1),""))</f>
        <v/>
      </c>
      <c r="H415" t="str">
        <f ca="1">IF(C415=1,60*SummonTypeTable!$O$2/OFFSET(F415,0,-1),
IF(F415&lt;&gt;OFFSET(F415,-1,0),OFFSET(F415,-1,0)/OFFSET(F415,0,-1),""))</f>
        <v/>
      </c>
      <c r="I415">
        <f ca="1">(60+SUMIF(OFFSET(N415,-$C415+1,0,$C415),"EN",OFFSET(O415,-$C415+1,0,$C415))+SUMIF(OFFSET(S415,-$C415+1,0,$C415),"EN",OFFSET(T415,-$C415+1,0,$C415)))*SummonTypeTable!$O$2</f>
        <v>2468.3111111111116</v>
      </c>
      <c r="J415" t="str">
        <f ca="1">IF(C415=1,60*SummonTypeTable!$O$2-OFFSET(I415,0,-4),
IF(I415&lt;&gt;OFFSET(I415,-1,0),OFFSET(I415,-1,0)-OFFSET(I415,0,-4),""))</f>
        <v/>
      </c>
      <c r="K415" t="str">
        <f ca="1">IF(C415=1,60*SummonTypeTable!$O$2/OFFSET(I415,0,-4),
IF(I415&lt;&gt;OFFSET(I415,-1,0),OFFSET(I415,-1,0)/OFFSET(I415,0,-4),""))</f>
        <v/>
      </c>
      <c r="L415" t="str">
        <f t="shared" ref="L415:L423" ca="1" si="85">IF(ISBLANK(M415),"",
VLOOKUP(M415,OFFSET(INDIRECT("$A:$B"),0,MATCH(M$1&amp;"_Verify",INDIRECT("$1:$1"),0)-1),2,0)
)</f>
        <v>cu</v>
      </c>
      <c r="M415" t="s">
        <v>88</v>
      </c>
      <c r="N415" t="s">
        <v>90</v>
      </c>
      <c r="O415">
        <v>33750</v>
      </c>
      <c r="P415" t="str">
        <f t="shared" si="75"/>
        <v/>
      </c>
      <c r="Q415" t="str">
        <f t="shared" ca="1" si="84"/>
        <v>cu</v>
      </c>
      <c r="R415" t="s">
        <v>88</v>
      </c>
      <c r="S415" t="s">
        <v>90</v>
      </c>
      <c r="T415">
        <v>8438</v>
      </c>
      <c r="U415" t="str">
        <f t="shared" ca="1" si="76"/>
        <v>cu</v>
      </c>
      <c r="V415" t="str">
        <f t="shared" si="77"/>
        <v>GO</v>
      </c>
      <c r="W415">
        <f t="shared" si="78"/>
        <v>33750</v>
      </c>
      <c r="X415" t="str">
        <f t="shared" ca="1" si="79"/>
        <v>cu</v>
      </c>
      <c r="Y415" t="str">
        <f t="shared" si="80"/>
        <v>GO</v>
      </c>
      <c r="Z415">
        <f t="shared" si="81"/>
        <v>8438</v>
      </c>
    </row>
    <row r="416" spans="1:26">
      <c r="A416" t="s">
        <v>82</v>
      </c>
      <c r="B416" t="str">
        <f>VLOOKUP(A416,EventPointTypeTable!$A:$B,MATCH(EventPointTypeTable!$B$1,EventPointTypeTable!$A$1:$B$1,0),0)</f>
        <v>루틴9</v>
      </c>
      <c r="C416">
        <f t="shared" ca="1" si="82"/>
        <v>20</v>
      </c>
      <c r="D416">
        <v>330</v>
      </c>
      <c r="E416">
        <f t="shared" ca="1" si="83"/>
        <v>2912</v>
      </c>
      <c r="F416">
        <f ca="1">(60+SUMIF(OFFSET(N416,-$C416+1,0,$C416),"EN",OFFSET(O416,-$C416+1,0,$C416)))*SummonTypeTable!$O$2</f>
        <v>1984.4444444444448</v>
      </c>
      <c r="G416" t="str">
        <f ca="1">IF(C416=1,60*SummonTypeTable!$O$2-OFFSET(F416,0,-1),
IF(F416&lt;&gt;OFFSET(F416,-1,0),OFFSET(F416,-1,0)-OFFSET(F416,0,-1),""))</f>
        <v/>
      </c>
      <c r="H416" t="str">
        <f ca="1">IF(C416=1,60*SummonTypeTable!$O$2/OFFSET(F416,0,-1),
IF(F416&lt;&gt;OFFSET(F416,-1,0),OFFSET(F416,-1,0)/OFFSET(F416,0,-1),""))</f>
        <v/>
      </c>
      <c r="I416">
        <f ca="1">(60+SUMIF(OFFSET(N416,-$C416+1,0,$C416),"EN",OFFSET(O416,-$C416+1,0,$C416))+SUMIF(OFFSET(S416,-$C416+1,0,$C416),"EN",OFFSET(T416,-$C416+1,0,$C416)))*SummonTypeTable!$O$2</f>
        <v>2468.3111111111116</v>
      </c>
      <c r="J416" t="str">
        <f ca="1">IF(C416=1,60*SummonTypeTable!$O$2-OFFSET(I416,0,-4),
IF(I416&lt;&gt;OFFSET(I416,-1,0),OFFSET(I416,-1,0)-OFFSET(I416,0,-4),""))</f>
        <v/>
      </c>
      <c r="K416" t="str">
        <f ca="1">IF(C416=1,60*SummonTypeTable!$O$2/OFFSET(I416,0,-4),
IF(I416&lt;&gt;OFFSET(I416,-1,0),OFFSET(I416,-1,0)/OFFSET(I416,0,-4),""))</f>
        <v/>
      </c>
      <c r="L416" t="str">
        <f t="shared" ca="1" si="85"/>
        <v>it</v>
      </c>
      <c r="M416" t="s">
        <v>146</v>
      </c>
      <c r="N416" t="s">
        <v>145</v>
      </c>
      <c r="O416">
        <v>10</v>
      </c>
      <c r="P416" t="str">
        <f t="shared" si="75"/>
        <v/>
      </c>
      <c r="Q416" t="str">
        <f t="shared" ca="1" si="84"/>
        <v>cu</v>
      </c>
      <c r="R416" t="s">
        <v>88</v>
      </c>
      <c r="S416" t="s">
        <v>90</v>
      </c>
      <c r="T416">
        <v>9375</v>
      </c>
      <c r="U416" t="str">
        <f t="shared" ca="1" si="76"/>
        <v>it</v>
      </c>
      <c r="V416" t="str">
        <f t="shared" si="77"/>
        <v>Cash_sSpellGacha</v>
      </c>
      <c r="W416">
        <f t="shared" si="78"/>
        <v>10</v>
      </c>
      <c r="X416" t="str">
        <f t="shared" ca="1" si="79"/>
        <v>cu</v>
      </c>
      <c r="Y416" t="str">
        <f t="shared" si="80"/>
        <v>GO</v>
      </c>
      <c r="Z416">
        <f t="shared" si="81"/>
        <v>9375</v>
      </c>
    </row>
    <row r="417" spans="1:26">
      <c r="A417" t="s">
        <v>82</v>
      </c>
      <c r="B417" t="str">
        <f>VLOOKUP(A417,EventPointTypeTable!$A:$B,MATCH(EventPointTypeTable!$B$1,EventPointTypeTable!$A$1:$B$1,0),0)</f>
        <v>루틴9</v>
      </c>
      <c r="C417">
        <f t="shared" ca="1" si="82"/>
        <v>21</v>
      </c>
      <c r="D417">
        <v>1000</v>
      </c>
      <c r="E417">
        <f t="shared" ca="1" si="83"/>
        <v>3912</v>
      </c>
      <c r="F417">
        <f ca="1">(60+SUMIF(OFFSET(N417,-$C417+1,0,$C417),"EN",OFFSET(O417,-$C417+1,0,$C417)))*SummonTypeTable!$O$2</f>
        <v>3251.1111111111113</v>
      </c>
      <c r="G417">
        <f ca="1">IF(C417=1,60*SummonTypeTable!$O$2-OFFSET(F417,0,-1),
IF(F417&lt;&gt;OFFSET(F417,-1,0),OFFSET(F417,-1,0)-OFFSET(F417,0,-1),""))</f>
        <v>-1927.5555555555552</v>
      </c>
      <c r="H417">
        <f ca="1">IF(C417=1,60*SummonTypeTable!$O$2/OFFSET(F417,0,-1),
IF(F417&lt;&gt;OFFSET(F417,-1,0),OFFSET(F417,-1,0)/OFFSET(F417,0,-1),""))</f>
        <v>0.50727107475573741</v>
      </c>
      <c r="I417">
        <f ca="1">(60+SUMIF(OFFSET(N417,-$C417+1,0,$C417),"EN",OFFSET(O417,-$C417+1,0,$C417))+SUMIF(OFFSET(S417,-$C417+1,0,$C417),"EN",OFFSET(T417,-$C417+1,0,$C417)))*SummonTypeTable!$O$2</f>
        <v>4051.6444444444451</v>
      </c>
      <c r="J417">
        <f ca="1">IF(C417=1,60*SummonTypeTable!$O$2-OFFSET(I417,0,-4),
IF(I417&lt;&gt;OFFSET(I417,-1,0),OFFSET(I417,-1,0)-OFFSET(I417,0,-4),""))</f>
        <v>-1443.6888888888884</v>
      </c>
      <c r="K417">
        <f ca="1">IF(C417=1,60*SummonTypeTable!$O$2/OFFSET(I417,0,-4),
IF(I417&lt;&gt;OFFSET(I417,-1,0),OFFSET(I417,-1,0)/OFFSET(I417,0,-4),""))</f>
        <v>0.63095887298341302</v>
      </c>
      <c r="L417" t="str">
        <f t="shared" ca="1" si="85"/>
        <v>cu</v>
      </c>
      <c r="M417" t="s">
        <v>88</v>
      </c>
      <c r="N417" t="s">
        <v>114</v>
      </c>
      <c r="O417">
        <v>1500</v>
      </c>
      <c r="P417" t="str">
        <f t="shared" si="75"/>
        <v>에너지너무많음</v>
      </c>
      <c r="Q417" t="str">
        <f t="shared" ca="1" si="84"/>
        <v>cu</v>
      </c>
      <c r="R417" t="s">
        <v>88</v>
      </c>
      <c r="S417" t="s">
        <v>114</v>
      </c>
      <c r="T417">
        <v>375</v>
      </c>
      <c r="U417" t="str">
        <f t="shared" ca="1" si="76"/>
        <v>cu</v>
      </c>
      <c r="V417" t="str">
        <f t="shared" si="77"/>
        <v>EN</v>
      </c>
      <c r="W417">
        <f t="shared" si="78"/>
        <v>1500</v>
      </c>
      <c r="X417" t="str">
        <f t="shared" ca="1" si="79"/>
        <v>cu</v>
      </c>
      <c r="Y417" t="str">
        <f t="shared" si="80"/>
        <v>EN</v>
      </c>
      <c r="Z417">
        <f t="shared" si="81"/>
        <v>375</v>
      </c>
    </row>
    <row r="418" spans="1:26">
      <c r="A418" t="s">
        <v>82</v>
      </c>
      <c r="B418" t="str">
        <f>VLOOKUP(A418,EventPointTypeTable!$A:$B,MATCH(EventPointTypeTable!$B$1,EventPointTypeTable!$A$1:$B$1,0),0)</f>
        <v>루틴9</v>
      </c>
      <c r="C418">
        <f t="shared" ca="1" si="82"/>
        <v>22</v>
      </c>
      <c r="D418">
        <v>330</v>
      </c>
      <c r="E418">
        <f t="shared" ca="1" si="83"/>
        <v>4242</v>
      </c>
      <c r="F418">
        <f ca="1">(60+SUMIF(OFFSET(N418,-$C418+1,0,$C418),"EN",OFFSET(O418,-$C418+1,0,$C418)))*SummonTypeTable!$O$2</f>
        <v>3251.1111111111113</v>
      </c>
      <c r="G418" t="str">
        <f ca="1">IF(C418=1,60*SummonTypeTable!$O$2-OFFSET(F418,0,-1),
IF(F418&lt;&gt;OFFSET(F418,-1,0),OFFSET(F418,-1,0)-OFFSET(F418,0,-1),""))</f>
        <v/>
      </c>
      <c r="H418" t="str">
        <f ca="1">IF(C418=1,60*SummonTypeTable!$O$2/OFFSET(F418,0,-1),
IF(F418&lt;&gt;OFFSET(F418,-1,0),OFFSET(F418,-1,0)/OFFSET(F418,0,-1),""))</f>
        <v/>
      </c>
      <c r="I418">
        <f ca="1">(60+SUMIF(OFFSET(N418,-$C418+1,0,$C418),"EN",OFFSET(O418,-$C418+1,0,$C418))+SUMIF(OFFSET(S418,-$C418+1,0,$C418),"EN",OFFSET(T418,-$C418+1,0,$C418)))*SummonTypeTable!$O$2</f>
        <v>4051.6444444444451</v>
      </c>
      <c r="J418" t="str">
        <f ca="1">IF(C418=1,60*SummonTypeTable!$O$2-OFFSET(I418,0,-4),
IF(I418&lt;&gt;OFFSET(I418,-1,0),OFFSET(I418,-1,0)-OFFSET(I418,0,-4),""))</f>
        <v/>
      </c>
      <c r="K418" t="str">
        <f ca="1">IF(C418=1,60*SummonTypeTable!$O$2/OFFSET(I418,0,-4),
IF(I418&lt;&gt;OFFSET(I418,-1,0),OFFSET(I418,-1,0)/OFFSET(I418,0,-4),""))</f>
        <v/>
      </c>
      <c r="L418" t="str">
        <f t="shared" ca="1" si="85"/>
        <v>cu</v>
      </c>
      <c r="M418" t="s">
        <v>88</v>
      </c>
      <c r="N418" t="s">
        <v>90</v>
      </c>
      <c r="O418">
        <v>27500</v>
      </c>
      <c r="P418" t="str">
        <f t="shared" si="75"/>
        <v/>
      </c>
      <c r="Q418" t="str">
        <f t="shared" ca="1" si="84"/>
        <v>cu</v>
      </c>
      <c r="R418" t="s">
        <v>88</v>
      </c>
      <c r="S418" t="s">
        <v>90</v>
      </c>
      <c r="T418">
        <v>6875</v>
      </c>
      <c r="U418" t="str">
        <f t="shared" ca="1" si="76"/>
        <v>cu</v>
      </c>
      <c r="V418" t="str">
        <f t="shared" si="77"/>
        <v>GO</v>
      </c>
      <c r="W418">
        <f t="shared" si="78"/>
        <v>27500</v>
      </c>
      <c r="X418" t="str">
        <f t="shared" ca="1" si="79"/>
        <v>cu</v>
      </c>
      <c r="Y418" t="str">
        <f t="shared" si="80"/>
        <v>GO</v>
      </c>
      <c r="Z418">
        <f t="shared" si="81"/>
        <v>6875</v>
      </c>
    </row>
    <row r="419" spans="1:26">
      <c r="A419" t="s">
        <v>82</v>
      </c>
      <c r="B419" t="str">
        <f>VLOOKUP(A419,EventPointTypeTable!$A:$B,MATCH(EventPointTypeTable!$B$1,EventPointTypeTable!$A$1:$B$1,0),0)</f>
        <v>루틴9</v>
      </c>
      <c r="C419">
        <f t="shared" ca="1" si="82"/>
        <v>23</v>
      </c>
      <c r="D419">
        <v>590</v>
      </c>
      <c r="E419">
        <f t="shared" ca="1" si="83"/>
        <v>4832</v>
      </c>
      <c r="F419">
        <f ca="1">(60+SUMIF(OFFSET(N419,-$C419+1,0,$C419),"EN",OFFSET(O419,-$C419+1,0,$C419)))*SummonTypeTable!$O$2</f>
        <v>3251.1111111111113</v>
      </c>
      <c r="G419" t="str">
        <f ca="1">IF(C419=1,60*SummonTypeTable!$O$2-OFFSET(F419,0,-1),
IF(F419&lt;&gt;OFFSET(F419,-1,0),OFFSET(F419,-1,0)-OFFSET(F419,0,-1),""))</f>
        <v/>
      </c>
      <c r="H419" t="str">
        <f ca="1">IF(C419=1,60*SummonTypeTable!$O$2/OFFSET(F419,0,-1),
IF(F419&lt;&gt;OFFSET(F419,-1,0),OFFSET(F419,-1,0)/OFFSET(F419,0,-1),""))</f>
        <v/>
      </c>
      <c r="I419">
        <f ca="1">(60+SUMIF(OFFSET(N419,-$C419+1,0,$C419),"EN",OFFSET(O419,-$C419+1,0,$C419))+SUMIF(OFFSET(S419,-$C419+1,0,$C419),"EN",OFFSET(T419,-$C419+1,0,$C419)))*SummonTypeTable!$O$2</f>
        <v>4051.6444444444451</v>
      </c>
      <c r="J419" t="str">
        <f ca="1">IF(C419=1,60*SummonTypeTable!$O$2-OFFSET(I419,0,-4),
IF(I419&lt;&gt;OFFSET(I419,-1,0),OFFSET(I419,-1,0)-OFFSET(I419,0,-4),""))</f>
        <v/>
      </c>
      <c r="K419" t="str">
        <f ca="1">IF(C419=1,60*SummonTypeTable!$O$2/OFFSET(I419,0,-4),
IF(I419&lt;&gt;OFFSET(I419,-1,0),OFFSET(I419,-1,0)/OFFSET(I419,0,-4),""))</f>
        <v/>
      </c>
      <c r="L419" t="str">
        <f t="shared" ca="1" si="85"/>
        <v>it</v>
      </c>
      <c r="M419" t="s">
        <v>146</v>
      </c>
      <c r="N419" t="s">
        <v>145</v>
      </c>
      <c r="O419">
        <v>10</v>
      </c>
      <c r="P419" t="str">
        <f t="shared" si="75"/>
        <v/>
      </c>
      <c r="Q419" t="str">
        <f t="shared" ca="1" si="84"/>
        <v>cu</v>
      </c>
      <c r="R419" t="s">
        <v>88</v>
      </c>
      <c r="S419" t="s">
        <v>90</v>
      </c>
      <c r="T419">
        <v>10938</v>
      </c>
      <c r="U419" t="str">
        <f t="shared" ca="1" si="76"/>
        <v>it</v>
      </c>
      <c r="V419" t="str">
        <f t="shared" si="77"/>
        <v>Cash_sSpellGacha</v>
      </c>
      <c r="W419">
        <f t="shared" si="78"/>
        <v>10</v>
      </c>
      <c r="X419" t="str">
        <f t="shared" ca="1" si="79"/>
        <v>cu</v>
      </c>
      <c r="Y419" t="str">
        <f t="shared" si="80"/>
        <v>GO</v>
      </c>
      <c r="Z419">
        <f t="shared" si="81"/>
        <v>10938</v>
      </c>
    </row>
    <row r="420" spans="1:26">
      <c r="A420" t="s">
        <v>82</v>
      </c>
      <c r="B420" t="str">
        <f>VLOOKUP(A420,EventPointTypeTable!$A:$B,MATCH(EventPointTypeTable!$B$1,EventPointTypeTable!$A$1:$B$1,0),0)</f>
        <v>루틴9</v>
      </c>
      <c r="C420">
        <f t="shared" ca="1" si="82"/>
        <v>24</v>
      </c>
      <c r="D420">
        <v>1250</v>
      </c>
      <c r="E420">
        <f t="shared" ca="1" si="83"/>
        <v>6082</v>
      </c>
      <c r="F420">
        <f ca="1">(60+SUMIF(OFFSET(N420,-$C420+1,0,$C420),"EN",OFFSET(O420,-$C420+1,0,$C420)))*SummonTypeTable!$O$2</f>
        <v>3251.1111111111113</v>
      </c>
      <c r="G420" t="str">
        <f ca="1">IF(C420=1,60*SummonTypeTable!$O$2-OFFSET(F420,0,-1),
IF(F420&lt;&gt;OFFSET(F420,-1,0),OFFSET(F420,-1,0)-OFFSET(F420,0,-1),""))</f>
        <v/>
      </c>
      <c r="H420" t="str">
        <f ca="1">IF(C420=1,60*SummonTypeTable!$O$2/OFFSET(F420,0,-1),
IF(F420&lt;&gt;OFFSET(F420,-1,0),OFFSET(F420,-1,0)/OFFSET(F420,0,-1),""))</f>
        <v/>
      </c>
      <c r="I420">
        <f ca="1">(60+SUMIF(OFFSET(N420,-$C420+1,0,$C420),"EN",OFFSET(O420,-$C420+1,0,$C420))+SUMIF(OFFSET(S420,-$C420+1,0,$C420),"EN",OFFSET(T420,-$C420+1,0,$C420)))*SummonTypeTable!$O$2</f>
        <v>4051.6444444444451</v>
      </c>
      <c r="J420" t="str">
        <f ca="1">IF(C420=1,60*SummonTypeTable!$O$2-OFFSET(I420,0,-4),
IF(I420&lt;&gt;OFFSET(I420,-1,0),OFFSET(I420,-1,0)-OFFSET(I420,0,-4),""))</f>
        <v/>
      </c>
      <c r="K420" t="str">
        <f ca="1">IF(C420=1,60*SummonTypeTable!$O$2/OFFSET(I420,0,-4),
IF(I420&lt;&gt;OFFSET(I420,-1,0),OFFSET(I420,-1,0)/OFFSET(I420,0,-4),""))</f>
        <v/>
      </c>
      <c r="L420" t="str">
        <f t="shared" ca="1" si="85"/>
        <v>cu</v>
      </c>
      <c r="M420" t="s">
        <v>88</v>
      </c>
      <c r="N420" t="s">
        <v>90</v>
      </c>
      <c r="O420">
        <v>36250</v>
      </c>
      <c r="P420" t="str">
        <f t="shared" si="75"/>
        <v/>
      </c>
      <c r="Q420" t="str">
        <f t="shared" ca="1" si="84"/>
        <v>cu</v>
      </c>
      <c r="R420" t="s">
        <v>88</v>
      </c>
      <c r="S420" t="s">
        <v>90</v>
      </c>
      <c r="T420">
        <v>9063</v>
      </c>
      <c r="U420" t="str">
        <f t="shared" ca="1" si="76"/>
        <v>cu</v>
      </c>
      <c r="V420" t="str">
        <f t="shared" si="77"/>
        <v>GO</v>
      </c>
      <c r="W420">
        <f t="shared" si="78"/>
        <v>36250</v>
      </c>
      <c r="X420" t="str">
        <f t="shared" ca="1" si="79"/>
        <v>cu</v>
      </c>
      <c r="Y420" t="str">
        <f t="shared" si="80"/>
        <v>GO</v>
      </c>
      <c r="Z420">
        <f t="shared" si="81"/>
        <v>9063</v>
      </c>
    </row>
    <row r="421" spans="1:26">
      <c r="A421" t="s">
        <v>82</v>
      </c>
      <c r="B421" t="str">
        <f>VLOOKUP(A421,EventPointTypeTable!$A:$B,MATCH(EventPointTypeTable!$B$1,EventPointTypeTable!$A$1:$B$1,0),0)</f>
        <v>루틴9</v>
      </c>
      <c r="C421">
        <f t="shared" ca="1" si="82"/>
        <v>25</v>
      </c>
      <c r="D421">
        <v>1900</v>
      </c>
      <c r="E421">
        <f t="shared" ca="1" si="83"/>
        <v>7982</v>
      </c>
      <c r="F421">
        <f ca="1">(60+SUMIF(OFFSET(N421,-$C421+1,0,$C421),"EN",OFFSET(O421,-$C421+1,0,$C421)))*SummonTypeTable!$O$2</f>
        <v>4940.0000000000009</v>
      </c>
      <c r="G421">
        <f ca="1">IF(C421=1,60*SummonTypeTable!$O$2-OFFSET(F421,0,-1),
IF(F421&lt;&gt;OFFSET(F421,-1,0),OFFSET(F421,-1,0)-OFFSET(F421,0,-1),""))</f>
        <v>-4730.8888888888887</v>
      </c>
      <c r="H421">
        <f ca="1">IF(C421=1,60*SummonTypeTable!$O$2/OFFSET(F421,0,-1),
IF(F421&lt;&gt;OFFSET(F421,-1,0),OFFSET(F421,-1,0)/OFFSET(F421,0,-1),""))</f>
        <v>0.40730532587210116</v>
      </c>
      <c r="I421">
        <f ca="1">(60+SUMIF(OFFSET(N421,-$C421+1,0,$C421),"EN",OFFSET(O421,-$C421+1,0,$C421))+SUMIF(OFFSET(S421,-$C421+1,0,$C421),"EN",OFFSET(T421,-$C421+1,0,$C421)))*SummonTypeTable!$O$2</f>
        <v>6162.7555555555564</v>
      </c>
      <c r="J421">
        <f ca="1">IF(C421=1,60*SummonTypeTable!$O$2-OFFSET(I421,0,-4),
IF(I421&lt;&gt;OFFSET(I421,-1,0),OFFSET(I421,-1,0)-OFFSET(I421,0,-4),""))</f>
        <v>-3930.3555555555549</v>
      </c>
      <c r="K421">
        <f ca="1">IF(C421=1,60*SummonTypeTable!$O$2/OFFSET(I421,0,-4),
IF(I421&lt;&gt;OFFSET(I421,-1,0),OFFSET(I421,-1,0)/OFFSET(I421,0,-4),""))</f>
        <v>0.50759765026866011</v>
      </c>
      <c r="L421" t="str">
        <f t="shared" ca="1" si="85"/>
        <v>cu</v>
      </c>
      <c r="M421" t="s">
        <v>88</v>
      </c>
      <c r="N421" t="s">
        <v>114</v>
      </c>
      <c r="O421">
        <v>2000</v>
      </c>
      <c r="P421" t="str">
        <f t="shared" si="75"/>
        <v>에너지너무많음</v>
      </c>
      <c r="Q421" t="str">
        <f t="shared" ca="1" si="84"/>
        <v>cu</v>
      </c>
      <c r="R421" t="s">
        <v>88</v>
      </c>
      <c r="S421" t="s">
        <v>114</v>
      </c>
      <c r="T421">
        <v>500</v>
      </c>
      <c r="U421" t="str">
        <f t="shared" ca="1" si="76"/>
        <v>cu</v>
      </c>
      <c r="V421" t="str">
        <f t="shared" si="77"/>
        <v>EN</v>
      </c>
      <c r="W421">
        <f t="shared" si="78"/>
        <v>2000</v>
      </c>
      <c r="X421" t="str">
        <f t="shared" ca="1" si="79"/>
        <v>cu</v>
      </c>
      <c r="Y421" t="str">
        <f t="shared" si="80"/>
        <v>EN</v>
      </c>
      <c r="Z421">
        <f t="shared" si="81"/>
        <v>500</v>
      </c>
    </row>
    <row r="422" spans="1:26">
      <c r="A422" t="s">
        <v>82</v>
      </c>
      <c r="B422" t="str">
        <f>VLOOKUP(A422,EventPointTypeTable!$A:$B,MATCH(EventPointTypeTable!$B$1,EventPointTypeTable!$A$1:$B$1,0),0)</f>
        <v>루틴9</v>
      </c>
      <c r="C422">
        <f t="shared" ca="1" si="82"/>
        <v>26</v>
      </c>
      <c r="D422">
        <v>200</v>
      </c>
      <c r="E422">
        <f t="shared" ca="1" si="83"/>
        <v>8182</v>
      </c>
      <c r="F422">
        <f ca="1">(60+SUMIF(OFFSET(N422,-$C422+1,0,$C422),"EN",OFFSET(O422,-$C422+1,0,$C422)))*SummonTypeTable!$O$2</f>
        <v>4940.0000000000009</v>
      </c>
      <c r="G422" t="str">
        <f ca="1">IF(C422=1,60*SummonTypeTable!$O$2-OFFSET(F422,0,-1),
IF(F422&lt;&gt;OFFSET(F422,-1,0),OFFSET(F422,-1,0)-OFFSET(F422,0,-1),""))</f>
        <v/>
      </c>
      <c r="H422" t="str">
        <f ca="1">IF(C422=1,60*SummonTypeTable!$O$2/OFFSET(F422,0,-1),
IF(F422&lt;&gt;OFFSET(F422,-1,0),OFFSET(F422,-1,0)/OFFSET(F422,0,-1),""))</f>
        <v/>
      </c>
      <c r="I422">
        <f ca="1">(60+SUMIF(OFFSET(N422,-$C422+1,0,$C422),"EN",OFFSET(O422,-$C422+1,0,$C422))+SUMIF(OFFSET(S422,-$C422+1,0,$C422),"EN",OFFSET(T422,-$C422+1,0,$C422)))*SummonTypeTable!$O$2</f>
        <v>6162.7555555555564</v>
      </c>
      <c r="J422" t="str">
        <f ca="1">IF(C422=1,60*SummonTypeTable!$O$2-OFFSET(I422,0,-4),
IF(I422&lt;&gt;OFFSET(I422,-1,0),OFFSET(I422,-1,0)-OFFSET(I422,0,-4),""))</f>
        <v/>
      </c>
      <c r="K422" t="str">
        <f ca="1">IF(C422=1,60*SummonTypeTable!$O$2/OFFSET(I422,0,-4),
IF(I422&lt;&gt;OFFSET(I422,-1,0),OFFSET(I422,-1,0)/OFFSET(I422,0,-4),""))</f>
        <v/>
      </c>
      <c r="L422" t="str">
        <f t="shared" ca="1" si="85"/>
        <v>cu</v>
      </c>
      <c r="M422" t="s">
        <v>88</v>
      </c>
      <c r="N422" t="s">
        <v>90</v>
      </c>
      <c r="O422">
        <v>50000</v>
      </c>
      <c r="P422" t="str">
        <f t="shared" si="75"/>
        <v/>
      </c>
      <c r="Q422" t="str">
        <f t="shared" ca="1" si="84"/>
        <v>cu</v>
      </c>
      <c r="R422" t="s">
        <v>88</v>
      </c>
      <c r="S422" t="s">
        <v>90</v>
      </c>
      <c r="T422">
        <v>12500</v>
      </c>
      <c r="U422" t="str">
        <f t="shared" ca="1" si="76"/>
        <v>cu</v>
      </c>
      <c r="V422" t="str">
        <f t="shared" si="77"/>
        <v>GO</v>
      </c>
      <c r="W422">
        <f t="shared" si="78"/>
        <v>50000</v>
      </c>
      <c r="X422" t="str">
        <f t="shared" ca="1" si="79"/>
        <v>cu</v>
      </c>
      <c r="Y422" t="str">
        <f t="shared" si="80"/>
        <v>GO</v>
      </c>
      <c r="Z422">
        <f t="shared" si="81"/>
        <v>12500</v>
      </c>
    </row>
    <row r="423" spans="1:26">
      <c r="A423" t="s">
        <v>82</v>
      </c>
      <c r="B423" t="str">
        <f>VLOOKUP(A423,EventPointTypeTable!$A:$B,MATCH(EventPointTypeTable!$B$1,EventPointTypeTable!$A$1:$B$1,0),0)</f>
        <v>루틴9</v>
      </c>
      <c r="C423">
        <f t="shared" ca="1" si="82"/>
        <v>27</v>
      </c>
      <c r="D423">
        <v>400</v>
      </c>
      <c r="E423">
        <f t="shared" ca="1" si="83"/>
        <v>8582</v>
      </c>
      <c r="F423">
        <f ca="1">(60+SUMIF(OFFSET(N423,-$C423+1,0,$C423),"EN",OFFSET(O423,-$C423+1,0,$C423)))*SummonTypeTable!$O$2</f>
        <v>4940.0000000000009</v>
      </c>
      <c r="G423" t="str">
        <f ca="1">IF(C423=1,60*SummonTypeTable!$O$2-OFFSET(F423,0,-1),
IF(F423&lt;&gt;OFFSET(F423,-1,0),OFFSET(F423,-1,0)-OFFSET(F423,0,-1),""))</f>
        <v/>
      </c>
      <c r="H423" t="str">
        <f ca="1">IF(C423=1,60*SummonTypeTable!$O$2/OFFSET(F423,0,-1),
IF(F423&lt;&gt;OFFSET(F423,-1,0),OFFSET(F423,-1,0)/OFFSET(F423,0,-1),""))</f>
        <v/>
      </c>
      <c r="I423">
        <f ca="1">(60+SUMIF(OFFSET(N423,-$C423+1,0,$C423),"EN",OFFSET(O423,-$C423+1,0,$C423))+SUMIF(OFFSET(S423,-$C423+1,0,$C423),"EN",OFFSET(T423,-$C423+1,0,$C423)))*SummonTypeTable!$O$2</f>
        <v>6162.7555555555564</v>
      </c>
      <c r="J423" t="str">
        <f ca="1">IF(C423=1,60*SummonTypeTable!$O$2-OFFSET(I423,0,-4),
IF(I423&lt;&gt;OFFSET(I423,-1,0),OFFSET(I423,-1,0)-OFFSET(I423,0,-4),""))</f>
        <v/>
      </c>
      <c r="K423" t="str">
        <f ca="1">IF(C423=1,60*SummonTypeTable!$O$2/OFFSET(I423,0,-4),
IF(I423&lt;&gt;OFFSET(I423,-1,0),OFFSET(I423,-1,0)/OFFSET(I423,0,-4),""))</f>
        <v/>
      </c>
      <c r="L423" t="str">
        <f t="shared" ca="1" si="85"/>
        <v>it</v>
      </c>
      <c r="M423" t="s">
        <v>146</v>
      </c>
      <c r="N423" t="s">
        <v>145</v>
      </c>
      <c r="O423">
        <v>10</v>
      </c>
      <c r="P423" t="str">
        <f t="shared" si="75"/>
        <v/>
      </c>
      <c r="Q423" t="str">
        <f t="shared" ca="1" si="84"/>
        <v>cu</v>
      </c>
      <c r="R423" t="s">
        <v>88</v>
      </c>
      <c r="S423" t="s">
        <v>90</v>
      </c>
      <c r="T423">
        <v>15625</v>
      </c>
      <c r="U423" t="str">
        <f t="shared" ca="1" si="76"/>
        <v>it</v>
      </c>
      <c r="V423" t="str">
        <f t="shared" si="77"/>
        <v>Cash_sSpellGacha</v>
      </c>
      <c r="W423">
        <f t="shared" si="78"/>
        <v>10</v>
      </c>
      <c r="X423" t="str">
        <f t="shared" ca="1" si="79"/>
        <v>cu</v>
      </c>
      <c r="Y423" t="str">
        <f t="shared" si="80"/>
        <v>GO</v>
      </c>
      <c r="Z423">
        <f t="shared" si="81"/>
        <v>15625</v>
      </c>
    </row>
    <row r="424" spans="1:26">
      <c r="A424" t="s">
        <v>82</v>
      </c>
      <c r="B424" t="str">
        <f>VLOOKUP(A424,EventPointTypeTable!$A:$B,MATCH(EventPointTypeTable!$B$1,EventPointTypeTable!$A$1:$B$1,0),0)</f>
        <v>루틴9</v>
      </c>
      <c r="C424">
        <f t="shared" ca="1" si="82"/>
        <v>28</v>
      </c>
      <c r="D424">
        <v>2400</v>
      </c>
      <c r="E424">
        <f t="shared" ca="1" si="83"/>
        <v>10982</v>
      </c>
      <c r="F424">
        <f ca="1">(60+SUMIF(OFFSET(N424,-$C424+1,0,$C424),"EN",OFFSET(O424,-$C424+1,0,$C424)))*SummonTypeTable!$O$2</f>
        <v>4940.0000000000009</v>
      </c>
      <c r="G424" t="str">
        <f ca="1">IF(C424=1,60*SummonTypeTable!$O$2-OFFSET(F424,0,-1),
IF(F424&lt;&gt;OFFSET(F424,-1,0),OFFSET(F424,-1,0)-OFFSET(F424,0,-1),""))</f>
        <v/>
      </c>
      <c r="H424" t="str">
        <f ca="1">IF(C424=1,60*SummonTypeTable!$O$2/OFFSET(F424,0,-1),
IF(F424&lt;&gt;OFFSET(F424,-1,0),OFFSET(F424,-1,0)/OFFSET(F424,0,-1),""))</f>
        <v/>
      </c>
      <c r="I424">
        <f ca="1">(60+SUMIF(OFFSET(N424,-$C424+1,0,$C424),"EN",OFFSET(O424,-$C424+1,0,$C424))+SUMIF(OFFSET(S424,-$C424+1,0,$C424),"EN",OFFSET(T424,-$C424+1,0,$C424)))*SummonTypeTable!$O$2</f>
        <v>6796.0888888888894</v>
      </c>
      <c r="J424">
        <f ca="1">IF(C424=1,60*SummonTypeTable!$O$2-OFFSET(I424,0,-4),
IF(I424&lt;&gt;OFFSET(I424,-1,0),OFFSET(I424,-1,0)-OFFSET(I424,0,-4),""))</f>
        <v>-4819.2444444444436</v>
      </c>
      <c r="K424">
        <f ca="1">IF(C424=1,60*SummonTypeTable!$O$2/OFFSET(I424,0,-4),
IF(I424&lt;&gt;OFFSET(I424,-1,0),OFFSET(I424,-1,0)/OFFSET(I424,0,-4),""))</f>
        <v>0.56116878123798541</v>
      </c>
      <c r="L424" t="str">
        <f t="shared" ref="L424:L475" ca="1" si="86">IF(ISBLANK(M424),"",
VLOOKUP(M424,OFFSET(INDIRECT("$A:$B"),0,MATCH(M$1&amp;"_Verify",INDIRECT("$1:$1"),0)-1),2,0)
)</f>
        <v>it</v>
      </c>
      <c r="M424" t="s">
        <v>146</v>
      </c>
      <c r="N424" t="s">
        <v>147</v>
      </c>
      <c r="O424">
        <v>10</v>
      </c>
      <c r="P424" t="str">
        <f t="shared" si="75"/>
        <v/>
      </c>
      <c r="Q424" t="str">
        <f t="shared" ca="1" si="84"/>
        <v>cu</v>
      </c>
      <c r="R424" t="s">
        <v>88</v>
      </c>
      <c r="S424" t="s">
        <v>114</v>
      </c>
      <c r="T424">
        <v>750</v>
      </c>
      <c r="U424" t="str">
        <f t="shared" ca="1" si="76"/>
        <v>it</v>
      </c>
      <c r="V424" t="str">
        <f t="shared" si="77"/>
        <v>Cash_sCharacterGacha</v>
      </c>
      <c r="W424">
        <f t="shared" si="78"/>
        <v>10</v>
      </c>
      <c r="X424" t="str">
        <f t="shared" ca="1" si="79"/>
        <v>cu</v>
      </c>
      <c r="Y424" t="str">
        <f t="shared" si="80"/>
        <v>EN</v>
      </c>
      <c r="Z424">
        <f t="shared" si="81"/>
        <v>750</v>
      </c>
    </row>
    <row r="425" spans="1:26">
      <c r="A425" t="s">
        <v>82</v>
      </c>
      <c r="B425" t="str">
        <f>VLOOKUP(A425,EventPointTypeTable!$A:$B,MATCH(EventPointTypeTable!$B$1,EventPointTypeTable!$A$1:$B$1,0),0)</f>
        <v>루틴9</v>
      </c>
      <c r="C425">
        <f t="shared" ca="1" si="82"/>
        <v>29</v>
      </c>
      <c r="D425">
        <v>1500</v>
      </c>
      <c r="E425">
        <f t="shared" ca="1" si="83"/>
        <v>12482</v>
      </c>
      <c r="F425">
        <f ca="1">(60+SUMIF(OFFSET(N425,-$C425+1,0,$C425),"EN",OFFSET(O425,-$C425+1,0,$C425)))*SummonTypeTable!$O$2</f>
        <v>4940.0000000000009</v>
      </c>
      <c r="G425" t="str">
        <f ca="1">IF(C425=1,60*SummonTypeTable!$O$2-OFFSET(F425,0,-1),
IF(F425&lt;&gt;OFFSET(F425,-1,0),OFFSET(F425,-1,0)-OFFSET(F425,0,-1),""))</f>
        <v/>
      </c>
      <c r="H425" t="str">
        <f ca="1">IF(C425=1,60*SummonTypeTable!$O$2/OFFSET(F425,0,-1),
IF(F425&lt;&gt;OFFSET(F425,-1,0),OFFSET(F425,-1,0)/OFFSET(F425,0,-1),""))</f>
        <v/>
      </c>
      <c r="I425">
        <f ca="1">(60+SUMIF(OFFSET(N425,-$C425+1,0,$C425),"EN",OFFSET(O425,-$C425+1,0,$C425))+SUMIF(OFFSET(S425,-$C425+1,0,$C425),"EN",OFFSET(T425,-$C425+1,0,$C425)))*SummonTypeTable!$O$2</f>
        <v>6796.0888888888894</v>
      </c>
      <c r="J425" t="str">
        <f ca="1">IF(C425=1,60*SummonTypeTable!$O$2-OFFSET(I425,0,-4),
IF(I425&lt;&gt;OFFSET(I425,-1,0),OFFSET(I425,-1,0)-OFFSET(I425,0,-4),""))</f>
        <v/>
      </c>
      <c r="K425" t="str">
        <f ca="1">IF(C425=1,60*SummonTypeTable!$O$2/OFFSET(I425,0,-4),
IF(I425&lt;&gt;OFFSET(I425,-1,0),OFFSET(I425,-1,0)/OFFSET(I425,0,-4),""))</f>
        <v/>
      </c>
      <c r="L425" t="str">
        <f t="shared" ca="1" si="86"/>
        <v>cu</v>
      </c>
      <c r="M425" t="s">
        <v>88</v>
      </c>
      <c r="N425" t="s">
        <v>90</v>
      </c>
      <c r="O425">
        <v>75000</v>
      </c>
      <c r="P425" t="str">
        <f t="shared" si="75"/>
        <v/>
      </c>
      <c r="Q425" t="str">
        <f t="shared" ca="1" si="84"/>
        <v>cu</v>
      </c>
      <c r="R425" t="s">
        <v>88</v>
      </c>
      <c r="S425" t="s">
        <v>90</v>
      </c>
      <c r="T425">
        <v>18750</v>
      </c>
      <c r="U425" t="str">
        <f t="shared" ca="1" si="76"/>
        <v>cu</v>
      </c>
      <c r="V425" t="str">
        <f t="shared" si="77"/>
        <v>GO</v>
      </c>
      <c r="W425">
        <f t="shared" si="78"/>
        <v>75000</v>
      </c>
      <c r="X425" t="str">
        <f t="shared" ca="1" si="79"/>
        <v>cu</v>
      </c>
      <c r="Y425" t="str">
        <f t="shared" si="80"/>
        <v>GO</v>
      </c>
      <c r="Z425">
        <f t="shared" si="81"/>
        <v>18750</v>
      </c>
    </row>
    <row r="426" spans="1:26">
      <c r="A426" t="s">
        <v>82</v>
      </c>
      <c r="B426" t="str">
        <f>VLOOKUP(A426,EventPointTypeTable!$A:$B,MATCH(EventPointTypeTable!$B$1,EventPointTypeTable!$A$1:$B$1,0),0)</f>
        <v>루틴9</v>
      </c>
      <c r="C426">
        <f t="shared" ca="1" si="82"/>
        <v>30</v>
      </c>
      <c r="D426">
        <v>2800</v>
      </c>
      <c r="E426">
        <f t="shared" ca="1" si="83"/>
        <v>15282</v>
      </c>
      <c r="F426">
        <f ca="1">(60+SUMIF(OFFSET(N426,-$C426+1,0,$C426),"EN",OFFSET(O426,-$C426+1,0,$C426)))*SummonTypeTable!$O$2</f>
        <v>4940.0000000000009</v>
      </c>
      <c r="G426" t="str">
        <f ca="1">IF(C426=1,60*SummonTypeTable!$O$2-OFFSET(F426,0,-1),
IF(F426&lt;&gt;OFFSET(F426,-1,0),OFFSET(F426,-1,0)-OFFSET(F426,0,-1),""))</f>
        <v/>
      </c>
      <c r="H426" t="str">
        <f ca="1">IF(C426=1,60*SummonTypeTable!$O$2/OFFSET(F426,0,-1),
IF(F426&lt;&gt;OFFSET(F426,-1,0),OFFSET(F426,-1,0)/OFFSET(F426,0,-1),""))</f>
        <v/>
      </c>
      <c r="I426">
        <f ca="1">(60+SUMIF(OFFSET(N426,-$C426+1,0,$C426),"EN",OFFSET(O426,-$C426+1,0,$C426))+SUMIF(OFFSET(S426,-$C426+1,0,$C426),"EN",OFFSET(T426,-$C426+1,0,$C426)))*SummonTypeTable!$O$2</f>
        <v>6796.0888888888894</v>
      </c>
      <c r="J426" t="str">
        <f ca="1">IF(C426=1,60*SummonTypeTable!$O$2-OFFSET(I426,0,-4),
IF(I426&lt;&gt;OFFSET(I426,-1,0),OFFSET(I426,-1,0)-OFFSET(I426,0,-4),""))</f>
        <v/>
      </c>
      <c r="K426" t="str">
        <f ca="1">IF(C426=1,60*SummonTypeTable!$O$2/OFFSET(I426,0,-4),
IF(I426&lt;&gt;OFFSET(I426,-1,0),OFFSET(I426,-1,0)/OFFSET(I426,0,-4),""))</f>
        <v/>
      </c>
      <c r="L426" t="str">
        <f t="shared" ca="1" si="86"/>
        <v>cu</v>
      </c>
      <c r="M426" t="s">
        <v>88</v>
      </c>
      <c r="N426" t="s">
        <v>90</v>
      </c>
      <c r="O426">
        <v>81250</v>
      </c>
      <c r="P426" t="str">
        <f t="shared" si="75"/>
        <v/>
      </c>
      <c r="Q426" t="str">
        <f t="shared" ca="1" si="84"/>
        <v>cu</v>
      </c>
      <c r="R426" t="s">
        <v>88</v>
      </c>
      <c r="S426" t="s">
        <v>90</v>
      </c>
      <c r="T426">
        <v>20313</v>
      </c>
      <c r="U426" t="str">
        <f t="shared" ca="1" si="76"/>
        <v>cu</v>
      </c>
      <c r="V426" t="str">
        <f t="shared" si="77"/>
        <v>GO</v>
      </c>
      <c r="W426">
        <f t="shared" si="78"/>
        <v>81250</v>
      </c>
      <c r="X426" t="str">
        <f t="shared" ca="1" si="79"/>
        <v>cu</v>
      </c>
      <c r="Y426" t="str">
        <f t="shared" si="80"/>
        <v>GO</v>
      </c>
      <c r="Z426">
        <f t="shared" si="81"/>
        <v>20313</v>
      </c>
    </row>
    <row r="427" spans="1:26">
      <c r="A427" t="s">
        <v>82</v>
      </c>
      <c r="B427" t="str">
        <f>VLOOKUP(A427,EventPointTypeTable!$A:$B,MATCH(EventPointTypeTable!$B$1,EventPointTypeTable!$A$1:$B$1,0),0)</f>
        <v>루틴9</v>
      </c>
      <c r="C427">
        <f t="shared" ca="1" si="82"/>
        <v>31</v>
      </c>
      <c r="D427">
        <v>3400</v>
      </c>
      <c r="E427">
        <f t="shared" ca="1" si="83"/>
        <v>18682</v>
      </c>
      <c r="F427">
        <f ca="1">(60+SUMIF(OFFSET(N427,-$C427+1,0,$C427),"EN",OFFSET(O427,-$C427+1,0,$C427)))*SummonTypeTable!$O$2</f>
        <v>8317.7777777777792</v>
      </c>
      <c r="G427">
        <f ca="1">IF(C427=1,60*SummonTypeTable!$O$2-OFFSET(F427,0,-1),
IF(F427&lt;&gt;OFFSET(F427,-1,0),OFFSET(F427,-1,0)-OFFSET(F427,0,-1),""))</f>
        <v>-13742</v>
      </c>
      <c r="H427">
        <f ca="1">IF(C427=1,60*SummonTypeTable!$O$2/OFFSET(F427,0,-1),
IF(F427&lt;&gt;OFFSET(F427,-1,0),OFFSET(F427,-1,0)/OFFSET(F427,0,-1),""))</f>
        <v>0.26442565035863402</v>
      </c>
      <c r="I427">
        <f ca="1">(60+SUMIF(OFFSET(N427,-$C427+1,0,$C427),"EN",OFFSET(O427,-$C427+1,0,$C427))+SUMIF(OFFSET(S427,-$C427+1,0,$C427),"EN",OFFSET(T427,-$C427+1,0,$C427)))*SummonTypeTable!$O$2</f>
        <v>11018.311111111112</v>
      </c>
      <c r="J427">
        <f ca="1">IF(C427=1,60*SummonTypeTable!$O$2-OFFSET(I427,0,-4),
IF(I427&lt;&gt;OFFSET(I427,-1,0),OFFSET(I427,-1,0)-OFFSET(I427,0,-4),""))</f>
        <v>-11885.911111111111</v>
      </c>
      <c r="K427">
        <f ca="1">IF(C427=1,60*SummonTypeTable!$O$2/OFFSET(I427,0,-4),
IF(I427&lt;&gt;OFFSET(I427,-1,0),OFFSET(I427,-1,0)/OFFSET(I427,0,-4),""))</f>
        <v>0.36377737334808313</v>
      </c>
      <c r="L427" t="str">
        <f t="shared" ca="1" si="86"/>
        <v>cu</v>
      </c>
      <c r="M427" t="s">
        <v>88</v>
      </c>
      <c r="N427" t="s">
        <v>114</v>
      </c>
      <c r="O427">
        <v>4000</v>
      </c>
      <c r="P427" t="str">
        <f t="shared" si="75"/>
        <v>에너지너무많음</v>
      </c>
      <c r="Q427" t="str">
        <f t="shared" ca="1" si="84"/>
        <v>cu</v>
      </c>
      <c r="R427" t="s">
        <v>88</v>
      </c>
      <c r="S427" t="s">
        <v>114</v>
      </c>
      <c r="T427">
        <v>1000</v>
      </c>
      <c r="U427" t="str">
        <f t="shared" ca="1" si="76"/>
        <v>cu</v>
      </c>
      <c r="V427" t="str">
        <f t="shared" si="77"/>
        <v>EN</v>
      </c>
      <c r="W427">
        <f t="shared" si="78"/>
        <v>4000</v>
      </c>
      <c r="X427" t="str">
        <f t="shared" ca="1" si="79"/>
        <v>cu</v>
      </c>
      <c r="Y427" t="str">
        <f t="shared" si="80"/>
        <v>EN</v>
      </c>
      <c r="Z427">
        <f t="shared" si="81"/>
        <v>1000</v>
      </c>
    </row>
    <row r="428" spans="1:26">
      <c r="A428" t="s">
        <v>82</v>
      </c>
      <c r="B428" t="str">
        <f>VLOOKUP(A428,EventPointTypeTable!$A:$B,MATCH(EventPointTypeTable!$B$1,EventPointTypeTable!$A$1:$B$1,0),0)</f>
        <v>루틴9</v>
      </c>
      <c r="C428">
        <f t="shared" ca="1" si="82"/>
        <v>32</v>
      </c>
      <c r="D428">
        <v>1200</v>
      </c>
      <c r="E428">
        <f t="shared" ca="1" si="83"/>
        <v>19882</v>
      </c>
      <c r="F428">
        <f ca="1">(60+SUMIF(OFFSET(N428,-$C428+1,0,$C428),"EN",OFFSET(O428,-$C428+1,0,$C428)))*SummonTypeTable!$O$2</f>
        <v>8317.7777777777792</v>
      </c>
      <c r="G428" t="str">
        <f ca="1">IF(C428=1,60*SummonTypeTable!$O$2-OFFSET(F428,0,-1),
IF(F428&lt;&gt;OFFSET(F428,-1,0),OFFSET(F428,-1,0)-OFFSET(F428,0,-1),""))</f>
        <v/>
      </c>
      <c r="H428" t="str">
        <f ca="1">IF(C428=1,60*SummonTypeTable!$O$2/OFFSET(F428,0,-1),
IF(F428&lt;&gt;OFFSET(F428,-1,0),OFFSET(F428,-1,0)/OFFSET(F428,0,-1),""))</f>
        <v/>
      </c>
      <c r="I428">
        <f ca="1">(60+SUMIF(OFFSET(N428,-$C428+1,0,$C428),"EN",OFFSET(O428,-$C428+1,0,$C428))+SUMIF(OFFSET(S428,-$C428+1,0,$C428),"EN",OFFSET(T428,-$C428+1,0,$C428)))*SummonTypeTable!$O$2</f>
        <v>11018.311111111112</v>
      </c>
      <c r="J428" t="str">
        <f ca="1">IF(C428=1,60*SummonTypeTable!$O$2-OFFSET(I428,0,-4),
IF(I428&lt;&gt;OFFSET(I428,-1,0),OFFSET(I428,-1,0)-OFFSET(I428,0,-4),""))</f>
        <v/>
      </c>
      <c r="K428" t="str">
        <f ca="1">IF(C428=1,60*SummonTypeTable!$O$2/OFFSET(I428,0,-4),
IF(I428&lt;&gt;OFFSET(I428,-1,0),OFFSET(I428,-1,0)/OFFSET(I428,0,-4),""))</f>
        <v/>
      </c>
      <c r="L428" t="str">
        <f t="shared" ca="1" si="86"/>
        <v>cu</v>
      </c>
      <c r="M428" t="s">
        <v>88</v>
      </c>
      <c r="N428" t="s">
        <v>90</v>
      </c>
      <c r="O428">
        <v>93750</v>
      </c>
      <c r="P428" t="str">
        <f t="shared" si="75"/>
        <v/>
      </c>
      <c r="Q428" t="str">
        <f t="shared" ca="1" si="84"/>
        <v>cu</v>
      </c>
      <c r="R428" t="s">
        <v>88</v>
      </c>
      <c r="S428" t="s">
        <v>90</v>
      </c>
      <c r="T428">
        <v>23438</v>
      </c>
      <c r="U428" t="str">
        <f t="shared" ca="1" si="76"/>
        <v>cu</v>
      </c>
      <c r="V428" t="str">
        <f t="shared" si="77"/>
        <v>GO</v>
      </c>
      <c r="W428">
        <f t="shared" si="78"/>
        <v>93750</v>
      </c>
      <c r="X428" t="str">
        <f t="shared" ca="1" si="79"/>
        <v>cu</v>
      </c>
      <c r="Y428" t="str">
        <f t="shared" si="80"/>
        <v>GO</v>
      </c>
      <c r="Z428">
        <f t="shared" si="81"/>
        <v>23438</v>
      </c>
    </row>
    <row r="429" spans="1:26">
      <c r="A429" t="s">
        <v>82</v>
      </c>
      <c r="B429" t="str">
        <f>VLOOKUP(A429,EventPointTypeTable!$A:$B,MATCH(EventPointTypeTable!$B$1,EventPointTypeTable!$A$1:$B$1,0),0)</f>
        <v>루틴9</v>
      </c>
      <c r="C429">
        <f t="shared" ca="1" si="82"/>
        <v>33</v>
      </c>
      <c r="D429">
        <v>4700</v>
      </c>
      <c r="E429">
        <f t="shared" ca="1" si="83"/>
        <v>24582</v>
      </c>
      <c r="F429">
        <f ca="1">(60+SUMIF(OFFSET(N429,-$C429+1,0,$C429),"EN",OFFSET(O429,-$C429+1,0,$C429)))*SummonTypeTable!$O$2</f>
        <v>12540.000000000002</v>
      </c>
      <c r="G429">
        <f ca="1">IF(C429=1,60*SummonTypeTable!$O$2-OFFSET(F429,0,-1),
IF(F429&lt;&gt;OFFSET(F429,-1,0),OFFSET(F429,-1,0)-OFFSET(F429,0,-1),""))</f>
        <v>-16264.222222222221</v>
      </c>
      <c r="H429">
        <f ca="1">IF(C429=1,60*SummonTypeTable!$O$2/OFFSET(F429,0,-1),
IF(F429&lt;&gt;OFFSET(F429,-1,0),OFFSET(F429,-1,0)/OFFSET(F429,0,-1),""))</f>
        <v>0.33836863468301109</v>
      </c>
      <c r="I429">
        <f ca="1">(60+SUMIF(OFFSET(N429,-$C429+1,0,$C429),"EN",OFFSET(O429,-$C429+1,0,$C429))+SUMIF(OFFSET(S429,-$C429+1,0,$C429),"EN",OFFSET(T429,-$C429+1,0,$C429)))*SummonTypeTable!$O$2</f>
        <v>16296.088888888891</v>
      </c>
      <c r="J429">
        <f ca="1">IF(C429=1,60*SummonTypeTable!$O$2-OFFSET(I429,0,-4),
IF(I429&lt;&gt;OFFSET(I429,-1,0),OFFSET(I429,-1,0)-OFFSET(I429,0,-4),""))</f>
        <v>-13563.688888888888</v>
      </c>
      <c r="K429">
        <f ca="1">IF(C429=1,60*SummonTypeTable!$O$2/OFFSET(I429,0,-4),
IF(I429&lt;&gt;OFFSET(I429,-1,0),OFFSET(I429,-1,0)/OFFSET(I429,0,-4),""))</f>
        <v>0.44822679648161712</v>
      </c>
      <c r="L429" t="str">
        <f t="shared" ca="1" si="86"/>
        <v>cu</v>
      </c>
      <c r="M429" t="s">
        <v>88</v>
      </c>
      <c r="N429" t="s">
        <v>114</v>
      </c>
      <c r="O429">
        <v>5000</v>
      </c>
      <c r="P429" t="str">
        <f t="shared" si="75"/>
        <v>에너지너무많음</v>
      </c>
      <c r="Q429" t="str">
        <f t="shared" ca="1" si="84"/>
        <v>cu</v>
      </c>
      <c r="R429" t="s">
        <v>88</v>
      </c>
      <c r="S429" t="s">
        <v>114</v>
      </c>
      <c r="T429">
        <v>1250</v>
      </c>
      <c r="U429" t="str">
        <f t="shared" ca="1" si="76"/>
        <v>cu</v>
      </c>
      <c r="V429" t="str">
        <f t="shared" si="77"/>
        <v>EN</v>
      </c>
      <c r="W429">
        <f t="shared" si="78"/>
        <v>5000</v>
      </c>
      <c r="X429" t="str">
        <f t="shared" ca="1" si="79"/>
        <v>cu</v>
      </c>
      <c r="Y429" t="str">
        <f t="shared" si="80"/>
        <v>EN</v>
      </c>
      <c r="Z429">
        <f t="shared" si="81"/>
        <v>1250</v>
      </c>
    </row>
    <row r="430" spans="1:26">
      <c r="A430" t="s">
        <v>82</v>
      </c>
      <c r="B430" t="str">
        <f>VLOOKUP(A430,EventPointTypeTable!$A:$B,MATCH(EventPointTypeTable!$B$1,EventPointTypeTable!$A$1:$B$1,0),0)</f>
        <v>루틴9</v>
      </c>
      <c r="C430">
        <f t="shared" ca="1" si="82"/>
        <v>34</v>
      </c>
      <c r="D430">
        <v>3500</v>
      </c>
      <c r="E430">
        <f t="shared" ca="1" si="83"/>
        <v>28082</v>
      </c>
      <c r="F430">
        <f ca="1">(60+SUMIF(OFFSET(N430,-$C430+1,0,$C430),"EN",OFFSET(O430,-$C430+1,0,$C430)))*SummonTypeTable!$O$2</f>
        <v>12540.000000000002</v>
      </c>
      <c r="G430" t="str">
        <f ca="1">IF(C430=1,60*SummonTypeTable!$O$2-OFFSET(F430,0,-1),
IF(F430&lt;&gt;OFFSET(F430,-1,0),OFFSET(F430,-1,0)-OFFSET(F430,0,-1),""))</f>
        <v/>
      </c>
      <c r="H430" t="str">
        <f ca="1">IF(C430=1,60*SummonTypeTable!$O$2/OFFSET(F430,0,-1),
IF(F430&lt;&gt;OFFSET(F430,-1,0),OFFSET(F430,-1,0)/OFFSET(F430,0,-1),""))</f>
        <v/>
      </c>
      <c r="I430">
        <f ca="1">(60+SUMIF(OFFSET(N430,-$C430+1,0,$C430),"EN",OFFSET(O430,-$C430+1,0,$C430))+SUMIF(OFFSET(S430,-$C430+1,0,$C430),"EN",OFFSET(T430,-$C430+1,0,$C430)))*SummonTypeTable!$O$2</f>
        <v>16296.088888888891</v>
      </c>
      <c r="J430" t="str">
        <f ca="1">IF(C430=1,60*SummonTypeTable!$O$2-OFFSET(I430,0,-4),
IF(I430&lt;&gt;OFFSET(I430,-1,0),OFFSET(I430,-1,0)-OFFSET(I430,0,-4),""))</f>
        <v/>
      </c>
      <c r="K430" t="str">
        <f ca="1">IF(C430=1,60*SummonTypeTable!$O$2/OFFSET(I430,0,-4),
IF(I430&lt;&gt;OFFSET(I430,-1,0),OFFSET(I430,-1,0)/OFFSET(I430,0,-4),""))</f>
        <v/>
      </c>
      <c r="L430" t="str">
        <f t="shared" ca="1" si="86"/>
        <v>cu</v>
      </c>
      <c r="M430" t="s">
        <v>88</v>
      </c>
      <c r="N430" t="s">
        <v>90</v>
      </c>
      <c r="O430">
        <v>68750</v>
      </c>
      <c r="P430" t="str">
        <f t="shared" si="75"/>
        <v/>
      </c>
      <c r="Q430" t="str">
        <f t="shared" ca="1" si="84"/>
        <v>cu</v>
      </c>
      <c r="R430" t="s">
        <v>88</v>
      </c>
      <c r="S430" t="s">
        <v>90</v>
      </c>
      <c r="T430">
        <v>17188</v>
      </c>
      <c r="U430" t="str">
        <f t="shared" ca="1" si="76"/>
        <v>cu</v>
      </c>
      <c r="V430" t="str">
        <f t="shared" si="77"/>
        <v>GO</v>
      </c>
      <c r="W430">
        <f t="shared" si="78"/>
        <v>68750</v>
      </c>
      <c r="X430" t="str">
        <f t="shared" ca="1" si="79"/>
        <v>cu</v>
      </c>
      <c r="Y430" t="str">
        <f t="shared" si="80"/>
        <v>GO</v>
      </c>
      <c r="Z430">
        <f t="shared" si="81"/>
        <v>17188</v>
      </c>
    </row>
    <row r="431" spans="1:26">
      <c r="A431" t="s">
        <v>82</v>
      </c>
      <c r="B431" t="str">
        <f>VLOOKUP(A431,EventPointTypeTable!$A:$B,MATCH(EventPointTypeTable!$B$1,EventPointTypeTable!$A$1:$B$1,0),0)</f>
        <v>루틴9</v>
      </c>
      <c r="C431">
        <f t="shared" ca="1" si="82"/>
        <v>35</v>
      </c>
      <c r="D431">
        <v>4500</v>
      </c>
      <c r="E431">
        <f t="shared" ca="1" si="83"/>
        <v>32582</v>
      </c>
      <c r="F431">
        <f ca="1">(60+SUMIF(OFFSET(N431,-$C431+1,0,$C431),"EN",OFFSET(O431,-$C431+1,0,$C431)))*SummonTypeTable!$O$2</f>
        <v>12540.000000000002</v>
      </c>
      <c r="G431" t="str">
        <f ca="1">IF(C431=1,60*SummonTypeTable!$O$2-OFFSET(F431,0,-1),
IF(F431&lt;&gt;OFFSET(F431,-1,0),OFFSET(F431,-1,0)-OFFSET(F431,0,-1),""))</f>
        <v/>
      </c>
      <c r="H431" t="str">
        <f ca="1">IF(C431=1,60*SummonTypeTable!$O$2/OFFSET(F431,0,-1),
IF(F431&lt;&gt;OFFSET(F431,-1,0),OFFSET(F431,-1,0)/OFFSET(F431,0,-1),""))</f>
        <v/>
      </c>
      <c r="I431">
        <f ca="1">(60+SUMIF(OFFSET(N431,-$C431+1,0,$C431),"EN",OFFSET(O431,-$C431+1,0,$C431))+SUMIF(OFFSET(S431,-$C431+1,0,$C431),"EN",OFFSET(T431,-$C431+1,0,$C431)))*SummonTypeTable!$O$2</f>
        <v>16296.088888888891</v>
      </c>
      <c r="J431" t="str">
        <f ca="1">IF(C431=1,60*SummonTypeTable!$O$2-OFFSET(I431,0,-4),
IF(I431&lt;&gt;OFFSET(I431,-1,0),OFFSET(I431,-1,0)-OFFSET(I431,0,-4),""))</f>
        <v/>
      </c>
      <c r="K431" t="str">
        <f ca="1">IF(C431=1,60*SummonTypeTable!$O$2/OFFSET(I431,0,-4),
IF(I431&lt;&gt;OFFSET(I431,-1,0),OFFSET(I431,-1,0)/OFFSET(I431,0,-4),""))</f>
        <v/>
      </c>
      <c r="L431" t="str">
        <f t="shared" ca="1" si="86"/>
        <v>cu</v>
      </c>
      <c r="M431" t="s">
        <v>88</v>
      </c>
      <c r="N431" t="s">
        <v>90</v>
      </c>
      <c r="O431">
        <v>87500</v>
      </c>
      <c r="P431" t="str">
        <f t="shared" si="75"/>
        <v/>
      </c>
      <c r="Q431" t="str">
        <f t="shared" ca="1" si="84"/>
        <v>cu</v>
      </c>
      <c r="R431" t="s">
        <v>88</v>
      </c>
      <c r="S431" t="s">
        <v>90</v>
      </c>
      <c r="T431">
        <v>21875</v>
      </c>
      <c r="U431" t="str">
        <f t="shared" ca="1" si="76"/>
        <v>cu</v>
      </c>
      <c r="V431" t="str">
        <f t="shared" si="77"/>
        <v>GO</v>
      </c>
      <c r="W431">
        <f t="shared" si="78"/>
        <v>87500</v>
      </c>
      <c r="X431" t="str">
        <f t="shared" ca="1" si="79"/>
        <v>cu</v>
      </c>
      <c r="Y431" t="str">
        <f t="shared" si="80"/>
        <v>GO</v>
      </c>
      <c r="Z431">
        <f t="shared" si="81"/>
        <v>21875</v>
      </c>
    </row>
    <row r="432" spans="1:26">
      <c r="A432" t="s">
        <v>82</v>
      </c>
      <c r="B432" t="str">
        <f>VLOOKUP(A432,EventPointTypeTable!$A:$B,MATCH(EventPointTypeTable!$B$1,EventPointTypeTable!$A$1:$B$1,0),0)</f>
        <v>루틴9</v>
      </c>
      <c r="C432">
        <f t="shared" ca="1" si="82"/>
        <v>36</v>
      </c>
      <c r="D432">
        <v>5800</v>
      </c>
      <c r="E432">
        <f t="shared" ca="1" si="83"/>
        <v>38382</v>
      </c>
      <c r="F432">
        <f ca="1">(60+SUMIF(OFFSET(N432,-$C432+1,0,$C432),"EN",OFFSET(O432,-$C432+1,0,$C432)))*SummonTypeTable!$O$2</f>
        <v>17944.444444444445</v>
      </c>
      <c r="G432">
        <f ca="1">IF(C432=1,60*SummonTypeTable!$O$2-OFFSET(F432,0,-1),
IF(F432&lt;&gt;OFFSET(F432,-1,0),OFFSET(F432,-1,0)-OFFSET(F432,0,-1),""))</f>
        <v>-25842</v>
      </c>
      <c r="H432">
        <f ca="1">IF(C432=1,60*SummonTypeTable!$O$2/OFFSET(F432,0,-1),
IF(F432&lt;&gt;OFFSET(F432,-1,0),OFFSET(F432,-1,0)/OFFSET(F432,0,-1),""))</f>
        <v>0.32671564795998131</v>
      </c>
      <c r="I432">
        <f ca="1">(60+SUMIF(OFFSET(N432,-$C432+1,0,$C432),"EN",OFFSET(O432,-$C432+1,0,$C432))+SUMIF(OFFSET(S432,-$C432+1,0,$C432),"EN",OFFSET(T432,-$C432+1,0,$C432)))*SummonTypeTable!$O$2</f>
        <v>23051.644444444446</v>
      </c>
      <c r="J432">
        <f ca="1">IF(C432=1,60*SummonTypeTable!$O$2-OFFSET(I432,0,-4),
IF(I432&lt;&gt;OFFSET(I432,-1,0),OFFSET(I432,-1,0)-OFFSET(I432,0,-4),""))</f>
        <v>-22085.911111111109</v>
      </c>
      <c r="K432">
        <f ca="1">IF(C432=1,60*SummonTypeTable!$O$2/OFFSET(I432,0,-4),
IF(I432&lt;&gt;OFFSET(I432,-1,0),OFFSET(I432,-1,0)/OFFSET(I432,0,-4),""))</f>
        <v>0.42457633497183295</v>
      </c>
      <c r="L432" t="str">
        <f t="shared" ca="1" si="86"/>
        <v>cu</v>
      </c>
      <c r="M432" t="s">
        <v>88</v>
      </c>
      <c r="N432" t="s">
        <v>114</v>
      </c>
      <c r="O432">
        <v>6400</v>
      </c>
      <c r="P432" t="str">
        <f t="shared" si="75"/>
        <v>에너지너무많음</v>
      </c>
      <c r="Q432" t="str">
        <f t="shared" ca="1" si="84"/>
        <v>cu</v>
      </c>
      <c r="R432" t="s">
        <v>88</v>
      </c>
      <c r="S432" t="s">
        <v>114</v>
      </c>
      <c r="T432">
        <v>1600</v>
      </c>
      <c r="U432" t="str">
        <f t="shared" ca="1" si="76"/>
        <v>cu</v>
      </c>
      <c r="V432" t="str">
        <f t="shared" si="77"/>
        <v>EN</v>
      </c>
      <c r="W432">
        <f t="shared" si="78"/>
        <v>6400</v>
      </c>
      <c r="X432" t="str">
        <f t="shared" ca="1" si="79"/>
        <v>cu</v>
      </c>
      <c r="Y432" t="str">
        <f t="shared" si="80"/>
        <v>EN</v>
      </c>
      <c r="Z432">
        <f t="shared" si="81"/>
        <v>1600</v>
      </c>
    </row>
    <row r="433" spans="1:26">
      <c r="A433" t="s">
        <v>82</v>
      </c>
      <c r="B433" t="str">
        <f>VLOOKUP(A433,EventPointTypeTable!$A:$B,MATCH(EventPointTypeTable!$B$1,EventPointTypeTable!$A$1:$B$1,0),0)</f>
        <v>루틴9</v>
      </c>
      <c r="C433">
        <f t="shared" ca="1" si="82"/>
        <v>37</v>
      </c>
      <c r="D433">
        <v>1200</v>
      </c>
      <c r="E433">
        <f t="shared" ca="1" si="83"/>
        <v>39582</v>
      </c>
      <c r="F433">
        <f ca="1">(60+SUMIF(OFFSET(N433,-$C433+1,0,$C433),"EN",OFFSET(O433,-$C433+1,0,$C433)))*SummonTypeTable!$O$2</f>
        <v>17944.444444444445</v>
      </c>
      <c r="G433" t="str">
        <f ca="1">IF(C433=1,60*SummonTypeTable!$O$2-OFFSET(F433,0,-1),
IF(F433&lt;&gt;OFFSET(F433,-1,0),OFFSET(F433,-1,0)-OFFSET(F433,0,-1),""))</f>
        <v/>
      </c>
      <c r="H433" t="str">
        <f ca="1">IF(C433=1,60*SummonTypeTable!$O$2/OFFSET(F433,0,-1),
IF(F433&lt;&gt;OFFSET(F433,-1,0),OFFSET(F433,-1,0)/OFFSET(F433,0,-1),""))</f>
        <v/>
      </c>
      <c r="I433">
        <f ca="1">(60+SUMIF(OFFSET(N433,-$C433+1,0,$C433),"EN",OFFSET(O433,-$C433+1,0,$C433))+SUMIF(OFFSET(S433,-$C433+1,0,$C433),"EN",OFFSET(T433,-$C433+1,0,$C433)))*SummonTypeTable!$O$2</f>
        <v>23051.644444444446</v>
      </c>
      <c r="J433" t="str">
        <f ca="1">IF(C433=1,60*SummonTypeTable!$O$2-OFFSET(I433,0,-4),
IF(I433&lt;&gt;OFFSET(I433,-1,0),OFFSET(I433,-1,0)-OFFSET(I433,0,-4),""))</f>
        <v/>
      </c>
      <c r="K433" t="str">
        <f ca="1">IF(C433=1,60*SummonTypeTable!$O$2/OFFSET(I433,0,-4),
IF(I433&lt;&gt;OFFSET(I433,-1,0),OFFSET(I433,-1,0)/OFFSET(I433,0,-4),""))</f>
        <v/>
      </c>
      <c r="L433" t="str">
        <f t="shared" ca="1" si="86"/>
        <v>cu</v>
      </c>
      <c r="M433" t="s">
        <v>88</v>
      </c>
      <c r="N433" t="s">
        <v>90</v>
      </c>
      <c r="O433">
        <v>48750</v>
      </c>
      <c r="P433" t="str">
        <f t="shared" si="75"/>
        <v/>
      </c>
      <c r="Q433" t="str">
        <f t="shared" ca="1" si="84"/>
        <v>cu</v>
      </c>
      <c r="R433" t="s">
        <v>88</v>
      </c>
      <c r="S433" t="s">
        <v>90</v>
      </c>
      <c r="T433">
        <v>12188</v>
      </c>
      <c r="U433" t="str">
        <f t="shared" ca="1" si="76"/>
        <v>cu</v>
      </c>
      <c r="V433" t="str">
        <f t="shared" si="77"/>
        <v>GO</v>
      </c>
      <c r="W433">
        <f t="shared" si="78"/>
        <v>48750</v>
      </c>
      <c r="X433" t="str">
        <f t="shared" ca="1" si="79"/>
        <v>cu</v>
      </c>
      <c r="Y433" t="str">
        <f t="shared" si="80"/>
        <v>GO</v>
      </c>
      <c r="Z433">
        <f t="shared" si="81"/>
        <v>12188</v>
      </c>
    </row>
    <row r="434" spans="1:26">
      <c r="A434" t="s">
        <v>82</v>
      </c>
      <c r="B434" t="str">
        <f>VLOOKUP(A434,EventPointTypeTable!$A:$B,MATCH(EventPointTypeTable!$B$1,EventPointTypeTable!$A$1:$B$1,0),0)</f>
        <v>루틴9</v>
      </c>
      <c r="C434">
        <f t="shared" ca="1" si="82"/>
        <v>38</v>
      </c>
      <c r="D434">
        <v>1550</v>
      </c>
      <c r="E434">
        <f t="shared" ca="1" si="83"/>
        <v>41132</v>
      </c>
      <c r="F434">
        <f ca="1">(60+SUMIF(OFFSET(N434,-$C434+1,0,$C434),"EN",OFFSET(O434,-$C434+1,0,$C434)))*SummonTypeTable!$O$2</f>
        <v>17944.444444444445</v>
      </c>
      <c r="G434" t="str">
        <f ca="1">IF(C434=1,60*SummonTypeTable!$O$2-OFFSET(F434,0,-1),
IF(F434&lt;&gt;OFFSET(F434,-1,0),OFFSET(F434,-1,0)-OFFSET(F434,0,-1),""))</f>
        <v/>
      </c>
      <c r="H434" t="str">
        <f ca="1">IF(C434=1,60*SummonTypeTable!$O$2/OFFSET(F434,0,-1),
IF(F434&lt;&gt;OFFSET(F434,-1,0),OFFSET(F434,-1,0)/OFFSET(F434,0,-1),""))</f>
        <v/>
      </c>
      <c r="I434">
        <f ca="1">(60+SUMIF(OFFSET(N434,-$C434+1,0,$C434),"EN",OFFSET(O434,-$C434+1,0,$C434))+SUMIF(OFFSET(S434,-$C434+1,0,$C434),"EN",OFFSET(T434,-$C434+1,0,$C434)))*SummonTypeTable!$O$2</f>
        <v>23051.644444444446</v>
      </c>
      <c r="J434" t="str">
        <f ca="1">IF(C434=1,60*SummonTypeTable!$O$2-OFFSET(I434,0,-4),
IF(I434&lt;&gt;OFFSET(I434,-1,0),OFFSET(I434,-1,0)-OFFSET(I434,0,-4),""))</f>
        <v/>
      </c>
      <c r="K434" t="str">
        <f ca="1">IF(C434=1,60*SummonTypeTable!$O$2/OFFSET(I434,0,-4),
IF(I434&lt;&gt;OFFSET(I434,-1,0),OFFSET(I434,-1,0)/OFFSET(I434,0,-4),""))</f>
        <v/>
      </c>
      <c r="L434" t="str">
        <f t="shared" ca="1" si="86"/>
        <v>cu</v>
      </c>
      <c r="M434" t="s">
        <v>88</v>
      </c>
      <c r="N434" t="s">
        <v>90</v>
      </c>
      <c r="O434">
        <v>112500</v>
      </c>
      <c r="P434" t="str">
        <f t="shared" si="75"/>
        <v/>
      </c>
      <c r="Q434" t="str">
        <f t="shared" ca="1" si="84"/>
        <v>cu</v>
      </c>
      <c r="R434" t="s">
        <v>88</v>
      </c>
      <c r="S434" t="s">
        <v>90</v>
      </c>
      <c r="T434">
        <v>28125</v>
      </c>
      <c r="U434" t="str">
        <f t="shared" ca="1" si="76"/>
        <v>cu</v>
      </c>
      <c r="V434" t="str">
        <f t="shared" si="77"/>
        <v>GO</v>
      </c>
      <c r="W434">
        <f t="shared" si="78"/>
        <v>112500</v>
      </c>
      <c r="X434" t="str">
        <f t="shared" ca="1" si="79"/>
        <v>cu</v>
      </c>
      <c r="Y434" t="str">
        <f t="shared" si="80"/>
        <v>GO</v>
      </c>
      <c r="Z434">
        <f t="shared" si="81"/>
        <v>28125</v>
      </c>
    </row>
    <row r="435" spans="1:26">
      <c r="A435" t="s">
        <v>82</v>
      </c>
      <c r="B435" t="str">
        <f>VLOOKUP(A435,EventPointTypeTable!$A:$B,MATCH(EventPointTypeTable!$B$1,EventPointTypeTable!$A$1:$B$1,0),0)</f>
        <v>루틴9</v>
      </c>
      <c r="C435">
        <f t="shared" ca="1" si="82"/>
        <v>39</v>
      </c>
      <c r="D435">
        <v>6700</v>
      </c>
      <c r="E435">
        <f t="shared" ca="1" si="83"/>
        <v>47832</v>
      </c>
      <c r="F435">
        <f ca="1">(60+SUMIF(OFFSET(N435,-$C435+1,0,$C435),"EN",OFFSET(O435,-$C435+1,0,$C435)))*SummonTypeTable!$O$2</f>
        <v>24024.444444444449</v>
      </c>
      <c r="G435">
        <f ca="1">IF(C435=1,60*SummonTypeTable!$O$2-OFFSET(F435,0,-1),
IF(F435&lt;&gt;OFFSET(F435,-1,0),OFFSET(F435,-1,0)-OFFSET(F435,0,-1),""))</f>
        <v>-29887.555555555555</v>
      </c>
      <c r="H435">
        <f ca="1">IF(C435=1,60*SummonTypeTable!$O$2/OFFSET(F435,0,-1),
IF(F435&lt;&gt;OFFSET(F435,-1,0),OFFSET(F435,-1,0)/OFFSET(F435,0,-1),""))</f>
        <v>0.37515563732322388</v>
      </c>
      <c r="I435">
        <f ca="1">(60+SUMIF(OFFSET(N435,-$C435+1,0,$C435),"EN",OFFSET(O435,-$C435+1,0,$C435))+SUMIF(OFFSET(S435,-$C435+1,0,$C435),"EN",OFFSET(T435,-$C435+1,0,$C435)))*SummonTypeTable!$O$2</f>
        <v>30651.64444444445</v>
      </c>
      <c r="J435">
        <f ca="1">IF(C435=1,60*SummonTypeTable!$O$2-OFFSET(I435,0,-4),
IF(I435&lt;&gt;OFFSET(I435,-1,0),OFFSET(I435,-1,0)-OFFSET(I435,0,-4),""))</f>
        <v>-24780.355555555554</v>
      </c>
      <c r="K435">
        <f ca="1">IF(C435=1,60*SummonTypeTable!$O$2/OFFSET(I435,0,-4),
IF(I435&lt;&gt;OFFSET(I435,-1,0),OFFSET(I435,-1,0)/OFFSET(I435,0,-4),""))</f>
        <v>0.48192934530114662</v>
      </c>
      <c r="L435" t="str">
        <f t="shared" ca="1" si="86"/>
        <v>cu</v>
      </c>
      <c r="M435" t="s">
        <v>88</v>
      </c>
      <c r="N435" t="s">
        <v>114</v>
      </c>
      <c r="O435">
        <v>7200</v>
      </c>
      <c r="P435" t="str">
        <f t="shared" si="75"/>
        <v>에너지너무많음</v>
      </c>
      <c r="Q435" t="str">
        <f t="shared" ca="1" si="84"/>
        <v>cu</v>
      </c>
      <c r="R435" t="s">
        <v>88</v>
      </c>
      <c r="S435" t="s">
        <v>114</v>
      </c>
      <c r="T435">
        <v>1800</v>
      </c>
      <c r="U435" t="str">
        <f t="shared" ca="1" si="76"/>
        <v>cu</v>
      </c>
      <c r="V435" t="str">
        <f t="shared" si="77"/>
        <v>EN</v>
      </c>
      <c r="W435">
        <f t="shared" si="78"/>
        <v>7200</v>
      </c>
      <c r="X435" t="str">
        <f t="shared" ca="1" si="79"/>
        <v>cu</v>
      </c>
      <c r="Y435" t="str">
        <f t="shared" si="80"/>
        <v>EN</v>
      </c>
      <c r="Z435">
        <f t="shared" si="81"/>
        <v>1800</v>
      </c>
    </row>
    <row r="436" spans="1:26">
      <c r="A436" t="s">
        <v>82</v>
      </c>
      <c r="B436" t="str">
        <f>VLOOKUP(A436,EventPointTypeTable!$A:$B,MATCH(EventPointTypeTable!$B$1,EventPointTypeTable!$A$1:$B$1,0),0)</f>
        <v>루틴9</v>
      </c>
      <c r="C436">
        <f t="shared" ca="1" si="82"/>
        <v>40</v>
      </c>
      <c r="D436">
        <v>2500</v>
      </c>
      <c r="E436">
        <f t="shared" ca="1" si="83"/>
        <v>50332</v>
      </c>
      <c r="F436">
        <f ca="1">(60+SUMIF(OFFSET(N436,-$C436+1,0,$C436),"EN",OFFSET(O436,-$C436+1,0,$C436)))*SummonTypeTable!$O$2</f>
        <v>24024.444444444449</v>
      </c>
      <c r="G436" t="str">
        <f ca="1">IF(C436=1,60*SummonTypeTable!$O$2-OFFSET(F436,0,-1),
IF(F436&lt;&gt;OFFSET(F436,-1,0),OFFSET(F436,-1,0)-OFFSET(F436,0,-1),""))</f>
        <v/>
      </c>
      <c r="H436" t="str">
        <f ca="1">IF(C436=1,60*SummonTypeTable!$O$2/OFFSET(F436,0,-1),
IF(F436&lt;&gt;OFFSET(F436,-1,0),OFFSET(F436,-1,0)/OFFSET(F436,0,-1),""))</f>
        <v/>
      </c>
      <c r="I436">
        <f ca="1">(60+SUMIF(OFFSET(N436,-$C436+1,0,$C436),"EN",OFFSET(O436,-$C436+1,0,$C436))+SUMIF(OFFSET(S436,-$C436+1,0,$C436),"EN",OFFSET(T436,-$C436+1,0,$C436)))*SummonTypeTable!$O$2</f>
        <v>30651.64444444445</v>
      </c>
      <c r="J436" t="str">
        <f ca="1">IF(C436=1,60*SummonTypeTable!$O$2-OFFSET(I436,0,-4),
IF(I436&lt;&gt;OFFSET(I436,-1,0),OFFSET(I436,-1,0)-OFFSET(I436,0,-4),""))</f>
        <v/>
      </c>
      <c r="K436" t="str">
        <f ca="1">IF(C436=1,60*SummonTypeTable!$O$2/OFFSET(I436,0,-4),
IF(I436&lt;&gt;OFFSET(I436,-1,0),OFFSET(I436,-1,0)/OFFSET(I436,0,-4),""))</f>
        <v/>
      </c>
      <c r="L436" t="str">
        <f t="shared" ca="1" si="86"/>
        <v>cu</v>
      </c>
      <c r="M436" t="s">
        <v>88</v>
      </c>
      <c r="N436" t="s">
        <v>90</v>
      </c>
      <c r="O436">
        <v>105000</v>
      </c>
      <c r="P436" t="str">
        <f t="shared" si="75"/>
        <v/>
      </c>
      <c r="Q436" t="str">
        <f t="shared" ca="1" si="84"/>
        <v>cu</v>
      </c>
      <c r="R436" t="s">
        <v>88</v>
      </c>
      <c r="S436" t="s">
        <v>90</v>
      </c>
      <c r="T436">
        <v>26250</v>
      </c>
      <c r="U436" t="str">
        <f t="shared" ca="1" si="76"/>
        <v>cu</v>
      </c>
      <c r="V436" t="str">
        <f t="shared" si="77"/>
        <v>GO</v>
      </c>
      <c r="W436">
        <f t="shared" si="78"/>
        <v>105000</v>
      </c>
      <c r="X436" t="str">
        <f t="shared" ca="1" si="79"/>
        <v>cu</v>
      </c>
      <c r="Y436" t="str">
        <f t="shared" si="80"/>
        <v>GO</v>
      </c>
      <c r="Z436">
        <f t="shared" si="81"/>
        <v>26250</v>
      </c>
    </row>
    <row r="437" spans="1:26">
      <c r="A437" t="s">
        <v>83</v>
      </c>
      <c r="B437" t="str">
        <f>VLOOKUP(A437,EventPointTypeTable!$A:$B,MATCH(EventPointTypeTable!$B$1,EventPointTypeTable!$A$1:$B$1,0),0)</f>
        <v>루틴10</v>
      </c>
      <c r="C437">
        <f t="shared" ca="1" si="82"/>
        <v>1</v>
      </c>
      <c r="D437">
        <v>12</v>
      </c>
      <c r="E437">
        <f t="shared" ca="1" si="83"/>
        <v>12</v>
      </c>
      <c r="F437">
        <f ca="1">(60+SUMIF(OFFSET(N437,-$C437+1,0,$C437),"EN",OFFSET(O437,-$C437+1,0,$C437)))*SummonTypeTable!$O$2</f>
        <v>152.00000000000003</v>
      </c>
      <c r="G437">
        <f ca="1">IF(C437=1,60*SummonTypeTable!$O$2-OFFSET(F437,0,-1),
IF(F437&lt;&gt;OFFSET(F437,-1,0),OFFSET(F437,-1,0)-OFFSET(F437,0,-1),""))</f>
        <v>38.666666666666671</v>
      </c>
      <c r="H437">
        <f ca="1">IF(C437=1,60*SummonTypeTable!$O$2/OFFSET(F437,0,-1),
IF(F437&lt;&gt;OFFSET(F437,-1,0),OFFSET(F437,-1,0)/OFFSET(F437,0,-1),""))</f>
        <v>4.2222222222222223</v>
      </c>
      <c r="I437">
        <f ca="1">(60+SUMIF(OFFSET(N437,-$C437+1,0,$C437),"EN",OFFSET(O437,-$C437+1,0,$C437))+SUMIF(OFFSET(S437,-$C437+1,0,$C437),"EN",OFFSET(T437,-$C437+1,0,$C437)))*SummonTypeTable!$O$2</f>
        <v>177.33333333333334</v>
      </c>
      <c r="J437">
        <f ca="1">IF(C437=1,60*SummonTypeTable!$O$2-OFFSET(I437,0,-4),
IF(I437&lt;&gt;OFFSET(I437,-1,0),OFFSET(I437,-1,0)-OFFSET(I437,0,-4),""))</f>
        <v>38.666666666666671</v>
      </c>
      <c r="K437">
        <f ca="1">IF(C437=1,60*SummonTypeTable!$O$2/OFFSET(I437,0,-4),
IF(I437&lt;&gt;OFFSET(I437,-1,0),OFFSET(I437,-1,0)/OFFSET(I437,0,-4),""))</f>
        <v>4.2222222222222223</v>
      </c>
      <c r="L437" t="str">
        <f t="shared" ca="1" si="86"/>
        <v>cu</v>
      </c>
      <c r="M437" t="s">
        <v>88</v>
      </c>
      <c r="N437" t="s">
        <v>114</v>
      </c>
      <c r="O437">
        <v>120</v>
      </c>
      <c r="P437" t="str">
        <f t="shared" si="75"/>
        <v>에너지너무많음</v>
      </c>
      <c r="Q437" t="str">
        <f t="shared" ca="1" si="84"/>
        <v>cu</v>
      </c>
      <c r="R437" t="s">
        <v>88</v>
      </c>
      <c r="S437" t="s">
        <v>114</v>
      </c>
      <c r="T437">
        <v>30</v>
      </c>
      <c r="U437" t="str">
        <f t="shared" ca="1" si="76"/>
        <v>cu</v>
      </c>
      <c r="V437" t="str">
        <f t="shared" si="77"/>
        <v>EN</v>
      </c>
      <c r="W437">
        <f t="shared" si="78"/>
        <v>120</v>
      </c>
      <c r="X437" t="str">
        <f t="shared" ca="1" si="79"/>
        <v>cu</v>
      </c>
      <c r="Y437" t="str">
        <f t="shared" si="80"/>
        <v>EN</v>
      </c>
      <c r="Z437">
        <f t="shared" si="81"/>
        <v>30</v>
      </c>
    </row>
    <row r="438" spans="1:26">
      <c r="A438" t="s">
        <v>83</v>
      </c>
      <c r="B438" t="str">
        <f>VLOOKUP(A438,EventPointTypeTable!$A:$B,MATCH(EventPointTypeTable!$B$1,EventPointTypeTable!$A$1:$B$1,0),0)</f>
        <v>루틴10</v>
      </c>
      <c r="C438">
        <f t="shared" ca="1" si="82"/>
        <v>2</v>
      </c>
      <c r="D438">
        <v>10</v>
      </c>
      <c r="E438">
        <f t="shared" ca="1" si="83"/>
        <v>22</v>
      </c>
      <c r="F438">
        <f ca="1">(60+SUMIF(OFFSET(N438,-$C438+1,0,$C438),"EN",OFFSET(O438,-$C438+1,0,$C438)))*SummonTypeTable!$O$2</f>
        <v>152.00000000000003</v>
      </c>
      <c r="G438" t="str">
        <f ca="1">IF(C438=1,60*SummonTypeTable!$O$2-OFFSET(F438,0,-1),
IF(F438&lt;&gt;OFFSET(F438,-1,0),OFFSET(F438,-1,0)-OFFSET(F438,0,-1),""))</f>
        <v/>
      </c>
      <c r="H438" t="str">
        <f ca="1">IF(C438=1,60*SummonTypeTable!$O$2/OFFSET(F438,0,-1),
IF(F438&lt;&gt;OFFSET(F438,-1,0),OFFSET(F438,-1,0)/OFFSET(F438,0,-1),""))</f>
        <v/>
      </c>
      <c r="I438">
        <f ca="1">(60+SUMIF(OFFSET(N438,-$C438+1,0,$C438),"EN",OFFSET(O438,-$C438+1,0,$C438))+SUMIF(OFFSET(S438,-$C438+1,0,$C438),"EN",OFFSET(T438,-$C438+1,0,$C438)))*SummonTypeTable!$O$2</f>
        <v>177.33333333333334</v>
      </c>
      <c r="J438" t="str">
        <f ca="1">IF(C438=1,60*SummonTypeTable!$O$2-OFFSET(I438,0,-4),
IF(I438&lt;&gt;OFFSET(I438,-1,0),OFFSET(I438,-1,0)-OFFSET(I438,0,-4),""))</f>
        <v/>
      </c>
      <c r="K438" t="str">
        <f ca="1">IF(C438=1,60*SummonTypeTable!$O$2/OFFSET(I438,0,-4),
IF(I438&lt;&gt;OFFSET(I438,-1,0),OFFSET(I438,-1,0)/OFFSET(I438,0,-4),""))</f>
        <v/>
      </c>
      <c r="L438" t="str">
        <f t="shared" ca="1" si="86"/>
        <v>cu</v>
      </c>
      <c r="M438" t="s">
        <v>88</v>
      </c>
      <c r="N438" t="s">
        <v>90</v>
      </c>
      <c r="O438">
        <v>1250</v>
      </c>
      <c r="P438" t="str">
        <f t="shared" si="75"/>
        <v/>
      </c>
      <c r="Q438" t="str">
        <f t="shared" ca="1" si="84"/>
        <v>cu</v>
      </c>
      <c r="R438" t="s">
        <v>88</v>
      </c>
      <c r="S438" t="s">
        <v>90</v>
      </c>
      <c r="T438">
        <v>313</v>
      </c>
      <c r="U438" t="str">
        <f t="shared" ca="1" si="76"/>
        <v>cu</v>
      </c>
      <c r="V438" t="str">
        <f t="shared" si="77"/>
        <v>GO</v>
      </c>
      <c r="W438">
        <f t="shared" si="78"/>
        <v>1250</v>
      </c>
      <c r="X438" t="str">
        <f t="shared" ca="1" si="79"/>
        <v>cu</v>
      </c>
      <c r="Y438" t="str">
        <f t="shared" si="80"/>
        <v>GO</v>
      </c>
      <c r="Z438">
        <f t="shared" si="81"/>
        <v>313</v>
      </c>
    </row>
    <row r="439" spans="1:26">
      <c r="A439" t="s">
        <v>83</v>
      </c>
      <c r="B439" t="str">
        <f>VLOOKUP(A439,EventPointTypeTable!$A:$B,MATCH(EventPointTypeTable!$B$1,EventPointTypeTable!$A$1:$B$1,0),0)</f>
        <v>루틴10</v>
      </c>
      <c r="C439">
        <f t="shared" ca="1" si="82"/>
        <v>3</v>
      </c>
      <c r="D439">
        <v>20</v>
      </c>
      <c r="E439">
        <f t="shared" ca="1" si="83"/>
        <v>42</v>
      </c>
      <c r="F439">
        <f ca="1">(60+SUMIF(OFFSET(N439,-$C439+1,0,$C439),"EN",OFFSET(O439,-$C439+1,0,$C439)))*SummonTypeTable!$O$2</f>
        <v>152.00000000000003</v>
      </c>
      <c r="G439" t="str">
        <f ca="1">IF(C439=1,60*SummonTypeTable!$O$2-OFFSET(F439,0,-1),
IF(F439&lt;&gt;OFFSET(F439,-1,0),OFFSET(F439,-1,0)-OFFSET(F439,0,-1),""))</f>
        <v/>
      </c>
      <c r="H439" t="str">
        <f ca="1">IF(C439=1,60*SummonTypeTable!$O$2/OFFSET(F439,0,-1),
IF(F439&lt;&gt;OFFSET(F439,-1,0),OFFSET(F439,-1,0)/OFFSET(F439,0,-1),""))</f>
        <v/>
      </c>
      <c r="I439">
        <f ca="1">(60+SUMIF(OFFSET(N439,-$C439+1,0,$C439),"EN",OFFSET(O439,-$C439+1,0,$C439))+SUMIF(OFFSET(S439,-$C439+1,0,$C439),"EN",OFFSET(T439,-$C439+1,0,$C439)))*SummonTypeTable!$O$2</f>
        <v>177.33333333333334</v>
      </c>
      <c r="J439" t="str">
        <f ca="1">IF(C439=1,60*SummonTypeTable!$O$2-OFFSET(I439,0,-4),
IF(I439&lt;&gt;OFFSET(I439,-1,0),OFFSET(I439,-1,0)-OFFSET(I439,0,-4),""))</f>
        <v/>
      </c>
      <c r="K439" t="str">
        <f ca="1">IF(C439=1,60*SummonTypeTable!$O$2/OFFSET(I439,0,-4),
IF(I439&lt;&gt;OFFSET(I439,-1,0),OFFSET(I439,-1,0)/OFFSET(I439,0,-4),""))</f>
        <v/>
      </c>
      <c r="L439" t="str">
        <f t="shared" ca="1" si="86"/>
        <v>it</v>
      </c>
      <c r="M439" t="s">
        <v>146</v>
      </c>
      <c r="N439" t="s">
        <v>145</v>
      </c>
      <c r="O439">
        <v>2</v>
      </c>
      <c r="P439" t="str">
        <f t="shared" si="75"/>
        <v/>
      </c>
      <c r="Q439" t="str">
        <f t="shared" ca="1" si="84"/>
        <v>cu</v>
      </c>
      <c r="R439" t="s">
        <v>88</v>
      </c>
      <c r="S439" t="s">
        <v>90</v>
      </c>
      <c r="T439">
        <v>469</v>
      </c>
      <c r="U439" t="str">
        <f t="shared" ca="1" si="76"/>
        <v>it</v>
      </c>
      <c r="V439" t="str">
        <f t="shared" si="77"/>
        <v>Cash_sSpellGacha</v>
      </c>
      <c r="W439">
        <f t="shared" si="78"/>
        <v>2</v>
      </c>
      <c r="X439" t="str">
        <f t="shared" ca="1" si="79"/>
        <v>cu</v>
      </c>
      <c r="Y439" t="str">
        <f t="shared" si="80"/>
        <v>GO</v>
      </c>
      <c r="Z439">
        <f t="shared" si="81"/>
        <v>469</v>
      </c>
    </row>
    <row r="440" spans="1:26">
      <c r="A440" t="s">
        <v>83</v>
      </c>
      <c r="B440" t="str">
        <f>VLOOKUP(A440,EventPointTypeTable!$A:$B,MATCH(EventPointTypeTable!$B$1,EventPointTypeTable!$A$1:$B$1,0),0)</f>
        <v>루틴10</v>
      </c>
      <c r="C440">
        <f t="shared" ca="1" si="82"/>
        <v>4</v>
      </c>
      <c r="D440">
        <v>25</v>
      </c>
      <c r="E440">
        <f t="shared" ca="1" si="83"/>
        <v>67</v>
      </c>
      <c r="F440">
        <f ca="1">(60+SUMIF(OFFSET(N440,-$C440+1,0,$C440),"EN",OFFSET(O440,-$C440+1,0,$C440)))*SummonTypeTable!$O$2</f>
        <v>278.66666666666669</v>
      </c>
      <c r="G440">
        <f ca="1">IF(C440=1,60*SummonTypeTable!$O$2-OFFSET(F440,0,-1),
IF(F440&lt;&gt;OFFSET(F440,-1,0),OFFSET(F440,-1,0)-OFFSET(F440,0,-1),""))</f>
        <v>85.000000000000028</v>
      </c>
      <c r="H440">
        <f ca="1">IF(C440=1,60*SummonTypeTable!$O$2/OFFSET(F440,0,-1),
IF(F440&lt;&gt;OFFSET(F440,-1,0),OFFSET(F440,-1,0)/OFFSET(F440,0,-1),""))</f>
        <v>2.2686567164179108</v>
      </c>
      <c r="I440">
        <f ca="1">(60+SUMIF(OFFSET(N440,-$C440+1,0,$C440),"EN",OFFSET(O440,-$C440+1,0,$C440))+SUMIF(OFFSET(S440,-$C440+1,0,$C440),"EN",OFFSET(T440,-$C440+1,0,$C440)))*SummonTypeTable!$O$2</f>
        <v>336.08888888888896</v>
      </c>
      <c r="J440">
        <f ca="1">IF(C440=1,60*SummonTypeTable!$O$2-OFFSET(I440,0,-4),
IF(I440&lt;&gt;OFFSET(I440,-1,0),OFFSET(I440,-1,0)-OFFSET(I440,0,-4),""))</f>
        <v>110.33333333333334</v>
      </c>
      <c r="K440">
        <f ca="1">IF(C440=1,60*SummonTypeTable!$O$2/OFFSET(I440,0,-4),
IF(I440&lt;&gt;OFFSET(I440,-1,0),OFFSET(I440,-1,0)/OFFSET(I440,0,-4),""))</f>
        <v>2.6467661691542288</v>
      </c>
      <c r="L440" t="str">
        <f t="shared" ca="1" si="86"/>
        <v>cu</v>
      </c>
      <c r="M440" t="s">
        <v>88</v>
      </c>
      <c r="N440" t="s">
        <v>114</v>
      </c>
      <c r="O440">
        <v>150</v>
      </c>
      <c r="P440" t="str">
        <f t="shared" si="75"/>
        <v>에너지너무많음</v>
      </c>
      <c r="Q440" t="str">
        <f t="shared" ca="1" si="84"/>
        <v>cu</v>
      </c>
      <c r="R440" t="s">
        <v>88</v>
      </c>
      <c r="S440" t="s">
        <v>114</v>
      </c>
      <c r="T440">
        <v>38</v>
      </c>
      <c r="U440" t="str">
        <f t="shared" ca="1" si="76"/>
        <v>cu</v>
      </c>
      <c r="V440" t="str">
        <f t="shared" si="77"/>
        <v>EN</v>
      </c>
      <c r="W440">
        <f t="shared" si="78"/>
        <v>150</v>
      </c>
      <c r="X440" t="str">
        <f t="shared" ca="1" si="79"/>
        <v>cu</v>
      </c>
      <c r="Y440" t="str">
        <f t="shared" si="80"/>
        <v>EN</v>
      </c>
      <c r="Z440">
        <f t="shared" si="81"/>
        <v>38</v>
      </c>
    </row>
    <row r="441" spans="1:26">
      <c r="A441" t="s">
        <v>83</v>
      </c>
      <c r="B441" t="str">
        <f>VLOOKUP(A441,EventPointTypeTable!$A:$B,MATCH(EventPointTypeTable!$B$1,EventPointTypeTable!$A$1:$B$1,0),0)</f>
        <v>루틴10</v>
      </c>
      <c r="C441">
        <f t="shared" ca="1" si="82"/>
        <v>5</v>
      </c>
      <c r="D441">
        <v>15</v>
      </c>
      <c r="E441">
        <f t="shared" ca="1" si="83"/>
        <v>82</v>
      </c>
      <c r="F441">
        <f ca="1">(60+SUMIF(OFFSET(N441,-$C441+1,0,$C441),"EN",OFFSET(O441,-$C441+1,0,$C441)))*SummonTypeTable!$O$2</f>
        <v>278.66666666666669</v>
      </c>
      <c r="G441" t="str">
        <f ca="1">IF(C441=1,60*SummonTypeTable!$O$2-OFFSET(F441,0,-1),
IF(F441&lt;&gt;OFFSET(F441,-1,0),OFFSET(F441,-1,0)-OFFSET(F441,0,-1),""))</f>
        <v/>
      </c>
      <c r="H441" t="str">
        <f ca="1">IF(C441=1,60*SummonTypeTable!$O$2/OFFSET(F441,0,-1),
IF(F441&lt;&gt;OFFSET(F441,-1,0),OFFSET(F441,-1,0)/OFFSET(F441,0,-1),""))</f>
        <v/>
      </c>
      <c r="I441">
        <f ca="1">(60+SUMIF(OFFSET(N441,-$C441+1,0,$C441),"EN",OFFSET(O441,-$C441+1,0,$C441))+SUMIF(OFFSET(S441,-$C441+1,0,$C441),"EN",OFFSET(T441,-$C441+1,0,$C441)))*SummonTypeTable!$O$2</f>
        <v>336.08888888888896</v>
      </c>
      <c r="J441" t="str">
        <f ca="1">IF(C441=1,60*SummonTypeTable!$O$2-OFFSET(I441,0,-4),
IF(I441&lt;&gt;OFFSET(I441,-1,0),OFFSET(I441,-1,0)-OFFSET(I441,0,-4),""))</f>
        <v/>
      </c>
      <c r="K441" t="str">
        <f ca="1">IF(C441=1,60*SummonTypeTable!$O$2/OFFSET(I441,0,-4),
IF(I441&lt;&gt;OFFSET(I441,-1,0),OFFSET(I441,-1,0)/OFFSET(I441,0,-4),""))</f>
        <v/>
      </c>
      <c r="L441" t="str">
        <f t="shared" ca="1" si="86"/>
        <v>cu</v>
      </c>
      <c r="M441" t="s">
        <v>88</v>
      </c>
      <c r="N441" t="s">
        <v>90</v>
      </c>
      <c r="O441">
        <v>2500</v>
      </c>
      <c r="P441" t="str">
        <f t="shared" si="75"/>
        <v/>
      </c>
      <c r="Q441" t="str">
        <f t="shared" ca="1" si="84"/>
        <v>cu</v>
      </c>
      <c r="R441" t="s">
        <v>88</v>
      </c>
      <c r="S441" t="s">
        <v>90</v>
      </c>
      <c r="T441">
        <v>625</v>
      </c>
      <c r="U441" t="str">
        <f t="shared" ca="1" si="76"/>
        <v>cu</v>
      </c>
      <c r="V441" t="str">
        <f t="shared" si="77"/>
        <v>GO</v>
      </c>
      <c r="W441">
        <f t="shared" si="78"/>
        <v>2500</v>
      </c>
      <c r="X441" t="str">
        <f t="shared" ca="1" si="79"/>
        <v>cu</v>
      </c>
      <c r="Y441" t="str">
        <f t="shared" si="80"/>
        <v>GO</v>
      </c>
      <c r="Z441">
        <f t="shared" si="81"/>
        <v>625</v>
      </c>
    </row>
    <row r="442" spans="1:26">
      <c r="A442" t="s">
        <v>83</v>
      </c>
      <c r="B442" t="str">
        <f>VLOOKUP(A442,EventPointTypeTable!$A:$B,MATCH(EventPointTypeTable!$B$1,EventPointTypeTable!$A$1:$B$1,0),0)</f>
        <v>루틴10</v>
      </c>
      <c r="C442">
        <f t="shared" ca="1" si="82"/>
        <v>6</v>
      </c>
      <c r="D442">
        <v>40</v>
      </c>
      <c r="E442">
        <f t="shared" ca="1" si="83"/>
        <v>122</v>
      </c>
      <c r="F442">
        <f ca="1">(60+SUMIF(OFFSET(N442,-$C442+1,0,$C442),"EN",OFFSET(O442,-$C442+1,0,$C442)))*SummonTypeTable!$O$2</f>
        <v>278.66666666666669</v>
      </c>
      <c r="G442" t="str">
        <f ca="1">IF(C442=1,60*SummonTypeTable!$O$2-OFFSET(F442,0,-1),
IF(F442&lt;&gt;OFFSET(F442,-1,0),OFFSET(F442,-1,0)-OFFSET(F442,0,-1),""))</f>
        <v/>
      </c>
      <c r="H442" t="str">
        <f ca="1">IF(C442=1,60*SummonTypeTable!$O$2/OFFSET(F442,0,-1),
IF(F442&lt;&gt;OFFSET(F442,-1,0),OFFSET(F442,-1,0)/OFFSET(F442,0,-1),""))</f>
        <v/>
      </c>
      <c r="I442">
        <f ca="1">(60+SUMIF(OFFSET(N442,-$C442+1,0,$C442),"EN",OFFSET(O442,-$C442+1,0,$C442))+SUMIF(OFFSET(S442,-$C442+1,0,$C442),"EN",OFFSET(T442,-$C442+1,0,$C442)))*SummonTypeTable!$O$2</f>
        <v>336.08888888888896</v>
      </c>
      <c r="J442" t="str">
        <f ca="1">IF(C442=1,60*SummonTypeTable!$O$2-OFFSET(I442,0,-4),
IF(I442&lt;&gt;OFFSET(I442,-1,0),OFFSET(I442,-1,0)-OFFSET(I442,0,-4),""))</f>
        <v/>
      </c>
      <c r="K442" t="str">
        <f ca="1">IF(C442=1,60*SummonTypeTable!$O$2/OFFSET(I442,0,-4),
IF(I442&lt;&gt;OFFSET(I442,-1,0),OFFSET(I442,-1,0)/OFFSET(I442,0,-4),""))</f>
        <v/>
      </c>
      <c r="L442" t="str">
        <f t="shared" ca="1" si="86"/>
        <v>cu</v>
      </c>
      <c r="M442" t="s">
        <v>88</v>
      </c>
      <c r="N442" t="s">
        <v>90</v>
      </c>
      <c r="O442">
        <v>3750</v>
      </c>
      <c r="P442" t="str">
        <f t="shared" si="75"/>
        <v/>
      </c>
      <c r="Q442" t="str">
        <f t="shared" ca="1" si="84"/>
        <v>cu</v>
      </c>
      <c r="R442" t="s">
        <v>88</v>
      </c>
      <c r="S442" t="s">
        <v>90</v>
      </c>
      <c r="T442">
        <v>938</v>
      </c>
      <c r="U442" t="str">
        <f t="shared" ca="1" si="76"/>
        <v>cu</v>
      </c>
      <c r="V442" t="str">
        <f t="shared" si="77"/>
        <v>GO</v>
      </c>
      <c r="W442">
        <f t="shared" si="78"/>
        <v>3750</v>
      </c>
      <c r="X442" t="str">
        <f t="shared" ca="1" si="79"/>
        <v>cu</v>
      </c>
      <c r="Y442" t="str">
        <f t="shared" si="80"/>
        <v>GO</v>
      </c>
      <c r="Z442">
        <f t="shared" si="81"/>
        <v>938</v>
      </c>
    </row>
    <row r="443" spans="1:26">
      <c r="A443" t="s">
        <v>83</v>
      </c>
      <c r="B443" t="str">
        <f>VLOOKUP(A443,EventPointTypeTable!$A:$B,MATCH(EventPointTypeTable!$B$1,EventPointTypeTable!$A$1:$B$1,0),0)</f>
        <v>루틴10</v>
      </c>
      <c r="C443">
        <f t="shared" ca="1" si="82"/>
        <v>7</v>
      </c>
      <c r="D443">
        <v>75</v>
      </c>
      <c r="E443">
        <f t="shared" ca="1" si="83"/>
        <v>197</v>
      </c>
      <c r="F443">
        <f ca="1">(60+SUMIF(OFFSET(N443,-$C443+1,0,$C443),"EN",OFFSET(O443,-$C443+1,0,$C443)))*SummonTypeTable!$O$2</f>
        <v>464.44444444444451</v>
      </c>
      <c r="G443">
        <f ca="1">IF(C443=1,60*SummonTypeTable!$O$2-OFFSET(F443,0,-1),
IF(F443&lt;&gt;OFFSET(F443,-1,0),OFFSET(F443,-1,0)-OFFSET(F443,0,-1),""))</f>
        <v>81.666666666666686</v>
      </c>
      <c r="H443">
        <f ca="1">IF(C443=1,60*SummonTypeTable!$O$2/OFFSET(F443,0,-1),
IF(F443&lt;&gt;OFFSET(F443,-1,0),OFFSET(F443,-1,0)/OFFSET(F443,0,-1),""))</f>
        <v>1.4145516074450086</v>
      </c>
      <c r="I443">
        <f ca="1">(60+SUMIF(OFFSET(N443,-$C443+1,0,$C443),"EN",OFFSET(O443,-$C443+1,0,$C443))+SUMIF(OFFSET(S443,-$C443+1,0,$C443),"EN",OFFSET(T443,-$C443+1,0,$C443)))*SummonTypeTable!$O$2</f>
        <v>568.31111111111113</v>
      </c>
      <c r="J443">
        <f ca="1">IF(C443=1,60*SummonTypeTable!$O$2-OFFSET(I443,0,-4),
IF(I443&lt;&gt;OFFSET(I443,-1,0),OFFSET(I443,-1,0)-OFFSET(I443,0,-4),""))</f>
        <v>139.08888888888896</v>
      </c>
      <c r="K443">
        <f ca="1">IF(C443=1,60*SummonTypeTable!$O$2/OFFSET(I443,0,-4),
IF(I443&lt;&gt;OFFSET(I443,-1,0),OFFSET(I443,-1,0)/OFFSET(I443,0,-4),""))</f>
        <v>1.7060349689791319</v>
      </c>
      <c r="L443" t="str">
        <f t="shared" ca="1" si="86"/>
        <v>cu</v>
      </c>
      <c r="M443" t="s">
        <v>88</v>
      </c>
      <c r="N443" t="s">
        <v>114</v>
      </c>
      <c r="O443">
        <v>220</v>
      </c>
      <c r="P443" t="str">
        <f t="shared" si="75"/>
        <v>에너지너무많음</v>
      </c>
      <c r="Q443" t="str">
        <f t="shared" ca="1" si="84"/>
        <v>cu</v>
      </c>
      <c r="R443" t="s">
        <v>88</v>
      </c>
      <c r="S443" t="s">
        <v>114</v>
      </c>
      <c r="T443">
        <v>55</v>
      </c>
      <c r="U443" t="str">
        <f t="shared" ca="1" si="76"/>
        <v>cu</v>
      </c>
      <c r="V443" t="str">
        <f t="shared" si="77"/>
        <v>EN</v>
      </c>
      <c r="W443">
        <f t="shared" si="78"/>
        <v>220</v>
      </c>
      <c r="X443" t="str">
        <f t="shared" ca="1" si="79"/>
        <v>cu</v>
      </c>
      <c r="Y443" t="str">
        <f t="shared" si="80"/>
        <v>EN</v>
      </c>
      <c r="Z443">
        <f t="shared" si="81"/>
        <v>55</v>
      </c>
    </row>
    <row r="444" spans="1:26">
      <c r="A444" t="s">
        <v>83</v>
      </c>
      <c r="B444" t="str">
        <f>VLOOKUP(A444,EventPointTypeTable!$A:$B,MATCH(EventPointTypeTable!$B$1,EventPointTypeTable!$A$1:$B$1,0),0)</f>
        <v>루틴10</v>
      </c>
      <c r="C444">
        <f t="shared" ca="1" si="82"/>
        <v>8</v>
      </c>
      <c r="D444">
        <v>35</v>
      </c>
      <c r="E444">
        <f t="shared" ca="1" si="83"/>
        <v>232</v>
      </c>
      <c r="F444">
        <f ca="1">(60+SUMIF(OFFSET(N444,-$C444+1,0,$C444),"EN",OFFSET(O444,-$C444+1,0,$C444)))*SummonTypeTable!$O$2</f>
        <v>464.44444444444451</v>
      </c>
      <c r="G444" t="str">
        <f ca="1">IF(C444=1,60*SummonTypeTable!$O$2-OFFSET(F444,0,-1),
IF(F444&lt;&gt;OFFSET(F444,-1,0),OFFSET(F444,-1,0)-OFFSET(F444,0,-1),""))</f>
        <v/>
      </c>
      <c r="H444" t="str">
        <f ca="1">IF(C444=1,60*SummonTypeTable!$O$2/OFFSET(F444,0,-1),
IF(F444&lt;&gt;OFFSET(F444,-1,0),OFFSET(F444,-1,0)/OFFSET(F444,0,-1),""))</f>
        <v/>
      </c>
      <c r="I444">
        <f ca="1">(60+SUMIF(OFFSET(N444,-$C444+1,0,$C444),"EN",OFFSET(O444,-$C444+1,0,$C444))+SUMIF(OFFSET(S444,-$C444+1,0,$C444),"EN",OFFSET(T444,-$C444+1,0,$C444)))*SummonTypeTable!$O$2</f>
        <v>568.31111111111113</v>
      </c>
      <c r="J444" t="str">
        <f ca="1">IF(C444=1,60*SummonTypeTable!$O$2-OFFSET(I444,0,-4),
IF(I444&lt;&gt;OFFSET(I444,-1,0),OFFSET(I444,-1,0)-OFFSET(I444,0,-4),""))</f>
        <v/>
      </c>
      <c r="K444" t="str">
        <f ca="1">IF(C444=1,60*SummonTypeTable!$O$2/OFFSET(I444,0,-4),
IF(I444&lt;&gt;OFFSET(I444,-1,0),OFFSET(I444,-1,0)/OFFSET(I444,0,-4),""))</f>
        <v/>
      </c>
      <c r="L444" t="str">
        <f t="shared" ca="1" si="86"/>
        <v>it</v>
      </c>
      <c r="M444" t="s">
        <v>146</v>
      </c>
      <c r="N444" t="s">
        <v>145</v>
      </c>
      <c r="O444">
        <v>2</v>
      </c>
      <c r="P444" t="str">
        <f t="shared" si="75"/>
        <v/>
      </c>
      <c r="Q444" t="str">
        <f t="shared" ca="1" si="84"/>
        <v>cu</v>
      </c>
      <c r="R444" t="s">
        <v>88</v>
      </c>
      <c r="S444" t="s">
        <v>90</v>
      </c>
      <c r="T444">
        <v>1250</v>
      </c>
      <c r="U444" t="str">
        <f t="shared" ca="1" si="76"/>
        <v>it</v>
      </c>
      <c r="V444" t="str">
        <f t="shared" si="77"/>
        <v>Cash_sSpellGacha</v>
      </c>
      <c r="W444">
        <f t="shared" si="78"/>
        <v>2</v>
      </c>
      <c r="X444" t="str">
        <f t="shared" ca="1" si="79"/>
        <v>cu</v>
      </c>
      <c r="Y444" t="str">
        <f t="shared" si="80"/>
        <v>GO</v>
      </c>
      <c r="Z444">
        <f t="shared" si="81"/>
        <v>1250</v>
      </c>
    </row>
    <row r="445" spans="1:26">
      <c r="A445" t="s">
        <v>83</v>
      </c>
      <c r="B445" t="str">
        <f>VLOOKUP(A445,EventPointTypeTable!$A:$B,MATCH(EventPointTypeTable!$B$1,EventPointTypeTable!$A$1:$B$1,0),0)</f>
        <v>루틴10</v>
      </c>
      <c r="C445">
        <f t="shared" ca="1" si="82"/>
        <v>9</v>
      </c>
      <c r="D445">
        <v>50</v>
      </c>
      <c r="E445">
        <f t="shared" ca="1" si="83"/>
        <v>282</v>
      </c>
      <c r="F445">
        <f ca="1">(60+SUMIF(OFFSET(N445,-$C445+1,0,$C445),"EN",OFFSET(O445,-$C445+1,0,$C445)))*SummonTypeTable!$O$2</f>
        <v>464.44444444444451</v>
      </c>
      <c r="G445" t="str">
        <f ca="1">IF(C445=1,60*SummonTypeTable!$O$2-OFFSET(F445,0,-1),
IF(F445&lt;&gt;OFFSET(F445,-1,0),OFFSET(F445,-1,0)-OFFSET(F445,0,-1),""))</f>
        <v/>
      </c>
      <c r="H445" t="str">
        <f ca="1">IF(C445=1,60*SummonTypeTable!$O$2/OFFSET(F445,0,-1),
IF(F445&lt;&gt;OFFSET(F445,-1,0),OFFSET(F445,-1,0)/OFFSET(F445,0,-1),""))</f>
        <v/>
      </c>
      <c r="I445">
        <f ca="1">(60+SUMIF(OFFSET(N445,-$C445+1,0,$C445),"EN",OFFSET(O445,-$C445+1,0,$C445))+SUMIF(OFFSET(S445,-$C445+1,0,$C445),"EN",OFFSET(T445,-$C445+1,0,$C445)))*SummonTypeTable!$O$2</f>
        <v>568.31111111111113</v>
      </c>
      <c r="J445" t="str">
        <f ca="1">IF(C445=1,60*SummonTypeTable!$O$2-OFFSET(I445,0,-4),
IF(I445&lt;&gt;OFFSET(I445,-1,0),OFFSET(I445,-1,0)-OFFSET(I445,0,-4),""))</f>
        <v/>
      </c>
      <c r="K445" t="str">
        <f ca="1">IF(C445=1,60*SummonTypeTable!$O$2/OFFSET(I445,0,-4),
IF(I445&lt;&gt;OFFSET(I445,-1,0),OFFSET(I445,-1,0)/OFFSET(I445,0,-4),""))</f>
        <v/>
      </c>
      <c r="L445" t="str">
        <f t="shared" ca="1" si="86"/>
        <v>cu</v>
      </c>
      <c r="M445" t="s">
        <v>88</v>
      </c>
      <c r="N445" t="s">
        <v>90</v>
      </c>
      <c r="O445">
        <v>6250</v>
      </c>
      <c r="P445" t="str">
        <f t="shared" si="75"/>
        <v/>
      </c>
      <c r="Q445" t="str">
        <f t="shared" ca="1" si="84"/>
        <v>cu</v>
      </c>
      <c r="R445" t="s">
        <v>88</v>
      </c>
      <c r="S445" t="s">
        <v>90</v>
      </c>
      <c r="T445">
        <v>1563</v>
      </c>
      <c r="U445" t="str">
        <f t="shared" ca="1" si="76"/>
        <v>cu</v>
      </c>
      <c r="V445" t="str">
        <f t="shared" si="77"/>
        <v>GO</v>
      </c>
      <c r="W445">
        <f t="shared" si="78"/>
        <v>6250</v>
      </c>
      <c r="X445" t="str">
        <f t="shared" ca="1" si="79"/>
        <v>cu</v>
      </c>
      <c r="Y445" t="str">
        <f t="shared" si="80"/>
        <v>GO</v>
      </c>
      <c r="Z445">
        <f t="shared" si="81"/>
        <v>1563</v>
      </c>
    </row>
    <row r="446" spans="1:26">
      <c r="A446" t="s">
        <v>83</v>
      </c>
      <c r="B446" t="str">
        <f>VLOOKUP(A446,EventPointTypeTable!$A:$B,MATCH(EventPointTypeTable!$B$1,EventPointTypeTable!$A$1:$B$1,0),0)</f>
        <v>루틴10</v>
      </c>
      <c r="C446">
        <f t="shared" ca="1" si="82"/>
        <v>10</v>
      </c>
      <c r="D446">
        <v>80</v>
      </c>
      <c r="E446">
        <f t="shared" ca="1" si="83"/>
        <v>362</v>
      </c>
      <c r="F446">
        <f ca="1">(60+SUMIF(OFFSET(N446,-$C446+1,0,$C446),"EN",OFFSET(O446,-$C446+1,0,$C446)))*SummonTypeTable!$O$2</f>
        <v>464.44444444444451</v>
      </c>
      <c r="G446" t="str">
        <f ca="1">IF(C446=1,60*SummonTypeTable!$O$2-OFFSET(F446,0,-1),
IF(F446&lt;&gt;OFFSET(F446,-1,0),OFFSET(F446,-1,0)-OFFSET(F446,0,-1),""))</f>
        <v/>
      </c>
      <c r="H446" t="str">
        <f ca="1">IF(C446=1,60*SummonTypeTable!$O$2/OFFSET(F446,0,-1),
IF(F446&lt;&gt;OFFSET(F446,-1,0),OFFSET(F446,-1,0)/OFFSET(F446,0,-1),""))</f>
        <v/>
      </c>
      <c r="I446">
        <f ca="1">(60+SUMIF(OFFSET(N446,-$C446+1,0,$C446),"EN",OFFSET(O446,-$C446+1,0,$C446))+SUMIF(OFFSET(S446,-$C446+1,0,$C446),"EN",OFFSET(T446,-$C446+1,0,$C446)))*SummonTypeTable!$O$2</f>
        <v>568.31111111111113</v>
      </c>
      <c r="J446" t="str">
        <f ca="1">IF(C446=1,60*SummonTypeTable!$O$2-OFFSET(I446,0,-4),
IF(I446&lt;&gt;OFFSET(I446,-1,0),OFFSET(I446,-1,0)-OFFSET(I446,0,-4),""))</f>
        <v/>
      </c>
      <c r="K446" t="str">
        <f ca="1">IF(C446=1,60*SummonTypeTable!$O$2/OFFSET(I446,0,-4),
IF(I446&lt;&gt;OFFSET(I446,-1,0),OFFSET(I446,-1,0)/OFFSET(I446,0,-4),""))</f>
        <v/>
      </c>
      <c r="L446" t="str">
        <f t="shared" ca="1" si="86"/>
        <v>it</v>
      </c>
      <c r="M446" t="s">
        <v>146</v>
      </c>
      <c r="N446" t="s">
        <v>147</v>
      </c>
      <c r="O446">
        <v>1</v>
      </c>
      <c r="P446" t="str">
        <f t="shared" si="75"/>
        <v/>
      </c>
      <c r="Q446" t="str">
        <f t="shared" ca="1" si="84"/>
        <v>cu</v>
      </c>
      <c r="R446" t="s">
        <v>88</v>
      </c>
      <c r="S446" t="s">
        <v>90</v>
      </c>
      <c r="T446">
        <v>1406</v>
      </c>
      <c r="U446" t="str">
        <f t="shared" ca="1" si="76"/>
        <v>it</v>
      </c>
      <c r="V446" t="str">
        <f t="shared" si="77"/>
        <v>Cash_sCharacterGacha</v>
      </c>
      <c r="W446">
        <f t="shared" si="78"/>
        <v>1</v>
      </c>
      <c r="X446" t="str">
        <f t="shared" ca="1" si="79"/>
        <v>cu</v>
      </c>
      <c r="Y446" t="str">
        <f t="shared" si="80"/>
        <v>GO</v>
      </c>
      <c r="Z446">
        <f t="shared" si="81"/>
        <v>1406</v>
      </c>
    </row>
    <row r="447" spans="1:26">
      <c r="A447" t="s">
        <v>83</v>
      </c>
      <c r="B447" t="str">
        <f>VLOOKUP(A447,EventPointTypeTable!$A:$B,MATCH(EventPointTypeTable!$B$1,EventPointTypeTable!$A$1:$B$1,0),0)</f>
        <v>루틴10</v>
      </c>
      <c r="C447">
        <f t="shared" ca="1" si="82"/>
        <v>11</v>
      </c>
      <c r="D447">
        <v>100</v>
      </c>
      <c r="E447">
        <f t="shared" ca="1" si="83"/>
        <v>462</v>
      </c>
      <c r="F447">
        <f ca="1">(60+SUMIF(OFFSET(N447,-$C447+1,0,$C447),"EN",OFFSET(O447,-$C447+1,0,$C447)))*SummonTypeTable!$O$2</f>
        <v>717.77777777777783</v>
      </c>
      <c r="G447">
        <f ca="1">IF(C447=1,60*SummonTypeTable!$O$2-OFFSET(F447,0,-1),
IF(F447&lt;&gt;OFFSET(F447,-1,0),OFFSET(F447,-1,0)-OFFSET(F447,0,-1),""))</f>
        <v>2.4444444444445139</v>
      </c>
      <c r="H447">
        <f ca="1">IF(C447=1,60*SummonTypeTable!$O$2/OFFSET(F447,0,-1),
IF(F447&lt;&gt;OFFSET(F447,-1,0),OFFSET(F447,-1,0)/OFFSET(F447,0,-1),""))</f>
        <v>1.0052910052910053</v>
      </c>
      <c r="I447">
        <f ca="1">(60+SUMIF(OFFSET(N447,-$C447+1,0,$C447),"EN",OFFSET(O447,-$C447+1,0,$C447))+SUMIF(OFFSET(S447,-$C447+1,0,$C447),"EN",OFFSET(T447,-$C447+1,0,$C447)))*SummonTypeTable!$O$2</f>
        <v>884.97777777777787</v>
      </c>
      <c r="J447">
        <f ca="1">IF(C447=1,60*SummonTypeTable!$O$2-OFFSET(I447,0,-4),
IF(I447&lt;&gt;OFFSET(I447,-1,0),OFFSET(I447,-1,0)-OFFSET(I447,0,-4),""))</f>
        <v>106.31111111111113</v>
      </c>
      <c r="K447">
        <f ca="1">IF(C447=1,60*SummonTypeTable!$O$2/OFFSET(I447,0,-4),
IF(I447&lt;&gt;OFFSET(I447,-1,0),OFFSET(I447,-1,0)/OFFSET(I447,0,-4),""))</f>
        <v>1.2301106301106302</v>
      </c>
      <c r="L447" t="str">
        <f t="shared" ca="1" si="86"/>
        <v>cu</v>
      </c>
      <c r="M447" t="s">
        <v>88</v>
      </c>
      <c r="N447" t="s">
        <v>114</v>
      </c>
      <c r="O447">
        <v>300</v>
      </c>
      <c r="P447" t="str">
        <f t="shared" si="75"/>
        <v>에너지너무많음</v>
      </c>
      <c r="Q447" t="str">
        <f t="shared" ca="1" si="84"/>
        <v>cu</v>
      </c>
      <c r="R447" t="s">
        <v>88</v>
      </c>
      <c r="S447" t="s">
        <v>114</v>
      </c>
      <c r="T447">
        <v>75</v>
      </c>
      <c r="U447" t="str">
        <f t="shared" ca="1" si="76"/>
        <v>cu</v>
      </c>
      <c r="V447" t="str">
        <f t="shared" si="77"/>
        <v>EN</v>
      </c>
      <c r="W447">
        <f t="shared" si="78"/>
        <v>300</v>
      </c>
      <c r="X447" t="str">
        <f t="shared" ca="1" si="79"/>
        <v>cu</v>
      </c>
      <c r="Y447" t="str">
        <f t="shared" si="80"/>
        <v>EN</v>
      </c>
      <c r="Z447">
        <f t="shared" si="81"/>
        <v>75</v>
      </c>
    </row>
    <row r="448" spans="1:26">
      <c r="A448" t="s">
        <v>83</v>
      </c>
      <c r="B448" t="str">
        <f>VLOOKUP(A448,EventPointTypeTable!$A:$B,MATCH(EventPointTypeTable!$B$1,EventPointTypeTable!$A$1:$B$1,0),0)</f>
        <v>루틴10</v>
      </c>
      <c r="C448">
        <f t="shared" ca="1" si="82"/>
        <v>12</v>
      </c>
      <c r="D448">
        <v>120</v>
      </c>
      <c r="E448">
        <f t="shared" ca="1" si="83"/>
        <v>582</v>
      </c>
      <c r="F448">
        <f ca="1">(60+SUMIF(OFFSET(N448,-$C448+1,0,$C448),"EN",OFFSET(O448,-$C448+1,0,$C448)))*SummonTypeTable!$O$2</f>
        <v>717.77777777777783</v>
      </c>
      <c r="G448" t="str">
        <f ca="1">IF(C448=1,60*SummonTypeTable!$O$2-OFFSET(F448,0,-1),
IF(F448&lt;&gt;OFFSET(F448,-1,0),OFFSET(F448,-1,0)-OFFSET(F448,0,-1),""))</f>
        <v/>
      </c>
      <c r="H448" t="str">
        <f ca="1">IF(C448=1,60*SummonTypeTable!$O$2/OFFSET(F448,0,-1),
IF(F448&lt;&gt;OFFSET(F448,-1,0),OFFSET(F448,-1,0)/OFFSET(F448,0,-1),""))</f>
        <v/>
      </c>
      <c r="I448">
        <f ca="1">(60+SUMIF(OFFSET(N448,-$C448+1,0,$C448),"EN",OFFSET(O448,-$C448+1,0,$C448))+SUMIF(OFFSET(S448,-$C448+1,0,$C448),"EN",OFFSET(T448,-$C448+1,0,$C448)))*SummonTypeTable!$O$2</f>
        <v>884.97777777777787</v>
      </c>
      <c r="J448" t="str">
        <f ca="1">IF(C448=1,60*SummonTypeTable!$O$2-OFFSET(I448,0,-4),
IF(I448&lt;&gt;OFFSET(I448,-1,0),OFFSET(I448,-1,0)-OFFSET(I448,0,-4),""))</f>
        <v/>
      </c>
      <c r="K448" t="str">
        <f ca="1">IF(C448=1,60*SummonTypeTable!$O$2/OFFSET(I448,0,-4),
IF(I448&lt;&gt;OFFSET(I448,-1,0),OFFSET(I448,-1,0)/OFFSET(I448,0,-4),""))</f>
        <v/>
      </c>
      <c r="L448" t="str">
        <f t="shared" ca="1" si="86"/>
        <v>cu</v>
      </c>
      <c r="M448" t="s">
        <v>88</v>
      </c>
      <c r="N448" t="s">
        <v>90</v>
      </c>
      <c r="O448">
        <v>12500</v>
      </c>
      <c r="P448" t="str">
        <f t="shared" si="75"/>
        <v/>
      </c>
      <c r="Q448" t="str">
        <f t="shared" ca="1" si="84"/>
        <v>cu</v>
      </c>
      <c r="R448" t="s">
        <v>88</v>
      </c>
      <c r="S448" t="s">
        <v>90</v>
      </c>
      <c r="T448">
        <v>3125</v>
      </c>
      <c r="U448" t="str">
        <f t="shared" ca="1" si="76"/>
        <v>cu</v>
      </c>
      <c r="V448" t="str">
        <f t="shared" si="77"/>
        <v>GO</v>
      </c>
      <c r="W448">
        <f t="shared" si="78"/>
        <v>12500</v>
      </c>
      <c r="X448" t="str">
        <f t="shared" ca="1" si="79"/>
        <v>cu</v>
      </c>
      <c r="Y448" t="str">
        <f t="shared" si="80"/>
        <v>GO</v>
      </c>
      <c r="Z448">
        <f t="shared" si="81"/>
        <v>3125</v>
      </c>
    </row>
    <row r="449" spans="1:26">
      <c r="A449" t="s">
        <v>83</v>
      </c>
      <c r="B449" t="str">
        <f>VLOOKUP(A449,EventPointTypeTable!$A:$B,MATCH(EventPointTypeTable!$B$1,EventPointTypeTable!$A$1:$B$1,0),0)</f>
        <v>루틴10</v>
      </c>
      <c r="C449">
        <f t="shared" ca="1" si="82"/>
        <v>13</v>
      </c>
      <c r="D449">
        <v>180</v>
      </c>
      <c r="E449">
        <f t="shared" ca="1" si="83"/>
        <v>762</v>
      </c>
      <c r="F449">
        <f ca="1">(60+SUMIF(OFFSET(N449,-$C449+1,0,$C449),"EN",OFFSET(O449,-$C449+1,0,$C449)))*SummonTypeTable!$O$2</f>
        <v>717.77777777777783</v>
      </c>
      <c r="G449" t="str">
        <f ca="1">IF(C449=1,60*SummonTypeTable!$O$2-OFFSET(F449,0,-1),
IF(F449&lt;&gt;OFFSET(F449,-1,0),OFFSET(F449,-1,0)-OFFSET(F449,0,-1),""))</f>
        <v/>
      </c>
      <c r="H449" t="str">
        <f ca="1">IF(C449=1,60*SummonTypeTable!$O$2/OFFSET(F449,0,-1),
IF(F449&lt;&gt;OFFSET(F449,-1,0),OFFSET(F449,-1,0)/OFFSET(F449,0,-1),""))</f>
        <v/>
      </c>
      <c r="I449">
        <f ca="1">(60+SUMIF(OFFSET(N449,-$C449+1,0,$C449),"EN",OFFSET(O449,-$C449+1,0,$C449))+SUMIF(OFFSET(S449,-$C449+1,0,$C449),"EN",OFFSET(T449,-$C449+1,0,$C449)))*SummonTypeTable!$O$2</f>
        <v>884.97777777777787</v>
      </c>
      <c r="J449" t="str">
        <f ca="1">IF(C449=1,60*SummonTypeTable!$O$2-OFFSET(I449,0,-4),
IF(I449&lt;&gt;OFFSET(I449,-1,0),OFFSET(I449,-1,0)-OFFSET(I449,0,-4),""))</f>
        <v/>
      </c>
      <c r="K449" t="str">
        <f ca="1">IF(C449=1,60*SummonTypeTable!$O$2/OFFSET(I449,0,-4),
IF(I449&lt;&gt;OFFSET(I449,-1,0),OFFSET(I449,-1,0)/OFFSET(I449,0,-4),""))</f>
        <v/>
      </c>
      <c r="L449" t="str">
        <f t="shared" ca="1" si="86"/>
        <v>it</v>
      </c>
      <c r="M449" t="s">
        <v>146</v>
      </c>
      <c r="N449" t="s">
        <v>145</v>
      </c>
      <c r="O449">
        <v>10</v>
      </c>
      <c r="P449" t="str">
        <f t="shared" si="75"/>
        <v/>
      </c>
      <c r="Q449" t="str">
        <f t="shared" ca="1" si="84"/>
        <v>cu</v>
      </c>
      <c r="R449" t="s">
        <v>88</v>
      </c>
      <c r="S449" t="s">
        <v>90</v>
      </c>
      <c r="T449">
        <v>4063</v>
      </c>
      <c r="U449" t="str">
        <f t="shared" ca="1" si="76"/>
        <v>it</v>
      </c>
      <c r="V449" t="str">
        <f t="shared" si="77"/>
        <v>Cash_sSpellGacha</v>
      </c>
      <c r="W449">
        <f t="shared" si="78"/>
        <v>10</v>
      </c>
      <c r="X449" t="str">
        <f t="shared" ca="1" si="79"/>
        <v>cu</v>
      </c>
      <c r="Y449" t="str">
        <f t="shared" si="80"/>
        <v>GO</v>
      </c>
      <c r="Z449">
        <f t="shared" si="81"/>
        <v>4063</v>
      </c>
    </row>
    <row r="450" spans="1:26">
      <c r="A450" t="s">
        <v>83</v>
      </c>
      <c r="B450" t="str">
        <f>VLOOKUP(A450,EventPointTypeTable!$A:$B,MATCH(EventPointTypeTable!$B$1,EventPointTypeTable!$A$1:$B$1,0),0)</f>
        <v>루틴10</v>
      </c>
      <c r="C450">
        <f t="shared" ca="1" si="82"/>
        <v>14</v>
      </c>
      <c r="D450">
        <v>200</v>
      </c>
      <c r="E450">
        <f t="shared" ca="1" si="83"/>
        <v>962</v>
      </c>
      <c r="F450">
        <f ca="1">(60+SUMIF(OFFSET(N450,-$C450+1,0,$C450),"EN",OFFSET(O450,-$C450+1,0,$C450)))*SummonTypeTable!$O$2</f>
        <v>1140.0000000000002</v>
      </c>
      <c r="G450">
        <f ca="1">IF(C450=1,60*SummonTypeTable!$O$2-OFFSET(F450,0,-1),
IF(F450&lt;&gt;OFFSET(F450,-1,0),OFFSET(F450,-1,0)-OFFSET(F450,0,-1),""))</f>
        <v>-244.22222222222217</v>
      </c>
      <c r="H450">
        <f ca="1">IF(C450=1,60*SummonTypeTable!$O$2/OFFSET(F450,0,-1),
IF(F450&lt;&gt;OFFSET(F450,-1,0),OFFSET(F450,-1,0)/OFFSET(F450,0,-1),""))</f>
        <v>0.74613074613074615</v>
      </c>
      <c r="I450">
        <f ca="1">(60+SUMIF(OFFSET(N450,-$C450+1,0,$C450),"EN",OFFSET(O450,-$C450+1,0,$C450))+SUMIF(OFFSET(S450,-$C450+1,0,$C450),"EN",OFFSET(T450,-$C450+1,0,$C450)))*SummonTypeTable!$O$2</f>
        <v>1412.7555555555557</v>
      </c>
      <c r="J450">
        <f ca="1">IF(C450=1,60*SummonTypeTable!$O$2-OFFSET(I450,0,-4),
IF(I450&lt;&gt;OFFSET(I450,-1,0),OFFSET(I450,-1,0)-OFFSET(I450,0,-4),""))</f>
        <v>-77.022222222222126</v>
      </c>
      <c r="K450">
        <f ca="1">IF(C450=1,60*SummonTypeTable!$O$2/OFFSET(I450,0,-4),
IF(I450&lt;&gt;OFFSET(I450,-1,0),OFFSET(I450,-1,0)/OFFSET(I450,0,-4),""))</f>
        <v>0.91993531993532007</v>
      </c>
      <c r="L450" t="str">
        <f t="shared" ca="1" si="86"/>
        <v>cu</v>
      </c>
      <c r="M450" t="s">
        <v>88</v>
      </c>
      <c r="N450" t="s">
        <v>114</v>
      </c>
      <c r="O450">
        <v>500</v>
      </c>
      <c r="P450" t="str">
        <f t="shared" si="75"/>
        <v>에너지너무많음</v>
      </c>
      <c r="Q450" t="str">
        <f t="shared" ca="1" si="84"/>
        <v>cu</v>
      </c>
      <c r="R450" t="s">
        <v>88</v>
      </c>
      <c r="S450" t="s">
        <v>114</v>
      </c>
      <c r="T450">
        <v>125</v>
      </c>
      <c r="U450" t="str">
        <f t="shared" ca="1" si="76"/>
        <v>cu</v>
      </c>
      <c r="V450" t="str">
        <f t="shared" si="77"/>
        <v>EN</v>
      </c>
      <c r="W450">
        <f t="shared" si="78"/>
        <v>500</v>
      </c>
      <c r="X450" t="str">
        <f t="shared" ca="1" si="79"/>
        <v>cu</v>
      </c>
      <c r="Y450" t="str">
        <f t="shared" si="80"/>
        <v>EN</v>
      </c>
      <c r="Z450">
        <f t="shared" si="81"/>
        <v>125</v>
      </c>
    </row>
    <row r="451" spans="1:26">
      <c r="A451" t="s">
        <v>83</v>
      </c>
      <c r="B451" t="str">
        <f>VLOOKUP(A451,EventPointTypeTable!$A:$B,MATCH(EventPointTypeTable!$B$1,EventPointTypeTable!$A$1:$B$1,0),0)</f>
        <v>루틴10</v>
      </c>
      <c r="C451">
        <f t="shared" ca="1" si="82"/>
        <v>15</v>
      </c>
      <c r="D451">
        <v>150</v>
      </c>
      <c r="E451">
        <f t="shared" ca="1" si="83"/>
        <v>1112</v>
      </c>
      <c r="F451">
        <f ca="1">(60+SUMIF(OFFSET(N451,-$C451+1,0,$C451),"EN",OFFSET(O451,-$C451+1,0,$C451)))*SummonTypeTable!$O$2</f>
        <v>1140.0000000000002</v>
      </c>
      <c r="G451" t="str">
        <f ca="1">IF(C451=1,60*SummonTypeTable!$O$2-OFFSET(F451,0,-1),
IF(F451&lt;&gt;OFFSET(F451,-1,0),OFFSET(F451,-1,0)-OFFSET(F451,0,-1),""))</f>
        <v/>
      </c>
      <c r="H451" t="str">
        <f ca="1">IF(C451=1,60*SummonTypeTable!$O$2/OFFSET(F451,0,-1),
IF(F451&lt;&gt;OFFSET(F451,-1,0),OFFSET(F451,-1,0)/OFFSET(F451,0,-1),""))</f>
        <v/>
      </c>
      <c r="I451">
        <f ca="1">(60+SUMIF(OFFSET(N451,-$C451+1,0,$C451),"EN",OFFSET(O451,-$C451+1,0,$C451))+SUMIF(OFFSET(S451,-$C451+1,0,$C451),"EN",OFFSET(T451,-$C451+1,0,$C451)))*SummonTypeTable!$O$2</f>
        <v>1412.7555555555557</v>
      </c>
      <c r="J451" t="str">
        <f ca="1">IF(C451=1,60*SummonTypeTable!$O$2-OFFSET(I451,0,-4),
IF(I451&lt;&gt;OFFSET(I451,-1,0),OFFSET(I451,-1,0)-OFFSET(I451,0,-4),""))</f>
        <v/>
      </c>
      <c r="K451" t="str">
        <f ca="1">IF(C451=1,60*SummonTypeTable!$O$2/OFFSET(I451,0,-4),
IF(I451&lt;&gt;OFFSET(I451,-1,0),OFFSET(I451,-1,0)/OFFSET(I451,0,-4),""))</f>
        <v/>
      </c>
      <c r="L451" t="str">
        <f t="shared" ca="1" si="86"/>
        <v>cu</v>
      </c>
      <c r="M451" t="s">
        <v>88</v>
      </c>
      <c r="N451" t="s">
        <v>90</v>
      </c>
      <c r="O451">
        <v>25000</v>
      </c>
      <c r="P451" t="str">
        <f t="shared" si="75"/>
        <v/>
      </c>
      <c r="Q451" t="str">
        <f t="shared" ca="1" si="84"/>
        <v>cu</v>
      </c>
      <c r="R451" t="s">
        <v>88</v>
      </c>
      <c r="S451" t="s">
        <v>90</v>
      </c>
      <c r="T451">
        <v>6250</v>
      </c>
      <c r="U451" t="str">
        <f t="shared" ca="1" si="76"/>
        <v>cu</v>
      </c>
      <c r="V451" t="str">
        <f t="shared" si="77"/>
        <v>GO</v>
      </c>
      <c r="W451">
        <f t="shared" si="78"/>
        <v>25000</v>
      </c>
      <c r="X451" t="str">
        <f t="shared" ca="1" si="79"/>
        <v>cu</v>
      </c>
      <c r="Y451" t="str">
        <f t="shared" si="80"/>
        <v>GO</v>
      </c>
      <c r="Z451">
        <f t="shared" si="81"/>
        <v>6250</v>
      </c>
    </row>
    <row r="452" spans="1:26">
      <c r="A452" t="s">
        <v>83</v>
      </c>
      <c r="B452" t="str">
        <f>VLOOKUP(A452,EventPointTypeTable!$A:$B,MATCH(EventPointTypeTable!$B$1,EventPointTypeTable!$A$1:$B$1,0),0)</f>
        <v>루틴10</v>
      </c>
      <c r="C452">
        <f t="shared" ca="1" si="82"/>
        <v>16</v>
      </c>
      <c r="D452">
        <v>320</v>
      </c>
      <c r="E452">
        <f t="shared" ca="1" si="83"/>
        <v>1432</v>
      </c>
      <c r="F452">
        <f ca="1">(60+SUMIF(OFFSET(N452,-$C452+1,0,$C452),"EN",OFFSET(O452,-$C452+1,0,$C452)))*SummonTypeTable!$O$2</f>
        <v>1140.0000000000002</v>
      </c>
      <c r="G452" t="str">
        <f ca="1">IF(C452=1,60*SummonTypeTable!$O$2-OFFSET(F452,0,-1),
IF(F452&lt;&gt;OFFSET(F452,-1,0),OFFSET(F452,-1,0)-OFFSET(F452,0,-1),""))</f>
        <v/>
      </c>
      <c r="H452" t="str">
        <f ca="1">IF(C452=1,60*SummonTypeTable!$O$2/OFFSET(F452,0,-1),
IF(F452&lt;&gt;OFFSET(F452,-1,0),OFFSET(F452,-1,0)/OFFSET(F452,0,-1),""))</f>
        <v/>
      </c>
      <c r="I452">
        <f ca="1">(60+SUMIF(OFFSET(N452,-$C452+1,0,$C452),"EN",OFFSET(O452,-$C452+1,0,$C452))+SUMIF(OFFSET(S452,-$C452+1,0,$C452),"EN",OFFSET(T452,-$C452+1,0,$C452)))*SummonTypeTable!$O$2</f>
        <v>1412.7555555555557</v>
      </c>
      <c r="J452" t="str">
        <f ca="1">IF(C452=1,60*SummonTypeTable!$O$2-OFFSET(I452,0,-4),
IF(I452&lt;&gt;OFFSET(I452,-1,0),OFFSET(I452,-1,0)-OFFSET(I452,0,-4),""))</f>
        <v/>
      </c>
      <c r="K452" t="str">
        <f ca="1">IF(C452=1,60*SummonTypeTable!$O$2/OFFSET(I452,0,-4),
IF(I452&lt;&gt;OFFSET(I452,-1,0),OFFSET(I452,-1,0)/OFFSET(I452,0,-4),""))</f>
        <v/>
      </c>
      <c r="L452" t="str">
        <f t="shared" ca="1" si="86"/>
        <v>it</v>
      </c>
      <c r="M452" t="s">
        <v>146</v>
      </c>
      <c r="N452" t="s">
        <v>145</v>
      </c>
      <c r="O452">
        <v>2</v>
      </c>
      <c r="P452" t="str">
        <f t="shared" si="75"/>
        <v/>
      </c>
      <c r="Q452" t="str">
        <f t="shared" ca="1" si="84"/>
        <v>cu</v>
      </c>
      <c r="R452" t="s">
        <v>88</v>
      </c>
      <c r="S452" t="s">
        <v>90</v>
      </c>
      <c r="T452">
        <v>7500</v>
      </c>
      <c r="U452" t="str">
        <f t="shared" ca="1" si="76"/>
        <v>it</v>
      </c>
      <c r="V452" t="str">
        <f t="shared" si="77"/>
        <v>Cash_sSpellGacha</v>
      </c>
      <c r="W452">
        <f t="shared" si="78"/>
        <v>2</v>
      </c>
      <c r="X452" t="str">
        <f t="shared" ca="1" si="79"/>
        <v>cu</v>
      </c>
      <c r="Y452" t="str">
        <f t="shared" si="80"/>
        <v>GO</v>
      </c>
      <c r="Z452">
        <f t="shared" si="81"/>
        <v>7500</v>
      </c>
    </row>
    <row r="453" spans="1:26">
      <c r="A453" t="s">
        <v>83</v>
      </c>
      <c r="B453" t="str">
        <f>VLOOKUP(A453,EventPointTypeTable!$A:$B,MATCH(EventPointTypeTable!$B$1,EventPointTypeTable!$A$1:$B$1,0),0)</f>
        <v>루틴10</v>
      </c>
      <c r="C453">
        <f t="shared" ca="1" si="82"/>
        <v>17</v>
      </c>
      <c r="D453">
        <v>450</v>
      </c>
      <c r="E453">
        <f t="shared" ca="1" si="83"/>
        <v>1882</v>
      </c>
      <c r="F453">
        <f ca="1">(60+SUMIF(OFFSET(N453,-$C453+1,0,$C453),"EN",OFFSET(O453,-$C453+1,0,$C453)))*SummonTypeTable!$O$2</f>
        <v>1140.0000000000002</v>
      </c>
      <c r="G453" t="str">
        <f ca="1">IF(C453=1,60*SummonTypeTable!$O$2-OFFSET(F453,0,-1),
IF(F453&lt;&gt;OFFSET(F453,-1,0),OFFSET(F453,-1,0)-OFFSET(F453,0,-1),""))</f>
        <v/>
      </c>
      <c r="H453" t="str">
        <f ca="1">IF(C453=1,60*SummonTypeTable!$O$2/OFFSET(F453,0,-1),
IF(F453&lt;&gt;OFFSET(F453,-1,0),OFFSET(F453,-1,0)/OFFSET(F453,0,-1),""))</f>
        <v/>
      </c>
      <c r="I453">
        <f ca="1">(60+SUMIF(OFFSET(N453,-$C453+1,0,$C453),"EN",OFFSET(O453,-$C453+1,0,$C453))+SUMIF(OFFSET(S453,-$C453+1,0,$C453),"EN",OFFSET(T453,-$C453+1,0,$C453)))*SummonTypeTable!$O$2</f>
        <v>1412.7555555555557</v>
      </c>
      <c r="J453" t="str">
        <f ca="1">IF(C453=1,60*SummonTypeTable!$O$2-OFFSET(I453,0,-4),
IF(I453&lt;&gt;OFFSET(I453,-1,0),OFFSET(I453,-1,0)-OFFSET(I453,0,-4),""))</f>
        <v/>
      </c>
      <c r="K453" t="str">
        <f ca="1">IF(C453=1,60*SummonTypeTable!$O$2/OFFSET(I453,0,-4),
IF(I453&lt;&gt;OFFSET(I453,-1,0),OFFSET(I453,-1,0)/OFFSET(I453,0,-4),""))</f>
        <v/>
      </c>
      <c r="L453" t="str">
        <f t="shared" ca="1" si="86"/>
        <v>it</v>
      </c>
      <c r="M453" t="s">
        <v>146</v>
      </c>
      <c r="N453" t="s">
        <v>147</v>
      </c>
      <c r="O453">
        <v>1</v>
      </c>
      <c r="P453" t="str">
        <f t="shared" si="75"/>
        <v/>
      </c>
      <c r="Q453" t="str">
        <f t="shared" ca="1" si="84"/>
        <v>cu</v>
      </c>
      <c r="R453" t="s">
        <v>88</v>
      </c>
      <c r="S453" t="s">
        <v>90</v>
      </c>
      <c r="T453">
        <v>7188</v>
      </c>
      <c r="U453" t="str">
        <f t="shared" ca="1" si="76"/>
        <v>it</v>
      </c>
      <c r="V453" t="str">
        <f t="shared" si="77"/>
        <v>Cash_sCharacterGacha</v>
      </c>
      <c r="W453">
        <f t="shared" si="78"/>
        <v>1</v>
      </c>
      <c r="X453" t="str">
        <f t="shared" ca="1" si="79"/>
        <v>cu</v>
      </c>
      <c r="Y453" t="str">
        <f t="shared" si="80"/>
        <v>GO</v>
      </c>
      <c r="Z453">
        <f t="shared" si="81"/>
        <v>7188</v>
      </c>
    </row>
    <row r="454" spans="1:26">
      <c r="A454" t="s">
        <v>83</v>
      </c>
      <c r="B454" t="str">
        <f>VLOOKUP(A454,EventPointTypeTable!$A:$B,MATCH(EventPointTypeTable!$B$1,EventPointTypeTable!$A$1:$B$1,0),0)</f>
        <v>루틴10</v>
      </c>
      <c r="C454">
        <f t="shared" ca="1" si="82"/>
        <v>18</v>
      </c>
      <c r="D454">
        <v>500</v>
      </c>
      <c r="E454">
        <f t="shared" ca="1" si="83"/>
        <v>2382</v>
      </c>
      <c r="F454">
        <f ca="1">(60+SUMIF(OFFSET(N454,-$C454+1,0,$C454),"EN",OFFSET(O454,-$C454+1,0,$C454)))*SummonTypeTable!$O$2</f>
        <v>1984.4444444444448</v>
      </c>
      <c r="G454">
        <f ca="1">IF(C454=1,60*SummonTypeTable!$O$2-OFFSET(F454,0,-1),
IF(F454&lt;&gt;OFFSET(F454,-1,0),OFFSET(F454,-1,0)-OFFSET(F454,0,-1),""))</f>
        <v>-1241.9999999999998</v>
      </c>
      <c r="H454">
        <f ca="1">IF(C454=1,60*SummonTypeTable!$O$2/OFFSET(F454,0,-1),
IF(F454&lt;&gt;OFFSET(F454,-1,0),OFFSET(F454,-1,0)/OFFSET(F454,0,-1),""))</f>
        <v>0.47858942065491195</v>
      </c>
      <c r="I454">
        <f ca="1">(60+SUMIF(OFFSET(N454,-$C454+1,0,$C454),"EN",OFFSET(O454,-$C454+1,0,$C454))+SUMIF(OFFSET(S454,-$C454+1,0,$C454),"EN",OFFSET(T454,-$C454+1,0,$C454)))*SummonTypeTable!$O$2</f>
        <v>2468.3111111111116</v>
      </c>
      <c r="J454">
        <f ca="1">IF(C454=1,60*SummonTypeTable!$O$2-OFFSET(I454,0,-4),
IF(I454&lt;&gt;OFFSET(I454,-1,0),OFFSET(I454,-1,0)-OFFSET(I454,0,-4),""))</f>
        <v>-969.2444444444443</v>
      </c>
      <c r="K454">
        <f ca="1">IF(C454=1,60*SummonTypeTable!$O$2/OFFSET(I454,0,-4),
IF(I454&lt;&gt;OFFSET(I454,-1,0),OFFSET(I454,-1,0)/OFFSET(I454,0,-4),""))</f>
        <v>0.59309637093012413</v>
      </c>
      <c r="L454" t="str">
        <f t="shared" ca="1" si="86"/>
        <v>cu</v>
      </c>
      <c r="M454" t="s">
        <v>88</v>
      </c>
      <c r="N454" t="s">
        <v>114</v>
      </c>
      <c r="O454">
        <v>1000</v>
      </c>
      <c r="P454" t="str">
        <f t="shared" si="75"/>
        <v>에너지너무많음</v>
      </c>
      <c r="Q454" t="str">
        <f t="shared" ca="1" si="84"/>
        <v>cu</v>
      </c>
      <c r="R454" t="s">
        <v>88</v>
      </c>
      <c r="S454" t="s">
        <v>114</v>
      </c>
      <c r="T454">
        <v>250</v>
      </c>
      <c r="U454" t="str">
        <f t="shared" ca="1" si="76"/>
        <v>cu</v>
      </c>
      <c r="V454" t="str">
        <f t="shared" si="77"/>
        <v>EN</v>
      </c>
      <c r="W454">
        <f t="shared" si="78"/>
        <v>1000</v>
      </c>
      <c r="X454" t="str">
        <f t="shared" ca="1" si="79"/>
        <v>cu</v>
      </c>
      <c r="Y454" t="str">
        <f t="shared" si="80"/>
        <v>EN</v>
      </c>
      <c r="Z454">
        <f t="shared" si="81"/>
        <v>250</v>
      </c>
    </row>
    <row r="455" spans="1:26">
      <c r="A455" t="s">
        <v>83</v>
      </c>
      <c r="B455" t="str">
        <f>VLOOKUP(A455,EventPointTypeTable!$A:$B,MATCH(EventPointTypeTable!$B$1,EventPointTypeTable!$A$1:$B$1,0),0)</f>
        <v>루틴10</v>
      </c>
      <c r="C455">
        <f t="shared" ca="1" si="82"/>
        <v>19</v>
      </c>
      <c r="D455">
        <v>200</v>
      </c>
      <c r="E455">
        <f t="shared" ca="1" si="83"/>
        <v>2582</v>
      </c>
      <c r="F455">
        <f ca="1">(60+SUMIF(OFFSET(N455,-$C455+1,0,$C455),"EN",OFFSET(O455,-$C455+1,0,$C455)))*SummonTypeTable!$O$2</f>
        <v>1984.4444444444448</v>
      </c>
      <c r="G455" t="str">
        <f ca="1">IF(C455=1,60*SummonTypeTable!$O$2-OFFSET(F455,0,-1),
IF(F455&lt;&gt;OFFSET(F455,-1,0),OFFSET(F455,-1,0)-OFFSET(F455,0,-1),""))</f>
        <v/>
      </c>
      <c r="H455" t="str">
        <f ca="1">IF(C455=1,60*SummonTypeTable!$O$2/OFFSET(F455,0,-1),
IF(F455&lt;&gt;OFFSET(F455,-1,0),OFFSET(F455,-1,0)/OFFSET(F455,0,-1),""))</f>
        <v/>
      </c>
      <c r="I455">
        <f ca="1">(60+SUMIF(OFFSET(N455,-$C455+1,0,$C455),"EN",OFFSET(O455,-$C455+1,0,$C455))+SUMIF(OFFSET(S455,-$C455+1,0,$C455),"EN",OFFSET(T455,-$C455+1,0,$C455)))*SummonTypeTable!$O$2</f>
        <v>2468.3111111111116</v>
      </c>
      <c r="J455" t="str">
        <f ca="1">IF(C455=1,60*SummonTypeTable!$O$2-OFFSET(I455,0,-4),
IF(I455&lt;&gt;OFFSET(I455,-1,0),OFFSET(I455,-1,0)-OFFSET(I455,0,-4),""))</f>
        <v/>
      </c>
      <c r="K455" t="str">
        <f ca="1">IF(C455=1,60*SummonTypeTable!$O$2/OFFSET(I455,0,-4),
IF(I455&lt;&gt;OFFSET(I455,-1,0),OFFSET(I455,-1,0)/OFFSET(I455,0,-4),""))</f>
        <v/>
      </c>
      <c r="L455" t="str">
        <f t="shared" ca="1" si="86"/>
        <v>cu</v>
      </c>
      <c r="M455" t="s">
        <v>88</v>
      </c>
      <c r="N455" t="s">
        <v>90</v>
      </c>
      <c r="O455">
        <v>33750</v>
      </c>
      <c r="P455" t="str">
        <f t="shared" si="75"/>
        <v/>
      </c>
      <c r="Q455" t="str">
        <f t="shared" ca="1" si="84"/>
        <v>cu</v>
      </c>
      <c r="R455" t="s">
        <v>88</v>
      </c>
      <c r="S455" t="s">
        <v>90</v>
      </c>
      <c r="T455">
        <v>8438</v>
      </c>
      <c r="U455" t="str">
        <f t="shared" ca="1" si="76"/>
        <v>cu</v>
      </c>
      <c r="V455" t="str">
        <f t="shared" si="77"/>
        <v>GO</v>
      </c>
      <c r="W455">
        <f t="shared" si="78"/>
        <v>33750</v>
      </c>
      <c r="X455" t="str">
        <f t="shared" ca="1" si="79"/>
        <v>cu</v>
      </c>
      <c r="Y455" t="str">
        <f t="shared" si="80"/>
        <v>GO</v>
      </c>
      <c r="Z455">
        <f t="shared" si="81"/>
        <v>8438</v>
      </c>
    </row>
    <row r="456" spans="1:26">
      <c r="A456" t="s">
        <v>83</v>
      </c>
      <c r="B456" t="str">
        <f>VLOOKUP(A456,EventPointTypeTable!$A:$B,MATCH(EventPointTypeTable!$B$1,EventPointTypeTable!$A$1:$B$1,0),0)</f>
        <v>루틴10</v>
      </c>
      <c r="C456">
        <f t="shared" ca="1" si="82"/>
        <v>20</v>
      </c>
      <c r="D456">
        <v>330</v>
      </c>
      <c r="E456">
        <f t="shared" ca="1" si="83"/>
        <v>2912</v>
      </c>
      <c r="F456">
        <f ca="1">(60+SUMIF(OFFSET(N456,-$C456+1,0,$C456),"EN",OFFSET(O456,-$C456+1,0,$C456)))*SummonTypeTable!$O$2</f>
        <v>1984.4444444444448</v>
      </c>
      <c r="G456" t="str">
        <f ca="1">IF(C456=1,60*SummonTypeTable!$O$2-OFFSET(F456,0,-1),
IF(F456&lt;&gt;OFFSET(F456,-1,0),OFFSET(F456,-1,0)-OFFSET(F456,0,-1),""))</f>
        <v/>
      </c>
      <c r="H456" t="str">
        <f ca="1">IF(C456=1,60*SummonTypeTable!$O$2/OFFSET(F456,0,-1),
IF(F456&lt;&gt;OFFSET(F456,-1,0),OFFSET(F456,-1,0)/OFFSET(F456,0,-1),""))</f>
        <v/>
      </c>
      <c r="I456">
        <f ca="1">(60+SUMIF(OFFSET(N456,-$C456+1,0,$C456),"EN",OFFSET(O456,-$C456+1,0,$C456))+SUMIF(OFFSET(S456,-$C456+1,0,$C456),"EN",OFFSET(T456,-$C456+1,0,$C456)))*SummonTypeTable!$O$2</f>
        <v>2468.3111111111116</v>
      </c>
      <c r="J456" t="str">
        <f ca="1">IF(C456=1,60*SummonTypeTable!$O$2-OFFSET(I456,0,-4),
IF(I456&lt;&gt;OFFSET(I456,-1,0),OFFSET(I456,-1,0)-OFFSET(I456,0,-4),""))</f>
        <v/>
      </c>
      <c r="K456" t="str">
        <f ca="1">IF(C456=1,60*SummonTypeTable!$O$2/OFFSET(I456,0,-4),
IF(I456&lt;&gt;OFFSET(I456,-1,0),OFFSET(I456,-1,0)/OFFSET(I456,0,-4),""))</f>
        <v/>
      </c>
      <c r="L456" t="str">
        <f t="shared" ca="1" si="86"/>
        <v>it</v>
      </c>
      <c r="M456" t="s">
        <v>146</v>
      </c>
      <c r="N456" t="s">
        <v>145</v>
      </c>
      <c r="O456">
        <v>10</v>
      </c>
      <c r="P456" t="str">
        <f t="shared" si="75"/>
        <v/>
      </c>
      <c r="Q456" t="str">
        <f t="shared" ca="1" si="84"/>
        <v>cu</v>
      </c>
      <c r="R456" t="s">
        <v>88</v>
      </c>
      <c r="S456" t="s">
        <v>90</v>
      </c>
      <c r="T456">
        <v>9375</v>
      </c>
      <c r="U456" t="str">
        <f t="shared" ca="1" si="76"/>
        <v>it</v>
      </c>
      <c r="V456" t="str">
        <f t="shared" si="77"/>
        <v>Cash_sSpellGacha</v>
      </c>
      <c r="W456">
        <f t="shared" si="78"/>
        <v>10</v>
      </c>
      <c r="X456" t="str">
        <f t="shared" ca="1" si="79"/>
        <v>cu</v>
      </c>
      <c r="Y456" t="str">
        <f t="shared" si="80"/>
        <v>GO</v>
      </c>
      <c r="Z456">
        <f t="shared" si="81"/>
        <v>9375</v>
      </c>
    </row>
    <row r="457" spans="1:26">
      <c r="A457" t="s">
        <v>83</v>
      </c>
      <c r="B457" t="str">
        <f>VLOOKUP(A457,EventPointTypeTable!$A:$B,MATCH(EventPointTypeTable!$B$1,EventPointTypeTable!$A$1:$B$1,0),0)</f>
        <v>루틴10</v>
      </c>
      <c r="C457">
        <f t="shared" ca="1" si="82"/>
        <v>21</v>
      </c>
      <c r="D457">
        <v>1000</v>
      </c>
      <c r="E457">
        <f t="shared" ca="1" si="83"/>
        <v>3912</v>
      </c>
      <c r="F457">
        <f ca="1">(60+SUMIF(OFFSET(N457,-$C457+1,0,$C457),"EN",OFFSET(O457,-$C457+1,0,$C457)))*SummonTypeTable!$O$2</f>
        <v>3251.1111111111113</v>
      </c>
      <c r="G457">
        <f ca="1">IF(C457=1,60*SummonTypeTable!$O$2-OFFSET(F457,0,-1),
IF(F457&lt;&gt;OFFSET(F457,-1,0),OFFSET(F457,-1,0)-OFFSET(F457,0,-1),""))</f>
        <v>-1927.5555555555552</v>
      </c>
      <c r="H457">
        <f ca="1">IF(C457=1,60*SummonTypeTable!$O$2/OFFSET(F457,0,-1),
IF(F457&lt;&gt;OFFSET(F457,-1,0),OFFSET(F457,-1,0)/OFFSET(F457,0,-1),""))</f>
        <v>0.50727107475573741</v>
      </c>
      <c r="I457">
        <f ca="1">(60+SUMIF(OFFSET(N457,-$C457+1,0,$C457),"EN",OFFSET(O457,-$C457+1,0,$C457))+SUMIF(OFFSET(S457,-$C457+1,0,$C457),"EN",OFFSET(T457,-$C457+1,0,$C457)))*SummonTypeTable!$O$2</f>
        <v>4051.6444444444451</v>
      </c>
      <c r="J457">
        <f ca="1">IF(C457=1,60*SummonTypeTable!$O$2-OFFSET(I457,0,-4),
IF(I457&lt;&gt;OFFSET(I457,-1,0),OFFSET(I457,-1,0)-OFFSET(I457,0,-4),""))</f>
        <v>-1443.6888888888884</v>
      </c>
      <c r="K457">
        <f ca="1">IF(C457=1,60*SummonTypeTable!$O$2/OFFSET(I457,0,-4),
IF(I457&lt;&gt;OFFSET(I457,-1,0),OFFSET(I457,-1,0)/OFFSET(I457,0,-4),""))</f>
        <v>0.63095887298341302</v>
      </c>
      <c r="L457" t="str">
        <f t="shared" ca="1" si="86"/>
        <v>cu</v>
      </c>
      <c r="M457" t="s">
        <v>88</v>
      </c>
      <c r="N457" t="s">
        <v>114</v>
      </c>
      <c r="O457">
        <v>1500</v>
      </c>
      <c r="P457" t="str">
        <f t="shared" si="75"/>
        <v>에너지너무많음</v>
      </c>
      <c r="Q457" t="str">
        <f t="shared" ca="1" si="84"/>
        <v>cu</v>
      </c>
      <c r="R457" t="s">
        <v>88</v>
      </c>
      <c r="S457" t="s">
        <v>114</v>
      </c>
      <c r="T457">
        <v>375</v>
      </c>
      <c r="U457" t="str">
        <f t="shared" ca="1" si="76"/>
        <v>cu</v>
      </c>
      <c r="V457" t="str">
        <f t="shared" si="77"/>
        <v>EN</v>
      </c>
      <c r="W457">
        <f t="shared" si="78"/>
        <v>1500</v>
      </c>
      <c r="X457" t="str">
        <f t="shared" ca="1" si="79"/>
        <v>cu</v>
      </c>
      <c r="Y457" t="str">
        <f t="shared" si="80"/>
        <v>EN</v>
      </c>
      <c r="Z457">
        <f t="shared" si="81"/>
        <v>375</v>
      </c>
    </row>
    <row r="458" spans="1:26">
      <c r="A458" t="s">
        <v>83</v>
      </c>
      <c r="B458" t="str">
        <f>VLOOKUP(A458,EventPointTypeTable!$A:$B,MATCH(EventPointTypeTable!$B$1,EventPointTypeTable!$A$1:$B$1,0),0)</f>
        <v>루틴10</v>
      </c>
      <c r="C458">
        <f t="shared" ca="1" si="82"/>
        <v>22</v>
      </c>
      <c r="D458">
        <v>330</v>
      </c>
      <c r="E458">
        <f t="shared" ca="1" si="83"/>
        <v>4242</v>
      </c>
      <c r="F458">
        <f ca="1">(60+SUMIF(OFFSET(N458,-$C458+1,0,$C458),"EN",OFFSET(O458,-$C458+1,0,$C458)))*SummonTypeTable!$O$2</f>
        <v>3251.1111111111113</v>
      </c>
      <c r="G458" t="str">
        <f ca="1">IF(C458=1,60*SummonTypeTable!$O$2-OFFSET(F458,0,-1),
IF(F458&lt;&gt;OFFSET(F458,-1,0),OFFSET(F458,-1,0)-OFFSET(F458,0,-1),""))</f>
        <v/>
      </c>
      <c r="H458" t="str">
        <f ca="1">IF(C458=1,60*SummonTypeTable!$O$2/OFFSET(F458,0,-1),
IF(F458&lt;&gt;OFFSET(F458,-1,0),OFFSET(F458,-1,0)/OFFSET(F458,0,-1),""))</f>
        <v/>
      </c>
      <c r="I458">
        <f ca="1">(60+SUMIF(OFFSET(N458,-$C458+1,0,$C458),"EN",OFFSET(O458,-$C458+1,0,$C458))+SUMIF(OFFSET(S458,-$C458+1,0,$C458),"EN",OFFSET(T458,-$C458+1,0,$C458)))*SummonTypeTable!$O$2</f>
        <v>4051.6444444444451</v>
      </c>
      <c r="J458" t="str">
        <f ca="1">IF(C458=1,60*SummonTypeTable!$O$2-OFFSET(I458,0,-4),
IF(I458&lt;&gt;OFFSET(I458,-1,0),OFFSET(I458,-1,0)-OFFSET(I458,0,-4),""))</f>
        <v/>
      </c>
      <c r="K458" t="str">
        <f ca="1">IF(C458=1,60*SummonTypeTable!$O$2/OFFSET(I458,0,-4),
IF(I458&lt;&gt;OFFSET(I458,-1,0),OFFSET(I458,-1,0)/OFFSET(I458,0,-4),""))</f>
        <v/>
      </c>
      <c r="L458" t="str">
        <f t="shared" ca="1" si="86"/>
        <v>cu</v>
      </c>
      <c r="M458" t="s">
        <v>88</v>
      </c>
      <c r="N458" t="s">
        <v>90</v>
      </c>
      <c r="O458">
        <v>27500</v>
      </c>
      <c r="P458" t="str">
        <f t="shared" si="75"/>
        <v/>
      </c>
      <c r="Q458" t="str">
        <f t="shared" ca="1" si="84"/>
        <v>cu</v>
      </c>
      <c r="R458" t="s">
        <v>88</v>
      </c>
      <c r="S458" t="s">
        <v>90</v>
      </c>
      <c r="T458">
        <v>6875</v>
      </c>
      <c r="U458" t="str">
        <f t="shared" ca="1" si="76"/>
        <v>cu</v>
      </c>
      <c r="V458" t="str">
        <f t="shared" si="77"/>
        <v>GO</v>
      </c>
      <c r="W458">
        <f t="shared" si="78"/>
        <v>27500</v>
      </c>
      <c r="X458" t="str">
        <f t="shared" ca="1" si="79"/>
        <v>cu</v>
      </c>
      <c r="Y458" t="str">
        <f t="shared" si="80"/>
        <v>GO</v>
      </c>
      <c r="Z458">
        <f t="shared" si="81"/>
        <v>6875</v>
      </c>
    </row>
    <row r="459" spans="1:26">
      <c r="A459" t="s">
        <v>83</v>
      </c>
      <c r="B459" t="str">
        <f>VLOOKUP(A459,EventPointTypeTable!$A:$B,MATCH(EventPointTypeTable!$B$1,EventPointTypeTable!$A$1:$B$1,0),0)</f>
        <v>루틴10</v>
      </c>
      <c r="C459">
        <f t="shared" ca="1" si="82"/>
        <v>23</v>
      </c>
      <c r="D459">
        <v>590</v>
      </c>
      <c r="E459">
        <f t="shared" ca="1" si="83"/>
        <v>4832</v>
      </c>
      <c r="F459">
        <f ca="1">(60+SUMIF(OFFSET(N459,-$C459+1,0,$C459),"EN",OFFSET(O459,-$C459+1,0,$C459)))*SummonTypeTable!$O$2</f>
        <v>3251.1111111111113</v>
      </c>
      <c r="G459" t="str">
        <f ca="1">IF(C459=1,60*SummonTypeTable!$O$2-OFFSET(F459,0,-1),
IF(F459&lt;&gt;OFFSET(F459,-1,0),OFFSET(F459,-1,0)-OFFSET(F459,0,-1),""))</f>
        <v/>
      </c>
      <c r="H459" t="str">
        <f ca="1">IF(C459=1,60*SummonTypeTable!$O$2/OFFSET(F459,0,-1),
IF(F459&lt;&gt;OFFSET(F459,-1,0),OFFSET(F459,-1,0)/OFFSET(F459,0,-1),""))</f>
        <v/>
      </c>
      <c r="I459">
        <f ca="1">(60+SUMIF(OFFSET(N459,-$C459+1,0,$C459),"EN",OFFSET(O459,-$C459+1,0,$C459))+SUMIF(OFFSET(S459,-$C459+1,0,$C459),"EN",OFFSET(T459,-$C459+1,0,$C459)))*SummonTypeTable!$O$2</f>
        <v>4051.6444444444451</v>
      </c>
      <c r="J459" t="str">
        <f ca="1">IF(C459=1,60*SummonTypeTable!$O$2-OFFSET(I459,0,-4),
IF(I459&lt;&gt;OFFSET(I459,-1,0),OFFSET(I459,-1,0)-OFFSET(I459,0,-4),""))</f>
        <v/>
      </c>
      <c r="K459" t="str">
        <f ca="1">IF(C459=1,60*SummonTypeTable!$O$2/OFFSET(I459,0,-4),
IF(I459&lt;&gt;OFFSET(I459,-1,0),OFFSET(I459,-1,0)/OFFSET(I459,0,-4),""))</f>
        <v/>
      </c>
      <c r="L459" t="str">
        <f t="shared" ca="1" si="86"/>
        <v>it</v>
      </c>
      <c r="M459" t="s">
        <v>146</v>
      </c>
      <c r="N459" t="s">
        <v>145</v>
      </c>
      <c r="O459">
        <v>10</v>
      </c>
      <c r="P459" t="str">
        <f t="shared" si="75"/>
        <v/>
      </c>
      <c r="Q459" t="str">
        <f t="shared" ca="1" si="84"/>
        <v>cu</v>
      </c>
      <c r="R459" t="s">
        <v>88</v>
      </c>
      <c r="S459" t="s">
        <v>90</v>
      </c>
      <c r="T459">
        <v>10938</v>
      </c>
      <c r="U459" t="str">
        <f t="shared" ca="1" si="76"/>
        <v>it</v>
      </c>
      <c r="V459" t="str">
        <f t="shared" si="77"/>
        <v>Cash_sSpellGacha</v>
      </c>
      <c r="W459">
        <f t="shared" si="78"/>
        <v>10</v>
      </c>
      <c r="X459" t="str">
        <f t="shared" ca="1" si="79"/>
        <v>cu</v>
      </c>
      <c r="Y459" t="str">
        <f t="shared" si="80"/>
        <v>GO</v>
      </c>
      <c r="Z459">
        <f t="shared" si="81"/>
        <v>10938</v>
      </c>
    </row>
    <row r="460" spans="1:26">
      <c r="A460" t="s">
        <v>83</v>
      </c>
      <c r="B460" t="str">
        <f>VLOOKUP(A460,EventPointTypeTable!$A:$B,MATCH(EventPointTypeTable!$B$1,EventPointTypeTable!$A$1:$B$1,0),0)</f>
        <v>루틴10</v>
      </c>
      <c r="C460">
        <f t="shared" ca="1" si="82"/>
        <v>24</v>
      </c>
      <c r="D460">
        <v>1250</v>
      </c>
      <c r="E460">
        <f t="shared" ca="1" si="83"/>
        <v>6082</v>
      </c>
      <c r="F460">
        <f ca="1">(60+SUMIF(OFFSET(N460,-$C460+1,0,$C460),"EN",OFFSET(O460,-$C460+1,0,$C460)))*SummonTypeTable!$O$2</f>
        <v>3251.1111111111113</v>
      </c>
      <c r="G460" t="str">
        <f ca="1">IF(C460=1,60*SummonTypeTable!$O$2-OFFSET(F460,0,-1),
IF(F460&lt;&gt;OFFSET(F460,-1,0),OFFSET(F460,-1,0)-OFFSET(F460,0,-1),""))</f>
        <v/>
      </c>
      <c r="H460" t="str">
        <f ca="1">IF(C460=1,60*SummonTypeTable!$O$2/OFFSET(F460,0,-1),
IF(F460&lt;&gt;OFFSET(F460,-1,0),OFFSET(F460,-1,0)/OFFSET(F460,0,-1),""))</f>
        <v/>
      </c>
      <c r="I460">
        <f ca="1">(60+SUMIF(OFFSET(N460,-$C460+1,0,$C460),"EN",OFFSET(O460,-$C460+1,0,$C460))+SUMIF(OFFSET(S460,-$C460+1,0,$C460),"EN",OFFSET(T460,-$C460+1,0,$C460)))*SummonTypeTable!$O$2</f>
        <v>4051.6444444444451</v>
      </c>
      <c r="J460" t="str">
        <f ca="1">IF(C460=1,60*SummonTypeTable!$O$2-OFFSET(I460,0,-4),
IF(I460&lt;&gt;OFFSET(I460,-1,0),OFFSET(I460,-1,0)-OFFSET(I460,0,-4),""))</f>
        <v/>
      </c>
      <c r="K460" t="str">
        <f ca="1">IF(C460=1,60*SummonTypeTable!$O$2/OFFSET(I460,0,-4),
IF(I460&lt;&gt;OFFSET(I460,-1,0),OFFSET(I460,-1,0)/OFFSET(I460,0,-4),""))</f>
        <v/>
      </c>
      <c r="L460" t="str">
        <f t="shared" ca="1" si="86"/>
        <v>cu</v>
      </c>
      <c r="M460" t="s">
        <v>88</v>
      </c>
      <c r="N460" t="s">
        <v>90</v>
      </c>
      <c r="O460">
        <v>36250</v>
      </c>
      <c r="P460" t="str">
        <f t="shared" si="75"/>
        <v/>
      </c>
      <c r="Q460" t="str">
        <f t="shared" ca="1" si="84"/>
        <v>cu</v>
      </c>
      <c r="R460" t="s">
        <v>88</v>
      </c>
      <c r="S460" t="s">
        <v>90</v>
      </c>
      <c r="T460">
        <v>9063</v>
      </c>
      <c r="U460" t="str">
        <f t="shared" ca="1" si="76"/>
        <v>cu</v>
      </c>
      <c r="V460" t="str">
        <f t="shared" si="77"/>
        <v>GO</v>
      </c>
      <c r="W460">
        <f t="shared" si="78"/>
        <v>36250</v>
      </c>
      <c r="X460" t="str">
        <f t="shared" ca="1" si="79"/>
        <v>cu</v>
      </c>
      <c r="Y460" t="str">
        <f t="shared" si="80"/>
        <v>GO</v>
      </c>
      <c r="Z460">
        <f t="shared" si="81"/>
        <v>9063</v>
      </c>
    </row>
    <row r="461" spans="1:26">
      <c r="A461" t="s">
        <v>83</v>
      </c>
      <c r="B461" t="str">
        <f>VLOOKUP(A461,EventPointTypeTable!$A:$B,MATCH(EventPointTypeTable!$B$1,EventPointTypeTable!$A$1:$B$1,0),0)</f>
        <v>루틴10</v>
      </c>
      <c r="C461">
        <f t="shared" ca="1" si="82"/>
        <v>25</v>
      </c>
      <c r="D461">
        <v>1900</v>
      </c>
      <c r="E461">
        <f t="shared" ca="1" si="83"/>
        <v>7982</v>
      </c>
      <c r="F461">
        <f ca="1">(60+SUMIF(OFFSET(N461,-$C461+1,0,$C461),"EN",OFFSET(O461,-$C461+1,0,$C461)))*SummonTypeTable!$O$2</f>
        <v>4940.0000000000009</v>
      </c>
      <c r="G461">
        <f ca="1">IF(C461=1,60*SummonTypeTable!$O$2-OFFSET(F461,0,-1),
IF(F461&lt;&gt;OFFSET(F461,-1,0),OFFSET(F461,-1,0)-OFFSET(F461,0,-1),""))</f>
        <v>-4730.8888888888887</v>
      </c>
      <c r="H461">
        <f ca="1">IF(C461=1,60*SummonTypeTable!$O$2/OFFSET(F461,0,-1),
IF(F461&lt;&gt;OFFSET(F461,-1,0),OFFSET(F461,-1,0)/OFFSET(F461,0,-1),""))</f>
        <v>0.40730532587210116</v>
      </c>
      <c r="I461">
        <f ca="1">(60+SUMIF(OFFSET(N461,-$C461+1,0,$C461),"EN",OFFSET(O461,-$C461+1,0,$C461))+SUMIF(OFFSET(S461,-$C461+1,0,$C461),"EN",OFFSET(T461,-$C461+1,0,$C461)))*SummonTypeTable!$O$2</f>
        <v>6162.7555555555564</v>
      </c>
      <c r="J461">
        <f ca="1">IF(C461=1,60*SummonTypeTable!$O$2-OFFSET(I461,0,-4),
IF(I461&lt;&gt;OFFSET(I461,-1,0),OFFSET(I461,-1,0)-OFFSET(I461,0,-4),""))</f>
        <v>-3930.3555555555549</v>
      </c>
      <c r="K461">
        <f ca="1">IF(C461=1,60*SummonTypeTable!$O$2/OFFSET(I461,0,-4),
IF(I461&lt;&gt;OFFSET(I461,-1,0),OFFSET(I461,-1,0)/OFFSET(I461,0,-4),""))</f>
        <v>0.50759765026866011</v>
      </c>
      <c r="L461" t="str">
        <f t="shared" ca="1" si="86"/>
        <v>cu</v>
      </c>
      <c r="M461" t="s">
        <v>88</v>
      </c>
      <c r="N461" t="s">
        <v>114</v>
      </c>
      <c r="O461">
        <v>2000</v>
      </c>
      <c r="P461" t="str">
        <f t="shared" si="75"/>
        <v>에너지너무많음</v>
      </c>
      <c r="Q461" t="str">
        <f t="shared" ca="1" si="84"/>
        <v>cu</v>
      </c>
      <c r="R461" t="s">
        <v>88</v>
      </c>
      <c r="S461" t="s">
        <v>114</v>
      </c>
      <c r="T461">
        <v>500</v>
      </c>
      <c r="U461" t="str">
        <f t="shared" ca="1" si="76"/>
        <v>cu</v>
      </c>
      <c r="V461" t="str">
        <f t="shared" si="77"/>
        <v>EN</v>
      </c>
      <c r="W461">
        <f t="shared" si="78"/>
        <v>2000</v>
      </c>
      <c r="X461" t="str">
        <f t="shared" ca="1" si="79"/>
        <v>cu</v>
      </c>
      <c r="Y461" t="str">
        <f t="shared" si="80"/>
        <v>EN</v>
      </c>
      <c r="Z461">
        <f t="shared" si="81"/>
        <v>500</v>
      </c>
    </row>
    <row r="462" spans="1:26">
      <c r="A462" t="s">
        <v>83</v>
      </c>
      <c r="B462" t="str">
        <f>VLOOKUP(A462,EventPointTypeTable!$A:$B,MATCH(EventPointTypeTable!$B$1,EventPointTypeTable!$A$1:$B$1,0),0)</f>
        <v>루틴10</v>
      </c>
      <c r="C462">
        <f t="shared" ca="1" si="82"/>
        <v>26</v>
      </c>
      <c r="D462">
        <v>200</v>
      </c>
      <c r="E462">
        <f t="shared" ca="1" si="83"/>
        <v>8182</v>
      </c>
      <c r="F462">
        <f ca="1">(60+SUMIF(OFFSET(N462,-$C462+1,0,$C462),"EN",OFFSET(O462,-$C462+1,0,$C462)))*SummonTypeTable!$O$2</f>
        <v>4940.0000000000009</v>
      </c>
      <c r="G462" t="str">
        <f ca="1">IF(C462=1,60*SummonTypeTable!$O$2-OFFSET(F462,0,-1),
IF(F462&lt;&gt;OFFSET(F462,-1,0),OFFSET(F462,-1,0)-OFFSET(F462,0,-1),""))</f>
        <v/>
      </c>
      <c r="H462" t="str">
        <f ca="1">IF(C462=1,60*SummonTypeTable!$O$2/OFFSET(F462,0,-1),
IF(F462&lt;&gt;OFFSET(F462,-1,0),OFFSET(F462,-1,0)/OFFSET(F462,0,-1),""))</f>
        <v/>
      </c>
      <c r="I462">
        <f ca="1">(60+SUMIF(OFFSET(N462,-$C462+1,0,$C462),"EN",OFFSET(O462,-$C462+1,0,$C462))+SUMIF(OFFSET(S462,-$C462+1,0,$C462),"EN",OFFSET(T462,-$C462+1,0,$C462)))*SummonTypeTable!$O$2</f>
        <v>6162.7555555555564</v>
      </c>
      <c r="J462" t="str">
        <f ca="1">IF(C462=1,60*SummonTypeTable!$O$2-OFFSET(I462,0,-4),
IF(I462&lt;&gt;OFFSET(I462,-1,0),OFFSET(I462,-1,0)-OFFSET(I462,0,-4),""))</f>
        <v/>
      </c>
      <c r="K462" t="str">
        <f ca="1">IF(C462=1,60*SummonTypeTable!$O$2/OFFSET(I462,0,-4),
IF(I462&lt;&gt;OFFSET(I462,-1,0),OFFSET(I462,-1,0)/OFFSET(I462,0,-4),""))</f>
        <v/>
      </c>
      <c r="L462" t="str">
        <f t="shared" ca="1" si="86"/>
        <v>cu</v>
      </c>
      <c r="M462" t="s">
        <v>88</v>
      </c>
      <c r="N462" t="s">
        <v>90</v>
      </c>
      <c r="O462">
        <v>50000</v>
      </c>
      <c r="P462" t="str">
        <f t="shared" si="75"/>
        <v/>
      </c>
      <c r="Q462" t="str">
        <f t="shared" ca="1" si="84"/>
        <v>cu</v>
      </c>
      <c r="R462" t="s">
        <v>88</v>
      </c>
      <c r="S462" t="s">
        <v>90</v>
      </c>
      <c r="T462">
        <v>12500</v>
      </c>
      <c r="U462" t="str">
        <f t="shared" ca="1" si="76"/>
        <v>cu</v>
      </c>
      <c r="V462" t="str">
        <f t="shared" si="77"/>
        <v>GO</v>
      </c>
      <c r="W462">
        <f t="shared" si="78"/>
        <v>50000</v>
      </c>
      <c r="X462" t="str">
        <f t="shared" ca="1" si="79"/>
        <v>cu</v>
      </c>
      <c r="Y462" t="str">
        <f t="shared" si="80"/>
        <v>GO</v>
      </c>
      <c r="Z462">
        <f t="shared" si="81"/>
        <v>12500</v>
      </c>
    </row>
    <row r="463" spans="1:26">
      <c r="A463" t="s">
        <v>83</v>
      </c>
      <c r="B463" t="str">
        <f>VLOOKUP(A463,EventPointTypeTable!$A:$B,MATCH(EventPointTypeTable!$B$1,EventPointTypeTable!$A$1:$B$1,0),0)</f>
        <v>루틴10</v>
      </c>
      <c r="C463">
        <f t="shared" ca="1" si="82"/>
        <v>27</v>
      </c>
      <c r="D463">
        <v>400</v>
      </c>
      <c r="E463">
        <f t="shared" ca="1" si="83"/>
        <v>8582</v>
      </c>
      <c r="F463">
        <f ca="1">(60+SUMIF(OFFSET(N463,-$C463+1,0,$C463),"EN",OFFSET(O463,-$C463+1,0,$C463)))*SummonTypeTable!$O$2</f>
        <v>4940.0000000000009</v>
      </c>
      <c r="G463" t="str">
        <f ca="1">IF(C463=1,60*SummonTypeTable!$O$2-OFFSET(F463,0,-1),
IF(F463&lt;&gt;OFFSET(F463,-1,0),OFFSET(F463,-1,0)-OFFSET(F463,0,-1),""))</f>
        <v/>
      </c>
      <c r="H463" t="str">
        <f ca="1">IF(C463=1,60*SummonTypeTable!$O$2/OFFSET(F463,0,-1),
IF(F463&lt;&gt;OFFSET(F463,-1,0),OFFSET(F463,-1,0)/OFFSET(F463,0,-1),""))</f>
        <v/>
      </c>
      <c r="I463">
        <f ca="1">(60+SUMIF(OFFSET(N463,-$C463+1,0,$C463),"EN",OFFSET(O463,-$C463+1,0,$C463))+SUMIF(OFFSET(S463,-$C463+1,0,$C463),"EN",OFFSET(T463,-$C463+1,0,$C463)))*SummonTypeTable!$O$2</f>
        <v>6162.7555555555564</v>
      </c>
      <c r="J463" t="str">
        <f ca="1">IF(C463=1,60*SummonTypeTable!$O$2-OFFSET(I463,0,-4),
IF(I463&lt;&gt;OFFSET(I463,-1,0),OFFSET(I463,-1,0)-OFFSET(I463,0,-4),""))</f>
        <v/>
      </c>
      <c r="K463" t="str">
        <f ca="1">IF(C463=1,60*SummonTypeTable!$O$2/OFFSET(I463,0,-4),
IF(I463&lt;&gt;OFFSET(I463,-1,0),OFFSET(I463,-1,0)/OFFSET(I463,0,-4),""))</f>
        <v/>
      </c>
      <c r="L463" t="str">
        <f t="shared" ca="1" si="86"/>
        <v>it</v>
      </c>
      <c r="M463" t="s">
        <v>146</v>
      </c>
      <c r="N463" t="s">
        <v>145</v>
      </c>
      <c r="O463">
        <v>10</v>
      </c>
      <c r="P463" t="str">
        <f t="shared" ref="P463:P524" si="87">IF(M463="장비1상자",
  IF(OR(N463&gt;3,O463&gt;5),"장비이상",""),
IF(N463="GO",
  IF(O463&lt;100,"골드이상",""),
IF(N463="EN",
  IF(O463&gt;29,"에너지너무많음",
  IF(O463&gt;9,"에너지다소많음","")),"")))</f>
        <v/>
      </c>
      <c r="Q463" t="str">
        <f t="shared" ca="1" si="84"/>
        <v>cu</v>
      </c>
      <c r="R463" t="s">
        <v>88</v>
      </c>
      <c r="S463" t="s">
        <v>90</v>
      </c>
      <c r="T463">
        <v>15625</v>
      </c>
      <c r="U463" t="str">
        <f t="shared" ref="U463:U524" ca="1" si="88">IF(LEN(L463)=0,"",L463)</f>
        <v>it</v>
      </c>
      <c r="V463" t="str">
        <f t="shared" ref="V463:V524" si="89">IF(LEN(N463)=0,"",N463)</f>
        <v>Cash_sSpellGacha</v>
      </c>
      <c r="W463">
        <f t="shared" ref="W463:W524" si="90">IF(LEN(O463)=0,"",O463)</f>
        <v>10</v>
      </c>
      <c r="X463" t="str">
        <f t="shared" ref="X463:X524" ca="1" si="91">IF(LEN(Q463)=0,"",Q463)</f>
        <v>cu</v>
      </c>
      <c r="Y463" t="str">
        <f t="shared" ref="Y463:Y524" si="92">IF(LEN(S463)=0,"",S463)</f>
        <v>GO</v>
      </c>
      <c r="Z463">
        <f t="shared" ref="Z463:Z524" si="93">IF(LEN(T463)=0,"",T463)</f>
        <v>15625</v>
      </c>
    </row>
    <row r="464" spans="1:26">
      <c r="A464" t="s">
        <v>83</v>
      </c>
      <c r="B464" t="str">
        <f>VLOOKUP(A464,EventPointTypeTable!$A:$B,MATCH(EventPointTypeTable!$B$1,EventPointTypeTable!$A$1:$B$1,0),0)</f>
        <v>루틴10</v>
      </c>
      <c r="C464">
        <f t="shared" ca="1" si="82"/>
        <v>28</v>
      </c>
      <c r="D464">
        <v>2400</v>
      </c>
      <c r="E464">
        <f t="shared" ca="1" si="83"/>
        <v>10982</v>
      </c>
      <c r="F464">
        <f ca="1">(60+SUMIF(OFFSET(N464,-$C464+1,0,$C464),"EN",OFFSET(O464,-$C464+1,0,$C464)))*SummonTypeTable!$O$2</f>
        <v>4940.0000000000009</v>
      </c>
      <c r="G464" t="str">
        <f ca="1">IF(C464=1,60*SummonTypeTable!$O$2-OFFSET(F464,0,-1),
IF(F464&lt;&gt;OFFSET(F464,-1,0),OFFSET(F464,-1,0)-OFFSET(F464,0,-1),""))</f>
        <v/>
      </c>
      <c r="H464" t="str">
        <f ca="1">IF(C464=1,60*SummonTypeTable!$O$2/OFFSET(F464,0,-1),
IF(F464&lt;&gt;OFFSET(F464,-1,0),OFFSET(F464,-1,0)/OFFSET(F464,0,-1),""))</f>
        <v/>
      </c>
      <c r="I464">
        <f ca="1">(60+SUMIF(OFFSET(N464,-$C464+1,0,$C464),"EN",OFFSET(O464,-$C464+1,0,$C464))+SUMIF(OFFSET(S464,-$C464+1,0,$C464),"EN",OFFSET(T464,-$C464+1,0,$C464)))*SummonTypeTable!$O$2</f>
        <v>6796.0888888888894</v>
      </c>
      <c r="J464">
        <f ca="1">IF(C464=1,60*SummonTypeTable!$O$2-OFFSET(I464,0,-4),
IF(I464&lt;&gt;OFFSET(I464,-1,0),OFFSET(I464,-1,0)-OFFSET(I464,0,-4),""))</f>
        <v>-4819.2444444444436</v>
      </c>
      <c r="K464">
        <f ca="1">IF(C464=1,60*SummonTypeTable!$O$2/OFFSET(I464,0,-4),
IF(I464&lt;&gt;OFFSET(I464,-1,0),OFFSET(I464,-1,0)/OFFSET(I464,0,-4),""))</f>
        <v>0.56116878123798541</v>
      </c>
      <c r="L464" t="str">
        <f t="shared" ca="1" si="86"/>
        <v>it</v>
      </c>
      <c r="M464" t="s">
        <v>146</v>
      </c>
      <c r="N464" t="s">
        <v>147</v>
      </c>
      <c r="O464">
        <v>10</v>
      </c>
      <c r="P464" t="str">
        <f t="shared" si="87"/>
        <v/>
      </c>
      <c r="Q464" t="str">
        <f t="shared" ca="1" si="84"/>
        <v>cu</v>
      </c>
      <c r="R464" t="s">
        <v>88</v>
      </c>
      <c r="S464" t="s">
        <v>114</v>
      </c>
      <c r="T464">
        <v>750</v>
      </c>
      <c r="U464" t="str">
        <f t="shared" ca="1" si="88"/>
        <v>it</v>
      </c>
      <c r="V464" t="str">
        <f t="shared" si="89"/>
        <v>Cash_sCharacterGacha</v>
      </c>
      <c r="W464">
        <f t="shared" si="90"/>
        <v>10</v>
      </c>
      <c r="X464" t="str">
        <f t="shared" ca="1" si="91"/>
        <v>cu</v>
      </c>
      <c r="Y464" t="str">
        <f t="shared" si="92"/>
        <v>EN</v>
      </c>
      <c r="Z464">
        <f t="shared" si="93"/>
        <v>750</v>
      </c>
    </row>
    <row r="465" spans="1:26">
      <c r="A465" t="s">
        <v>83</v>
      </c>
      <c r="B465" t="str">
        <f>VLOOKUP(A465,EventPointTypeTable!$A:$B,MATCH(EventPointTypeTable!$B$1,EventPointTypeTable!$A$1:$B$1,0),0)</f>
        <v>루틴10</v>
      </c>
      <c r="C465">
        <f t="shared" ca="1" si="82"/>
        <v>29</v>
      </c>
      <c r="D465">
        <v>1500</v>
      </c>
      <c r="E465">
        <f t="shared" ca="1" si="83"/>
        <v>12482</v>
      </c>
      <c r="F465">
        <f ca="1">(60+SUMIF(OFFSET(N465,-$C465+1,0,$C465),"EN",OFFSET(O465,-$C465+1,0,$C465)))*SummonTypeTable!$O$2</f>
        <v>4940.0000000000009</v>
      </c>
      <c r="G465" t="str">
        <f ca="1">IF(C465=1,60*SummonTypeTable!$O$2-OFFSET(F465,0,-1),
IF(F465&lt;&gt;OFFSET(F465,-1,0),OFFSET(F465,-1,0)-OFFSET(F465,0,-1),""))</f>
        <v/>
      </c>
      <c r="H465" t="str">
        <f ca="1">IF(C465=1,60*SummonTypeTable!$O$2/OFFSET(F465,0,-1),
IF(F465&lt;&gt;OFFSET(F465,-1,0),OFFSET(F465,-1,0)/OFFSET(F465,0,-1),""))</f>
        <v/>
      </c>
      <c r="I465">
        <f ca="1">(60+SUMIF(OFFSET(N465,-$C465+1,0,$C465),"EN",OFFSET(O465,-$C465+1,0,$C465))+SUMIF(OFFSET(S465,-$C465+1,0,$C465),"EN",OFFSET(T465,-$C465+1,0,$C465)))*SummonTypeTable!$O$2</f>
        <v>6796.0888888888894</v>
      </c>
      <c r="J465" t="str">
        <f ca="1">IF(C465=1,60*SummonTypeTable!$O$2-OFFSET(I465,0,-4),
IF(I465&lt;&gt;OFFSET(I465,-1,0),OFFSET(I465,-1,0)-OFFSET(I465,0,-4),""))</f>
        <v/>
      </c>
      <c r="K465" t="str">
        <f ca="1">IF(C465=1,60*SummonTypeTable!$O$2/OFFSET(I465,0,-4),
IF(I465&lt;&gt;OFFSET(I465,-1,0),OFFSET(I465,-1,0)/OFFSET(I465,0,-4),""))</f>
        <v/>
      </c>
      <c r="L465" t="str">
        <f t="shared" ca="1" si="86"/>
        <v>cu</v>
      </c>
      <c r="M465" t="s">
        <v>88</v>
      </c>
      <c r="N465" t="s">
        <v>90</v>
      </c>
      <c r="O465">
        <v>75000</v>
      </c>
      <c r="P465" t="str">
        <f t="shared" si="87"/>
        <v/>
      </c>
      <c r="Q465" t="str">
        <f t="shared" ca="1" si="84"/>
        <v>cu</v>
      </c>
      <c r="R465" t="s">
        <v>88</v>
      </c>
      <c r="S465" t="s">
        <v>90</v>
      </c>
      <c r="T465">
        <v>18750</v>
      </c>
      <c r="U465" t="str">
        <f t="shared" ca="1" si="88"/>
        <v>cu</v>
      </c>
      <c r="V465" t="str">
        <f t="shared" si="89"/>
        <v>GO</v>
      </c>
      <c r="W465">
        <f t="shared" si="90"/>
        <v>75000</v>
      </c>
      <c r="X465" t="str">
        <f t="shared" ca="1" si="91"/>
        <v>cu</v>
      </c>
      <c r="Y465" t="str">
        <f t="shared" si="92"/>
        <v>GO</v>
      </c>
      <c r="Z465">
        <f t="shared" si="93"/>
        <v>18750</v>
      </c>
    </row>
    <row r="466" spans="1:26">
      <c r="A466" t="s">
        <v>83</v>
      </c>
      <c r="B466" t="str">
        <f>VLOOKUP(A466,EventPointTypeTable!$A:$B,MATCH(EventPointTypeTable!$B$1,EventPointTypeTable!$A$1:$B$1,0),0)</f>
        <v>루틴10</v>
      </c>
      <c r="C466">
        <f t="shared" ca="1" si="82"/>
        <v>30</v>
      </c>
      <c r="D466">
        <v>2800</v>
      </c>
      <c r="E466">
        <f t="shared" ca="1" si="83"/>
        <v>15282</v>
      </c>
      <c r="F466">
        <f ca="1">(60+SUMIF(OFFSET(N466,-$C466+1,0,$C466),"EN",OFFSET(O466,-$C466+1,0,$C466)))*SummonTypeTable!$O$2</f>
        <v>4940.0000000000009</v>
      </c>
      <c r="G466" t="str">
        <f ca="1">IF(C466=1,60*SummonTypeTable!$O$2-OFFSET(F466,0,-1),
IF(F466&lt;&gt;OFFSET(F466,-1,0),OFFSET(F466,-1,0)-OFFSET(F466,0,-1),""))</f>
        <v/>
      </c>
      <c r="H466" t="str">
        <f ca="1">IF(C466=1,60*SummonTypeTable!$O$2/OFFSET(F466,0,-1),
IF(F466&lt;&gt;OFFSET(F466,-1,0),OFFSET(F466,-1,0)/OFFSET(F466,0,-1),""))</f>
        <v/>
      </c>
      <c r="I466">
        <f ca="1">(60+SUMIF(OFFSET(N466,-$C466+1,0,$C466),"EN",OFFSET(O466,-$C466+1,0,$C466))+SUMIF(OFFSET(S466,-$C466+1,0,$C466),"EN",OFFSET(T466,-$C466+1,0,$C466)))*SummonTypeTable!$O$2</f>
        <v>6796.0888888888894</v>
      </c>
      <c r="J466" t="str">
        <f ca="1">IF(C466=1,60*SummonTypeTable!$O$2-OFFSET(I466,0,-4),
IF(I466&lt;&gt;OFFSET(I466,-1,0),OFFSET(I466,-1,0)-OFFSET(I466,0,-4),""))</f>
        <v/>
      </c>
      <c r="K466" t="str">
        <f ca="1">IF(C466=1,60*SummonTypeTable!$O$2/OFFSET(I466,0,-4),
IF(I466&lt;&gt;OFFSET(I466,-1,0),OFFSET(I466,-1,0)/OFFSET(I466,0,-4),""))</f>
        <v/>
      </c>
      <c r="L466" t="str">
        <f t="shared" ca="1" si="86"/>
        <v>cu</v>
      </c>
      <c r="M466" t="s">
        <v>88</v>
      </c>
      <c r="N466" t="s">
        <v>90</v>
      </c>
      <c r="O466">
        <v>81250</v>
      </c>
      <c r="P466" t="str">
        <f t="shared" si="87"/>
        <v/>
      </c>
      <c r="Q466" t="str">
        <f t="shared" ca="1" si="84"/>
        <v>cu</v>
      </c>
      <c r="R466" t="s">
        <v>88</v>
      </c>
      <c r="S466" t="s">
        <v>90</v>
      </c>
      <c r="T466">
        <v>20313</v>
      </c>
      <c r="U466" t="str">
        <f t="shared" ca="1" si="88"/>
        <v>cu</v>
      </c>
      <c r="V466" t="str">
        <f t="shared" si="89"/>
        <v>GO</v>
      </c>
      <c r="W466">
        <f t="shared" si="90"/>
        <v>81250</v>
      </c>
      <c r="X466" t="str">
        <f t="shared" ca="1" si="91"/>
        <v>cu</v>
      </c>
      <c r="Y466" t="str">
        <f t="shared" si="92"/>
        <v>GO</v>
      </c>
      <c r="Z466">
        <f t="shared" si="93"/>
        <v>20313</v>
      </c>
    </row>
    <row r="467" spans="1:26">
      <c r="A467" t="s">
        <v>83</v>
      </c>
      <c r="B467" t="str">
        <f>VLOOKUP(A467,EventPointTypeTable!$A:$B,MATCH(EventPointTypeTable!$B$1,EventPointTypeTable!$A$1:$B$1,0),0)</f>
        <v>루틴10</v>
      </c>
      <c r="C467">
        <f t="shared" ca="1" si="82"/>
        <v>31</v>
      </c>
      <c r="D467">
        <v>3400</v>
      </c>
      <c r="E467">
        <f t="shared" ca="1" si="83"/>
        <v>18682</v>
      </c>
      <c r="F467">
        <f ca="1">(60+SUMIF(OFFSET(N467,-$C467+1,0,$C467),"EN",OFFSET(O467,-$C467+1,0,$C467)))*SummonTypeTable!$O$2</f>
        <v>8317.7777777777792</v>
      </c>
      <c r="G467">
        <f ca="1">IF(C467=1,60*SummonTypeTable!$O$2-OFFSET(F467,0,-1),
IF(F467&lt;&gt;OFFSET(F467,-1,0),OFFSET(F467,-1,0)-OFFSET(F467,0,-1),""))</f>
        <v>-13742</v>
      </c>
      <c r="H467">
        <f ca="1">IF(C467=1,60*SummonTypeTable!$O$2/OFFSET(F467,0,-1),
IF(F467&lt;&gt;OFFSET(F467,-1,0),OFFSET(F467,-1,0)/OFFSET(F467,0,-1),""))</f>
        <v>0.26442565035863402</v>
      </c>
      <c r="I467">
        <f ca="1">(60+SUMIF(OFFSET(N467,-$C467+1,0,$C467),"EN",OFFSET(O467,-$C467+1,0,$C467))+SUMIF(OFFSET(S467,-$C467+1,0,$C467),"EN",OFFSET(T467,-$C467+1,0,$C467)))*SummonTypeTable!$O$2</f>
        <v>11018.311111111112</v>
      </c>
      <c r="J467">
        <f ca="1">IF(C467=1,60*SummonTypeTable!$O$2-OFFSET(I467,0,-4),
IF(I467&lt;&gt;OFFSET(I467,-1,0),OFFSET(I467,-1,0)-OFFSET(I467,0,-4),""))</f>
        <v>-11885.911111111111</v>
      </c>
      <c r="K467">
        <f ca="1">IF(C467=1,60*SummonTypeTable!$O$2/OFFSET(I467,0,-4),
IF(I467&lt;&gt;OFFSET(I467,-1,0),OFFSET(I467,-1,0)/OFFSET(I467,0,-4),""))</f>
        <v>0.36377737334808313</v>
      </c>
      <c r="L467" t="str">
        <f t="shared" ca="1" si="86"/>
        <v>cu</v>
      </c>
      <c r="M467" t="s">
        <v>88</v>
      </c>
      <c r="N467" t="s">
        <v>114</v>
      </c>
      <c r="O467">
        <v>4000</v>
      </c>
      <c r="P467" t="str">
        <f t="shared" si="87"/>
        <v>에너지너무많음</v>
      </c>
      <c r="Q467" t="str">
        <f t="shared" ca="1" si="84"/>
        <v>cu</v>
      </c>
      <c r="R467" t="s">
        <v>88</v>
      </c>
      <c r="S467" t="s">
        <v>114</v>
      </c>
      <c r="T467">
        <v>1000</v>
      </c>
      <c r="U467" t="str">
        <f t="shared" ca="1" si="88"/>
        <v>cu</v>
      </c>
      <c r="V467" t="str">
        <f t="shared" si="89"/>
        <v>EN</v>
      </c>
      <c r="W467">
        <f t="shared" si="90"/>
        <v>4000</v>
      </c>
      <c r="X467" t="str">
        <f t="shared" ca="1" si="91"/>
        <v>cu</v>
      </c>
      <c r="Y467" t="str">
        <f t="shared" si="92"/>
        <v>EN</v>
      </c>
      <c r="Z467">
        <f t="shared" si="93"/>
        <v>1000</v>
      </c>
    </row>
    <row r="468" spans="1:26">
      <c r="A468" t="s">
        <v>83</v>
      </c>
      <c r="B468" t="str">
        <f>VLOOKUP(A468,EventPointTypeTable!$A:$B,MATCH(EventPointTypeTable!$B$1,EventPointTypeTable!$A$1:$B$1,0),0)</f>
        <v>루틴10</v>
      </c>
      <c r="C468">
        <f t="shared" ca="1" si="82"/>
        <v>32</v>
      </c>
      <c r="D468">
        <v>1200</v>
      </c>
      <c r="E468">
        <f t="shared" ca="1" si="83"/>
        <v>19882</v>
      </c>
      <c r="F468">
        <f ca="1">(60+SUMIF(OFFSET(N468,-$C468+1,0,$C468),"EN",OFFSET(O468,-$C468+1,0,$C468)))*SummonTypeTable!$O$2</f>
        <v>8317.7777777777792</v>
      </c>
      <c r="G468" t="str">
        <f ca="1">IF(C468=1,60*SummonTypeTable!$O$2-OFFSET(F468,0,-1),
IF(F468&lt;&gt;OFFSET(F468,-1,0),OFFSET(F468,-1,0)-OFFSET(F468,0,-1),""))</f>
        <v/>
      </c>
      <c r="H468" t="str">
        <f ca="1">IF(C468=1,60*SummonTypeTable!$O$2/OFFSET(F468,0,-1),
IF(F468&lt;&gt;OFFSET(F468,-1,0),OFFSET(F468,-1,0)/OFFSET(F468,0,-1),""))</f>
        <v/>
      </c>
      <c r="I468">
        <f ca="1">(60+SUMIF(OFFSET(N468,-$C468+1,0,$C468),"EN",OFFSET(O468,-$C468+1,0,$C468))+SUMIF(OFFSET(S468,-$C468+1,0,$C468),"EN",OFFSET(T468,-$C468+1,0,$C468)))*SummonTypeTable!$O$2</f>
        <v>11018.311111111112</v>
      </c>
      <c r="J468" t="str">
        <f ca="1">IF(C468=1,60*SummonTypeTable!$O$2-OFFSET(I468,0,-4),
IF(I468&lt;&gt;OFFSET(I468,-1,0),OFFSET(I468,-1,0)-OFFSET(I468,0,-4),""))</f>
        <v/>
      </c>
      <c r="K468" t="str">
        <f ca="1">IF(C468=1,60*SummonTypeTable!$O$2/OFFSET(I468,0,-4),
IF(I468&lt;&gt;OFFSET(I468,-1,0),OFFSET(I468,-1,0)/OFFSET(I468,0,-4),""))</f>
        <v/>
      </c>
      <c r="L468" t="str">
        <f t="shared" ca="1" si="86"/>
        <v>cu</v>
      </c>
      <c r="M468" t="s">
        <v>88</v>
      </c>
      <c r="N468" t="s">
        <v>90</v>
      </c>
      <c r="O468">
        <v>93750</v>
      </c>
      <c r="P468" t="str">
        <f t="shared" si="87"/>
        <v/>
      </c>
      <c r="Q468" t="str">
        <f t="shared" ca="1" si="84"/>
        <v>cu</v>
      </c>
      <c r="R468" t="s">
        <v>88</v>
      </c>
      <c r="S468" t="s">
        <v>90</v>
      </c>
      <c r="T468">
        <v>23438</v>
      </c>
      <c r="U468" t="str">
        <f t="shared" ca="1" si="88"/>
        <v>cu</v>
      </c>
      <c r="V468" t="str">
        <f t="shared" si="89"/>
        <v>GO</v>
      </c>
      <c r="W468">
        <f t="shared" si="90"/>
        <v>93750</v>
      </c>
      <c r="X468" t="str">
        <f t="shared" ca="1" si="91"/>
        <v>cu</v>
      </c>
      <c r="Y468" t="str">
        <f t="shared" si="92"/>
        <v>GO</v>
      </c>
      <c r="Z468">
        <f t="shared" si="93"/>
        <v>23438</v>
      </c>
    </row>
    <row r="469" spans="1:26">
      <c r="A469" t="s">
        <v>83</v>
      </c>
      <c r="B469" t="str">
        <f>VLOOKUP(A469,EventPointTypeTable!$A:$B,MATCH(EventPointTypeTable!$B$1,EventPointTypeTable!$A$1:$B$1,0),0)</f>
        <v>루틴10</v>
      </c>
      <c r="C469">
        <f t="shared" ca="1" si="82"/>
        <v>33</v>
      </c>
      <c r="D469">
        <v>4700</v>
      </c>
      <c r="E469">
        <f t="shared" ca="1" si="83"/>
        <v>24582</v>
      </c>
      <c r="F469">
        <f ca="1">(60+SUMIF(OFFSET(N469,-$C469+1,0,$C469),"EN",OFFSET(O469,-$C469+1,0,$C469)))*SummonTypeTable!$O$2</f>
        <v>12540.000000000002</v>
      </c>
      <c r="G469">
        <f ca="1">IF(C469=1,60*SummonTypeTable!$O$2-OFFSET(F469,0,-1),
IF(F469&lt;&gt;OFFSET(F469,-1,0),OFFSET(F469,-1,0)-OFFSET(F469,0,-1),""))</f>
        <v>-16264.222222222221</v>
      </c>
      <c r="H469">
        <f ca="1">IF(C469=1,60*SummonTypeTable!$O$2/OFFSET(F469,0,-1),
IF(F469&lt;&gt;OFFSET(F469,-1,0),OFFSET(F469,-1,0)/OFFSET(F469,0,-1),""))</f>
        <v>0.33836863468301109</v>
      </c>
      <c r="I469">
        <f ca="1">(60+SUMIF(OFFSET(N469,-$C469+1,0,$C469),"EN",OFFSET(O469,-$C469+1,0,$C469))+SUMIF(OFFSET(S469,-$C469+1,0,$C469),"EN",OFFSET(T469,-$C469+1,0,$C469)))*SummonTypeTable!$O$2</f>
        <v>16296.088888888891</v>
      </c>
      <c r="J469">
        <f ca="1">IF(C469=1,60*SummonTypeTable!$O$2-OFFSET(I469,0,-4),
IF(I469&lt;&gt;OFFSET(I469,-1,0),OFFSET(I469,-1,0)-OFFSET(I469,0,-4),""))</f>
        <v>-13563.688888888888</v>
      </c>
      <c r="K469">
        <f ca="1">IF(C469=1,60*SummonTypeTable!$O$2/OFFSET(I469,0,-4),
IF(I469&lt;&gt;OFFSET(I469,-1,0),OFFSET(I469,-1,0)/OFFSET(I469,0,-4),""))</f>
        <v>0.44822679648161712</v>
      </c>
      <c r="L469" t="str">
        <f t="shared" ca="1" si="86"/>
        <v>cu</v>
      </c>
      <c r="M469" t="s">
        <v>88</v>
      </c>
      <c r="N469" t="s">
        <v>114</v>
      </c>
      <c r="O469">
        <v>5000</v>
      </c>
      <c r="P469" t="str">
        <f t="shared" si="87"/>
        <v>에너지너무많음</v>
      </c>
      <c r="Q469" t="str">
        <f t="shared" ca="1" si="84"/>
        <v>cu</v>
      </c>
      <c r="R469" t="s">
        <v>88</v>
      </c>
      <c r="S469" t="s">
        <v>114</v>
      </c>
      <c r="T469">
        <v>1250</v>
      </c>
      <c r="U469" t="str">
        <f t="shared" ca="1" si="88"/>
        <v>cu</v>
      </c>
      <c r="V469" t="str">
        <f t="shared" si="89"/>
        <v>EN</v>
      </c>
      <c r="W469">
        <f t="shared" si="90"/>
        <v>5000</v>
      </c>
      <c r="X469" t="str">
        <f t="shared" ca="1" si="91"/>
        <v>cu</v>
      </c>
      <c r="Y469" t="str">
        <f t="shared" si="92"/>
        <v>EN</v>
      </c>
      <c r="Z469">
        <f t="shared" si="93"/>
        <v>1250</v>
      </c>
    </row>
    <row r="470" spans="1:26">
      <c r="A470" t="s">
        <v>83</v>
      </c>
      <c r="B470" t="str">
        <f>VLOOKUP(A470,EventPointTypeTable!$A:$B,MATCH(EventPointTypeTable!$B$1,EventPointTypeTable!$A$1:$B$1,0),0)</f>
        <v>루틴10</v>
      </c>
      <c r="C470">
        <f t="shared" ca="1" si="82"/>
        <v>34</v>
      </c>
      <c r="D470">
        <v>3500</v>
      </c>
      <c r="E470">
        <f t="shared" ca="1" si="83"/>
        <v>28082</v>
      </c>
      <c r="F470">
        <f ca="1">(60+SUMIF(OFFSET(N470,-$C470+1,0,$C470),"EN",OFFSET(O470,-$C470+1,0,$C470)))*SummonTypeTable!$O$2</f>
        <v>12540.000000000002</v>
      </c>
      <c r="G470" t="str">
        <f ca="1">IF(C470=1,60*SummonTypeTable!$O$2-OFFSET(F470,0,-1),
IF(F470&lt;&gt;OFFSET(F470,-1,0),OFFSET(F470,-1,0)-OFFSET(F470,0,-1),""))</f>
        <v/>
      </c>
      <c r="H470" t="str">
        <f ca="1">IF(C470=1,60*SummonTypeTable!$O$2/OFFSET(F470,0,-1),
IF(F470&lt;&gt;OFFSET(F470,-1,0),OFFSET(F470,-1,0)/OFFSET(F470,0,-1),""))</f>
        <v/>
      </c>
      <c r="I470">
        <f ca="1">(60+SUMIF(OFFSET(N470,-$C470+1,0,$C470),"EN",OFFSET(O470,-$C470+1,0,$C470))+SUMIF(OFFSET(S470,-$C470+1,0,$C470),"EN",OFFSET(T470,-$C470+1,0,$C470)))*SummonTypeTable!$O$2</f>
        <v>16296.088888888891</v>
      </c>
      <c r="J470" t="str">
        <f ca="1">IF(C470=1,60*SummonTypeTable!$O$2-OFFSET(I470,0,-4),
IF(I470&lt;&gt;OFFSET(I470,-1,0),OFFSET(I470,-1,0)-OFFSET(I470,0,-4),""))</f>
        <v/>
      </c>
      <c r="K470" t="str">
        <f ca="1">IF(C470=1,60*SummonTypeTable!$O$2/OFFSET(I470,0,-4),
IF(I470&lt;&gt;OFFSET(I470,-1,0),OFFSET(I470,-1,0)/OFFSET(I470,0,-4),""))</f>
        <v/>
      </c>
      <c r="L470" t="str">
        <f t="shared" ca="1" si="86"/>
        <v>cu</v>
      </c>
      <c r="M470" t="s">
        <v>88</v>
      </c>
      <c r="N470" t="s">
        <v>90</v>
      </c>
      <c r="O470">
        <v>68750</v>
      </c>
      <c r="P470" t="str">
        <f t="shared" si="87"/>
        <v/>
      </c>
      <c r="Q470" t="str">
        <f t="shared" ca="1" si="84"/>
        <v>cu</v>
      </c>
      <c r="R470" t="s">
        <v>88</v>
      </c>
      <c r="S470" t="s">
        <v>90</v>
      </c>
      <c r="T470">
        <v>17188</v>
      </c>
      <c r="U470" t="str">
        <f t="shared" ca="1" si="88"/>
        <v>cu</v>
      </c>
      <c r="V470" t="str">
        <f t="shared" si="89"/>
        <v>GO</v>
      </c>
      <c r="W470">
        <f t="shared" si="90"/>
        <v>68750</v>
      </c>
      <c r="X470" t="str">
        <f t="shared" ca="1" si="91"/>
        <v>cu</v>
      </c>
      <c r="Y470" t="str">
        <f t="shared" si="92"/>
        <v>GO</v>
      </c>
      <c r="Z470">
        <f t="shared" si="93"/>
        <v>17188</v>
      </c>
    </row>
    <row r="471" spans="1:26">
      <c r="A471" t="s">
        <v>83</v>
      </c>
      <c r="B471" t="str">
        <f>VLOOKUP(A471,EventPointTypeTable!$A:$B,MATCH(EventPointTypeTable!$B$1,EventPointTypeTable!$A$1:$B$1,0),0)</f>
        <v>루틴10</v>
      </c>
      <c r="C471">
        <f t="shared" ca="1" si="82"/>
        <v>35</v>
      </c>
      <c r="D471">
        <v>4500</v>
      </c>
      <c r="E471">
        <f t="shared" ca="1" si="83"/>
        <v>32582</v>
      </c>
      <c r="F471">
        <f ca="1">(60+SUMIF(OFFSET(N471,-$C471+1,0,$C471),"EN",OFFSET(O471,-$C471+1,0,$C471)))*SummonTypeTable!$O$2</f>
        <v>12540.000000000002</v>
      </c>
      <c r="G471" t="str">
        <f ca="1">IF(C471=1,60*SummonTypeTable!$O$2-OFFSET(F471,0,-1),
IF(F471&lt;&gt;OFFSET(F471,-1,0),OFFSET(F471,-1,0)-OFFSET(F471,0,-1),""))</f>
        <v/>
      </c>
      <c r="H471" t="str">
        <f ca="1">IF(C471=1,60*SummonTypeTable!$O$2/OFFSET(F471,0,-1),
IF(F471&lt;&gt;OFFSET(F471,-1,0),OFFSET(F471,-1,0)/OFFSET(F471,0,-1),""))</f>
        <v/>
      </c>
      <c r="I471">
        <f ca="1">(60+SUMIF(OFFSET(N471,-$C471+1,0,$C471),"EN",OFFSET(O471,-$C471+1,0,$C471))+SUMIF(OFFSET(S471,-$C471+1,0,$C471),"EN",OFFSET(T471,-$C471+1,0,$C471)))*SummonTypeTable!$O$2</f>
        <v>16296.088888888891</v>
      </c>
      <c r="J471" t="str">
        <f ca="1">IF(C471=1,60*SummonTypeTable!$O$2-OFFSET(I471,0,-4),
IF(I471&lt;&gt;OFFSET(I471,-1,0),OFFSET(I471,-1,0)-OFFSET(I471,0,-4),""))</f>
        <v/>
      </c>
      <c r="K471" t="str">
        <f ca="1">IF(C471=1,60*SummonTypeTable!$O$2/OFFSET(I471,0,-4),
IF(I471&lt;&gt;OFFSET(I471,-1,0),OFFSET(I471,-1,0)/OFFSET(I471,0,-4),""))</f>
        <v/>
      </c>
      <c r="L471" t="str">
        <f t="shared" ca="1" si="86"/>
        <v>cu</v>
      </c>
      <c r="M471" t="s">
        <v>88</v>
      </c>
      <c r="N471" t="s">
        <v>90</v>
      </c>
      <c r="O471">
        <v>87500</v>
      </c>
      <c r="P471" t="str">
        <f t="shared" si="87"/>
        <v/>
      </c>
      <c r="Q471" t="str">
        <f t="shared" ca="1" si="84"/>
        <v>cu</v>
      </c>
      <c r="R471" t="s">
        <v>88</v>
      </c>
      <c r="S471" t="s">
        <v>90</v>
      </c>
      <c r="T471">
        <v>21875</v>
      </c>
      <c r="U471" t="str">
        <f t="shared" ca="1" si="88"/>
        <v>cu</v>
      </c>
      <c r="V471" t="str">
        <f t="shared" si="89"/>
        <v>GO</v>
      </c>
      <c r="W471">
        <f t="shared" si="90"/>
        <v>87500</v>
      </c>
      <c r="X471" t="str">
        <f t="shared" ca="1" si="91"/>
        <v>cu</v>
      </c>
      <c r="Y471" t="str">
        <f t="shared" si="92"/>
        <v>GO</v>
      </c>
      <c r="Z471">
        <f t="shared" si="93"/>
        <v>21875</v>
      </c>
    </row>
    <row r="472" spans="1:26">
      <c r="A472" t="s">
        <v>83</v>
      </c>
      <c r="B472" t="str">
        <f>VLOOKUP(A472,EventPointTypeTable!$A:$B,MATCH(EventPointTypeTable!$B$1,EventPointTypeTable!$A$1:$B$1,0),0)</f>
        <v>루틴10</v>
      </c>
      <c r="C472">
        <f t="shared" ca="1" si="82"/>
        <v>36</v>
      </c>
      <c r="D472">
        <v>5800</v>
      </c>
      <c r="E472">
        <f t="shared" ca="1" si="83"/>
        <v>38382</v>
      </c>
      <c r="F472">
        <f ca="1">(60+SUMIF(OFFSET(N472,-$C472+1,0,$C472),"EN",OFFSET(O472,-$C472+1,0,$C472)))*SummonTypeTable!$O$2</f>
        <v>17944.444444444445</v>
      </c>
      <c r="G472">
        <f ca="1">IF(C472=1,60*SummonTypeTable!$O$2-OFFSET(F472,0,-1),
IF(F472&lt;&gt;OFFSET(F472,-1,0),OFFSET(F472,-1,0)-OFFSET(F472,0,-1),""))</f>
        <v>-25842</v>
      </c>
      <c r="H472">
        <f ca="1">IF(C472=1,60*SummonTypeTable!$O$2/OFFSET(F472,0,-1),
IF(F472&lt;&gt;OFFSET(F472,-1,0),OFFSET(F472,-1,0)/OFFSET(F472,0,-1),""))</f>
        <v>0.32671564795998131</v>
      </c>
      <c r="I472">
        <f ca="1">(60+SUMIF(OFFSET(N472,-$C472+1,0,$C472),"EN",OFFSET(O472,-$C472+1,0,$C472))+SUMIF(OFFSET(S472,-$C472+1,0,$C472),"EN",OFFSET(T472,-$C472+1,0,$C472)))*SummonTypeTable!$O$2</f>
        <v>23051.644444444446</v>
      </c>
      <c r="J472">
        <f ca="1">IF(C472=1,60*SummonTypeTable!$O$2-OFFSET(I472,0,-4),
IF(I472&lt;&gt;OFFSET(I472,-1,0),OFFSET(I472,-1,0)-OFFSET(I472,0,-4),""))</f>
        <v>-22085.911111111109</v>
      </c>
      <c r="K472">
        <f ca="1">IF(C472=1,60*SummonTypeTable!$O$2/OFFSET(I472,0,-4),
IF(I472&lt;&gt;OFFSET(I472,-1,0),OFFSET(I472,-1,0)/OFFSET(I472,0,-4),""))</f>
        <v>0.42457633497183295</v>
      </c>
      <c r="L472" t="str">
        <f t="shared" ca="1" si="86"/>
        <v>cu</v>
      </c>
      <c r="M472" t="s">
        <v>88</v>
      </c>
      <c r="N472" t="s">
        <v>114</v>
      </c>
      <c r="O472">
        <v>6400</v>
      </c>
      <c r="P472" t="str">
        <f t="shared" si="87"/>
        <v>에너지너무많음</v>
      </c>
      <c r="Q472" t="str">
        <f t="shared" ca="1" si="84"/>
        <v>cu</v>
      </c>
      <c r="R472" t="s">
        <v>88</v>
      </c>
      <c r="S472" t="s">
        <v>114</v>
      </c>
      <c r="T472">
        <v>1600</v>
      </c>
      <c r="U472" t="str">
        <f t="shared" ca="1" si="88"/>
        <v>cu</v>
      </c>
      <c r="V472" t="str">
        <f t="shared" si="89"/>
        <v>EN</v>
      </c>
      <c r="W472">
        <f t="shared" si="90"/>
        <v>6400</v>
      </c>
      <c r="X472" t="str">
        <f t="shared" ca="1" si="91"/>
        <v>cu</v>
      </c>
      <c r="Y472" t="str">
        <f t="shared" si="92"/>
        <v>EN</v>
      </c>
      <c r="Z472">
        <f t="shared" si="93"/>
        <v>1600</v>
      </c>
    </row>
    <row r="473" spans="1:26">
      <c r="A473" t="s">
        <v>83</v>
      </c>
      <c r="B473" t="str">
        <f>VLOOKUP(A473,EventPointTypeTable!$A:$B,MATCH(EventPointTypeTable!$B$1,EventPointTypeTable!$A$1:$B$1,0),0)</f>
        <v>루틴10</v>
      </c>
      <c r="C473">
        <f t="shared" ref="C473:C536" ca="1" si="94">IF(A473&lt;&gt;OFFSET(A473,-1,0),1,OFFSET(C473,-1,0)+1)</f>
        <v>37</v>
      </c>
      <c r="D473">
        <v>1200</v>
      </c>
      <c r="E473">
        <f t="shared" ref="E473:E536" ca="1" si="95">IF(A473&lt;&gt;OFFSET(A473,-1,0),D473,OFFSET(E473,-1,0)+D473)</f>
        <v>39582</v>
      </c>
      <c r="F473">
        <f ca="1">(60+SUMIF(OFFSET(N473,-$C473+1,0,$C473),"EN",OFFSET(O473,-$C473+1,0,$C473)))*SummonTypeTable!$O$2</f>
        <v>17944.444444444445</v>
      </c>
      <c r="G473" t="str">
        <f ca="1">IF(C473=1,60*SummonTypeTable!$O$2-OFFSET(F473,0,-1),
IF(F473&lt;&gt;OFFSET(F473,-1,0),OFFSET(F473,-1,0)-OFFSET(F473,0,-1),""))</f>
        <v/>
      </c>
      <c r="H473" t="str">
        <f ca="1">IF(C473=1,60*SummonTypeTable!$O$2/OFFSET(F473,0,-1),
IF(F473&lt;&gt;OFFSET(F473,-1,0),OFFSET(F473,-1,0)/OFFSET(F473,0,-1),""))</f>
        <v/>
      </c>
      <c r="I473">
        <f ca="1">(60+SUMIF(OFFSET(N473,-$C473+1,0,$C473),"EN",OFFSET(O473,-$C473+1,0,$C473))+SUMIF(OFFSET(S473,-$C473+1,0,$C473),"EN",OFFSET(T473,-$C473+1,0,$C473)))*SummonTypeTable!$O$2</f>
        <v>23051.644444444446</v>
      </c>
      <c r="J473" t="str">
        <f ca="1">IF(C473=1,60*SummonTypeTable!$O$2-OFFSET(I473,0,-4),
IF(I473&lt;&gt;OFFSET(I473,-1,0),OFFSET(I473,-1,0)-OFFSET(I473,0,-4),""))</f>
        <v/>
      </c>
      <c r="K473" t="str">
        <f ca="1">IF(C473=1,60*SummonTypeTable!$O$2/OFFSET(I473,0,-4),
IF(I473&lt;&gt;OFFSET(I473,-1,0),OFFSET(I473,-1,0)/OFFSET(I473,0,-4),""))</f>
        <v/>
      </c>
      <c r="L473" t="str">
        <f t="shared" ca="1" si="86"/>
        <v>cu</v>
      </c>
      <c r="M473" t="s">
        <v>88</v>
      </c>
      <c r="N473" t="s">
        <v>90</v>
      </c>
      <c r="O473">
        <v>48750</v>
      </c>
      <c r="P473" t="str">
        <f t="shared" si="87"/>
        <v/>
      </c>
      <c r="Q473" t="str">
        <f t="shared" ca="1" si="84"/>
        <v>cu</v>
      </c>
      <c r="R473" t="s">
        <v>88</v>
      </c>
      <c r="S473" t="s">
        <v>90</v>
      </c>
      <c r="T473">
        <v>12188</v>
      </c>
      <c r="U473" t="str">
        <f t="shared" ca="1" si="88"/>
        <v>cu</v>
      </c>
      <c r="V473" t="str">
        <f t="shared" si="89"/>
        <v>GO</v>
      </c>
      <c r="W473">
        <f t="shared" si="90"/>
        <v>48750</v>
      </c>
      <c r="X473" t="str">
        <f t="shared" ca="1" si="91"/>
        <v>cu</v>
      </c>
      <c r="Y473" t="str">
        <f t="shared" si="92"/>
        <v>GO</v>
      </c>
      <c r="Z473">
        <f t="shared" si="93"/>
        <v>12188</v>
      </c>
    </row>
    <row r="474" spans="1:26">
      <c r="A474" t="s">
        <v>83</v>
      </c>
      <c r="B474" t="str">
        <f>VLOOKUP(A474,EventPointTypeTable!$A:$B,MATCH(EventPointTypeTable!$B$1,EventPointTypeTable!$A$1:$B$1,0),0)</f>
        <v>루틴10</v>
      </c>
      <c r="C474">
        <f t="shared" ca="1" si="94"/>
        <v>38</v>
      </c>
      <c r="D474">
        <v>1550</v>
      </c>
      <c r="E474">
        <f t="shared" ca="1" si="95"/>
        <v>41132</v>
      </c>
      <c r="F474">
        <f ca="1">(60+SUMIF(OFFSET(N474,-$C474+1,0,$C474),"EN",OFFSET(O474,-$C474+1,0,$C474)))*SummonTypeTable!$O$2</f>
        <v>17944.444444444445</v>
      </c>
      <c r="G474" t="str">
        <f ca="1">IF(C474=1,60*SummonTypeTable!$O$2-OFFSET(F474,0,-1),
IF(F474&lt;&gt;OFFSET(F474,-1,0),OFFSET(F474,-1,0)-OFFSET(F474,0,-1),""))</f>
        <v/>
      </c>
      <c r="H474" t="str">
        <f ca="1">IF(C474=1,60*SummonTypeTable!$O$2/OFFSET(F474,0,-1),
IF(F474&lt;&gt;OFFSET(F474,-1,0),OFFSET(F474,-1,0)/OFFSET(F474,0,-1),""))</f>
        <v/>
      </c>
      <c r="I474">
        <f ca="1">(60+SUMIF(OFFSET(N474,-$C474+1,0,$C474),"EN",OFFSET(O474,-$C474+1,0,$C474))+SUMIF(OFFSET(S474,-$C474+1,0,$C474),"EN",OFFSET(T474,-$C474+1,0,$C474)))*SummonTypeTable!$O$2</f>
        <v>23051.644444444446</v>
      </c>
      <c r="J474" t="str">
        <f ca="1">IF(C474=1,60*SummonTypeTable!$O$2-OFFSET(I474,0,-4),
IF(I474&lt;&gt;OFFSET(I474,-1,0),OFFSET(I474,-1,0)-OFFSET(I474,0,-4),""))</f>
        <v/>
      </c>
      <c r="K474" t="str">
        <f ca="1">IF(C474=1,60*SummonTypeTable!$O$2/OFFSET(I474,0,-4),
IF(I474&lt;&gt;OFFSET(I474,-1,0),OFFSET(I474,-1,0)/OFFSET(I474,0,-4),""))</f>
        <v/>
      </c>
      <c r="L474" t="str">
        <f t="shared" ca="1" si="86"/>
        <v>cu</v>
      </c>
      <c r="M474" t="s">
        <v>88</v>
      </c>
      <c r="N474" t="s">
        <v>90</v>
      </c>
      <c r="O474">
        <v>112500</v>
      </c>
      <c r="P474" t="str">
        <f t="shared" si="87"/>
        <v/>
      </c>
      <c r="Q474" t="str">
        <f t="shared" ca="1" si="84"/>
        <v>cu</v>
      </c>
      <c r="R474" t="s">
        <v>88</v>
      </c>
      <c r="S474" t="s">
        <v>90</v>
      </c>
      <c r="T474">
        <v>28125</v>
      </c>
      <c r="U474" t="str">
        <f t="shared" ca="1" si="88"/>
        <v>cu</v>
      </c>
      <c r="V474" t="str">
        <f t="shared" si="89"/>
        <v>GO</v>
      </c>
      <c r="W474">
        <f t="shared" si="90"/>
        <v>112500</v>
      </c>
      <c r="X474" t="str">
        <f t="shared" ca="1" si="91"/>
        <v>cu</v>
      </c>
      <c r="Y474" t="str">
        <f t="shared" si="92"/>
        <v>GO</v>
      </c>
      <c r="Z474">
        <f t="shared" si="93"/>
        <v>28125</v>
      </c>
    </row>
    <row r="475" spans="1:26">
      <c r="A475" t="s">
        <v>83</v>
      </c>
      <c r="B475" t="str">
        <f>VLOOKUP(A475,EventPointTypeTable!$A:$B,MATCH(EventPointTypeTable!$B$1,EventPointTypeTable!$A$1:$B$1,0),0)</f>
        <v>루틴10</v>
      </c>
      <c r="C475">
        <f t="shared" ca="1" si="94"/>
        <v>39</v>
      </c>
      <c r="D475">
        <v>6700</v>
      </c>
      <c r="E475">
        <f t="shared" ca="1" si="95"/>
        <v>47832</v>
      </c>
      <c r="F475">
        <f ca="1">(60+SUMIF(OFFSET(N475,-$C475+1,0,$C475),"EN",OFFSET(O475,-$C475+1,0,$C475)))*SummonTypeTable!$O$2</f>
        <v>24024.444444444449</v>
      </c>
      <c r="G475">
        <f ca="1">IF(C475=1,60*SummonTypeTable!$O$2-OFFSET(F475,0,-1),
IF(F475&lt;&gt;OFFSET(F475,-1,0),OFFSET(F475,-1,0)-OFFSET(F475,0,-1),""))</f>
        <v>-29887.555555555555</v>
      </c>
      <c r="H475">
        <f ca="1">IF(C475=1,60*SummonTypeTable!$O$2/OFFSET(F475,0,-1),
IF(F475&lt;&gt;OFFSET(F475,-1,0),OFFSET(F475,-1,0)/OFFSET(F475,0,-1),""))</f>
        <v>0.37515563732322388</v>
      </c>
      <c r="I475">
        <f ca="1">(60+SUMIF(OFFSET(N475,-$C475+1,0,$C475),"EN",OFFSET(O475,-$C475+1,0,$C475))+SUMIF(OFFSET(S475,-$C475+1,0,$C475),"EN",OFFSET(T475,-$C475+1,0,$C475)))*SummonTypeTable!$O$2</f>
        <v>30651.64444444445</v>
      </c>
      <c r="J475">
        <f ca="1">IF(C475=1,60*SummonTypeTable!$O$2-OFFSET(I475,0,-4),
IF(I475&lt;&gt;OFFSET(I475,-1,0),OFFSET(I475,-1,0)-OFFSET(I475,0,-4),""))</f>
        <v>-24780.355555555554</v>
      </c>
      <c r="K475">
        <f ca="1">IF(C475=1,60*SummonTypeTable!$O$2/OFFSET(I475,0,-4),
IF(I475&lt;&gt;OFFSET(I475,-1,0),OFFSET(I475,-1,0)/OFFSET(I475,0,-4),""))</f>
        <v>0.48192934530114662</v>
      </c>
      <c r="L475" t="str">
        <f t="shared" ca="1" si="86"/>
        <v>cu</v>
      </c>
      <c r="M475" t="s">
        <v>88</v>
      </c>
      <c r="N475" t="s">
        <v>114</v>
      </c>
      <c r="O475">
        <v>7200</v>
      </c>
      <c r="P475" t="str">
        <f t="shared" si="87"/>
        <v>에너지너무많음</v>
      </c>
      <c r="Q475" t="str">
        <f t="shared" ca="1" si="84"/>
        <v>cu</v>
      </c>
      <c r="R475" t="s">
        <v>88</v>
      </c>
      <c r="S475" t="s">
        <v>114</v>
      </c>
      <c r="T475">
        <v>1800</v>
      </c>
      <c r="U475" t="str">
        <f t="shared" ca="1" si="88"/>
        <v>cu</v>
      </c>
      <c r="V475" t="str">
        <f t="shared" si="89"/>
        <v>EN</v>
      </c>
      <c r="W475">
        <f t="shared" si="90"/>
        <v>7200</v>
      </c>
      <c r="X475" t="str">
        <f t="shared" ca="1" si="91"/>
        <v>cu</v>
      </c>
      <c r="Y475" t="str">
        <f t="shared" si="92"/>
        <v>EN</v>
      </c>
      <c r="Z475">
        <f t="shared" si="93"/>
        <v>1800</v>
      </c>
    </row>
    <row r="476" spans="1:26">
      <c r="A476" t="s">
        <v>83</v>
      </c>
      <c r="B476" t="str">
        <f>VLOOKUP(A476,EventPointTypeTable!$A:$B,MATCH(EventPointTypeTable!$B$1,EventPointTypeTable!$A$1:$B$1,0),0)</f>
        <v>루틴10</v>
      </c>
      <c r="C476">
        <f t="shared" ca="1" si="94"/>
        <v>40</v>
      </c>
      <c r="D476">
        <v>2500</v>
      </c>
      <c r="E476">
        <f t="shared" ca="1" si="95"/>
        <v>50332</v>
      </c>
      <c r="F476">
        <f ca="1">(60+SUMIF(OFFSET(N476,-$C476+1,0,$C476),"EN",OFFSET(O476,-$C476+1,0,$C476)))*SummonTypeTable!$O$2</f>
        <v>24024.444444444449</v>
      </c>
      <c r="G476" t="str">
        <f ca="1">IF(C476=1,60*SummonTypeTable!$O$2-OFFSET(F476,0,-1),
IF(F476&lt;&gt;OFFSET(F476,-1,0),OFFSET(F476,-1,0)-OFFSET(F476,0,-1),""))</f>
        <v/>
      </c>
      <c r="H476" t="str">
        <f ca="1">IF(C476=1,60*SummonTypeTable!$O$2/OFFSET(F476,0,-1),
IF(F476&lt;&gt;OFFSET(F476,-1,0),OFFSET(F476,-1,0)/OFFSET(F476,0,-1),""))</f>
        <v/>
      </c>
      <c r="I476">
        <f ca="1">(60+SUMIF(OFFSET(N476,-$C476+1,0,$C476),"EN",OFFSET(O476,-$C476+1,0,$C476))+SUMIF(OFFSET(S476,-$C476+1,0,$C476),"EN",OFFSET(T476,-$C476+1,0,$C476)))*SummonTypeTable!$O$2</f>
        <v>30651.64444444445</v>
      </c>
      <c r="J476" t="str">
        <f ca="1">IF(C476=1,60*SummonTypeTable!$O$2-OFFSET(I476,0,-4),
IF(I476&lt;&gt;OFFSET(I476,-1,0),OFFSET(I476,-1,0)-OFFSET(I476,0,-4),""))</f>
        <v/>
      </c>
      <c r="K476" t="str">
        <f ca="1">IF(C476=1,60*SummonTypeTable!$O$2/OFFSET(I476,0,-4),
IF(I476&lt;&gt;OFFSET(I476,-1,0),OFFSET(I476,-1,0)/OFFSET(I476,0,-4),""))</f>
        <v/>
      </c>
      <c r="L476" t="str">
        <f t="shared" ref="L476:L539" ca="1" si="96">IF(ISBLANK(M476),"",
VLOOKUP(M476,OFFSET(INDIRECT("$A:$B"),0,MATCH(M$1&amp;"_Verify",INDIRECT("$1:$1"),0)-1),2,0)
)</f>
        <v>cu</v>
      </c>
      <c r="M476" t="s">
        <v>88</v>
      </c>
      <c r="N476" t="s">
        <v>90</v>
      </c>
      <c r="O476">
        <v>105000</v>
      </c>
      <c r="P476" t="str">
        <f t="shared" si="87"/>
        <v/>
      </c>
      <c r="Q476" t="str">
        <f t="shared" ref="Q476:Q537" ca="1" si="97">IF(ISBLANK(R476),"",
VLOOKUP(R476,OFFSET(INDIRECT("$A:$B"),0,MATCH(R$1&amp;"_Verify",INDIRECT("$1:$1"),0)-1),2,0)
)</f>
        <v>cu</v>
      </c>
      <c r="R476" t="s">
        <v>88</v>
      </c>
      <c r="S476" t="s">
        <v>90</v>
      </c>
      <c r="T476">
        <v>26250</v>
      </c>
      <c r="U476" t="str">
        <f t="shared" ca="1" si="88"/>
        <v>cu</v>
      </c>
      <c r="V476" t="str">
        <f t="shared" si="89"/>
        <v>GO</v>
      </c>
      <c r="W476">
        <f t="shared" si="90"/>
        <v>105000</v>
      </c>
      <c r="X476" t="str">
        <f t="shared" ca="1" si="91"/>
        <v>cu</v>
      </c>
      <c r="Y476" t="str">
        <f t="shared" si="92"/>
        <v>GO</v>
      </c>
      <c r="Z476">
        <f t="shared" si="93"/>
        <v>26250</v>
      </c>
    </row>
    <row r="477" spans="1:26">
      <c r="A477" t="s">
        <v>57</v>
      </c>
      <c r="B477" t="str">
        <f>VLOOKUP(A477,EventPointTypeTable!$A:$B,MATCH(EventPointTypeTable!$B$1,EventPointTypeTable!$A$1:$B$1,0),0)</f>
        <v>신규1</v>
      </c>
      <c r="C477">
        <f t="shared" ca="1" si="94"/>
        <v>1</v>
      </c>
      <c r="D477">
        <v>12</v>
      </c>
      <c r="E477">
        <f t="shared" ca="1" si="95"/>
        <v>12</v>
      </c>
      <c r="F477">
        <f ca="1">(60+SUMIF(OFFSET(N477,-$C477+1,0,$C477),"EN",OFFSET(O477,-$C477+1,0,$C477)))*SummonTypeTable!$O$2</f>
        <v>152.00000000000003</v>
      </c>
      <c r="G477">
        <f ca="1">IF(C477=1,60*SummonTypeTable!$O$2-OFFSET(F477,0,-1),
IF(F477&lt;&gt;OFFSET(F477,-1,0),OFFSET(F477,-1,0)-OFFSET(F477,0,-1),""))</f>
        <v>38.666666666666671</v>
      </c>
      <c r="H477">
        <f ca="1">IF(C477=1,60*SummonTypeTable!$O$2/OFFSET(F477,0,-1),
IF(F477&lt;&gt;OFFSET(F477,-1,0),OFFSET(F477,-1,0)/OFFSET(F477,0,-1),""))</f>
        <v>4.2222222222222223</v>
      </c>
      <c r="I477">
        <f ca="1">(60+SUMIF(OFFSET(N477,-$C477+1,0,$C477),"EN",OFFSET(O477,-$C477+1,0,$C477))+SUMIF(OFFSET(S477,-$C477+1,0,$C477),"EN",OFFSET(T477,-$C477+1,0,$C477)))*SummonTypeTable!$O$2</f>
        <v>177.33333333333334</v>
      </c>
      <c r="J477">
        <f ca="1">IF(C477=1,60*SummonTypeTable!$O$2-OFFSET(I477,0,-4),
IF(I477&lt;&gt;OFFSET(I477,-1,0),OFFSET(I477,-1,0)-OFFSET(I477,0,-4),""))</f>
        <v>38.666666666666671</v>
      </c>
      <c r="K477">
        <f ca="1">IF(C477=1,60*SummonTypeTable!$O$2/OFFSET(I477,0,-4),
IF(I477&lt;&gt;OFFSET(I477,-1,0),OFFSET(I477,-1,0)/OFFSET(I477,0,-4),""))</f>
        <v>4.2222222222222223</v>
      </c>
      <c r="L477" t="str">
        <f t="shared" ca="1" si="96"/>
        <v>cu</v>
      </c>
      <c r="M477" t="s">
        <v>88</v>
      </c>
      <c r="N477" t="s">
        <v>114</v>
      </c>
      <c r="O477">
        <v>120</v>
      </c>
      <c r="P477" t="str">
        <f t="shared" si="87"/>
        <v>에너지너무많음</v>
      </c>
      <c r="Q477" t="str">
        <f t="shared" ca="1" si="97"/>
        <v>cu</v>
      </c>
      <c r="R477" t="s">
        <v>88</v>
      </c>
      <c r="S477" t="s">
        <v>114</v>
      </c>
      <c r="T477">
        <v>30</v>
      </c>
      <c r="U477" t="str">
        <f t="shared" ca="1" si="88"/>
        <v>cu</v>
      </c>
      <c r="V477" t="str">
        <f t="shared" si="89"/>
        <v>EN</v>
      </c>
      <c r="W477">
        <f t="shared" si="90"/>
        <v>120</v>
      </c>
      <c r="X477" t="str">
        <f t="shared" ca="1" si="91"/>
        <v>cu</v>
      </c>
      <c r="Y477" t="str">
        <f t="shared" si="92"/>
        <v>EN</v>
      </c>
      <c r="Z477">
        <f t="shared" si="93"/>
        <v>30</v>
      </c>
    </row>
    <row r="478" spans="1:26">
      <c r="A478" t="s">
        <v>57</v>
      </c>
      <c r="B478" t="str">
        <f>VLOOKUP(A478,EventPointTypeTable!$A:$B,MATCH(EventPointTypeTable!$B$1,EventPointTypeTable!$A$1:$B$1,0),0)</f>
        <v>신규1</v>
      </c>
      <c r="C478">
        <f t="shared" ca="1" si="94"/>
        <v>2</v>
      </c>
      <c r="D478">
        <v>10</v>
      </c>
      <c r="E478">
        <f t="shared" ca="1" si="95"/>
        <v>22</v>
      </c>
      <c r="F478">
        <f ca="1">(60+SUMIF(OFFSET(N478,-$C478+1,0,$C478),"EN",OFFSET(O478,-$C478+1,0,$C478)))*SummonTypeTable!$O$2</f>
        <v>152.00000000000003</v>
      </c>
      <c r="G478" t="str">
        <f ca="1">IF(C478=1,60*SummonTypeTable!$O$2-OFFSET(F478,0,-1),
IF(F478&lt;&gt;OFFSET(F478,-1,0),OFFSET(F478,-1,0)-OFFSET(F478,0,-1),""))</f>
        <v/>
      </c>
      <c r="H478" t="str">
        <f ca="1">IF(C478=1,60*SummonTypeTable!$O$2/OFFSET(F478,0,-1),
IF(F478&lt;&gt;OFFSET(F478,-1,0),OFFSET(F478,-1,0)/OFFSET(F478,0,-1),""))</f>
        <v/>
      </c>
      <c r="I478">
        <f ca="1">(60+SUMIF(OFFSET(N478,-$C478+1,0,$C478),"EN",OFFSET(O478,-$C478+1,0,$C478))+SUMIF(OFFSET(S478,-$C478+1,0,$C478),"EN",OFFSET(T478,-$C478+1,0,$C478)))*SummonTypeTable!$O$2</f>
        <v>177.33333333333334</v>
      </c>
      <c r="J478" t="str">
        <f ca="1">IF(C478=1,60*SummonTypeTable!$O$2-OFFSET(I478,0,-4),
IF(I478&lt;&gt;OFFSET(I478,-1,0),OFFSET(I478,-1,0)-OFFSET(I478,0,-4),""))</f>
        <v/>
      </c>
      <c r="K478" t="str">
        <f ca="1">IF(C478=1,60*SummonTypeTable!$O$2/OFFSET(I478,0,-4),
IF(I478&lt;&gt;OFFSET(I478,-1,0),OFFSET(I478,-1,0)/OFFSET(I478,0,-4),""))</f>
        <v/>
      </c>
      <c r="L478" t="str">
        <f t="shared" ca="1" si="96"/>
        <v>cu</v>
      </c>
      <c r="M478" t="s">
        <v>88</v>
      </c>
      <c r="N478" t="s">
        <v>90</v>
      </c>
      <c r="O478">
        <v>1250</v>
      </c>
      <c r="P478" t="str">
        <f t="shared" si="87"/>
        <v/>
      </c>
      <c r="Q478" t="str">
        <f t="shared" ca="1" si="97"/>
        <v>cu</v>
      </c>
      <c r="R478" t="s">
        <v>88</v>
      </c>
      <c r="S478" t="s">
        <v>90</v>
      </c>
      <c r="T478">
        <v>313</v>
      </c>
      <c r="U478" t="str">
        <f t="shared" ca="1" si="88"/>
        <v>cu</v>
      </c>
      <c r="V478" t="str">
        <f t="shared" si="89"/>
        <v>GO</v>
      </c>
      <c r="W478">
        <f t="shared" si="90"/>
        <v>1250</v>
      </c>
      <c r="X478" t="str">
        <f t="shared" ca="1" si="91"/>
        <v>cu</v>
      </c>
      <c r="Y478" t="str">
        <f t="shared" si="92"/>
        <v>GO</v>
      </c>
      <c r="Z478">
        <f t="shared" si="93"/>
        <v>313</v>
      </c>
    </row>
    <row r="479" spans="1:26">
      <c r="A479" t="s">
        <v>57</v>
      </c>
      <c r="B479" t="str">
        <f>VLOOKUP(A479,EventPointTypeTable!$A:$B,MATCH(EventPointTypeTable!$B$1,EventPointTypeTable!$A$1:$B$1,0),0)</f>
        <v>신규1</v>
      </c>
      <c r="C479">
        <f t="shared" ca="1" si="94"/>
        <v>3</v>
      </c>
      <c r="D479">
        <v>20</v>
      </c>
      <c r="E479">
        <f t="shared" ca="1" si="95"/>
        <v>42</v>
      </c>
      <c r="F479">
        <f ca="1">(60+SUMIF(OFFSET(N479,-$C479+1,0,$C479),"EN",OFFSET(O479,-$C479+1,0,$C479)))*SummonTypeTable!$O$2</f>
        <v>152.00000000000003</v>
      </c>
      <c r="G479" t="str">
        <f ca="1">IF(C479=1,60*SummonTypeTable!$O$2-OFFSET(F479,0,-1),
IF(F479&lt;&gt;OFFSET(F479,-1,0),OFFSET(F479,-1,0)-OFFSET(F479,0,-1),""))</f>
        <v/>
      </c>
      <c r="H479" t="str">
        <f ca="1">IF(C479=1,60*SummonTypeTable!$O$2/OFFSET(F479,0,-1),
IF(F479&lt;&gt;OFFSET(F479,-1,0),OFFSET(F479,-1,0)/OFFSET(F479,0,-1),""))</f>
        <v/>
      </c>
      <c r="I479">
        <f ca="1">(60+SUMIF(OFFSET(N479,-$C479+1,0,$C479),"EN",OFFSET(O479,-$C479+1,0,$C479))+SUMIF(OFFSET(S479,-$C479+1,0,$C479),"EN",OFFSET(T479,-$C479+1,0,$C479)))*SummonTypeTable!$O$2</f>
        <v>177.33333333333334</v>
      </c>
      <c r="J479" t="str">
        <f ca="1">IF(C479=1,60*SummonTypeTable!$O$2-OFFSET(I479,0,-4),
IF(I479&lt;&gt;OFFSET(I479,-1,0),OFFSET(I479,-1,0)-OFFSET(I479,0,-4),""))</f>
        <v/>
      </c>
      <c r="K479" t="str">
        <f ca="1">IF(C479=1,60*SummonTypeTable!$O$2/OFFSET(I479,0,-4),
IF(I479&lt;&gt;OFFSET(I479,-1,0),OFFSET(I479,-1,0)/OFFSET(I479,0,-4),""))</f>
        <v/>
      </c>
      <c r="L479" t="str">
        <f t="shared" ca="1" si="96"/>
        <v>it</v>
      </c>
      <c r="M479" t="s">
        <v>146</v>
      </c>
      <c r="N479" t="s">
        <v>145</v>
      </c>
      <c r="O479">
        <v>2</v>
      </c>
      <c r="P479" t="str">
        <f t="shared" si="87"/>
        <v/>
      </c>
      <c r="Q479" t="str">
        <f t="shared" ca="1" si="97"/>
        <v>cu</v>
      </c>
      <c r="R479" t="s">
        <v>88</v>
      </c>
      <c r="S479" t="s">
        <v>90</v>
      </c>
      <c r="T479">
        <v>469</v>
      </c>
      <c r="U479" t="str">
        <f t="shared" ca="1" si="88"/>
        <v>it</v>
      </c>
      <c r="V479" t="str">
        <f t="shared" si="89"/>
        <v>Cash_sSpellGacha</v>
      </c>
      <c r="W479">
        <f t="shared" si="90"/>
        <v>2</v>
      </c>
      <c r="X479" t="str">
        <f t="shared" ca="1" si="91"/>
        <v>cu</v>
      </c>
      <c r="Y479" t="str">
        <f t="shared" si="92"/>
        <v>GO</v>
      </c>
      <c r="Z479">
        <f t="shared" si="93"/>
        <v>469</v>
      </c>
    </row>
    <row r="480" spans="1:26">
      <c r="A480" t="s">
        <v>57</v>
      </c>
      <c r="B480" t="str">
        <f>VLOOKUP(A480,EventPointTypeTable!$A:$B,MATCH(EventPointTypeTable!$B$1,EventPointTypeTable!$A$1:$B$1,0),0)</f>
        <v>신규1</v>
      </c>
      <c r="C480">
        <f t="shared" ca="1" si="94"/>
        <v>4</v>
      </c>
      <c r="D480">
        <v>25</v>
      </c>
      <c r="E480">
        <f t="shared" ca="1" si="95"/>
        <v>67</v>
      </c>
      <c r="F480">
        <f ca="1">(60+SUMIF(OFFSET(N480,-$C480+1,0,$C480),"EN",OFFSET(O480,-$C480+1,0,$C480)))*SummonTypeTable!$O$2</f>
        <v>278.66666666666669</v>
      </c>
      <c r="G480">
        <f ca="1">IF(C480=1,60*SummonTypeTable!$O$2-OFFSET(F480,0,-1),
IF(F480&lt;&gt;OFFSET(F480,-1,0),OFFSET(F480,-1,0)-OFFSET(F480,0,-1),""))</f>
        <v>85.000000000000028</v>
      </c>
      <c r="H480">
        <f ca="1">IF(C480=1,60*SummonTypeTable!$O$2/OFFSET(F480,0,-1),
IF(F480&lt;&gt;OFFSET(F480,-1,0),OFFSET(F480,-1,0)/OFFSET(F480,0,-1),""))</f>
        <v>2.2686567164179108</v>
      </c>
      <c r="I480">
        <f ca="1">(60+SUMIF(OFFSET(N480,-$C480+1,0,$C480),"EN",OFFSET(O480,-$C480+1,0,$C480))+SUMIF(OFFSET(S480,-$C480+1,0,$C480),"EN",OFFSET(T480,-$C480+1,0,$C480)))*SummonTypeTable!$O$2</f>
        <v>336.08888888888896</v>
      </c>
      <c r="J480">
        <f ca="1">IF(C480=1,60*SummonTypeTable!$O$2-OFFSET(I480,0,-4),
IF(I480&lt;&gt;OFFSET(I480,-1,0),OFFSET(I480,-1,0)-OFFSET(I480,0,-4),""))</f>
        <v>110.33333333333334</v>
      </c>
      <c r="K480">
        <f ca="1">IF(C480=1,60*SummonTypeTable!$O$2/OFFSET(I480,0,-4),
IF(I480&lt;&gt;OFFSET(I480,-1,0),OFFSET(I480,-1,0)/OFFSET(I480,0,-4),""))</f>
        <v>2.6467661691542288</v>
      </c>
      <c r="L480" t="str">
        <f t="shared" ca="1" si="96"/>
        <v>cu</v>
      </c>
      <c r="M480" t="s">
        <v>88</v>
      </c>
      <c r="N480" t="s">
        <v>114</v>
      </c>
      <c r="O480">
        <v>150</v>
      </c>
      <c r="P480" t="str">
        <f t="shared" si="87"/>
        <v>에너지너무많음</v>
      </c>
      <c r="Q480" t="str">
        <f t="shared" ca="1" si="97"/>
        <v>cu</v>
      </c>
      <c r="R480" t="s">
        <v>88</v>
      </c>
      <c r="S480" t="s">
        <v>114</v>
      </c>
      <c r="T480">
        <v>38</v>
      </c>
      <c r="U480" t="str">
        <f t="shared" ca="1" si="88"/>
        <v>cu</v>
      </c>
      <c r="V480" t="str">
        <f t="shared" si="89"/>
        <v>EN</v>
      </c>
      <c r="W480">
        <f t="shared" si="90"/>
        <v>150</v>
      </c>
      <c r="X480" t="str">
        <f t="shared" ca="1" si="91"/>
        <v>cu</v>
      </c>
      <c r="Y480" t="str">
        <f t="shared" si="92"/>
        <v>EN</v>
      </c>
      <c r="Z480">
        <f t="shared" si="93"/>
        <v>38</v>
      </c>
    </row>
    <row r="481" spans="1:26">
      <c r="A481" t="s">
        <v>57</v>
      </c>
      <c r="B481" t="str">
        <f>VLOOKUP(A481,EventPointTypeTable!$A:$B,MATCH(EventPointTypeTable!$B$1,EventPointTypeTable!$A$1:$B$1,0),0)</f>
        <v>신규1</v>
      </c>
      <c r="C481">
        <f t="shared" ca="1" si="94"/>
        <v>5</v>
      </c>
      <c r="D481">
        <v>15</v>
      </c>
      <c r="E481">
        <f t="shared" ca="1" si="95"/>
        <v>82</v>
      </c>
      <c r="F481">
        <f ca="1">(60+SUMIF(OFFSET(N481,-$C481+1,0,$C481),"EN",OFFSET(O481,-$C481+1,0,$C481)))*SummonTypeTable!$O$2</f>
        <v>278.66666666666669</v>
      </c>
      <c r="G481" t="str">
        <f ca="1">IF(C481=1,60*SummonTypeTable!$O$2-OFFSET(F481,0,-1),
IF(F481&lt;&gt;OFFSET(F481,-1,0),OFFSET(F481,-1,0)-OFFSET(F481,0,-1),""))</f>
        <v/>
      </c>
      <c r="H481" t="str">
        <f ca="1">IF(C481=1,60*SummonTypeTable!$O$2/OFFSET(F481,0,-1),
IF(F481&lt;&gt;OFFSET(F481,-1,0),OFFSET(F481,-1,0)/OFFSET(F481,0,-1),""))</f>
        <v/>
      </c>
      <c r="I481">
        <f ca="1">(60+SUMIF(OFFSET(N481,-$C481+1,0,$C481),"EN",OFFSET(O481,-$C481+1,0,$C481))+SUMIF(OFFSET(S481,-$C481+1,0,$C481),"EN",OFFSET(T481,-$C481+1,0,$C481)))*SummonTypeTable!$O$2</f>
        <v>336.08888888888896</v>
      </c>
      <c r="J481" t="str">
        <f ca="1">IF(C481=1,60*SummonTypeTable!$O$2-OFFSET(I481,0,-4),
IF(I481&lt;&gt;OFFSET(I481,-1,0),OFFSET(I481,-1,0)-OFFSET(I481,0,-4),""))</f>
        <v/>
      </c>
      <c r="K481" t="str">
        <f ca="1">IF(C481=1,60*SummonTypeTable!$O$2/OFFSET(I481,0,-4),
IF(I481&lt;&gt;OFFSET(I481,-1,0),OFFSET(I481,-1,0)/OFFSET(I481,0,-4),""))</f>
        <v/>
      </c>
      <c r="L481" t="str">
        <f t="shared" ca="1" si="96"/>
        <v>cu</v>
      </c>
      <c r="M481" t="s">
        <v>88</v>
      </c>
      <c r="N481" t="s">
        <v>90</v>
      </c>
      <c r="O481">
        <v>2500</v>
      </c>
      <c r="P481" t="str">
        <f t="shared" si="87"/>
        <v/>
      </c>
      <c r="Q481" t="str">
        <f t="shared" ca="1" si="97"/>
        <v>cu</v>
      </c>
      <c r="R481" t="s">
        <v>88</v>
      </c>
      <c r="S481" t="s">
        <v>90</v>
      </c>
      <c r="T481">
        <v>625</v>
      </c>
      <c r="U481" t="str">
        <f t="shared" ca="1" si="88"/>
        <v>cu</v>
      </c>
      <c r="V481" t="str">
        <f t="shared" si="89"/>
        <v>GO</v>
      </c>
      <c r="W481">
        <f t="shared" si="90"/>
        <v>2500</v>
      </c>
      <c r="X481" t="str">
        <f t="shared" ca="1" si="91"/>
        <v>cu</v>
      </c>
      <c r="Y481" t="str">
        <f t="shared" si="92"/>
        <v>GO</v>
      </c>
      <c r="Z481">
        <f t="shared" si="93"/>
        <v>625</v>
      </c>
    </row>
    <row r="482" spans="1:26">
      <c r="A482" t="s">
        <v>57</v>
      </c>
      <c r="B482" t="str">
        <f>VLOOKUP(A482,EventPointTypeTable!$A:$B,MATCH(EventPointTypeTable!$B$1,EventPointTypeTable!$A$1:$B$1,0),0)</f>
        <v>신규1</v>
      </c>
      <c r="C482">
        <f t="shared" ca="1" si="94"/>
        <v>6</v>
      </c>
      <c r="D482">
        <v>40</v>
      </c>
      <c r="E482">
        <f t="shared" ca="1" si="95"/>
        <v>122</v>
      </c>
      <c r="F482">
        <f ca="1">(60+SUMIF(OFFSET(N482,-$C482+1,0,$C482),"EN",OFFSET(O482,-$C482+1,0,$C482)))*SummonTypeTable!$O$2</f>
        <v>278.66666666666669</v>
      </c>
      <c r="G482" t="str">
        <f ca="1">IF(C482=1,60*SummonTypeTable!$O$2-OFFSET(F482,0,-1),
IF(F482&lt;&gt;OFFSET(F482,-1,0),OFFSET(F482,-1,0)-OFFSET(F482,0,-1),""))</f>
        <v/>
      </c>
      <c r="H482" t="str">
        <f ca="1">IF(C482=1,60*SummonTypeTable!$O$2/OFFSET(F482,0,-1),
IF(F482&lt;&gt;OFFSET(F482,-1,0),OFFSET(F482,-1,0)/OFFSET(F482,0,-1),""))</f>
        <v/>
      </c>
      <c r="I482">
        <f ca="1">(60+SUMIF(OFFSET(N482,-$C482+1,0,$C482),"EN",OFFSET(O482,-$C482+1,0,$C482))+SUMIF(OFFSET(S482,-$C482+1,0,$C482),"EN",OFFSET(T482,-$C482+1,0,$C482)))*SummonTypeTable!$O$2</f>
        <v>336.08888888888896</v>
      </c>
      <c r="J482" t="str">
        <f ca="1">IF(C482=1,60*SummonTypeTable!$O$2-OFFSET(I482,0,-4),
IF(I482&lt;&gt;OFFSET(I482,-1,0),OFFSET(I482,-1,0)-OFFSET(I482,0,-4),""))</f>
        <v/>
      </c>
      <c r="K482" t="str">
        <f ca="1">IF(C482=1,60*SummonTypeTable!$O$2/OFFSET(I482,0,-4),
IF(I482&lt;&gt;OFFSET(I482,-1,0),OFFSET(I482,-1,0)/OFFSET(I482,0,-4),""))</f>
        <v/>
      </c>
      <c r="L482" t="str">
        <f t="shared" ca="1" si="96"/>
        <v>cu</v>
      </c>
      <c r="M482" t="s">
        <v>88</v>
      </c>
      <c r="N482" t="s">
        <v>90</v>
      </c>
      <c r="O482">
        <v>3750</v>
      </c>
      <c r="P482" t="str">
        <f t="shared" si="87"/>
        <v/>
      </c>
      <c r="Q482" t="str">
        <f t="shared" ca="1" si="97"/>
        <v>cu</v>
      </c>
      <c r="R482" t="s">
        <v>88</v>
      </c>
      <c r="S482" t="s">
        <v>90</v>
      </c>
      <c r="T482">
        <v>938</v>
      </c>
      <c r="U482" t="str">
        <f t="shared" ca="1" si="88"/>
        <v>cu</v>
      </c>
      <c r="V482" t="str">
        <f t="shared" si="89"/>
        <v>GO</v>
      </c>
      <c r="W482">
        <f t="shared" si="90"/>
        <v>3750</v>
      </c>
      <c r="X482" t="str">
        <f t="shared" ca="1" si="91"/>
        <v>cu</v>
      </c>
      <c r="Y482" t="str">
        <f t="shared" si="92"/>
        <v>GO</v>
      </c>
      <c r="Z482">
        <f t="shared" si="93"/>
        <v>938</v>
      </c>
    </row>
    <row r="483" spans="1:26">
      <c r="A483" t="s">
        <v>57</v>
      </c>
      <c r="B483" t="str">
        <f>VLOOKUP(A483,EventPointTypeTable!$A:$B,MATCH(EventPointTypeTable!$B$1,EventPointTypeTable!$A$1:$B$1,0),0)</f>
        <v>신규1</v>
      </c>
      <c r="C483">
        <f t="shared" ca="1" si="94"/>
        <v>7</v>
      </c>
      <c r="D483">
        <v>75</v>
      </c>
      <c r="E483">
        <f t="shared" ca="1" si="95"/>
        <v>197</v>
      </c>
      <c r="F483">
        <f ca="1">(60+SUMIF(OFFSET(N483,-$C483+1,0,$C483),"EN",OFFSET(O483,-$C483+1,0,$C483)))*SummonTypeTable!$O$2</f>
        <v>464.44444444444451</v>
      </c>
      <c r="G483">
        <f ca="1">IF(C483=1,60*SummonTypeTable!$O$2-OFFSET(F483,0,-1),
IF(F483&lt;&gt;OFFSET(F483,-1,0),OFFSET(F483,-1,0)-OFFSET(F483,0,-1),""))</f>
        <v>81.666666666666686</v>
      </c>
      <c r="H483">
        <f ca="1">IF(C483=1,60*SummonTypeTable!$O$2/OFFSET(F483,0,-1),
IF(F483&lt;&gt;OFFSET(F483,-1,0),OFFSET(F483,-1,0)/OFFSET(F483,0,-1),""))</f>
        <v>1.4145516074450086</v>
      </c>
      <c r="I483">
        <f ca="1">(60+SUMIF(OFFSET(N483,-$C483+1,0,$C483),"EN",OFFSET(O483,-$C483+1,0,$C483))+SUMIF(OFFSET(S483,-$C483+1,0,$C483),"EN",OFFSET(T483,-$C483+1,0,$C483)))*SummonTypeTable!$O$2</f>
        <v>568.31111111111113</v>
      </c>
      <c r="J483">
        <f ca="1">IF(C483=1,60*SummonTypeTable!$O$2-OFFSET(I483,0,-4),
IF(I483&lt;&gt;OFFSET(I483,-1,0),OFFSET(I483,-1,0)-OFFSET(I483,0,-4),""))</f>
        <v>139.08888888888896</v>
      </c>
      <c r="K483">
        <f ca="1">IF(C483=1,60*SummonTypeTable!$O$2/OFFSET(I483,0,-4),
IF(I483&lt;&gt;OFFSET(I483,-1,0),OFFSET(I483,-1,0)/OFFSET(I483,0,-4),""))</f>
        <v>1.7060349689791319</v>
      </c>
      <c r="L483" t="str">
        <f t="shared" ca="1" si="96"/>
        <v>cu</v>
      </c>
      <c r="M483" t="s">
        <v>88</v>
      </c>
      <c r="N483" t="s">
        <v>114</v>
      </c>
      <c r="O483">
        <v>220</v>
      </c>
      <c r="P483" t="str">
        <f t="shared" si="87"/>
        <v>에너지너무많음</v>
      </c>
      <c r="Q483" t="str">
        <f t="shared" ca="1" si="97"/>
        <v>cu</v>
      </c>
      <c r="R483" t="s">
        <v>88</v>
      </c>
      <c r="S483" t="s">
        <v>114</v>
      </c>
      <c r="T483">
        <v>55</v>
      </c>
      <c r="U483" t="str">
        <f t="shared" ca="1" si="88"/>
        <v>cu</v>
      </c>
      <c r="V483" t="str">
        <f t="shared" si="89"/>
        <v>EN</v>
      </c>
      <c r="W483">
        <f t="shared" si="90"/>
        <v>220</v>
      </c>
      <c r="X483" t="str">
        <f t="shared" ca="1" si="91"/>
        <v>cu</v>
      </c>
      <c r="Y483" t="str">
        <f t="shared" si="92"/>
        <v>EN</v>
      </c>
      <c r="Z483">
        <f t="shared" si="93"/>
        <v>55</v>
      </c>
    </row>
    <row r="484" spans="1:26">
      <c r="A484" t="s">
        <v>57</v>
      </c>
      <c r="B484" t="str">
        <f>VLOOKUP(A484,EventPointTypeTable!$A:$B,MATCH(EventPointTypeTable!$B$1,EventPointTypeTable!$A$1:$B$1,0),0)</f>
        <v>신규1</v>
      </c>
      <c r="C484">
        <f t="shared" ca="1" si="94"/>
        <v>8</v>
      </c>
      <c r="D484">
        <v>35</v>
      </c>
      <c r="E484">
        <f t="shared" ca="1" si="95"/>
        <v>232</v>
      </c>
      <c r="F484">
        <f ca="1">(60+SUMIF(OFFSET(N484,-$C484+1,0,$C484),"EN",OFFSET(O484,-$C484+1,0,$C484)))*SummonTypeTable!$O$2</f>
        <v>464.44444444444451</v>
      </c>
      <c r="G484" t="str">
        <f ca="1">IF(C484=1,60*SummonTypeTable!$O$2-OFFSET(F484,0,-1),
IF(F484&lt;&gt;OFFSET(F484,-1,0),OFFSET(F484,-1,0)-OFFSET(F484,0,-1),""))</f>
        <v/>
      </c>
      <c r="H484" t="str">
        <f ca="1">IF(C484=1,60*SummonTypeTable!$O$2/OFFSET(F484,0,-1),
IF(F484&lt;&gt;OFFSET(F484,-1,0),OFFSET(F484,-1,0)/OFFSET(F484,0,-1),""))</f>
        <v/>
      </c>
      <c r="I484">
        <f ca="1">(60+SUMIF(OFFSET(N484,-$C484+1,0,$C484),"EN",OFFSET(O484,-$C484+1,0,$C484))+SUMIF(OFFSET(S484,-$C484+1,0,$C484),"EN",OFFSET(T484,-$C484+1,0,$C484)))*SummonTypeTable!$O$2</f>
        <v>568.31111111111113</v>
      </c>
      <c r="J484" t="str">
        <f ca="1">IF(C484=1,60*SummonTypeTable!$O$2-OFFSET(I484,0,-4),
IF(I484&lt;&gt;OFFSET(I484,-1,0),OFFSET(I484,-1,0)-OFFSET(I484,0,-4),""))</f>
        <v/>
      </c>
      <c r="K484" t="str">
        <f ca="1">IF(C484=1,60*SummonTypeTable!$O$2/OFFSET(I484,0,-4),
IF(I484&lt;&gt;OFFSET(I484,-1,0),OFFSET(I484,-1,0)/OFFSET(I484,0,-4),""))</f>
        <v/>
      </c>
      <c r="L484" t="str">
        <f t="shared" ca="1" si="96"/>
        <v>it</v>
      </c>
      <c r="M484" t="s">
        <v>146</v>
      </c>
      <c r="N484" t="s">
        <v>145</v>
      </c>
      <c r="O484">
        <v>2</v>
      </c>
      <c r="P484" t="str">
        <f t="shared" si="87"/>
        <v/>
      </c>
      <c r="Q484" t="str">
        <f t="shared" ca="1" si="97"/>
        <v>cu</v>
      </c>
      <c r="R484" t="s">
        <v>88</v>
      </c>
      <c r="S484" t="s">
        <v>90</v>
      </c>
      <c r="T484">
        <v>1250</v>
      </c>
      <c r="U484" t="str">
        <f t="shared" ca="1" si="88"/>
        <v>it</v>
      </c>
      <c r="V484" t="str">
        <f t="shared" si="89"/>
        <v>Cash_sSpellGacha</v>
      </c>
      <c r="W484">
        <f t="shared" si="90"/>
        <v>2</v>
      </c>
      <c r="X484" t="str">
        <f t="shared" ca="1" si="91"/>
        <v>cu</v>
      </c>
      <c r="Y484" t="str">
        <f t="shared" si="92"/>
        <v>GO</v>
      </c>
      <c r="Z484">
        <f t="shared" si="93"/>
        <v>1250</v>
      </c>
    </row>
    <row r="485" spans="1:26">
      <c r="A485" t="s">
        <v>57</v>
      </c>
      <c r="B485" t="str">
        <f>VLOOKUP(A485,EventPointTypeTable!$A:$B,MATCH(EventPointTypeTable!$B$1,EventPointTypeTable!$A$1:$B$1,0),0)</f>
        <v>신규1</v>
      </c>
      <c r="C485">
        <f t="shared" ca="1" si="94"/>
        <v>9</v>
      </c>
      <c r="D485">
        <v>50</v>
      </c>
      <c r="E485">
        <f t="shared" ca="1" si="95"/>
        <v>282</v>
      </c>
      <c r="F485">
        <f ca="1">(60+SUMIF(OFFSET(N485,-$C485+1,0,$C485),"EN",OFFSET(O485,-$C485+1,0,$C485)))*SummonTypeTable!$O$2</f>
        <v>464.44444444444451</v>
      </c>
      <c r="G485" t="str">
        <f ca="1">IF(C485=1,60*SummonTypeTable!$O$2-OFFSET(F485,0,-1),
IF(F485&lt;&gt;OFFSET(F485,-1,0),OFFSET(F485,-1,0)-OFFSET(F485,0,-1),""))</f>
        <v/>
      </c>
      <c r="H485" t="str">
        <f ca="1">IF(C485=1,60*SummonTypeTable!$O$2/OFFSET(F485,0,-1),
IF(F485&lt;&gt;OFFSET(F485,-1,0),OFFSET(F485,-1,0)/OFFSET(F485,0,-1),""))</f>
        <v/>
      </c>
      <c r="I485">
        <f ca="1">(60+SUMIF(OFFSET(N485,-$C485+1,0,$C485),"EN",OFFSET(O485,-$C485+1,0,$C485))+SUMIF(OFFSET(S485,-$C485+1,0,$C485),"EN",OFFSET(T485,-$C485+1,0,$C485)))*SummonTypeTable!$O$2</f>
        <v>568.31111111111113</v>
      </c>
      <c r="J485" t="str">
        <f ca="1">IF(C485=1,60*SummonTypeTable!$O$2-OFFSET(I485,0,-4),
IF(I485&lt;&gt;OFFSET(I485,-1,0),OFFSET(I485,-1,0)-OFFSET(I485,0,-4),""))</f>
        <v/>
      </c>
      <c r="K485" t="str">
        <f ca="1">IF(C485=1,60*SummonTypeTable!$O$2/OFFSET(I485,0,-4),
IF(I485&lt;&gt;OFFSET(I485,-1,0),OFFSET(I485,-1,0)/OFFSET(I485,0,-4),""))</f>
        <v/>
      </c>
      <c r="L485" t="str">
        <f t="shared" ca="1" si="96"/>
        <v>cu</v>
      </c>
      <c r="M485" t="s">
        <v>88</v>
      </c>
      <c r="N485" t="s">
        <v>90</v>
      </c>
      <c r="O485">
        <v>6250</v>
      </c>
      <c r="P485" t="str">
        <f t="shared" si="87"/>
        <v/>
      </c>
      <c r="Q485" t="str">
        <f t="shared" ca="1" si="97"/>
        <v>cu</v>
      </c>
      <c r="R485" t="s">
        <v>88</v>
      </c>
      <c r="S485" t="s">
        <v>90</v>
      </c>
      <c r="T485">
        <v>1563</v>
      </c>
      <c r="U485" t="str">
        <f t="shared" ca="1" si="88"/>
        <v>cu</v>
      </c>
      <c r="V485" t="str">
        <f t="shared" si="89"/>
        <v>GO</v>
      </c>
      <c r="W485">
        <f t="shared" si="90"/>
        <v>6250</v>
      </c>
      <c r="X485" t="str">
        <f t="shared" ca="1" si="91"/>
        <v>cu</v>
      </c>
      <c r="Y485" t="str">
        <f t="shared" si="92"/>
        <v>GO</v>
      </c>
      <c r="Z485">
        <f t="shared" si="93"/>
        <v>1563</v>
      </c>
    </row>
    <row r="486" spans="1:26">
      <c r="A486" t="s">
        <v>57</v>
      </c>
      <c r="B486" t="str">
        <f>VLOOKUP(A486,EventPointTypeTable!$A:$B,MATCH(EventPointTypeTable!$B$1,EventPointTypeTable!$A$1:$B$1,0),0)</f>
        <v>신규1</v>
      </c>
      <c r="C486">
        <f t="shared" ca="1" si="94"/>
        <v>10</v>
      </c>
      <c r="D486">
        <v>80</v>
      </c>
      <c r="E486">
        <f t="shared" ca="1" si="95"/>
        <v>362</v>
      </c>
      <c r="F486">
        <f ca="1">(60+SUMIF(OFFSET(N486,-$C486+1,0,$C486),"EN",OFFSET(O486,-$C486+1,0,$C486)))*SummonTypeTable!$O$2</f>
        <v>464.44444444444451</v>
      </c>
      <c r="G486" t="str">
        <f ca="1">IF(C486=1,60*SummonTypeTable!$O$2-OFFSET(F486,0,-1),
IF(F486&lt;&gt;OFFSET(F486,-1,0),OFFSET(F486,-1,0)-OFFSET(F486,0,-1),""))</f>
        <v/>
      </c>
      <c r="H486" t="str">
        <f ca="1">IF(C486=1,60*SummonTypeTable!$O$2/OFFSET(F486,0,-1),
IF(F486&lt;&gt;OFFSET(F486,-1,0),OFFSET(F486,-1,0)/OFFSET(F486,0,-1),""))</f>
        <v/>
      </c>
      <c r="I486">
        <f ca="1">(60+SUMIF(OFFSET(N486,-$C486+1,0,$C486),"EN",OFFSET(O486,-$C486+1,0,$C486))+SUMIF(OFFSET(S486,-$C486+1,0,$C486),"EN",OFFSET(T486,-$C486+1,0,$C486)))*SummonTypeTable!$O$2</f>
        <v>568.31111111111113</v>
      </c>
      <c r="J486" t="str">
        <f ca="1">IF(C486=1,60*SummonTypeTable!$O$2-OFFSET(I486,0,-4),
IF(I486&lt;&gt;OFFSET(I486,-1,0),OFFSET(I486,-1,0)-OFFSET(I486,0,-4),""))</f>
        <v/>
      </c>
      <c r="K486" t="str">
        <f ca="1">IF(C486=1,60*SummonTypeTable!$O$2/OFFSET(I486,0,-4),
IF(I486&lt;&gt;OFFSET(I486,-1,0),OFFSET(I486,-1,0)/OFFSET(I486,0,-4),""))</f>
        <v/>
      </c>
      <c r="L486" t="str">
        <f t="shared" ca="1" si="96"/>
        <v>it</v>
      </c>
      <c r="M486" t="s">
        <v>146</v>
      </c>
      <c r="N486" t="s">
        <v>147</v>
      </c>
      <c r="O486">
        <v>1</v>
      </c>
      <c r="P486" t="str">
        <f t="shared" si="87"/>
        <v/>
      </c>
      <c r="Q486" t="str">
        <f t="shared" ca="1" si="97"/>
        <v>cu</v>
      </c>
      <c r="R486" t="s">
        <v>88</v>
      </c>
      <c r="S486" t="s">
        <v>90</v>
      </c>
      <c r="T486">
        <v>1406</v>
      </c>
      <c r="U486" t="str">
        <f t="shared" ca="1" si="88"/>
        <v>it</v>
      </c>
      <c r="V486" t="str">
        <f t="shared" si="89"/>
        <v>Cash_sCharacterGacha</v>
      </c>
      <c r="W486">
        <f t="shared" si="90"/>
        <v>1</v>
      </c>
      <c r="X486" t="str">
        <f t="shared" ca="1" si="91"/>
        <v>cu</v>
      </c>
      <c r="Y486" t="str">
        <f t="shared" si="92"/>
        <v>GO</v>
      </c>
      <c r="Z486">
        <f t="shared" si="93"/>
        <v>1406</v>
      </c>
    </row>
    <row r="487" spans="1:26">
      <c r="A487" t="s">
        <v>57</v>
      </c>
      <c r="B487" t="str">
        <f>VLOOKUP(A487,EventPointTypeTable!$A:$B,MATCH(EventPointTypeTable!$B$1,EventPointTypeTable!$A$1:$B$1,0),0)</f>
        <v>신규1</v>
      </c>
      <c r="C487">
        <f t="shared" ca="1" si="94"/>
        <v>11</v>
      </c>
      <c r="D487">
        <v>100</v>
      </c>
      <c r="E487">
        <f t="shared" ca="1" si="95"/>
        <v>462</v>
      </c>
      <c r="F487">
        <f ca="1">(60+SUMIF(OFFSET(N487,-$C487+1,0,$C487),"EN",OFFSET(O487,-$C487+1,0,$C487)))*SummonTypeTable!$O$2</f>
        <v>717.77777777777783</v>
      </c>
      <c r="G487">
        <f ca="1">IF(C487=1,60*SummonTypeTable!$O$2-OFFSET(F487,0,-1),
IF(F487&lt;&gt;OFFSET(F487,-1,0),OFFSET(F487,-1,0)-OFFSET(F487,0,-1),""))</f>
        <v>2.4444444444445139</v>
      </c>
      <c r="H487">
        <f ca="1">IF(C487=1,60*SummonTypeTable!$O$2/OFFSET(F487,0,-1),
IF(F487&lt;&gt;OFFSET(F487,-1,0),OFFSET(F487,-1,0)/OFFSET(F487,0,-1),""))</f>
        <v>1.0052910052910053</v>
      </c>
      <c r="I487">
        <f ca="1">(60+SUMIF(OFFSET(N487,-$C487+1,0,$C487),"EN",OFFSET(O487,-$C487+1,0,$C487))+SUMIF(OFFSET(S487,-$C487+1,0,$C487),"EN",OFFSET(T487,-$C487+1,0,$C487)))*SummonTypeTable!$O$2</f>
        <v>884.97777777777787</v>
      </c>
      <c r="J487">
        <f ca="1">IF(C487=1,60*SummonTypeTable!$O$2-OFFSET(I487,0,-4),
IF(I487&lt;&gt;OFFSET(I487,-1,0),OFFSET(I487,-1,0)-OFFSET(I487,0,-4),""))</f>
        <v>106.31111111111113</v>
      </c>
      <c r="K487">
        <f ca="1">IF(C487=1,60*SummonTypeTable!$O$2/OFFSET(I487,0,-4),
IF(I487&lt;&gt;OFFSET(I487,-1,0),OFFSET(I487,-1,0)/OFFSET(I487,0,-4),""))</f>
        <v>1.2301106301106302</v>
      </c>
      <c r="L487" t="str">
        <f t="shared" ca="1" si="96"/>
        <v>cu</v>
      </c>
      <c r="M487" t="s">
        <v>88</v>
      </c>
      <c r="N487" t="s">
        <v>114</v>
      </c>
      <c r="O487">
        <v>300</v>
      </c>
      <c r="P487" t="str">
        <f t="shared" si="87"/>
        <v>에너지너무많음</v>
      </c>
      <c r="Q487" t="str">
        <f t="shared" ca="1" si="97"/>
        <v>cu</v>
      </c>
      <c r="R487" t="s">
        <v>88</v>
      </c>
      <c r="S487" t="s">
        <v>114</v>
      </c>
      <c r="T487">
        <v>75</v>
      </c>
      <c r="U487" t="str">
        <f t="shared" ca="1" si="88"/>
        <v>cu</v>
      </c>
      <c r="V487" t="str">
        <f t="shared" si="89"/>
        <v>EN</v>
      </c>
      <c r="W487">
        <f t="shared" si="90"/>
        <v>300</v>
      </c>
      <c r="X487" t="str">
        <f t="shared" ca="1" si="91"/>
        <v>cu</v>
      </c>
      <c r="Y487" t="str">
        <f t="shared" si="92"/>
        <v>EN</v>
      </c>
      <c r="Z487">
        <f t="shared" si="93"/>
        <v>75</v>
      </c>
    </row>
    <row r="488" spans="1:26">
      <c r="A488" t="s">
        <v>57</v>
      </c>
      <c r="B488" t="str">
        <f>VLOOKUP(A488,EventPointTypeTable!$A:$B,MATCH(EventPointTypeTable!$B$1,EventPointTypeTable!$A$1:$B$1,0),0)</f>
        <v>신규1</v>
      </c>
      <c r="C488">
        <f t="shared" ca="1" si="94"/>
        <v>12</v>
      </c>
      <c r="D488">
        <v>120</v>
      </c>
      <c r="E488">
        <f t="shared" ca="1" si="95"/>
        <v>582</v>
      </c>
      <c r="F488">
        <f ca="1">(60+SUMIF(OFFSET(N488,-$C488+1,0,$C488),"EN",OFFSET(O488,-$C488+1,0,$C488)))*SummonTypeTable!$O$2</f>
        <v>717.77777777777783</v>
      </c>
      <c r="G488" t="str">
        <f ca="1">IF(C488=1,60*SummonTypeTable!$O$2-OFFSET(F488,0,-1),
IF(F488&lt;&gt;OFFSET(F488,-1,0),OFFSET(F488,-1,0)-OFFSET(F488,0,-1),""))</f>
        <v/>
      </c>
      <c r="H488" t="str">
        <f ca="1">IF(C488=1,60*SummonTypeTable!$O$2/OFFSET(F488,0,-1),
IF(F488&lt;&gt;OFFSET(F488,-1,0),OFFSET(F488,-1,0)/OFFSET(F488,0,-1),""))</f>
        <v/>
      </c>
      <c r="I488">
        <f ca="1">(60+SUMIF(OFFSET(N488,-$C488+1,0,$C488),"EN",OFFSET(O488,-$C488+1,0,$C488))+SUMIF(OFFSET(S488,-$C488+1,0,$C488),"EN",OFFSET(T488,-$C488+1,0,$C488)))*SummonTypeTable!$O$2</f>
        <v>884.97777777777787</v>
      </c>
      <c r="J488" t="str">
        <f ca="1">IF(C488=1,60*SummonTypeTable!$O$2-OFFSET(I488,0,-4),
IF(I488&lt;&gt;OFFSET(I488,-1,0),OFFSET(I488,-1,0)-OFFSET(I488,0,-4),""))</f>
        <v/>
      </c>
      <c r="K488" t="str">
        <f ca="1">IF(C488=1,60*SummonTypeTable!$O$2/OFFSET(I488,0,-4),
IF(I488&lt;&gt;OFFSET(I488,-1,0),OFFSET(I488,-1,0)/OFFSET(I488,0,-4),""))</f>
        <v/>
      </c>
      <c r="L488" t="str">
        <f t="shared" ca="1" si="96"/>
        <v>cu</v>
      </c>
      <c r="M488" t="s">
        <v>88</v>
      </c>
      <c r="N488" t="s">
        <v>90</v>
      </c>
      <c r="O488">
        <v>12500</v>
      </c>
      <c r="P488" t="str">
        <f t="shared" si="87"/>
        <v/>
      </c>
      <c r="Q488" t="str">
        <f t="shared" ca="1" si="97"/>
        <v>cu</v>
      </c>
      <c r="R488" t="s">
        <v>88</v>
      </c>
      <c r="S488" t="s">
        <v>90</v>
      </c>
      <c r="T488">
        <v>3125</v>
      </c>
      <c r="U488" t="str">
        <f t="shared" ca="1" si="88"/>
        <v>cu</v>
      </c>
      <c r="V488" t="str">
        <f t="shared" si="89"/>
        <v>GO</v>
      </c>
      <c r="W488">
        <f t="shared" si="90"/>
        <v>12500</v>
      </c>
      <c r="X488" t="str">
        <f t="shared" ca="1" si="91"/>
        <v>cu</v>
      </c>
      <c r="Y488" t="str">
        <f t="shared" si="92"/>
        <v>GO</v>
      </c>
      <c r="Z488">
        <f t="shared" si="93"/>
        <v>3125</v>
      </c>
    </row>
    <row r="489" spans="1:26">
      <c r="A489" t="s">
        <v>57</v>
      </c>
      <c r="B489" t="str">
        <f>VLOOKUP(A489,EventPointTypeTable!$A:$B,MATCH(EventPointTypeTable!$B$1,EventPointTypeTable!$A$1:$B$1,0),0)</f>
        <v>신규1</v>
      </c>
      <c r="C489">
        <f t="shared" ca="1" si="94"/>
        <v>13</v>
      </c>
      <c r="D489">
        <v>180</v>
      </c>
      <c r="E489">
        <f t="shared" ca="1" si="95"/>
        <v>762</v>
      </c>
      <c r="F489">
        <f ca="1">(60+SUMIF(OFFSET(N489,-$C489+1,0,$C489),"EN",OFFSET(O489,-$C489+1,0,$C489)))*SummonTypeTable!$O$2</f>
        <v>717.77777777777783</v>
      </c>
      <c r="G489" t="str">
        <f ca="1">IF(C489=1,60*SummonTypeTable!$O$2-OFFSET(F489,0,-1),
IF(F489&lt;&gt;OFFSET(F489,-1,0),OFFSET(F489,-1,0)-OFFSET(F489,0,-1),""))</f>
        <v/>
      </c>
      <c r="H489" t="str">
        <f ca="1">IF(C489=1,60*SummonTypeTable!$O$2/OFFSET(F489,0,-1),
IF(F489&lt;&gt;OFFSET(F489,-1,0),OFFSET(F489,-1,0)/OFFSET(F489,0,-1),""))</f>
        <v/>
      </c>
      <c r="I489">
        <f ca="1">(60+SUMIF(OFFSET(N489,-$C489+1,0,$C489),"EN",OFFSET(O489,-$C489+1,0,$C489))+SUMIF(OFFSET(S489,-$C489+1,0,$C489),"EN",OFFSET(T489,-$C489+1,0,$C489)))*SummonTypeTable!$O$2</f>
        <v>884.97777777777787</v>
      </c>
      <c r="J489" t="str">
        <f ca="1">IF(C489=1,60*SummonTypeTable!$O$2-OFFSET(I489,0,-4),
IF(I489&lt;&gt;OFFSET(I489,-1,0),OFFSET(I489,-1,0)-OFFSET(I489,0,-4),""))</f>
        <v/>
      </c>
      <c r="K489" t="str">
        <f ca="1">IF(C489=1,60*SummonTypeTable!$O$2/OFFSET(I489,0,-4),
IF(I489&lt;&gt;OFFSET(I489,-1,0),OFFSET(I489,-1,0)/OFFSET(I489,0,-4),""))</f>
        <v/>
      </c>
      <c r="L489" t="str">
        <f t="shared" ca="1" si="96"/>
        <v>it</v>
      </c>
      <c r="M489" t="s">
        <v>146</v>
      </c>
      <c r="N489" t="s">
        <v>145</v>
      </c>
      <c r="O489">
        <v>10</v>
      </c>
      <c r="P489" t="str">
        <f t="shared" si="87"/>
        <v/>
      </c>
      <c r="Q489" t="str">
        <f t="shared" ca="1" si="97"/>
        <v>cu</v>
      </c>
      <c r="R489" t="s">
        <v>88</v>
      </c>
      <c r="S489" t="s">
        <v>90</v>
      </c>
      <c r="T489">
        <v>4063</v>
      </c>
      <c r="U489" t="str">
        <f t="shared" ca="1" si="88"/>
        <v>it</v>
      </c>
      <c r="V489" t="str">
        <f t="shared" si="89"/>
        <v>Cash_sSpellGacha</v>
      </c>
      <c r="W489">
        <f t="shared" si="90"/>
        <v>10</v>
      </c>
      <c r="X489" t="str">
        <f t="shared" ca="1" si="91"/>
        <v>cu</v>
      </c>
      <c r="Y489" t="str">
        <f t="shared" si="92"/>
        <v>GO</v>
      </c>
      <c r="Z489">
        <f t="shared" si="93"/>
        <v>4063</v>
      </c>
    </row>
    <row r="490" spans="1:26">
      <c r="A490" t="s">
        <v>57</v>
      </c>
      <c r="B490" t="str">
        <f>VLOOKUP(A490,EventPointTypeTable!$A:$B,MATCH(EventPointTypeTable!$B$1,EventPointTypeTable!$A$1:$B$1,0),0)</f>
        <v>신규1</v>
      </c>
      <c r="C490">
        <f t="shared" ca="1" si="94"/>
        <v>14</v>
      </c>
      <c r="D490">
        <v>200</v>
      </c>
      <c r="E490">
        <f t="shared" ca="1" si="95"/>
        <v>962</v>
      </c>
      <c r="F490">
        <f ca="1">(60+SUMIF(OFFSET(N490,-$C490+1,0,$C490),"EN",OFFSET(O490,-$C490+1,0,$C490)))*SummonTypeTable!$O$2</f>
        <v>1140.0000000000002</v>
      </c>
      <c r="G490">
        <f ca="1">IF(C490=1,60*SummonTypeTable!$O$2-OFFSET(F490,0,-1),
IF(F490&lt;&gt;OFFSET(F490,-1,0),OFFSET(F490,-1,0)-OFFSET(F490,0,-1),""))</f>
        <v>-244.22222222222217</v>
      </c>
      <c r="H490">
        <f ca="1">IF(C490=1,60*SummonTypeTable!$O$2/OFFSET(F490,0,-1),
IF(F490&lt;&gt;OFFSET(F490,-1,0),OFFSET(F490,-1,0)/OFFSET(F490,0,-1),""))</f>
        <v>0.74613074613074615</v>
      </c>
      <c r="I490">
        <f ca="1">(60+SUMIF(OFFSET(N490,-$C490+1,0,$C490),"EN",OFFSET(O490,-$C490+1,0,$C490))+SUMIF(OFFSET(S490,-$C490+1,0,$C490),"EN",OFFSET(T490,-$C490+1,0,$C490)))*SummonTypeTable!$O$2</f>
        <v>1412.7555555555557</v>
      </c>
      <c r="J490">
        <f ca="1">IF(C490=1,60*SummonTypeTable!$O$2-OFFSET(I490,0,-4),
IF(I490&lt;&gt;OFFSET(I490,-1,0),OFFSET(I490,-1,0)-OFFSET(I490,0,-4),""))</f>
        <v>-77.022222222222126</v>
      </c>
      <c r="K490">
        <f ca="1">IF(C490=1,60*SummonTypeTable!$O$2/OFFSET(I490,0,-4),
IF(I490&lt;&gt;OFFSET(I490,-1,0),OFFSET(I490,-1,0)/OFFSET(I490,0,-4),""))</f>
        <v>0.91993531993532007</v>
      </c>
      <c r="L490" t="str">
        <f t="shared" ca="1" si="96"/>
        <v>cu</v>
      </c>
      <c r="M490" t="s">
        <v>88</v>
      </c>
      <c r="N490" t="s">
        <v>114</v>
      </c>
      <c r="O490">
        <v>500</v>
      </c>
      <c r="P490" t="str">
        <f t="shared" si="87"/>
        <v>에너지너무많음</v>
      </c>
      <c r="Q490" t="str">
        <f t="shared" ca="1" si="97"/>
        <v>cu</v>
      </c>
      <c r="R490" t="s">
        <v>88</v>
      </c>
      <c r="S490" t="s">
        <v>114</v>
      </c>
      <c r="T490">
        <v>125</v>
      </c>
      <c r="U490" t="str">
        <f t="shared" ca="1" si="88"/>
        <v>cu</v>
      </c>
      <c r="V490" t="str">
        <f t="shared" si="89"/>
        <v>EN</v>
      </c>
      <c r="W490">
        <f t="shared" si="90"/>
        <v>500</v>
      </c>
      <c r="X490" t="str">
        <f t="shared" ca="1" si="91"/>
        <v>cu</v>
      </c>
      <c r="Y490" t="str">
        <f t="shared" si="92"/>
        <v>EN</v>
      </c>
      <c r="Z490">
        <f t="shared" si="93"/>
        <v>125</v>
      </c>
    </row>
    <row r="491" spans="1:26">
      <c r="A491" t="s">
        <v>57</v>
      </c>
      <c r="B491" t="str">
        <f>VLOOKUP(A491,EventPointTypeTable!$A:$B,MATCH(EventPointTypeTable!$B$1,EventPointTypeTable!$A$1:$B$1,0),0)</f>
        <v>신규1</v>
      </c>
      <c r="C491">
        <f t="shared" ca="1" si="94"/>
        <v>15</v>
      </c>
      <c r="D491">
        <v>150</v>
      </c>
      <c r="E491">
        <f t="shared" ca="1" si="95"/>
        <v>1112</v>
      </c>
      <c r="F491">
        <f ca="1">(60+SUMIF(OFFSET(N491,-$C491+1,0,$C491),"EN",OFFSET(O491,-$C491+1,0,$C491)))*SummonTypeTable!$O$2</f>
        <v>1140.0000000000002</v>
      </c>
      <c r="G491" t="str">
        <f ca="1">IF(C491=1,60*SummonTypeTable!$O$2-OFFSET(F491,0,-1),
IF(F491&lt;&gt;OFFSET(F491,-1,0),OFFSET(F491,-1,0)-OFFSET(F491,0,-1),""))</f>
        <v/>
      </c>
      <c r="H491" t="str">
        <f ca="1">IF(C491=1,60*SummonTypeTable!$O$2/OFFSET(F491,0,-1),
IF(F491&lt;&gt;OFFSET(F491,-1,0),OFFSET(F491,-1,0)/OFFSET(F491,0,-1),""))</f>
        <v/>
      </c>
      <c r="I491">
        <f ca="1">(60+SUMIF(OFFSET(N491,-$C491+1,0,$C491),"EN",OFFSET(O491,-$C491+1,0,$C491))+SUMIF(OFFSET(S491,-$C491+1,0,$C491),"EN",OFFSET(T491,-$C491+1,0,$C491)))*SummonTypeTable!$O$2</f>
        <v>1412.7555555555557</v>
      </c>
      <c r="J491" t="str">
        <f ca="1">IF(C491=1,60*SummonTypeTable!$O$2-OFFSET(I491,0,-4),
IF(I491&lt;&gt;OFFSET(I491,-1,0),OFFSET(I491,-1,0)-OFFSET(I491,0,-4),""))</f>
        <v/>
      </c>
      <c r="K491" t="str">
        <f ca="1">IF(C491=1,60*SummonTypeTable!$O$2/OFFSET(I491,0,-4),
IF(I491&lt;&gt;OFFSET(I491,-1,0),OFFSET(I491,-1,0)/OFFSET(I491,0,-4),""))</f>
        <v/>
      </c>
      <c r="L491" t="str">
        <f t="shared" ca="1" si="96"/>
        <v>cu</v>
      </c>
      <c r="M491" t="s">
        <v>88</v>
      </c>
      <c r="N491" t="s">
        <v>90</v>
      </c>
      <c r="O491">
        <v>25000</v>
      </c>
      <c r="P491" t="str">
        <f t="shared" si="87"/>
        <v/>
      </c>
      <c r="Q491" t="str">
        <f t="shared" ca="1" si="97"/>
        <v>cu</v>
      </c>
      <c r="R491" t="s">
        <v>88</v>
      </c>
      <c r="S491" t="s">
        <v>90</v>
      </c>
      <c r="T491">
        <v>6250</v>
      </c>
      <c r="U491" t="str">
        <f t="shared" ca="1" si="88"/>
        <v>cu</v>
      </c>
      <c r="V491" t="str">
        <f t="shared" si="89"/>
        <v>GO</v>
      </c>
      <c r="W491">
        <f t="shared" si="90"/>
        <v>25000</v>
      </c>
      <c r="X491" t="str">
        <f t="shared" ca="1" si="91"/>
        <v>cu</v>
      </c>
      <c r="Y491" t="str">
        <f t="shared" si="92"/>
        <v>GO</v>
      </c>
      <c r="Z491">
        <f t="shared" si="93"/>
        <v>6250</v>
      </c>
    </row>
    <row r="492" spans="1:26">
      <c r="A492" t="s">
        <v>57</v>
      </c>
      <c r="B492" t="str">
        <f>VLOOKUP(A492,EventPointTypeTable!$A:$B,MATCH(EventPointTypeTable!$B$1,EventPointTypeTable!$A$1:$B$1,0),0)</f>
        <v>신규1</v>
      </c>
      <c r="C492">
        <f t="shared" ca="1" si="94"/>
        <v>16</v>
      </c>
      <c r="D492">
        <v>320</v>
      </c>
      <c r="E492">
        <f t="shared" ca="1" si="95"/>
        <v>1432</v>
      </c>
      <c r="F492">
        <f ca="1">(60+SUMIF(OFFSET(N492,-$C492+1,0,$C492),"EN",OFFSET(O492,-$C492+1,0,$C492)))*SummonTypeTable!$O$2</f>
        <v>1140.0000000000002</v>
      </c>
      <c r="G492" t="str">
        <f ca="1">IF(C492=1,60*SummonTypeTable!$O$2-OFFSET(F492,0,-1),
IF(F492&lt;&gt;OFFSET(F492,-1,0),OFFSET(F492,-1,0)-OFFSET(F492,0,-1),""))</f>
        <v/>
      </c>
      <c r="H492" t="str">
        <f ca="1">IF(C492=1,60*SummonTypeTable!$O$2/OFFSET(F492,0,-1),
IF(F492&lt;&gt;OFFSET(F492,-1,0),OFFSET(F492,-1,0)/OFFSET(F492,0,-1),""))</f>
        <v/>
      </c>
      <c r="I492">
        <f ca="1">(60+SUMIF(OFFSET(N492,-$C492+1,0,$C492),"EN",OFFSET(O492,-$C492+1,0,$C492))+SUMIF(OFFSET(S492,-$C492+1,0,$C492),"EN",OFFSET(T492,-$C492+1,0,$C492)))*SummonTypeTable!$O$2</f>
        <v>1412.7555555555557</v>
      </c>
      <c r="J492" t="str">
        <f ca="1">IF(C492=1,60*SummonTypeTable!$O$2-OFFSET(I492,0,-4),
IF(I492&lt;&gt;OFFSET(I492,-1,0),OFFSET(I492,-1,0)-OFFSET(I492,0,-4),""))</f>
        <v/>
      </c>
      <c r="K492" t="str">
        <f ca="1">IF(C492=1,60*SummonTypeTable!$O$2/OFFSET(I492,0,-4),
IF(I492&lt;&gt;OFFSET(I492,-1,0),OFFSET(I492,-1,0)/OFFSET(I492,0,-4),""))</f>
        <v/>
      </c>
      <c r="L492" t="str">
        <f t="shared" ca="1" si="96"/>
        <v>it</v>
      </c>
      <c r="M492" t="s">
        <v>146</v>
      </c>
      <c r="N492" t="s">
        <v>145</v>
      </c>
      <c r="O492">
        <v>2</v>
      </c>
      <c r="P492" t="str">
        <f t="shared" si="87"/>
        <v/>
      </c>
      <c r="Q492" t="str">
        <f t="shared" ca="1" si="97"/>
        <v>cu</v>
      </c>
      <c r="R492" t="s">
        <v>88</v>
      </c>
      <c r="S492" t="s">
        <v>90</v>
      </c>
      <c r="T492">
        <v>7500</v>
      </c>
      <c r="U492" t="str">
        <f t="shared" ca="1" si="88"/>
        <v>it</v>
      </c>
      <c r="V492" t="str">
        <f t="shared" si="89"/>
        <v>Cash_sSpellGacha</v>
      </c>
      <c r="W492">
        <f t="shared" si="90"/>
        <v>2</v>
      </c>
      <c r="X492" t="str">
        <f t="shared" ca="1" si="91"/>
        <v>cu</v>
      </c>
      <c r="Y492" t="str">
        <f t="shared" si="92"/>
        <v>GO</v>
      </c>
      <c r="Z492">
        <f t="shared" si="93"/>
        <v>7500</v>
      </c>
    </row>
    <row r="493" spans="1:26">
      <c r="A493" t="s">
        <v>57</v>
      </c>
      <c r="B493" t="str">
        <f>VLOOKUP(A493,EventPointTypeTable!$A:$B,MATCH(EventPointTypeTable!$B$1,EventPointTypeTable!$A$1:$B$1,0),0)</f>
        <v>신규1</v>
      </c>
      <c r="C493">
        <f t="shared" ca="1" si="94"/>
        <v>17</v>
      </c>
      <c r="D493">
        <v>450</v>
      </c>
      <c r="E493">
        <f t="shared" ca="1" si="95"/>
        <v>1882</v>
      </c>
      <c r="F493">
        <f ca="1">(60+SUMIF(OFFSET(N493,-$C493+1,0,$C493),"EN",OFFSET(O493,-$C493+1,0,$C493)))*SummonTypeTable!$O$2</f>
        <v>1140.0000000000002</v>
      </c>
      <c r="G493" t="str">
        <f ca="1">IF(C493=1,60*SummonTypeTable!$O$2-OFFSET(F493,0,-1),
IF(F493&lt;&gt;OFFSET(F493,-1,0),OFFSET(F493,-1,0)-OFFSET(F493,0,-1),""))</f>
        <v/>
      </c>
      <c r="H493" t="str">
        <f ca="1">IF(C493=1,60*SummonTypeTable!$O$2/OFFSET(F493,0,-1),
IF(F493&lt;&gt;OFFSET(F493,-1,0),OFFSET(F493,-1,0)/OFFSET(F493,0,-1),""))</f>
        <v/>
      </c>
      <c r="I493">
        <f ca="1">(60+SUMIF(OFFSET(N493,-$C493+1,0,$C493),"EN",OFFSET(O493,-$C493+1,0,$C493))+SUMIF(OFFSET(S493,-$C493+1,0,$C493),"EN",OFFSET(T493,-$C493+1,0,$C493)))*SummonTypeTable!$O$2</f>
        <v>1412.7555555555557</v>
      </c>
      <c r="J493" t="str">
        <f ca="1">IF(C493=1,60*SummonTypeTable!$O$2-OFFSET(I493,0,-4),
IF(I493&lt;&gt;OFFSET(I493,-1,0),OFFSET(I493,-1,0)-OFFSET(I493,0,-4),""))</f>
        <v/>
      </c>
      <c r="K493" t="str">
        <f ca="1">IF(C493=1,60*SummonTypeTable!$O$2/OFFSET(I493,0,-4),
IF(I493&lt;&gt;OFFSET(I493,-1,0),OFFSET(I493,-1,0)/OFFSET(I493,0,-4),""))</f>
        <v/>
      </c>
      <c r="L493" t="str">
        <f t="shared" ca="1" si="96"/>
        <v>it</v>
      </c>
      <c r="M493" t="s">
        <v>146</v>
      </c>
      <c r="N493" t="s">
        <v>147</v>
      </c>
      <c r="O493">
        <v>1</v>
      </c>
      <c r="P493" t="str">
        <f t="shared" si="87"/>
        <v/>
      </c>
      <c r="Q493" t="str">
        <f t="shared" ca="1" si="97"/>
        <v>cu</v>
      </c>
      <c r="R493" t="s">
        <v>88</v>
      </c>
      <c r="S493" t="s">
        <v>90</v>
      </c>
      <c r="T493">
        <v>7188</v>
      </c>
      <c r="U493" t="str">
        <f t="shared" ca="1" si="88"/>
        <v>it</v>
      </c>
      <c r="V493" t="str">
        <f t="shared" si="89"/>
        <v>Cash_sCharacterGacha</v>
      </c>
      <c r="W493">
        <f t="shared" si="90"/>
        <v>1</v>
      </c>
      <c r="X493" t="str">
        <f t="shared" ca="1" si="91"/>
        <v>cu</v>
      </c>
      <c r="Y493" t="str">
        <f t="shared" si="92"/>
        <v>GO</v>
      </c>
      <c r="Z493">
        <f t="shared" si="93"/>
        <v>7188</v>
      </c>
    </row>
    <row r="494" spans="1:26">
      <c r="A494" t="s">
        <v>57</v>
      </c>
      <c r="B494" t="str">
        <f>VLOOKUP(A494,EventPointTypeTable!$A:$B,MATCH(EventPointTypeTable!$B$1,EventPointTypeTable!$A$1:$B$1,0),0)</f>
        <v>신규1</v>
      </c>
      <c r="C494">
        <f t="shared" ca="1" si="94"/>
        <v>18</v>
      </c>
      <c r="D494">
        <v>500</v>
      </c>
      <c r="E494">
        <f t="shared" ca="1" si="95"/>
        <v>2382</v>
      </c>
      <c r="F494">
        <f ca="1">(60+SUMIF(OFFSET(N494,-$C494+1,0,$C494),"EN",OFFSET(O494,-$C494+1,0,$C494)))*SummonTypeTable!$O$2</f>
        <v>1984.4444444444448</v>
      </c>
      <c r="G494">
        <f ca="1">IF(C494=1,60*SummonTypeTable!$O$2-OFFSET(F494,0,-1),
IF(F494&lt;&gt;OFFSET(F494,-1,0),OFFSET(F494,-1,0)-OFFSET(F494,0,-1),""))</f>
        <v>-1241.9999999999998</v>
      </c>
      <c r="H494">
        <f ca="1">IF(C494=1,60*SummonTypeTable!$O$2/OFFSET(F494,0,-1),
IF(F494&lt;&gt;OFFSET(F494,-1,0),OFFSET(F494,-1,0)/OFFSET(F494,0,-1),""))</f>
        <v>0.47858942065491195</v>
      </c>
      <c r="I494">
        <f ca="1">(60+SUMIF(OFFSET(N494,-$C494+1,0,$C494),"EN",OFFSET(O494,-$C494+1,0,$C494))+SUMIF(OFFSET(S494,-$C494+1,0,$C494),"EN",OFFSET(T494,-$C494+1,0,$C494)))*SummonTypeTable!$O$2</f>
        <v>2468.3111111111116</v>
      </c>
      <c r="J494">
        <f ca="1">IF(C494=1,60*SummonTypeTable!$O$2-OFFSET(I494,0,-4),
IF(I494&lt;&gt;OFFSET(I494,-1,0),OFFSET(I494,-1,0)-OFFSET(I494,0,-4),""))</f>
        <v>-969.2444444444443</v>
      </c>
      <c r="K494">
        <f ca="1">IF(C494=1,60*SummonTypeTable!$O$2/OFFSET(I494,0,-4),
IF(I494&lt;&gt;OFFSET(I494,-1,0),OFFSET(I494,-1,0)/OFFSET(I494,0,-4),""))</f>
        <v>0.59309637093012413</v>
      </c>
      <c r="L494" t="str">
        <f t="shared" ca="1" si="96"/>
        <v>cu</v>
      </c>
      <c r="M494" t="s">
        <v>88</v>
      </c>
      <c r="N494" t="s">
        <v>114</v>
      </c>
      <c r="O494">
        <v>1000</v>
      </c>
      <c r="P494" t="str">
        <f t="shared" si="87"/>
        <v>에너지너무많음</v>
      </c>
      <c r="Q494" t="str">
        <f t="shared" ca="1" si="97"/>
        <v>cu</v>
      </c>
      <c r="R494" t="s">
        <v>88</v>
      </c>
      <c r="S494" t="s">
        <v>114</v>
      </c>
      <c r="T494">
        <v>250</v>
      </c>
      <c r="U494" t="str">
        <f t="shared" ca="1" si="88"/>
        <v>cu</v>
      </c>
      <c r="V494" t="str">
        <f t="shared" si="89"/>
        <v>EN</v>
      </c>
      <c r="W494">
        <f t="shared" si="90"/>
        <v>1000</v>
      </c>
      <c r="X494" t="str">
        <f t="shared" ca="1" si="91"/>
        <v>cu</v>
      </c>
      <c r="Y494" t="str">
        <f t="shared" si="92"/>
        <v>EN</v>
      </c>
      <c r="Z494">
        <f t="shared" si="93"/>
        <v>250</v>
      </c>
    </row>
    <row r="495" spans="1:26">
      <c r="A495" t="s">
        <v>57</v>
      </c>
      <c r="B495" t="str">
        <f>VLOOKUP(A495,EventPointTypeTable!$A:$B,MATCH(EventPointTypeTable!$B$1,EventPointTypeTable!$A$1:$B$1,0),0)</f>
        <v>신규1</v>
      </c>
      <c r="C495">
        <f t="shared" ca="1" si="94"/>
        <v>19</v>
      </c>
      <c r="D495">
        <v>200</v>
      </c>
      <c r="E495">
        <f t="shared" ca="1" si="95"/>
        <v>2582</v>
      </c>
      <c r="F495">
        <f ca="1">(60+SUMIF(OFFSET(N495,-$C495+1,0,$C495),"EN",OFFSET(O495,-$C495+1,0,$C495)))*SummonTypeTable!$O$2</f>
        <v>1984.4444444444448</v>
      </c>
      <c r="G495" t="str">
        <f ca="1">IF(C495=1,60*SummonTypeTable!$O$2-OFFSET(F495,0,-1),
IF(F495&lt;&gt;OFFSET(F495,-1,0),OFFSET(F495,-1,0)-OFFSET(F495,0,-1),""))</f>
        <v/>
      </c>
      <c r="H495" t="str">
        <f ca="1">IF(C495=1,60*SummonTypeTable!$O$2/OFFSET(F495,0,-1),
IF(F495&lt;&gt;OFFSET(F495,-1,0),OFFSET(F495,-1,0)/OFFSET(F495,0,-1),""))</f>
        <v/>
      </c>
      <c r="I495">
        <f ca="1">(60+SUMIF(OFFSET(N495,-$C495+1,0,$C495),"EN",OFFSET(O495,-$C495+1,0,$C495))+SUMIF(OFFSET(S495,-$C495+1,0,$C495),"EN",OFFSET(T495,-$C495+1,0,$C495)))*SummonTypeTable!$O$2</f>
        <v>2468.3111111111116</v>
      </c>
      <c r="J495" t="str">
        <f ca="1">IF(C495=1,60*SummonTypeTable!$O$2-OFFSET(I495,0,-4),
IF(I495&lt;&gt;OFFSET(I495,-1,0),OFFSET(I495,-1,0)-OFFSET(I495,0,-4),""))</f>
        <v/>
      </c>
      <c r="K495" t="str">
        <f ca="1">IF(C495=1,60*SummonTypeTable!$O$2/OFFSET(I495,0,-4),
IF(I495&lt;&gt;OFFSET(I495,-1,0),OFFSET(I495,-1,0)/OFFSET(I495,0,-4),""))</f>
        <v/>
      </c>
      <c r="L495" t="str">
        <f t="shared" ca="1" si="96"/>
        <v>cu</v>
      </c>
      <c r="M495" t="s">
        <v>88</v>
      </c>
      <c r="N495" t="s">
        <v>90</v>
      </c>
      <c r="O495">
        <v>33750</v>
      </c>
      <c r="P495" t="str">
        <f t="shared" si="87"/>
        <v/>
      </c>
      <c r="Q495" t="str">
        <f t="shared" ca="1" si="97"/>
        <v>cu</v>
      </c>
      <c r="R495" t="s">
        <v>88</v>
      </c>
      <c r="S495" t="s">
        <v>90</v>
      </c>
      <c r="T495">
        <v>8438</v>
      </c>
      <c r="U495" t="str">
        <f t="shared" ca="1" si="88"/>
        <v>cu</v>
      </c>
      <c r="V495" t="str">
        <f t="shared" si="89"/>
        <v>GO</v>
      </c>
      <c r="W495">
        <f t="shared" si="90"/>
        <v>33750</v>
      </c>
      <c r="X495" t="str">
        <f t="shared" ca="1" si="91"/>
        <v>cu</v>
      </c>
      <c r="Y495" t="str">
        <f t="shared" si="92"/>
        <v>GO</v>
      </c>
      <c r="Z495">
        <f t="shared" si="93"/>
        <v>8438</v>
      </c>
    </row>
    <row r="496" spans="1:26">
      <c r="A496" t="s">
        <v>57</v>
      </c>
      <c r="B496" t="str">
        <f>VLOOKUP(A496,EventPointTypeTable!$A:$B,MATCH(EventPointTypeTable!$B$1,EventPointTypeTable!$A$1:$B$1,0),0)</f>
        <v>신규1</v>
      </c>
      <c r="C496">
        <f t="shared" ca="1" si="94"/>
        <v>20</v>
      </c>
      <c r="D496">
        <v>330</v>
      </c>
      <c r="E496">
        <f t="shared" ca="1" si="95"/>
        <v>2912</v>
      </c>
      <c r="F496">
        <f ca="1">(60+SUMIF(OFFSET(N496,-$C496+1,0,$C496),"EN",OFFSET(O496,-$C496+1,0,$C496)))*SummonTypeTable!$O$2</f>
        <v>1984.4444444444448</v>
      </c>
      <c r="G496" t="str">
        <f ca="1">IF(C496=1,60*SummonTypeTable!$O$2-OFFSET(F496,0,-1),
IF(F496&lt;&gt;OFFSET(F496,-1,0),OFFSET(F496,-1,0)-OFFSET(F496,0,-1),""))</f>
        <v/>
      </c>
      <c r="H496" t="str">
        <f ca="1">IF(C496=1,60*SummonTypeTable!$O$2/OFFSET(F496,0,-1),
IF(F496&lt;&gt;OFFSET(F496,-1,0),OFFSET(F496,-1,0)/OFFSET(F496,0,-1),""))</f>
        <v/>
      </c>
      <c r="I496">
        <f ca="1">(60+SUMIF(OFFSET(N496,-$C496+1,0,$C496),"EN",OFFSET(O496,-$C496+1,0,$C496))+SUMIF(OFFSET(S496,-$C496+1,0,$C496),"EN",OFFSET(T496,-$C496+1,0,$C496)))*SummonTypeTable!$O$2</f>
        <v>2468.3111111111116</v>
      </c>
      <c r="J496" t="str">
        <f ca="1">IF(C496=1,60*SummonTypeTable!$O$2-OFFSET(I496,0,-4),
IF(I496&lt;&gt;OFFSET(I496,-1,0),OFFSET(I496,-1,0)-OFFSET(I496,0,-4),""))</f>
        <v/>
      </c>
      <c r="K496" t="str">
        <f ca="1">IF(C496=1,60*SummonTypeTable!$O$2/OFFSET(I496,0,-4),
IF(I496&lt;&gt;OFFSET(I496,-1,0),OFFSET(I496,-1,0)/OFFSET(I496,0,-4),""))</f>
        <v/>
      </c>
      <c r="L496" t="str">
        <f t="shared" ca="1" si="96"/>
        <v>it</v>
      </c>
      <c r="M496" t="s">
        <v>146</v>
      </c>
      <c r="N496" t="s">
        <v>145</v>
      </c>
      <c r="O496">
        <v>10</v>
      </c>
      <c r="P496" t="str">
        <f t="shared" si="87"/>
        <v/>
      </c>
      <c r="Q496" t="str">
        <f t="shared" ca="1" si="97"/>
        <v>cu</v>
      </c>
      <c r="R496" t="s">
        <v>88</v>
      </c>
      <c r="S496" t="s">
        <v>90</v>
      </c>
      <c r="T496">
        <v>9375</v>
      </c>
      <c r="U496" t="str">
        <f t="shared" ca="1" si="88"/>
        <v>it</v>
      </c>
      <c r="V496" t="str">
        <f t="shared" si="89"/>
        <v>Cash_sSpellGacha</v>
      </c>
      <c r="W496">
        <f t="shared" si="90"/>
        <v>10</v>
      </c>
      <c r="X496" t="str">
        <f t="shared" ca="1" si="91"/>
        <v>cu</v>
      </c>
      <c r="Y496" t="str">
        <f t="shared" si="92"/>
        <v>GO</v>
      </c>
      <c r="Z496">
        <f t="shared" si="93"/>
        <v>9375</v>
      </c>
    </row>
    <row r="497" spans="1:26">
      <c r="A497" t="s">
        <v>57</v>
      </c>
      <c r="B497" t="str">
        <f>VLOOKUP(A497,EventPointTypeTable!$A:$B,MATCH(EventPointTypeTable!$B$1,EventPointTypeTable!$A$1:$B$1,0),0)</f>
        <v>신규1</v>
      </c>
      <c r="C497">
        <f t="shared" ca="1" si="94"/>
        <v>21</v>
      </c>
      <c r="D497">
        <v>1000</v>
      </c>
      <c r="E497">
        <f t="shared" ca="1" si="95"/>
        <v>3912</v>
      </c>
      <c r="F497">
        <f ca="1">(60+SUMIF(OFFSET(N497,-$C497+1,0,$C497),"EN",OFFSET(O497,-$C497+1,0,$C497)))*SummonTypeTable!$O$2</f>
        <v>3251.1111111111113</v>
      </c>
      <c r="G497">
        <f ca="1">IF(C497=1,60*SummonTypeTable!$O$2-OFFSET(F497,0,-1),
IF(F497&lt;&gt;OFFSET(F497,-1,0),OFFSET(F497,-1,0)-OFFSET(F497,0,-1),""))</f>
        <v>-1927.5555555555552</v>
      </c>
      <c r="H497">
        <f ca="1">IF(C497=1,60*SummonTypeTable!$O$2/OFFSET(F497,0,-1),
IF(F497&lt;&gt;OFFSET(F497,-1,0),OFFSET(F497,-1,0)/OFFSET(F497,0,-1),""))</f>
        <v>0.50727107475573741</v>
      </c>
      <c r="I497">
        <f ca="1">(60+SUMIF(OFFSET(N497,-$C497+1,0,$C497),"EN",OFFSET(O497,-$C497+1,0,$C497))+SUMIF(OFFSET(S497,-$C497+1,0,$C497),"EN",OFFSET(T497,-$C497+1,0,$C497)))*SummonTypeTable!$O$2</f>
        <v>4051.6444444444451</v>
      </c>
      <c r="J497">
        <f ca="1">IF(C497=1,60*SummonTypeTable!$O$2-OFFSET(I497,0,-4),
IF(I497&lt;&gt;OFFSET(I497,-1,0),OFFSET(I497,-1,0)-OFFSET(I497,0,-4),""))</f>
        <v>-1443.6888888888884</v>
      </c>
      <c r="K497">
        <f ca="1">IF(C497=1,60*SummonTypeTable!$O$2/OFFSET(I497,0,-4),
IF(I497&lt;&gt;OFFSET(I497,-1,0),OFFSET(I497,-1,0)/OFFSET(I497,0,-4),""))</f>
        <v>0.63095887298341302</v>
      </c>
      <c r="L497" t="str">
        <f t="shared" ca="1" si="96"/>
        <v>cu</v>
      </c>
      <c r="M497" t="s">
        <v>88</v>
      </c>
      <c r="N497" t="s">
        <v>114</v>
      </c>
      <c r="O497">
        <v>1500</v>
      </c>
      <c r="P497" t="str">
        <f t="shared" si="87"/>
        <v>에너지너무많음</v>
      </c>
      <c r="Q497" t="str">
        <f t="shared" ca="1" si="97"/>
        <v>cu</v>
      </c>
      <c r="R497" t="s">
        <v>88</v>
      </c>
      <c r="S497" t="s">
        <v>114</v>
      </c>
      <c r="T497">
        <v>375</v>
      </c>
      <c r="U497" t="str">
        <f t="shared" ca="1" si="88"/>
        <v>cu</v>
      </c>
      <c r="V497" t="str">
        <f t="shared" si="89"/>
        <v>EN</v>
      </c>
      <c r="W497">
        <f t="shared" si="90"/>
        <v>1500</v>
      </c>
      <c r="X497" t="str">
        <f t="shared" ca="1" si="91"/>
        <v>cu</v>
      </c>
      <c r="Y497" t="str">
        <f t="shared" si="92"/>
        <v>EN</v>
      </c>
      <c r="Z497">
        <f t="shared" si="93"/>
        <v>375</v>
      </c>
    </row>
    <row r="498" spans="1:26">
      <c r="A498" t="s">
        <v>57</v>
      </c>
      <c r="B498" t="str">
        <f>VLOOKUP(A498,EventPointTypeTable!$A:$B,MATCH(EventPointTypeTable!$B$1,EventPointTypeTable!$A$1:$B$1,0),0)</f>
        <v>신규1</v>
      </c>
      <c r="C498">
        <f t="shared" ca="1" si="94"/>
        <v>22</v>
      </c>
      <c r="D498">
        <v>330</v>
      </c>
      <c r="E498">
        <f t="shared" ca="1" si="95"/>
        <v>4242</v>
      </c>
      <c r="F498">
        <f ca="1">(60+SUMIF(OFFSET(N498,-$C498+1,0,$C498),"EN",OFFSET(O498,-$C498+1,0,$C498)))*SummonTypeTable!$O$2</f>
        <v>3251.1111111111113</v>
      </c>
      <c r="G498" t="str">
        <f ca="1">IF(C498=1,60*SummonTypeTable!$O$2-OFFSET(F498,0,-1),
IF(F498&lt;&gt;OFFSET(F498,-1,0),OFFSET(F498,-1,0)-OFFSET(F498,0,-1),""))</f>
        <v/>
      </c>
      <c r="H498" t="str">
        <f ca="1">IF(C498=1,60*SummonTypeTable!$O$2/OFFSET(F498,0,-1),
IF(F498&lt;&gt;OFFSET(F498,-1,0),OFFSET(F498,-1,0)/OFFSET(F498,0,-1),""))</f>
        <v/>
      </c>
      <c r="I498">
        <f ca="1">(60+SUMIF(OFFSET(N498,-$C498+1,0,$C498),"EN",OFFSET(O498,-$C498+1,0,$C498))+SUMIF(OFFSET(S498,-$C498+1,0,$C498),"EN",OFFSET(T498,-$C498+1,0,$C498)))*SummonTypeTable!$O$2</f>
        <v>4051.6444444444451</v>
      </c>
      <c r="J498" t="str">
        <f ca="1">IF(C498=1,60*SummonTypeTable!$O$2-OFFSET(I498,0,-4),
IF(I498&lt;&gt;OFFSET(I498,-1,0),OFFSET(I498,-1,0)-OFFSET(I498,0,-4),""))</f>
        <v/>
      </c>
      <c r="K498" t="str">
        <f ca="1">IF(C498=1,60*SummonTypeTable!$O$2/OFFSET(I498,0,-4),
IF(I498&lt;&gt;OFFSET(I498,-1,0),OFFSET(I498,-1,0)/OFFSET(I498,0,-4),""))</f>
        <v/>
      </c>
      <c r="L498" t="str">
        <f t="shared" ca="1" si="96"/>
        <v>cu</v>
      </c>
      <c r="M498" t="s">
        <v>88</v>
      </c>
      <c r="N498" t="s">
        <v>90</v>
      </c>
      <c r="O498">
        <v>27500</v>
      </c>
      <c r="P498" t="str">
        <f t="shared" si="87"/>
        <v/>
      </c>
      <c r="Q498" t="str">
        <f t="shared" ca="1" si="97"/>
        <v>cu</v>
      </c>
      <c r="R498" t="s">
        <v>88</v>
      </c>
      <c r="S498" t="s">
        <v>90</v>
      </c>
      <c r="T498">
        <v>6875</v>
      </c>
      <c r="U498" t="str">
        <f t="shared" ca="1" si="88"/>
        <v>cu</v>
      </c>
      <c r="V498" t="str">
        <f t="shared" si="89"/>
        <v>GO</v>
      </c>
      <c r="W498">
        <f t="shared" si="90"/>
        <v>27500</v>
      </c>
      <c r="X498" t="str">
        <f t="shared" ca="1" si="91"/>
        <v>cu</v>
      </c>
      <c r="Y498" t="str">
        <f t="shared" si="92"/>
        <v>GO</v>
      </c>
      <c r="Z498">
        <f t="shared" si="93"/>
        <v>6875</v>
      </c>
    </row>
    <row r="499" spans="1:26">
      <c r="A499" t="s">
        <v>57</v>
      </c>
      <c r="B499" t="str">
        <f>VLOOKUP(A499,EventPointTypeTable!$A:$B,MATCH(EventPointTypeTable!$B$1,EventPointTypeTable!$A$1:$B$1,0),0)</f>
        <v>신규1</v>
      </c>
      <c r="C499">
        <f t="shared" ca="1" si="94"/>
        <v>23</v>
      </c>
      <c r="D499">
        <v>590</v>
      </c>
      <c r="E499">
        <f t="shared" ca="1" si="95"/>
        <v>4832</v>
      </c>
      <c r="F499">
        <f ca="1">(60+SUMIF(OFFSET(N499,-$C499+1,0,$C499),"EN",OFFSET(O499,-$C499+1,0,$C499)))*SummonTypeTable!$O$2</f>
        <v>3251.1111111111113</v>
      </c>
      <c r="G499" t="str">
        <f ca="1">IF(C499=1,60*SummonTypeTable!$O$2-OFFSET(F499,0,-1),
IF(F499&lt;&gt;OFFSET(F499,-1,0),OFFSET(F499,-1,0)-OFFSET(F499,0,-1),""))</f>
        <v/>
      </c>
      <c r="H499" t="str">
        <f ca="1">IF(C499=1,60*SummonTypeTable!$O$2/OFFSET(F499,0,-1),
IF(F499&lt;&gt;OFFSET(F499,-1,0),OFFSET(F499,-1,0)/OFFSET(F499,0,-1),""))</f>
        <v/>
      </c>
      <c r="I499">
        <f ca="1">(60+SUMIF(OFFSET(N499,-$C499+1,0,$C499),"EN",OFFSET(O499,-$C499+1,0,$C499))+SUMIF(OFFSET(S499,-$C499+1,0,$C499),"EN",OFFSET(T499,-$C499+1,0,$C499)))*SummonTypeTable!$O$2</f>
        <v>4051.6444444444451</v>
      </c>
      <c r="J499" t="str">
        <f ca="1">IF(C499=1,60*SummonTypeTable!$O$2-OFFSET(I499,0,-4),
IF(I499&lt;&gt;OFFSET(I499,-1,0),OFFSET(I499,-1,0)-OFFSET(I499,0,-4),""))</f>
        <v/>
      </c>
      <c r="K499" t="str">
        <f ca="1">IF(C499=1,60*SummonTypeTable!$O$2/OFFSET(I499,0,-4),
IF(I499&lt;&gt;OFFSET(I499,-1,0),OFFSET(I499,-1,0)/OFFSET(I499,0,-4),""))</f>
        <v/>
      </c>
      <c r="L499" t="str">
        <f t="shared" ca="1" si="96"/>
        <v>it</v>
      </c>
      <c r="M499" t="s">
        <v>146</v>
      </c>
      <c r="N499" t="s">
        <v>145</v>
      </c>
      <c r="O499">
        <v>10</v>
      </c>
      <c r="P499" t="str">
        <f t="shared" si="87"/>
        <v/>
      </c>
      <c r="Q499" t="str">
        <f t="shared" ca="1" si="97"/>
        <v>cu</v>
      </c>
      <c r="R499" t="s">
        <v>88</v>
      </c>
      <c r="S499" t="s">
        <v>90</v>
      </c>
      <c r="T499">
        <v>10938</v>
      </c>
      <c r="U499" t="str">
        <f t="shared" ca="1" si="88"/>
        <v>it</v>
      </c>
      <c r="V499" t="str">
        <f t="shared" si="89"/>
        <v>Cash_sSpellGacha</v>
      </c>
      <c r="W499">
        <f t="shared" si="90"/>
        <v>10</v>
      </c>
      <c r="X499" t="str">
        <f t="shared" ca="1" si="91"/>
        <v>cu</v>
      </c>
      <c r="Y499" t="str">
        <f t="shared" si="92"/>
        <v>GO</v>
      </c>
      <c r="Z499">
        <f t="shared" si="93"/>
        <v>10938</v>
      </c>
    </row>
    <row r="500" spans="1:26">
      <c r="A500" t="s">
        <v>57</v>
      </c>
      <c r="B500" t="str">
        <f>VLOOKUP(A500,EventPointTypeTable!$A:$B,MATCH(EventPointTypeTable!$B$1,EventPointTypeTable!$A$1:$B$1,0),0)</f>
        <v>신규1</v>
      </c>
      <c r="C500">
        <f t="shared" ca="1" si="94"/>
        <v>24</v>
      </c>
      <c r="D500">
        <v>1250</v>
      </c>
      <c r="E500">
        <f t="shared" ca="1" si="95"/>
        <v>6082</v>
      </c>
      <c r="F500">
        <f ca="1">(60+SUMIF(OFFSET(N500,-$C500+1,0,$C500),"EN",OFFSET(O500,-$C500+1,0,$C500)))*SummonTypeTable!$O$2</f>
        <v>3251.1111111111113</v>
      </c>
      <c r="G500" t="str">
        <f ca="1">IF(C500=1,60*SummonTypeTable!$O$2-OFFSET(F500,0,-1),
IF(F500&lt;&gt;OFFSET(F500,-1,0),OFFSET(F500,-1,0)-OFFSET(F500,0,-1),""))</f>
        <v/>
      </c>
      <c r="H500" t="str">
        <f ca="1">IF(C500=1,60*SummonTypeTable!$O$2/OFFSET(F500,0,-1),
IF(F500&lt;&gt;OFFSET(F500,-1,0),OFFSET(F500,-1,0)/OFFSET(F500,0,-1),""))</f>
        <v/>
      </c>
      <c r="I500">
        <f ca="1">(60+SUMIF(OFFSET(N500,-$C500+1,0,$C500),"EN",OFFSET(O500,-$C500+1,0,$C500))+SUMIF(OFFSET(S500,-$C500+1,0,$C500),"EN",OFFSET(T500,-$C500+1,0,$C500)))*SummonTypeTable!$O$2</f>
        <v>4051.6444444444451</v>
      </c>
      <c r="J500" t="str">
        <f ca="1">IF(C500=1,60*SummonTypeTable!$O$2-OFFSET(I500,0,-4),
IF(I500&lt;&gt;OFFSET(I500,-1,0),OFFSET(I500,-1,0)-OFFSET(I500,0,-4),""))</f>
        <v/>
      </c>
      <c r="K500" t="str">
        <f ca="1">IF(C500=1,60*SummonTypeTable!$O$2/OFFSET(I500,0,-4),
IF(I500&lt;&gt;OFFSET(I500,-1,0),OFFSET(I500,-1,0)/OFFSET(I500,0,-4),""))</f>
        <v/>
      </c>
      <c r="L500" t="str">
        <f t="shared" ca="1" si="96"/>
        <v>cu</v>
      </c>
      <c r="M500" t="s">
        <v>88</v>
      </c>
      <c r="N500" t="s">
        <v>90</v>
      </c>
      <c r="O500">
        <v>36250</v>
      </c>
      <c r="P500" t="str">
        <f t="shared" si="87"/>
        <v/>
      </c>
      <c r="Q500" t="str">
        <f t="shared" ca="1" si="97"/>
        <v>cu</v>
      </c>
      <c r="R500" t="s">
        <v>88</v>
      </c>
      <c r="S500" t="s">
        <v>90</v>
      </c>
      <c r="T500">
        <v>9063</v>
      </c>
      <c r="U500" t="str">
        <f t="shared" ca="1" si="88"/>
        <v>cu</v>
      </c>
      <c r="V500" t="str">
        <f t="shared" si="89"/>
        <v>GO</v>
      </c>
      <c r="W500">
        <f t="shared" si="90"/>
        <v>36250</v>
      </c>
      <c r="X500" t="str">
        <f t="shared" ca="1" si="91"/>
        <v>cu</v>
      </c>
      <c r="Y500" t="str">
        <f t="shared" si="92"/>
        <v>GO</v>
      </c>
      <c r="Z500">
        <f t="shared" si="93"/>
        <v>9063</v>
      </c>
    </row>
    <row r="501" spans="1:26">
      <c r="A501" t="s">
        <v>57</v>
      </c>
      <c r="B501" t="str">
        <f>VLOOKUP(A501,EventPointTypeTable!$A:$B,MATCH(EventPointTypeTable!$B$1,EventPointTypeTable!$A$1:$B$1,0),0)</f>
        <v>신규1</v>
      </c>
      <c r="C501">
        <f t="shared" ca="1" si="94"/>
        <v>25</v>
      </c>
      <c r="D501">
        <v>1900</v>
      </c>
      <c r="E501">
        <f t="shared" ca="1" si="95"/>
        <v>7982</v>
      </c>
      <c r="F501">
        <f ca="1">(60+SUMIF(OFFSET(N501,-$C501+1,0,$C501),"EN",OFFSET(O501,-$C501+1,0,$C501)))*SummonTypeTable!$O$2</f>
        <v>4940.0000000000009</v>
      </c>
      <c r="G501">
        <f ca="1">IF(C501=1,60*SummonTypeTable!$O$2-OFFSET(F501,0,-1),
IF(F501&lt;&gt;OFFSET(F501,-1,0),OFFSET(F501,-1,0)-OFFSET(F501,0,-1),""))</f>
        <v>-4730.8888888888887</v>
      </c>
      <c r="H501">
        <f ca="1">IF(C501=1,60*SummonTypeTable!$O$2/OFFSET(F501,0,-1),
IF(F501&lt;&gt;OFFSET(F501,-1,0),OFFSET(F501,-1,0)/OFFSET(F501,0,-1),""))</f>
        <v>0.40730532587210116</v>
      </c>
      <c r="I501">
        <f ca="1">(60+SUMIF(OFFSET(N501,-$C501+1,0,$C501),"EN",OFFSET(O501,-$C501+1,0,$C501))+SUMIF(OFFSET(S501,-$C501+1,0,$C501),"EN",OFFSET(T501,-$C501+1,0,$C501)))*SummonTypeTable!$O$2</f>
        <v>6162.7555555555564</v>
      </c>
      <c r="J501">
        <f ca="1">IF(C501=1,60*SummonTypeTable!$O$2-OFFSET(I501,0,-4),
IF(I501&lt;&gt;OFFSET(I501,-1,0),OFFSET(I501,-1,0)-OFFSET(I501,0,-4),""))</f>
        <v>-3930.3555555555549</v>
      </c>
      <c r="K501">
        <f ca="1">IF(C501=1,60*SummonTypeTable!$O$2/OFFSET(I501,0,-4),
IF(I501&lt;&gt;OFFSET(I501,-1,0),OFFSET(I501,-1,0)/OFFSET(I501,0,-4),""))</f>
        <v>0.50759765026866011</v>
      </c>
      <c r="L501" t="str">
        <f t="shared" ca="1" si="96"/>
        <v>cu</v>
      </c>
      <c r="M501" t="s">
        <v>88</v>
      </c>
      <c r="N501" t="s">
        <v>114</v>
      </c>
      <c r="O501">
        <v>2000</v>
      </c>
      <c r="P501" t="str">
        <f t="shared" si="87"/>
        <v>에너지너무많음</v>
      </c>
      <c r="Q501" t="str">
        <f t="shared" ca="1" si="97"/>
        <v>cu</v>
      </c>
      <c r="R501" t="s">
        <v>88</v>
      </c>
      <c r="S501" t="s">
        <v>114</v>
      </c>
      <c r="T501">
        <v>500</v>
      </c>
      <c r="U501" t="str">
        <f t="shared" ca="1" si="88"/>
        <v>cu</v>
      </c>
      <c r="V501" t="str">
        <f t="shared" si="89"/>
        <v>EN</v>
      </c>
      <c r="W501">
        <f t="shared" si="90"/>
        <v>2000</v>
      </c>
      <c r="X501" t="str">
        <f t="shared" ca="1" si="91"/>
        <v>cu</v>
      </c>
      <c r="Y501" t="str">
        <f t="shared" si="92"/>
        <v>EN</v>
      </c>
      <c r="Z501">
        <f t="shared" si="93"/>
        <v>500</v>
      </c>
    </row>
    <row r="502" spans="1:26">
      <c r="A502" t="s">
        <v>57</v>
      </c>
      <c r="B502" t="str">
        <f>VLOOKUP(A502,EventPointTypeTable!$A:$B,MATCH(EventPointTypeTable!$B$1,EventPointTypeTable!$A$1:$B$1,0),0)</f>
        <v>신규1</v>
      </c>
      <c r="C502">
        <f t="shared" ca="1" si="94"/>
        <v>26</v>
      </c>
      <c r="D502">
        <v>200</v>
      </c>
      <c r="E502">
        <f t="shared" ca="1" si="95"/>
        <v>8182</v>
      </c>
      <c r="F502">
        <f ca="1">(60+SUMIF(OFFSET(N502,-$C502+1,0,$C502),"EN",OFFSET(O502,-$C502+1,0,$C502)))*SummonTypeTable!$O$2</f>
        <v>4940.0000000000009</v>
      </c>
      <c r="G502" t="str">
        <f ca="1">IF(C502=1,60*SummonTypeTable!$O$2-OFFSET(F502,0,-1),
IF(F502&lt;&gt;OFFSET(F502,-1,0),OFFSET(F502,-1,0)-OFFSET(F502,0,-1),""))</f>
        <v/>
      </c>
      <c r="H502" t="str">
        <f ca="1">IF(C502=1,60*SummonTypeTable!$O$2/OFFSET(F502,0,-1),
IF(F502&lt;&gt;OFFSET(F502,-1,0),OFFSET(F502,-1,0)/OFFSET(F502,0,-1),""))</f>
        <v/>
      </c>
      <c r="I502">
        <f ca="1">(60+SUMIF(OFFSET(N502,-$C502+1,0,$C502),"EN",OFFSET(O502,-$C502+1,0,$C502))+SUMIF(OFFSET(S502,-$C502+1,0,$C502),"EN",OFFSET(T502,-$C502+1,0,$C502)))*SummonTypeTable!$O$2</f>
        <v>6162.7555555555564</v>
      </c>
      <c r="J502" t="str">
        <f ca="1">IF(C502=1,60*SummonTypeTable!$O$2-OFFSET(I502,0,-4),
IF(I502&lt;&gt;OFFSET(I502,-1,0),OFFSET(I502,-1,0)-OFFSET(I502,0,-4),""))</f>
        <v/>
      </c>
      <c r="K502" t="str">
        <f ca="1">IF(C502=1,60*SummonTypeTable!$O$2/OFFSET(I502,0,-4),
IF(I502&lt;&gt;OFFSET(I502,-1,0),OFFSET(I502,-1,0)/OFFSET(I502,0,-4),""))</f>
        <v/>
      </c>
      <c r="L502" t="str">
        <f t="shared" ca="1" si="96"/>
        <v>cu</v>
      </c>
      <c r="M502" t="s">
        <v>88</v>
      </c>
      <c r="N502" t="s">
        <v>90</v>
      </c>
      <c r="O502">
        <v>50000</v>
      </c>
      <c r="P502" t="str">
        <f t="shared" si="87"/>
        <v/>
      </c>
      <c r="Q502" t="str">
        <f t="shared" ca="1" si="97"/>
        <v>cu</v>
      </c>
      <c r="R502" t="s">
        <v>88</v>
      </c>
      <c r="S502" t="s">
        <v>90</v>
      </c>
      <c r="T502">
        <v>12500</v>
      </c>
      <c r="U502" t="str">
        <f t="shared" ca="1" si="88"/>
        <v>cu</v>
      </c>
      <c r="V502" t="str">
        <f t="shared" si="89"/>
        <v>GO</v>
      </c>
      <c r="W502">
        <f t="shared" si="90"/>
        <v>50000</v>
      </c>
      <c r="X502" t="str">
        <f t="shared" ca="1" si="91"/>
        <v>cu</v>
      </c>
      <c r="Y502" t="str">
        <f t="shared" si="92"/>
        <v>GO</v>
      </c>
      <c r="Z502">
        <f t="shared" si="93"/>
        <v>12500</v>
      </c>
    </row>
    <row r="503" spans="1:26">
      <c r="A503" t="s">
        <v>57</v>
      </c>
      <c r="B503" t="str">
        <f>VLOOKUP(A503,EventPointTypeTable!$A:$B,MATCH(EventPointTypeTable!$B$1,EventPointTypeTable!$A$1:$B$1,0),0)</f>
        <v>신규1</v>
      </c>
      <c r="C503">
        <f t="shared" ca="1" si="94"/>
        <v>27</v>
      </c>
      <c r="D503">
        <v>400</v>
      </c>
      <c r="E503">
        <f t="shared" ca="1" si="95"/>
        <v>8582</v>
      </c>
      <c r="F503">
        <f ca="1">(60+SUMIF(OFFSET(N503,-$C503+1,0,$C503),"EN",OFFSET(O503,-$C503+1,0,$C503)))*SummonTypeTable!$O$2</f>
        <v>4940.0000000000009</v>
      </c>
      <c r="G503" t="str">
        <f ca="1">IF(C503=1,60*SummonTypeTable!$O$2-OFFSET(F503,0,-1),
IF(F503&lt;&gt;OFFSET(F503,-1,0),OFFSET(F503,-1,0)-OFFSET(F503,0,-1),""))</f>
        <v/>
      </c>
      <c r="H503" t="str">
        <f ca="1">IF(C503=1,60*SummonTypeTable!$O$2/OFFSET(F503,0,-1),
IF(F503&lt;&gt;OFFSET(F503,-1,0),OFFSET(F503,-1,0)/OFFSET(F503,0,-1),""))</f>
        <v/>
      </c>
      <c r="I503">
        <f ca="1">(60+SUMIF(OFFSET(N503,-$C503+1,0,$C503),"EN",OFFSET(O503,-$C503+1,0,$C503))+SUMIF(OFFSET(S503,-$C503+1,0,$C503),"EN",OFFSET(T503,-$C503+1,0,$C503)))*SummonTypeTable!$O$2</f>
        <v>6162.7555555555564</v>
      </c>
      <c r="J503" t="str">
        <f ca="1">IF(C503=1,60*SummonTypeTable!$O$2-OFFSET(I503,0,-4),
IF(I503&lt;&gt;OFFSET(I503,-1,0),OFFSET(I503,-1,0)-OFFSET(I503,0,-4),""))</f>
        <v/>
      </c>
      <c r="K503" t="str">
        <f ca="1">IF(C503=1,60*SummonTypeTable!$O$2/OFFSET(I503,0,-4),
IF(I503&lt;&gt;OFFSET(I503,-1,0),OFFSET(I503,-1,0)/OFFSET(I503,0,-4),""))</f>
        <v/>
      </c>
      <c r="L503" t="str">
        <f t="shared" ca="1" si="96"/>
        <v>it</v>
      </c>
      <c r="M503" t="s">
        <v>146</v>
      </c>
      <c r="N503" t="s">
        <v>145</v>
      </c>
      <c r="O503">
        <v>10</v>
      </c>
      <c r="P503" t="str">
        <f t="shared" si="87"/>
        <v/>
      </c>
      <c r="Q503" t="str">
        <f t="shared" ca="1" si="97"/>
        <v>cu</v>
      </c>
      <c r="R503" t="s">
        <v>88</v>
      </c>
      <c r="S503" t="s">
        <v>90</v>
      </c>
      <c r="T503">
        <v>15625</v>
      </c>
      <c r="U503" t="str">
        <f t="shared" ca="1" si="88"/>
        <v>it</v>
      </c>
      <c r="V503" t="str">
        <f t="shared" si="89"/>
        <v>Cash_sSpellGacha</v>
      </c>
      <c r="W503">
        <f t="shared" si="90"/>
        <v>10</v>
      </c>
      <c r="X503" t="str">
        <f t="shared" ca="1" si="91"/>
        <v>cu</v>
      </c>
      <c r="Y503" t="str">
        <f t="shared" si="92"/>
        <v>GO</v>
      </c>
      <c r="Z503">
        <f t="shared" si="93"/>
        <v>15625</v>
      </c>
    </row>
    <row r="504" spans="1:26">
      <c r="A504" t="s">
        <v>57</v>
      </c>
      <c r="B504" t="str">
        <f>VLOOKUP(A504,EventPointTypeTable!$A:$B,MATCH(EventPointTypeTable!$B$1,EventPointTypeTable!$A$1:$B$1,0),0)</f>
        <v>신규1</v>
      </c>
      <c r="C504">
        <f t="shared" ca="1" si="94"/>
        <v>28</v>
      </c>
      <c r="D504">
        <v>2400</v>
      </c>
      <c r="E504">
        <f t="shared" ca="1" si="95"/>
        <v>10982</v>
      </c>
      <c r="F504">
        <f ca="1">(60+SUMIF(OFFSET(N504,-$C504+1,0,$C504),"EN",OFFSET(O504,-$C504+1,0,$C504)))*SummonTypeTable!$O$2</f>
        <v>4940.0000000000009</v>
      </c>
      <c r="G504" t="str">
        <f ca="1">IF(C504=1,60*SummonTypeTable!$O$2-OFFSET(F504,0,-1),
IF(F504&lt;&gt;OFFSET(F504,-1,0),OFFSET(F504,-1,0)-OFFSET(F504,0,-1),""))</f>
        <v/>
      </c>
      <c r="H504" t="str">
        <f ca="1">IF(C504=1,60*SummonTypeTable!$O$2/OFFSET(F504,0,-1),
IF(F504&lt;&gt;OFFSET(F504,-1,0),OFFSET(F504,-1,0)/OFFSET(F504,0,-1),""))</f>
        <v/>
      </c>
      <c r="I504">
        <f ca="1">(60+SUMIF(OFFSET(N504,-$C504+1,0,$C504),"EN",OFFSET(O504,-$C504+1,0,$C504))+SUMIF(OFFSET(S504,-$C504+1,0,$C504),"EN",OFFSET(T504,-$C504+1,0,$C504)))*SummonTypeTable!$O$2</f>
        <v>6796.0888888888894</v>
      </c>
      <c r="J504">
        <f ca="1">IF(C504=1,60*SummonTypeTable!$O$2-OFFSET(I504,0,-4),
IF(I504&lt;&gt;OFFSET(I504,-1,0),OFFSET(I504,-1,0)-OFFSET(I504,0,-4),""))</f>
        <v>-4819.2444444444436</v>
      </c>
      <c r="K504">
        <f ca="1">IF(C504=1,60*SummonTypeTable!$O$2/OFFSET(I504,0,-4),
IF(I504&lt;&gt;OFFSET(I504,-1,0),OFFSET(I504,-1,0)/OFFSET(I504,0,-4),""))</f>
        <v>0.56116878123798541</v>
      </c>
      <c r="L504" t="str">
        <f t="shared" ca="1" si="96"/>
        <v>it</v>
      </c>
      <c r="M504" t="s">
        <v>146</v>
      </c>
      <c r="N504" t="s">
        <v>147</v>
      </c>
      <c r="O504">
        <v>10</v>
      </c>
      <c r="P504" t="str">
        <f t="shared" si="87"/>
        <v/>
      </c>
      <c r="Q504" t="str">
        <f t="shared" ca="1" si="97"/>
        <v>cu</v>
      </c>
      <c r="R504" t="s">
        <v>88</v>
      </c>
      <c r="S504" t="s">
        <v>114</v>
      </c>
      <c r="T504">
        <v>750</v>
      </c>
      <c r="U504" t="str">
        <f t="shared" ca="1" si="88"/>
        <v>it</v>
      </c>
      <c r="V504" t="str">
        <f t="shared" si="89"/>
        <v>Cash_sCharacterGacha</v>
      </c>
      <c r="W504">
        <f t="shared" si="90"/>
        <v>10</v>
      </c>
      <c r="X504" t="str">
        <f t="shared" ca="1" si="91"/>
        <v>cu</v>
      </c>
      <c r="Y504" t="str">
        <f t="shared" si="92"/>
        <v>EN</v>
      </c>
      <c r="Z504">
        <f t="shared" si="93"/>
        <v>750</v>
      </c>
    </row>
    <row r="505" spans="1:26">
      <c r="A505" t="s">
        <v>57</v>
      </c>
      <c r="B505" t="str">
        <f>VLOOKUP(A505,EventPointTypeTable!$A:$B,MATCH(EventPointTypeTable!$B$1,EventPointTypeTable!$A$1:$B$1,0),0)</f>
        <v>신규1</v>
      </c>
      <c r="C505">
        <f t="shared" ca="1" si="94"/>
        <v>29</v>
      </c>
      <c r="D505">
        <v>1500</v>
      </c>
      <c r="E505">
        <f t="shared" ca="1" si="95"/>
        <v>12482</v>
      </c>
      <c r="F505">
        <f ca="1">(60+SUMIF(OFFSET(N505,-$C505+1,0,$C505),"EN",OFFSET(O505,-$C505+1,0,$C505)))*SummonTypeTable!$O$2</f>
        <v>4940.0000000000009</v>
      </c>
      <c r="G505" t="str">
        <f ca="1">IF(C505=1,60*SummonTypeTable!$O$2-OFFSET(F505,0,-1),
IF(F505&lt;&gt;OFFSET(F505,-1,0),OFFSET(F505,-1,0)-OFFSET(F505,0,-1),""))</f>
        <v/>
      </c>
      <c r="H505" t="str">
        <f ca="1">IF(C505=1,60*SummonTypeTable!$O$2/OFFSET(F505,0,-1),
IF(F505&lt;&gt;OFFSET(F505,-1,0),OFFSET(F505,-1,0)/OFFSET(F505,0,-1),""))</f>
        <v/>
      </c>
      <c r="I505">
        <f ca="1">(60+SUMIF(OFFSET(N505,-$C505+1,0,$C505),"EN",OFFSET(O505,-$C505+1,0,$C505))+SUMIF(OFFSET(S505,-$C505+1,0,$C505),"EN",OFFSET(T505,-$C505+1,0,$C505)))*SummonTypeTable!$O$2</f>
        <v>6796.0888888888894</v>
      </c>
      <c r="J505" t="str">
        <f ca="1">IF(C505=1,60*SummonTypeTable!$O$2-OFFSET(I505,0,-4),
IF(I505&lt;&gt;OFFSET(I505,-1,0),OFFSET(I505,-1,0)-OFFSET(I505,0,-4),""))</f>
        <v/>
      </c>
      <c r="K505" t="str">
        <f ca="1">IF(C505=1,60*SummonTypeTable!$O$2/OFFSET(I505,0,-4),
IF(I505&lt;&gt;OFFSET(I505,-1,0),OFFSET(I505,-1,0)/OFFSET(I505,0,-4),""))</f>
        <v/>
      </c>
      <c r="L505" t="str">
        <f t="shared" ca="1" si="96"/>
        <v>cu</v>
      </c>
      <c r="M505" t="s">
        <v>88</v>
      </c>
      <c r="N505" t="s">
        <v>90</v>
      </c>
      <c r="O505">
        <v>75000</v>
      </c>
      <c r="P505" t="str">
        <f t="shared" si="87"/>
        <v/>
      </c>
      <c r="Q505" t="str">
        <f t="shared" ca="1" si="97"/>
        <v>cu</v>
      </c>
      <c r="R505" t="s">
        <v>88</v>
      </c>
      <c r="S505" t="s">
        <v>90</v>
      </c>
      <c r="T505">
        <v>18750</v>
      </c>
      <c r="U505" t="str">
        <f t="shared" ca="1" si="88"/>
        <v>cu</v>
      </c>
      <c r="V505" t="str">
        <f t="shared" si="89"/>
        <v>GO</v>
      </c>
      <c r="W505">
        <f t="shared" si="90"/>
        <v>75000</v>
      </c>
      <c r="X505" t="str">
        <f t="shared" ca="1" si="91"/>
        <v>cu</v>
      </c>
      <c r="Y505" t="str">
        <f t="shared" si="92"/>
        <v>GO</v>
      </c>
      <c r="Z505">
        <f t="shared" si="93"/>
        <v>18750</v>
      </c>
    </row>
    <row r="506" spans="1:26">
      <c r="A506" t="s">
        <v>57</v>
      </c>
      <c r="B506" t="str">
        <f>VLOOKUP(A506,EventPointTypeTable!$A:$B,MATCH(EventPointTypeTable!$B$1,EventPointTypeTable!$A$1:$B$1,0),0)</f>
        <v>신규1</v>
      </c>
      <c r="C506">
        <f t="shared" ca="1" si="94"/>
        <v>30</v>
      </c>
      <c r="D506">
        <v>2800</v>
      </c>
      <c r="E506">
        <f t="shared" ca="1" si="95"/>
        <v>15282</v>
      </c>
      <c r="F506">
        <f ca="1">(60+SUMIF(OFFSET(N506,-$C506+1,0,$C506),"EN",OFFSET(O506,-$C506+1,0,$C506)))*SummonTypeTable!$O$2</f>
        <v>4940.0000000000009</v>
      </c>
      <c r="G506" t="str">
        <f ca="1">IF(C506=1,60*SummonTypeTable!$O$2-OFFSET(F506,0,-1),
IF(F506&lt;&gt;OFFSET(F506,-1,0),OFFSET(F506,-1,0)-OFFSET(F506,0,-1),""))</f>
        <v/>
      </c>
      <c r="H506" t="str">
        <f ca="1">IF(C506=1,60*SummonTypeTable!$O$2/OFFSET(F506,0,-1),
IF(F506&lt;&gt;OFFSET(F506,-1,0),OFFSET(F506,-1,0)/OFFSET(F506,0,-1),""))</f>
        <v/>
      </c>
      <c r="I506">
        <f ca="1">(60+SUMIF(OFFSET(N506,-$C506+1,0,$C506),"EN",OFFSET(O506,-$C506+1,0,$C506))+SUMIF(OFFSET(S506,-$C506+1,0,$C506),"EN",OFFSET(T506,-$C506+1,0,$C506)))*SummonTypeTable!$O$2</f>
        <v>6796.0888888888894</v>
      </c>
      <c r="J506" t="str">
        <f ca="1">IF(C506=1,60*SummonTypeTable!$O$2-OFFSET(I506,0,-4),
IF(I506&lt;&gt;OFFSET(I506,-1,0),OFFSET(I506,-1,0)-OFFSET(I506,0,-4),""))</f>
        <v/>
      </c>
      <c r="K506" t="str">
        <f ca="1">IF(C506=1,60*SummonTypeTable!$O$2/OFFSET(I506,0,-4),
IF(I506&lt;&gt;OFFSET(I506,-1,0),OFFSET(I506,-1,0)/OFFSET(I506,0,-4),""))</f>
        <v/>
      </c>
      <c r="L506" t="str">
        <f t="shared" ca="1" si="96"/>
        <v>cu</v>
      </c>
      <c r="M506" t="s">
        <v>88</v>
      </c>
      <c r="N506" t="s">
        <v>90</v>
      </c>
      <c r="O506">
        <v>81250</v>
      </c>
      <c r="P506" t="str">
        <f t="shared" si="87"/>
        <v/>
      </c>
      <c r="Q506" t="str">
        <f t="shared" ca="1" si="97"/>
        <v>cu</v>
      </c>
      <c r="R506" t="s">
        <v>88</v>
      </c>
      <c r="S506" t="s">
        <v>90</v>
      </c>
      <c r="T506">
        <v>20313</v>
      </c>
      <c r="U506" t="str">
        <f t="shared" ca="1" si="88"/>
        <v>cu</v>
      </c>
      <c r="V506" t="str">
        <f t="shared" si="89"/>
        <v>GO</v>
      </c>
      <c r="W506">
        <f t="shared" si="90"/>
        <v>81250</v>
      </c>
      <c r="X506" t="str">
        <f t="shared" ca="1" si="91"/>
        <v>cu</v>
      </c>
      <c r="Y506" t="str">
        <f t="shared" si="92"/>
        <v>GO</v>
      </c>
      <c r="Z506">
        <f t="shared" si="93"/>
        <v>20313</v>
      </c>
    </row>
    <row r="507" spans="1:26">
      <c r="A507" t="s">
        <v>57</v>
      </c>
      <c r="B507" t="str">
        <f>VLOOKUP(A507,EventPointTypeTable!$A:$B,MATCH(EventPointTypeTable!$B$1,EventPointTypeTable!$A$1:$B$1,0),0)</f>
        <v>신규1</v>
      </c>
      <c r="C507">
        <f t="shared" ca="1" si="94"/>
        <v>31</v>
      </c>
      <c r="D507">
        <v>3400</v>
      </c>
      <c r="E507">
        <f t="shared" ca="1" si="95"/>
        <v>18682</v>
      </c>
      <c r="F507">
        <f ca="1">(60+SUMIF(OFFSET(N507,-$C507+1,0,$C507),"EN",OFFSET(O507,-$C507+1,0,$C507)))*SummonTypeTable!$O$2</f>
        <v>8317.7777777777792</v>
      </c>
      <c r="G507">
        <f ca="1">IF(C507=1,60*SummonTypeTable!$O$2-OFFSET(F507,0,-1),
IF(F507&lt;&gt;OFFSET(F507,-1,0),OFFSET(F507,-1,0)-OFFSET(F507,0,-1),""))</f>
        <v>-13742</v>
      </c>
      <c r="H507">
        <f ca="1">IF(C507=1,60*SummonTypeTable!$O$2/OFFSET(F507,0,-1),
IF(F507&lt;&gt;OFFSET(F507,-1,0),OFFSET(F507,-1,0)/OFFSET(F507,0,-1),""))</f>
        <v>0.26442565035863402</v>
      </c>
      <c r="I507">
        <f ca="1">(60+SUMIF(OFFSET(N507,-$C507+1,0,$C507),"EN",OFFSET(O507,-$C507+1,0,$C507))+SUMIF(OFFSET(S507,-$C507+1,0,$C507),"EN",OFFSET(T507,-$C507+1,0,$C507)))*SummonTypeTable!$O$2</f>
        <v>11018.311111111112</v>
      </c>
      <c r="J507">
        <f ca="1">IF(C507=1,60*SummonTypeTable!$O$2-OFFSET(I507,0,-4),
IF(I507&lt;&gt;OFFSET(I507,-1,0),OFFSET(I507,-1,0)-OFFSET(I507,0,-4),""))</f>
        <v>-11885.911111111111</v>
      </c>
      <c r="K507">
        <f ca="1">IF(C507=1,60*SummonTypeTable!$O$2/OFFSET(I507,0,-4),
IF(I507&lt;&gt;OFFSET(I507,-1,0),OFFSET(I507,-1,0)/OFFSET(I507,0,-4),""))</f>
        <v>0.36377737334808313</v>
      </c>
      <c r="L507" t="str">
        <f t="shared" ca="1" si="96"/>
        <v>cu</v>
      </c>
      <c r="M507" t="s">
        <v>88</v>
      </c>
      <c r="N507" t="s">
        <v>114</v>
      </c>
      <c r="O507">
        <v>4000</v>
      </c>
      <c r="P507" t="str">
        <f t="shared" si="87"/>
        <v>에너지너무많음</v>
      </c>
      <c r="Q507" t="str">
        <f t="shared" ca="1" si="97"/>
        <v>cu</v>
      </c>
      <c r="R507" t="s">
        <v>88</v>
      </c>
      <c r="S507" t="s">
        <v>114</v>
      </c>
      <c r="T507">
        <v>1000</v>
      </c>
      <c r="U507" t="str">
        <f t="shared" ca="1" si="88"/>
        <v>cu</v>
      </c>
      <c r="V507" t="str">
        <f t="shared" si="89"/>
        <v>EN</v>
      </c>
      <c r="W507">
        <f t="shared" si="90"/>
        <v>4000</v>
      </c>
      <c r="X507" t="str">
        <f t="shared" ca="1" si="91"/>
        <v>cu</v>
      </c>
      <c r="Y507" t="str">
        <f t="shared" si="92"/>
        <v>EN</v>
      </c>
      <c r="Z507">
        <f t="shared" si="93"/>
        <v>1000</v>
      </c>
    </row>
    <row r="508" spans="1:26">
      <c r="A508" t="s">
        <v>57</v>
      </c>
      <c r="B508" t="str">
        <f>VLOOKUP(A508,EventPointTypeTable!$A:$B,MATCH(EventPointTypeTable!$B$1,EventPointTypeTable!$A$1:$B$1,0),0)</f>
        <v>신규1</v>
      </c>
      <c r="C508">
        <f t="shared" ca="1" si="94"/>
        <v>32</v>
      </c>
      <c r="D508">
        <v>1200</v>
      </c>
      <c r="E508">
        <f t="shared" ca="1" si="95"/>
        <v>19882</v>
      </c>
      <c r="F508">
        <f ca="1">(60+SUMIF(OFFSET(N508,-$C508+1,0,$C508),"EN",OFFSET(O508,-$C508+1,0,$C508)))*SummonTypeTable!$O$2</f>
        <v>8317.7777777777792</v>
      </c>
      <c r="G508" t="str">
        <f ca="1">IF(C508=1,60*SummonTypeTable!$O$2-OFFSET(F508,0,-1),
IF(F508&lt;&gt;OFFSET(F508,-1,0),OFFSET(F508,-1,0)-OFFSET(F508,0,-1),""))</f>
        <v/>
      </c>
      <c r="H508" t="str">
        <f ca="1">IF(C508=1,60*SummonTypeTable!$O$2/OFFSET(F508,0,-1),
IF(F508&lt;&gt;OFFSET(F508,-1,0),OFFSET(F508,-1,0)/OFFSET(F508,0,-1),""))</f>
        <v/>
      </c>
      <c r="I508">
        <f ca="1">(60+SUMIF(OFFSET(N508,-$C508+1,0,$C508),"EN",OFFSET(O508,-$C508+1,0,$C508))+SUMIF(OFFSET(S508,-$C508+1,0,$C508),"EN",OFFSET(T508,-$C508+1,0,$C508)))*SummonTypeTable!$O$2</f>
        <v>11018.311111111112</v>
      </c>
      <c r="J508" t="str">
        <f ca="1">IF(C508=1,60*SummonTypeTable!$O$2-OFFSET(I508,0,-4),
IF(I508&lt;&gt;OFFSET(I508,-1,0),OFFSET(I508,-1,0)-OFFSET(I508,0,-4),""))</f>
        <v/>
      </c>
      <c r="K508" t="str">
        <f ca="1">IF(C508=1,60*SummonTypeTable!$O$2/OFFSET(I508,0,-4),
IF(I508&lt;&gt;OFFSET(I508,-1,0),OFFSET(I508,-1,0)/OFFSET(I508,0,-4),""))</f>
        <v/>
      </c>
      <c r="L508" t="str">
        <f t="shared" ca="1" si="96"/>
        <v>cu</v>
      </c>
      <c r="M508" t="s">
        <v>88</v>
      </c>
      <c r="N508" t="s">
        <v>90</v>
      </c>
      <c r="O508">
        <v>93750</v>
      </c>
      <c r="P508" t="str">
        <f t="shared" si="87"/>
        <v/>
      </c>
      <c r="Q508" t="str">
        <f t="shared" ca="1" si="97"/>
        <v>cu</v>
      </c>
      <c r="R508" t="s">
        <v>88</v>
      </c>
      <c r="S508" t="s">
        <v>90</v>
      </c>
      <c r="T508">
        <v>23438</v>
      </c>
      <c r="U508" t="str">
        <f t="shared" ca="1" si="88"/>
        <v>cu</v>
      </c>
      <c r="V508" t="str">
        <f t="shared" si="89"/>
        <v>GO</v>
      </c>
      <c r="W508">
        <f t="shared" si="90"/>
        <v>93750</v>
      </c>
      <c r="X508" t="str">
        <f t="shared" ca="1" si="91"/>
        <v>cu</v>
      </c>
      <c r="Y508" t="str">
        <f t="shared" si="92"/>
        <v>GO</v>
      </c>
      <c r="Z508">
        <f t="shared" si="93"/>
        <v>23438</v>
      </c>
    </row>
    <row r="509" spans="1:26">
      <c r="A509" t="s">
        <v>57</v>
      </c>
      <c r="B509" t="str">
        <f>VLOOKUP(A509,EventPointTypeTable!$A:$B,MATCH(EventPointTypeTable!$B$1,EventPointTypeTable!$A$1:$B$1,0),0)</f>
        <v>신규1</v>
      </c>
      <c r="C509">
        <f t="shared" ca="1" si="94"/>
        <v>33</v>
      </c>
      <c r="D509">
        <v>4700</v>
      </c>
      <c r="E509">
        <f t="shared" ca="1" si="95"/>
        <v>24582</v>
      </c>
      <c r="F509">
        <f ca="1">(60+SUMIF(OFFSET(N509,-$C509+1,0,$C509),"EN",OFFSET(O509,-$C509+1,0,$C509)))*SummonTypeTable!$O$2</f>
        <v>12540.000000000002</v>
      </c>
      <c r="G509">
        <f ca="1">IF(C509=1,60*SummonTypeTable!$O$2-OFFSET(F509,0,-1),
IF(F509&lt;&gt;OFFSET(F509,-1,0),OFFSET(F509,-1,0)-OFFSET(F509,0,-1),""))</f>
        <v>-16264.222222222221</v>
      </c>
      <c r="H509">
        <f ca="1">IF(C509=1,60*SummonTypeTable!$O$2/OFFSET(F509,0,-1),
IF(F509&lt;&gt;OFFSET(F509,-1,0),OFFSET(F509,-1,0)/OFFSET(F509,0,-1),""))</f>
        <v>0.33836863468301109</v>
      </c>
      <c r="I509">
        <f ca="1">(60+SUMIF(OFFSET(N509,-$C509+1,0,$C509),"EN",OFFSET(O509,-$C509+1,0,$C509))+SUMIF(OFFSET(S509,-$C509+1,0,$C509),"EN",OFFSET(T509,-$C509+1,0,$C509)))*SummonTypeTable!$O$2</f>
        <v>16296.088888888891</v>
      </c>
      <c r="J509">
        <f ca="1">IF(C509=1,60*SummonTypeTable!$O$2-OFFSET(I509,0,-4),
IF(I509&lt;&gt;OFFSET(I509,-1,0),OFFSET(I509,-1,0)-OFFSET(I509,0,-4),""))</f>
        <v>-13563.688888888888</v>
      </c>
      <c r="K509">
        <f ca="1">IF(C509=1,60*SummonTypeTable!$O$2/OFFSET(I509,0,-4),
IF(I509&lt;&gt;OFFSET(I509,-1,0),OFFSET(I509,-1,0)/OFFSET(I509,0,-4),""))</f>
        <v>0.44822679648161712</v>
      </c>
      <c r="L509" t="str">
        <f t="shared" ca="1" si="96"/>
        <v>cu</v>
      </c>
      <c r="M509" t="s">
        <v>88</v>
      </c>
      <c r="N509" t="s">
        <v>114</v>
      </c>
      <c r="O509">
        <v>5000</v>
      </c>
      <c r="P509" t="str">
        <f t="shared" si="87"/>
        <v>에너지너무많음</v>
      </c>
      <c r="Q509" t="str">
        <f t="shared" ca="1" si="97"/>
        <v>cu</v>
      </c>
      <c r="R509" t="s">
        <v>88</v>
      </c>
      <c r="S509" t="s">
        <v>114</v>
      </c>
      <c r="T509">
        <v>1250</v>
      </c>
      <c r="U509" t="str">
        <f t="shared" ca="1" si="88"/>
        <v>cu</v>
      </c>
      <c r="V509" t="str">
        <f t="shared" si="89"/>
        <v>EN</v>
      </c>
      <c r="W509">
        <f t="shared" si="90"/>
        <v>5000</v>
      </c>
      <c r="X509" t="str">
        <f t="shared" ca="1" si="91"/>
        <v>cu</v>
      </c>
      <c r="Y509" t="str">
        <f t="shared" si="92"/>
        <v>EN</v>
      </c>
      <c r="Z509">
        <f t="shared" si="93"/>
        <v>1250</v>
      </c>
    </row>
    <row r="510" spans="1:26">
      <c r="A510" t="s">
        <v>57</v>
      </c>
      <c r="B510" t="str">
        <f>VLOOKUP(A510,EventPointTypeTable!$A:$B,MATCH(EventPointTypeTable!$B$1,EventPointTypeTable!$A$1:$B$1,0),0)</f>
        <v>신규1</v>
      </c>
      <c r="C510">
        <f t="shared" ca="1" si="94"/>
        <v>34</v>
      </c>
      <c r="D510">
        <v>3500</v>
      </c>
      <c r="E510">
        <f t="shared" ca="1" si="95"/>
        <v>28082</v>
      </c>
      <c r="F510">
        <f ca="1">(60+SUMIF(OFFSET(N510,-$C510+1,0,$C510),"EN",OFFSET(O510,-$C510+1,0,$C510)))*SummonTypeTable!$O$2</f>
        <v>12540.000000000002</v>
      </c>
      <c r="G510" t="str">
        <f ca="1">IF(C510=1,60*SummonTypeTable!$O$2-OFFSET(F510,0,-1),
IF(F510&lt;&gt;OFFSET(F510,-1,0),OFFSET(F510,-1,0)-OFFSET(F510,0,-1),""))</f>
        <v/>
      </c>
      <c r="H510" t="str">
        <f ca="1">IF(C510=1,60*SummonTypeTable!$O$2/OFFSET(F510,0,-1),
IF(F510&lt;&gt;OFFSET(F510,-1,0),OFFSET(F510,-1,0)/OFFSET(F510,0,-1),""))</f>
        <v/>
      </c>
      <c r="I510">
        <f ca="1">(60+SUMIF(OFFSET(N510,-$C510+1,0,$C510),"EN",OFFSET(O510,-$C510+1,0,$C510))+SUMIF(OFFSET(S510,-$C510+1,0,$C510),"EN",OFFSET(T510,-$C510+1,0,$C510)))*SummonTypeTable!$O$2</f>
        <v>16296.088888888891</v>
      </c>
      <c r="J510" t="str">
        <f ca="1">IF(C510=1,60*SummonTypeTable!$O$2-OFFSET(I510,0,-4),
IF(I510&lt;&gt;OFFSET(I510,-1,0),OFFSET(I510,-1,0)-OFFSET(I510,0,-4),""))</f>
        <v/>
      </c>
      <c r="K510" t="str">
        <f ca="1">IF(C510=1,60*SummonTypeTable!$O$2/OFFSET(I510,0,-4),
IF(I510&lt;&gt;OFFSET(I510,-1,0),OFFSET(I510,-1,0)/OFFSET(I510,0,-4),""))</f>
        <v/>
      </c>
      <c r="L510" t="str">
        <f t="shared" ca="1" si="96"/>
        <v>cu</v>
      </c>
      <c r="M510" t="s">
        <v>88</v>
      </c>
      <c r="N510" t="s">
        <v>90</v>
      </c>
      <c r="O510">
        <v>68750</v>
      </c>
      <c r="P510" t="str">
        <f t="shared" si="87"/>
        <v/>
      </c>
      <c r="Q510" t="str">
        <f t="shared" ca="1" si="97"/>
        <v>cu</v>
      </c>
      <c r="R510" t="s">
        <v>88</v>
      </c>
      <c r="S510" t="s">
        <v>90</v>
      </c>
      <c r="T510">
        <v>17188</v>
      </c>
      <c r="U510" t="str">
        <f t="shared" ca="1" si="88"/>
        <v>cu</v>
      </c>
      <c r="V510" t="str">
        <f t="shared" si="89"/>
        <v>GO</v>
      </c>
      <c r="W510">
        <f t="shared" si="90"/>
        <v>68750</v>
      </c>
      <c r="X510" t="str">
        <f t="shared" ca="1" si="91"/>
        <v>cu</v>
      </c>
      <c r="Y510" t="str">
        <f t="shared" si="92"/>
        <v>GO</v>
      </c>
      <c r="Z510">
        <f t="shared" si="93"/>
        <v>17188</v>
      </c>
    </row>
    <row r="511" spans="1:26">
      <c r="A511" t="s">
        <v>57</v>
      </c>
      <c r="B511" t="str">
        <f>VLOOKUP(A511,EventPointTypeTable!$A:$B,MATCH(EventPointTypeTable!$B$1,EventPointTypeTable!$A$1:$B$1,0),0)</f>
        <v>신규1</v>
      </c>
      <c r="C511">
        <f t="shared" ca="1" si="94"/>
        <v>35</v>
      </c>
      <c r="D511">
        <v>4500</v>
      </c>
      <c r="E511">
        <f t="shared" ca="1" si="95"/>
        <v>32582</v>
      </c>
      <c r="F511">
        <f ca="1">(60+SUMIF(OFFSET(N511,-$C511+1,0,$C511),"EN",OFFSET(O511,-$C511+1,0,$C511)))*SummonTypeTable!$O$2</f>
        <v>12540.000000000002</v>
      </c>
      <c r="G511" t="str">
        <f ca="1">IF(C511=1,60*SummonTypeTable!$O$2-OFFSET(F511,0,-1),
IF(F511&lt;&gt;OFFSET(F511,-1,0),OFFSET(F511,-1,0)-OFFSET(F511,0,-1),""))</f>
        <v/>
      </c>
      <c r="H511" t="str">
        <f ca="1">IF(C511=1,60*SummonTypeTable!$O$2/OFFSET(F511,0,-1),
IF(F511&lt;&gt;OFFSET(F511,-1,0),OFFSET(F511,-1,0)/OFFSET(F511,0,-1),""))</f>
        <v/>
      </c>
      <c r="I511">
        <f ca="1">(60+SUMIF(OFFSET(N511,-$C511+1,0,$C511),"EN",OFFSET(O511,-$C511+1,0,$C511))+SUMIF(OFFSET(S511,-$C511+1,0,$C511),"EN",OFFSET(T511,-$C511+1,0,$C511)))*SummonTypeTable!$O$2</f>
        <v>16296.088888888891</v>
      </c>
      <c r="J511" t="str">
        <f ca="1">IF(C511=1,60*SummonTypeTable!$O$2-OFFSET(I511,0,-4),
IF(I511&lt;&gt;OFFSET(I511,-1,0),OFFSET(I511,-1,0)-OFFSET(I511,0,-4),""))</f>
        <v/>
      </c>
      <c r="K511" t="str">
        <f ca="1">IF(C511=1,60*SummonTypeTable!$O$2/OFFSET(I511,0,-4),
IF(I511&lt;&gt;OFFSET(I511,-1,0),OFFSET(I511,-1,0)/OFFSET(I511,0,-4),""))</f>
        <v/>
      </c>
      <c r="L511" t="str">
        <f t="shared" ca="1" si="96"/>
        <v>cu</v>
      </c>
      <c r="M511" t="s">
        <v>88</v>
      </c>
      <c r="N511" t="s">
        <v>90</v>
      </c>
      <c r="O511">
        <v>87500</v>
      </c>
      <c r="P511" t="str">
        <f t="shared" si="87"/>
        <v/>
      </c>
      <c r="Q511" t="str">
        <f t="shared" ca="1" si="97"/>
        <v>cu</v>
      </c>
      <c r="R511" t="s">
        <v>88</v>
      </c>
      <c r="S511" t="s">
        <v>90</v>
      </c>
      <c r="T511">
        <v>21875</v>
      </c>
      <c r="U511" t="str">
        <f t="shared" ca="1" si="88"/>
        <v>cu</v>
      </c>
      <c r="V511" t="str">
        <f t="shared" si="89"/>
        <v>GO</v>
      </c>
      <c r="W511">
        <f t="shared" si="90"/>
        <v>87500</v>
      </c>
      <c r="X511" t="str">
        <f t="shared" ca="1" si="91"/>
        <v>cu</v>
      </c>
      <c r="Y511" t="str">
        <f t="shared" si="92"/>
        <v>GO</v>
      </c>
      <c r="Z511">
        <f t="shared" si="93"/>
        <v>21875</v>
      </c>
    </row>
    <row r="512" spans="1:26">
      <c r="A512" t="s">
        <v>57</v>
      </c>
      <c r="B512" t="str">
        <f>VLOOKUP(A512,EventPointTypeTable!$A:$B,MATCH(EventPointTypeTable!$B$1,EventPointTypeTable!$A$1:$B$1,0),0)</f>
        <v>신규1</v>
      </c>
      <c r="C512">
        <f t="shared" ca="1" si="94"/>
        <v>36</v>
      </c>
      <c r="D512">
        <v>5800</v>
      </c>
      <c r="E512">
        <f t="shared" ca="1" si="95"/>
        <v>38382</v>
      </c>
      <c r="F512">
        <f ca="1">(60+SUMIF(OFFSET(N512,-$C512+1,0,$C512),"EN",OFFSET(O512,-$C512+1,0,$C512)))*SummonTypeTable!$O$2</f>
        <v>17944.444444444445</v>
      </c>
      <c r="G512">
        <f ca="1">IF(C512=1,60*SummonTypeTable!$O$2-OFFSET(F512,0,-1),
IF(F512&lt;&gt;OFFSET(F512,-1,0),OFFSET(F512,-1,0)-OFFSET(F512,0,-1),""))</f>
        <v>-25842</v>
      </c>
      <c r="H512">
        <f ca="1">IF(C512=1,60*SummonTypeTable!$O$2/OFFSET(F512,0,-1),
IF(F512&lt;&gt;OFFSET(F512,-1,0),OFFSET(F512,-1,0)/OFFSET(F512,0,-1),""))</f>
        <v>0.32671564795998131</v>
      </c>
      <c r="I512">
        <f ca="1">(60+SUMIF(OFFSET(N512,-$C512+1,0,$C512),"EN",OFFSET(O512,-$C512+1,0,$C512))+SUMIF(OFFSET(S512,-$C512+1,0,$C512),"EN",OFFSET(T512,-$C512+1,0,$C512)))*SummonTypeTable!$O$2</f>
        <v>23051.644444444446</v>
      </c>
      <c r="J512">
        <f ca="1">IF(C512=1,60*SummonTypeTable!$O$2-OFFSET(I512,0,-4),
IF(I512&lt;&gt;OFFSET(I512,-1,0),OFFSET(I512,-1,0)-OFFSET(I512,0,-4),""))</f>
        <v>-22085.911111111109</v>
      </c>
      <c r="K512">
        <f ca="1">IF(C512=1,60*SummonTypeTable!$O$2/OFFSET(I512,0,-4),
IF(I512&lt;&gt;OFFSET(I512,-1,0),OFFSET(I512,-1,0)/OFFSET(I512,0,-4),""))</f>
        <v>0.42457633497183295</v>
      </c>
      <c r="L512" t="str">
        <f t="shared" ca="1" si="96"/>
        <v>cu</v>
      </c>
      <c r="M512" t="s">
        <v>88</v>
      </c>
      <c r="N512" t="s">
        <v>114</v>
      </c>
      <c r="O512">
        <v>6400</v>
      </c>
      <c r="P512" t="str">
        <f t="shared" si="87"/>
        <v>에너지너무많음</v>
      </c>
      <c r="Q512" t="str">
        <f t="shared" ca="1" si="97"/>
        <v>cu</v>
      </c>
      <c r="R512" t="s">
        <v>88</v>
      </c>
      <c r="S512" t="s">
        <v>114</v>
      </c>
      <c r="T512">
        <v>1600</v>
      </c>
      <c r="U512" t="str">
        <f t="shared" ca="1" si="88"/>
        <v>cu</v>
      </c>
      <c r="V512" t="str">
        <f t="shared" si="89"/>
        <v>EN</v>
      </c>
      <c r="W512">
        <f t="shared" si="90"/>
        <v>6400</v>
      </c>
      <c r="X512" t="str">
        <f t="shared" ca="1" si="91"/>
        <v>cu</v>
      </c>
      <c r="Y512" t="str">
        <f t="shared" si="92"/>
        <v>EN</v>
      </c>
      <c r="Z512">
        <f t="shared" si="93"/>
        <v>1600</v>
      </c>
    </row>
    <row r="513" spans="1:26">
      <c r="A513" t="s">
        <v>57</v>
      </c>
      <c r="B513" t="str">
        <f>VLOOKUP(A513,EventPointTypeTable!$A:$B,MATCH(EventPointTypeTable!$B$1,EventPointTypeTable!$A$1:$B$1,0),0)</f>
        <v>신규1</v>
      </c>
      <c r="C513">
        <f t="shared" ca="1" si="94"/>
        <v>37</v>
      </c>
      <c r="D513">
        <v>1200</v>
      </c>
      <c r="E513">
        <f t="shared" ca="1" si="95"/>
        <v>39582</v>
      </c>
      <c r="F513">
        <f ca="1">(60+SUMIF(OFFSET(N513,-$C513+1,0,$C513),"EN",OFFSET(O513,-$C513+1,0,$C513)))*SummonTypeTable!$O$2</f>
        <v>17944.444444444445</v>
      </c>
      <c r="G513" t="str">
        <f ca="1">IF(C513=1,60*SummonTypeTable!$O$2-OFFSET(F513,0,-1),
IF(F513&lt;&gt;OFFSET(F513,-1,0),OFFSET(F513,-1,0)-OFFSET(F513,0,-1),""))</f>
        <v/>
      </c>
      <c r="H513" t="str">
        <f ca="1">IF(C513=1,60*SummonTypeTable!$O$2/OFFSET(F513,0,-1),
IF(F513&lt;&gt;OFFSET(F513,-1,0),OFFSET(F513,-1,0)/OFFSET(F513,0,-1),""))</f>
        <v/>
      </c>
      <c r="I513">
        <f ca="1">(60+SUMIF(OFFSET(N513,-$C513+1,0,$C513),"EN",OFFSET(O513,-$C513+1,0,$C513))+SUMIF(OFFSET(S513,-$C513+1,0,$C513),"EN",OFFSET(T513,-$C513+1,0,$C513)))*SummonTypeTable!$O$2</f>
        <v>23051.644444444446</v>
      </c>
      <c r="J513" t="str">
        <f ca="1">IF(C513=1,60*SummonTypeTable!$O$2-OFFSET(I513,0,-4),
IF(I513&lt;&gt;OFFSET(I513,-1,0),OFFSET(I513,-1,0)-OFFSET(I513,0,-4),""))</f>
        <v/>
      </c>
      <c r="K513" t="str">
        <f ca="1">IF(C513=1,60*SummonTypeTable!$O$2/OFFSET(I513,0,-4),
IF(I513&lt;&gt;OFFSET(I513,-1,0),OFFSET(I513,-1,0)/OFFSET(I513,0,-4),""))</f>
        <v/>
      </c>
      <c r="L513" t="str">
        <f t="shared" ca="1" si="96"/>
        <v>cu</v>
      </c>
      <c r="M513" t="s">
        <v>88</v>
      </c>
      <c r="N513" t="s">
        <v>90</v>
      </c>
      <c r="O513">
        <v>48750</v>
      </c>
      <c r="P513" t="str">
        <f t="shared" si="87"/>
        <v/>
      </c>
      <c r="Q513" t="str">
        <f t="shared" ca="1" si="97"/>
        <v>cu</v>
      </c>
      <c r="R513" t="s">
        <v>88</v>
      </c>
      <c r="S513" t="s">
        <v>90</v>
      </c>
      <c r="T513">
        <v>12188</v>
      </c>
      <c r="U513" t="str">
        <f t="shared" ca="1" si="88"/>
        <v>cu</v>
      </c>
      <c r="V513" t="str">
        <f t="shared" si="89"/>
        <v>GO</v>
      </c>
      <c r="W513">
        <f t="shared" si="90"/>
        <v>48750</v>
      </c>
      <c r="X513" t="str">
        <f t="shared" ca="1" si="91"/>
        <v>cu</v>
      </c>
      <c r="Y513" t="str">
        <f t="shared" si="92"/>
        <v>GO</v>
      </c>
      <c r="Z513">
        <f t="shared" si="93"/>
        <v>12188</v>
      </c>
    </row>
    <row r="514" spans="1:26">
      <c r="A514" t="s">
        <v>57</v>
      </c>
      <c r="B514" t="str">
        <f>VLOOKUP(A514,EventPointTypeTable!$A:$B,MATCH(EventPointTypeTable!$B$1,EventPointTypeTable!$A$1:$B$1,0),0)</f>
        <v>신규1</v>
      </c>
      <c r="C514">
        <f t="shared" ca="1" si="94"/>
        <v>38</v>
      </c>
      <c r="D514">
        <v>1550</v>
      </c>
      <c r="E514">
        <f t="shared" ca="1" si="95"/>
        <v>41132</v>
      </c>
      <c r="F514">
        <f ca="1">(60+SUMIF(OFFSET(N514,-$C514+1,0,$C514),"EN",OFFSET(O514,-$C514+1,0,$C514)))*SummonTypeTable!$O$2</f>
        <v>17944.444444444445</v>
      </c>
      <c r="G514" t="str">
        <f ca="1">IF(C514=1,60*SummonTypeTable!$O$2-OFFSET(F514,0,-1),
IF(F514&lt;&gt;OFFSET(F514,-1,0),OFFSET(F514,-1,0)-OFFSET(F514,0,-1),""))</f>
        <v/>
      </c>
      <c r="H514" t="str">
        <f ca="1">IF(C514=1,60*SummonTypeTable!$O$2/OFFSET(F514,0,-1),
IF(F514&lt;&gt;OFFSET(F514,-1,0),OFFSET(F514,-1,0)/OFFSET(F514,0,-1),""))</f>
        <v/>
      </c>
      <c r="I514">
        <f ca="1">(60+SUMIF(OFFSET(N514,-$C514+1,0,$C514),"EN",OFFSET(O514,-$C514+1,0,$C514))+SUMIF(OFFSET(S514,-$C514+1,0,$C514),"EN",OFFSET(T514,-$C514+1,0,$C514)))*SummonTypeTable!$O$2</f>
        <v>23051.644444444446</v>
      </c>
      <c r="J514" t="str">
        <f ca="1">IF(C514=1,60*SummonTypeTable!$O$2-OFFSET(I514,0,-4),
IF(I514&lt;&gt;OFFSET(I514,-1,0),OFFSET(I514,-1,0)-OFFSET(I514,0,-4),""))</f>
        <v/>
      </c>
      <c r="K514" t="str">
        <f ca="1">IF(C514=1,60*SummonTypeTable!$O$2/OFFSET(I514,0,-4),
IF(I514&lt;&gt;OFFSET(I514,-1,0),OFFSET(I514,-1,0)/OFFSET(I514,0,-4),""))</f>
        <v/>
      </c>
      <c r="L514" t="str">
        <f t="shared" ca="1" si="96"/>
        <v>cu</v>
      </c>
      <c r="M514" t="s">
        <v>88</v>
      </c>
      <c r="N514" t="s">
        <v>90</v>
      </c>
      <c r="O514">
        <v>112500</v>
      </c>
      <c r="P514" t="str">
        <f t="shared" si="87"/>
        <v/>
      </c>
      <c r="Q514" t="str">
        <f t="shared" ca="1" si="97"/>
        <v>cu</v>
      </c>
      <c r="R514" t="s">
        <v>88</v>
      </c>
      <c r="S514" t="s">
        <v>90</v>
      </c>
      <c r="T514">
        <v>28125</v>
      </c>
      <c r="U514" t="str">
        <f t="shared" ca="1" si="88"/>
        <v>cu</v>
      </c>
      <c r="V514" t="str">
        <f t="shared" si="89"/>
        <v>GO</v>
      </c>
      <c r="W514">
        <f t="shared" si="90"/>
        <v>112500</v>
      </c>
      <c r="X514" t="str">
        <f t="shared" ca="1" si="91"/>
        <v>cu</v>
      </c>
      <c r="Y514" t="str">
        <f t="shared" si="92"/>
        <v>GO</v>
      </c>
      <c r="Z514">
        <f t="shared" si="93"/>
        <v>28125</v>
      </c>
    </row>
    <row r="515" spans="1:26">
      <c r="A515" t="s">
        <v>57</v>
      </c>
      <c r="B515" t="str">
        <f>VLOOKUP(A515,EventPointTypeTable!$A:$B,MATCH(EventPointTypeTable!$B$1,EventPointTypeTable!$A$1:$B$1,0),0)</f>
        <v>신규1</v>
      </c>
      <c r="C515">
        <f t="shared" ca="1" si="94"/>
        <v>39</v>
      </c>
      <c r="D515">
        <v>6700</v>
      </c>
      <c r="E515">
        <f t="shared" ca="1" si="95"/>
        <v>47832</v>
      </c>
      <c r="F515">
        <f ca="1">(60+SUMIF(OFFSET(N515,-$C515+1,0,$C515),"EN",OFFSET(O515,-$C515+1,0,$C515)))*SummonTypeTable!$O$2</f>
        <v>24024.444444444449</v>
      </c>
      <c r="G515">
        <f ca="1">IF(C515=1,60*SummonTypeTable!$O$2-OFFSET(F515,0,-1),
IF(F515&lt;&gt;OFFSET(F515,-1,0),OFFSET(F515,-1,0)-OFFSET(F515,0,-1),""))</f>
        <v>-29887.555555555555</v>
      </c>
      <c r="H515">
        <f ca="1">IF(C515=1,60*SummonTypeTable!$O$2/OFFSET(F515,0,-1),
IF(F515&lt;&gt;OFFSET(F515,-1,0),OFFSET(F515,-1,0)/OFFSET(F515,0,-1),""))</f>
        <v>0.37515563732322388</v>
      </c>
      <c r="I515">
        <f ca="1">(60+SUMIF(OFFSET(N515,-$C515+1,0,$C515),"EN",OFFSET(O515,-$C515+1,0,$C515))+SUMIF(OFFSET(S515,-$C515+1,0,$C515),"EN",OFFSET(T515,-$C515+1,0,$C515)))*SummonTypeTable!$O$2</f>
        <v>30651.64444444445</v>
      </c>
      <c r="J515">
        <f ca="1">IF(C515=1,60*SummonTypeTable!$O$2-OFFSET(I515,0,-4),
IF(I515&lt;&gt;OFFSET(I515,-1,0),OFFSET(I515,-1,0)-OFFSET(I515,0,-4),""))</f>
        <v>-24780.355555555554</v>
      </c>
      <c r="K515">
        <f ca="1">IF(C515=1,60*SummonTypeTable!$O$2/OFFSET(I515,0,-4),
IF(I515&lt;&gt;OFFSET(I515,-1,0),OFFSET(I515,-1,0)/OFFSET(I515,0,-4),""))</f>
        <v>0.48192934530114662</v>
      </c>
      <c r="L515" t="str">
        <f t="shared" ca="1" si="96"/>
        <v>cu</v>
      </c>
      <c r="M515" t="s">
        <v>88</v>
      </c>
      <c r="N515" t="s">
        <v>114</v>
      </c>
      <c r="O515">
        <v>7200</v>
      </c>
      <c r="P515" t="str">
        <f t="shared" si="87"/>
        <v>에너지너무많음</v>
      </c>
      <c r="Q515" t="str">
        <f t="shared" ca="1" si="97"/>
        <v>cu</v>
      </c>
      <c r="R515" t="s">
        <v>88</v>
      </c>
      <c r="S515" t="s">
        <v>114</v>
      </c>
      <c r="T515">
        <v>1800</v>
      </c>
      <c r="U515" t="str">
        <f t="shared" ca="1" si="88"/>
        <v>cu</v>
      </c>
      <c r="V515" t="str">
        <f t="shared" si="89"/>
        <v>EN</v>
      </c>
      <c r="W515">
        <f t="shared" si="90"/>
        <v>7200</v>
      </c>
      <c r="X515" t="str">
        <f t="shared" ca="1" si="91"/>
        <v>cu</v>
      </c>
      <c r="Y515" t="str">
        <f t="shared" si="92"/>
        <v>EN</v>
      </c>
      <c r="Z515">
        <f t="shared" si="93"/>
        <v>1800</v>
      </c>
    </row>
    <row r="516" spans="1:26">
      <c r="A516" t="s">
        <v>57</v>
      </c>
      <c r="B516" t="str">
        <f>VLOOKUP(A516,EventPointTypeTable!$A:$B,MATCH(EventPointTypeTable!$B$1,EventPointTypeTable!$A$1:$B$1,0),0)</f>
        <v>신규1</v>
      </c>
      <c r="C516">
        <f t="shared" ca="1" si="94"/>
        <v>40</v>
      </c>
      <c r="D516">
        <v>2500</v>
      </c>
      <c r="E516">
        <f t="shared" ca="1" si="95"/>
        <v>50332</v>
      </c>
      <c r="F516">
        <f ca="1">(60+SUMIF(OFFSET(N516,-$C516+1,0,$C516),"EN",OFFSET(O516,-$C516+1,0,$C516)))*SummonTypeTable!$O$2</f>
        <v>24024.444444444449</v>
      </c>
      <c r="G516" t="str">
        <f ca="1">IF(C516=1,60*SummonTypeTable!$O$2-OFFSET(F516,0,-1),
IF(F516&lt;&gt;OFFSET(F516,-1,0),OFFSET(F516,-1,0)-OFFSET(F516,0,-1),""))</f>
        <v/>
      </c>
      <c r="H516" t="str">
        <f ca="1">IF(C516=1,60*SummonTypeTable!$O$2/OFFSET(F516,0,-1),
IF(F516&lt;&gt;OFFSET(F516,-1,0),OFFSET(F516,-1,0)/OFFSET(F516,0,-1),""))</f>
        <v/>
      </c>
      <c r="I516">
        <f ca="1">(60+SUMIF(OFFSET(N516,-$C516+1,0,$C516),"EN",OFFSET(O516,-$C516+1,0,$C516))+SUMIF(OFFSET(S516,-$C516+1,0,$C516),"EN",OFFSET(T516,-$C516+1,0,$C516)))*SummonTypeTable!$O$2</f>
        <v>30651.64444444445</v>
      </c>
      <c r="J516" t="str">
        <f ca="1">IF(C516=1,60*SummonTypeTable!$O$2-OFFSET(I516,0,-4),
IF(I516&lt;&gt;OFFSET(I516,-1,0),OFFSET(I516,-1,0)-OFFSET(I516,0,-4),""))</f>
        <v/>
      </c>
      <c r="K516" t="str">
        <f ca="1">IF(C516=1,60*SummonTypeTable!$O$2/OFFSET(I516,0,-4),
IF(I516&lt;&gt;OFFSET(I516,-1,0),OFFSET(I516,-1,0)/OFFSET(I516,0,-4),""))</f>
        <v/>
      </c>
      <c r="L516" t="str">
        <f t="shared" ca="1" si="96"/>
        <v>cu</v>
      </c>
      <c r="M516" t="s">
        <v>88</v>
      </c>
      <c r="N516" t="s">
        <v>90</v>
      </c>
      <c r="O516">
        <v>105000</v>
      </c>
      <c r="P516" t="str">
        <f t="shared" si="87"/>
        <v/>
      </c>
      <c r="Q516" t="str">
        <f t="shared" ca="1" si="97"/>
        <v>cu</v>
      </c>
      <c r="R516" t="s">
        <v>88</v>
      </c>
      <c r="S516" t="s">
        <v>90</v>
      </c>
      <c r="T516">
        <v>26250</v>
      </c>
      <c r="U516" t="str">
        <f t="shared" ca="1" si="88"/>
        <v>cu</v>
      </c>
      <c r="V516" t="str">
        <f t="shared" si="89"/>
        <v>GO</v>
      </c>
      <c r="W516">
        <f t="shared" si="90"/>
        <v>105000</v>
      </c>
      <c r="X516" t="str">
        <f t="shared" ca="1" si="91"/>
        <v>cu</v>
      </c>
      <c r="Y516" t="str">
        <f t="shared" si="92"/>
        <v>GO</v>
      </c>
      <c r="Z516">
        <f t="shared" si="93"/>
        <v>26250</v>
      </c>
    </row>
    <row r="517" spans="1:26">
      <c r="A517" t="s">
        <v>84</v>
      </c>
      <c r="B517" t="str">
        <f>VLOOKUP(A517,EventPointTypeTable!$A:$B,MATCH(EventPointTypeTable!$B$1,EventPointTypeTable!$A$1:$B$1,0),0)</f>
        <v>신규2</v>
      </c>
      <c r="C517">
        <f t="shared" ca="1" si="94"/>
        <v>1</v>
      </c>
      <c r="D517">
        <v>12</v>
      </c>
      <c r="E517">
        <f t="shared" ca="1" si="95"/>
        <v>12</v>
      </c>
      <c r="F517">
        <f ca="1">(60+SUMIF(OFFSET(N517,-$C517+1,0,$C517),"EN",OFFSET(O517,-$C517+1,0,$C517)))*SummonTypeTable!$O$2</f>
        <v>152.00000000000003</v>
      </c>
      <c r="G517">
        <f ca="1">IF(C517=1,60*SummonTypeTable!$O$2-OFFSET(F517,0,-1),
IF(F517&lt;&gt;OFFSET(F517,-1,0),OFFSET(F517,-1,0)-OFFSET(F517,0,-1),""))</f>
        <v>38.666666666666671</v>
      </c>
      <c r="H517">
        <f ca="1">IF(C517=1,60*SummonTypeTable!$O$2/OFFSET(F517,0,-1),
IF(F517&lt;&gt;OFFSET(F517,-1,0),OFFSET(F517,-1,0)/OFFSET(F517,0,-1),""))</f>
        <v>4.2222222222222223</v>
      </c>
      <c r="I517">
        <f ca="1">(60+SUMIF(OFFSET(N517,-$C517+1,0,$C517),"EN",OFFSET(O517,-$C517+1,0,$C517))+SUMIF(OFFSET(S517,-$C517+1,0,$C517),"EN",OFFSET(T517,-$C517+1,0,$C517)))*SummonTypeTable!$O$2</f>
        <v>177.33333333333334</v>
      </c>
      <c r="J517">
        <f ca="1">IF(C517=1,60*SummonTypeTable!$O$2-OFFSET(I517,0,-4),
IF(I517&lt;&gt;OFFSET(I517,-1,0),OFFSET(I517,-1,0)-OFFSET(I517,0,-4),""))</f>
        <v>38.666666666666671</v>
      </c>
      <c r="K517">
        <f ca="1">IF(C517=1,60*SummonTypeTable!$O$2/OFFSET(I517,0,-4),
IF(I517&lt;&gt;OFFSET(I517,-1,0),OFFSET(I517,-1,0)/OFFSET(I517,0,-4),""))</f>
        <v>4.2222222222222223</v>
      </c>
      <c r="L517" t="str">
        <f t="shared" ca="1" si="96"/>
        <v>cu</v>
      </c>
      <c r="M517" t="s">
        <v>88</v>
      </c>
      <c r="N517" t="s">
        <v>114</v>
      </c>
      <c r="O517">
        <v>120</v>
      </c>
      <c r="P517" t="str">
        <f t="shared" si="87"/>
        <v>에너지너무많음</v>
      </c>
      <c r="Q517" t="str">
        <f t="shared" ca="1" si="97"/>
        <v>cu</v>
      </c>
      <c r="R517" t="s">
        <v>88</v>
      </c>
      <c r="S517" t="s">
        <v>114</v>
      </c>
      <c r="T517">
        <v>30</v>
      </c>
      <c r="U517" t="str">
        <f t="shared" ca="1" si="88"/>
        <v>cu</v>
      </c>
      <c r="V517" t="str">
        <f t="shared" si="89"/>
        <v>EN</v>
      </c>
      <c r="W517">
        <f t="shared" si="90"/>
        <v>120</v>
      </c>
      <c r="X517" t="str">
        <f t="shared" ca="1" si="91"/>
        <v>cu</v>
      </c>
      <c r="Y517" t="str">
        <f t="shared" si="92"/>
        <v>EN</v>
      </c>
      <c r="Z517">
        <f t="shared" si="93"/>
        <v>30</v>
      </c>
    </row>
    <row r="518" spans="1:26">
      <c r="A518" t="s">
        <v>84</v>
      </c>
      <c r="B518" t="str">
        <f>VLOOKUP(A518,EventPointTypeTable!$A:$B,MATCH(EventPointTypeTable!$B$1,EventPointTypeTable!$A$1:$B$1,0),0)</f>
        <v>신규2</v>
      </c>
      <c r="C518">
        <f t="shared" ca="1" si="94"/>
        <v>2</v>
      </c>
      <c r="D518">
        <v>10</v>
      </c>
      <c r="E518">
        <f t="shared" ca="1" si="95"/>
        <v>22</v>
      </c>
      <c r="F518">
        <f ca="1">(60+SUMIF(OFFSET(N518,-$C518+1,0,$C518),"EN",OFFSET(O518,-$C518+1,0,$C518)))*SummonTypeTable!$O$2</f>
        <v>152.00000000000003</v>
      </c>
      <c r="G518" t="str">
        <f ca="1">IF(C518=1,60*SummonTypeTable!$O$2-OFFSET(F518,0,-1),
IF(F518&lt;&gt;OFFSET(F518,-1,0),OFFSET(F518,-1,0)-OFFSET(F518,0,-1),""))</f>
        <v/>
      </c>
      <c r="H518" t="str">
        <f ca="1">IF(C518=1,60*SummonTypeTable!$O$2/OFFSET(F518,0,-1),
IF(F518&lt;&gt;OFFSET(F518,-1,0),OFFSET(F518,-1,0)/OFFSET(F518,0,-1),""))</f>
        <v/>
      </c>
      <c r="I518">
        <f ca="1">(60+SUMIF(OFFSET(N518,-$C518+1,0,$C518),"EN",OFFSET(O518,-$C518+1,0,$C518))+SUMIF(OFFSET(S518,-$C518+1,0,$C518),"EN",OFFSET(T518,-$C518+1,0,$C518)))*SummonTypeTable!$O$2</f>
        <v>177.33333333333334</v>
      </c>
      <c r="J518" t="str">
        <f ca="1">IF(C518=1,60*SummonTypeTable!$O$2-OFFSET(I518,0,-4),
IF(I518&lt;&gt;OFFSET(I518,-1,0),OFFSET(I518,-1,0)-OFFSET(I518,0,-4),""))</f>
        <v/>
      </c>
      <c r="K518" t="str">
        <f ca="1">IF(C518=1,60*SummonTypeTable!$O$2/OFFSET(I518,0,-4),
IF(I518&lt;&gt;OFFSET(I518,-1,0),OFFSET(I518,-1,0)/OFFSET(I518,0,-4),""))</f>
        <v/>
      </c>
      <c r="L518" t="str">
        <f t="shared" ca="1" si="96"/>
        <v>cu</v>
      </c>
      <c r="M518" t="s">
        <v>88</v>
      </c>
      <c r="N518" t="s">
        <v>90</v>
      </c>
      <c r="O518">
        <v>1250</v>
      </c>
      <c r="P518" t="str">
        <f t="shared" si="87"/>
        <v/>
      </c>
      <c r="Q518" t="str">
        <f t="shared" ca="1" si="97"/>
        <v>cu</v>
      </c>
      <c r="R518" t="s">
        <v>88</v>
      </c>
      <c r="S518" t="s">
        <v>90</v>
      </c>
      <c r="T518">
        <v>313</v>
      </c>
      <c r="U518" t="str">
        <f t="shared" ca="1" si="88"/>
        <v>cu</v>
      </c>
      <c r="V518" t="str">
        <f t="shared" si="89"/>
        <v>GO</v>
      </c>
      <c r="W518">
        <f t="shared" si="90"/>
        <v>1250</v>
      </c>
      <c r="X518" t="str">
        <f t="shared" ca="1" si="91"/>
        <v>cu</v>
      </c>
      <c r="Y518" t="str">
        <f t="shared" si="92"/>
        <v>GO</v>
      </c>
      <c r="Z518">
        <f t="shared" si="93"/>
        <v>313</v>
      </c>
    </row>
    <row r="519" spans="1:26">
      <c r="A519" t="s">
        <v>84</v>
      </c>
      <c r="B519" t="str">
        <f>VLOOKUP(A519,EventPointTypeTable!$A:$B,MATCH(EventPointTypeTable!$B$1,EventPointTypeTable!$A$1:$B$1,0),0)</f>
        <v>신규2</v>
      </c>
      <c r="C519">
        <f t="shared" ca="1" si="94"/>
        <v>3</v>
      </c>
      <c r="D519">
        <v>20</v>
      </c>
      <c r="E519">
        <f t="shared" ca="1" si="95"/>
        <v>42</v>
      </c>
      <c r="F519">
        <f ca="1">(60+SUMIF(OFFSET(N519,-$C519+1,0,$C519),"EN",OFFSET(O519,-$C519+1,0,$C519)))*SummonTypeTable!$O$2</f>
        <v>152.00000000000003</v>
      </c>
      <c r="G519" t="str">
        <f ca="1">IF(C519=1,60*SummonTypeTable!$O$2-OFFSET(F519,0,-1),
IF(F519&lt;&gt;OFFSET(F519,-1,0),OFFSET(F519,-1,0)-OFFSET(F519,0,-1),""))</f>
        <v/>
      </c>
      <c r="H519" t="str">
        <f ca="1">IF(C519=1,60*SummonTypeTable!$O$2/OFFSET(F519,0,-1),
IF(F519&lt;&gt;OFFSET(F519,-1,0),OFFSET(F519,-1,0)/OFFSET(F519,0,-1),""))</f>
        <v/>
      </c>
      <c r="I519">
        <f ca="1">(60+SUMIF(OFFSET(N519,-$C519+1,0,$C519),"EN",OFFSET(O519,-$C519+1,0,$C519))+SUMIF(OFFSET(S519,-$C519+1,0,$C519),"EN",OFFSET(T519,-$C519+1,0,$C519)))*SummonTypeTable!$O$2</f>
        <v>177.33333333333334</v>
      </c>
      <c r="J519" t="str">
        <f ca="1">IF(C519=1,60*SummonTypeTable!$O$2-OFFSET(I519,0,-4),
IF(I519&lt;&gt;OFFSET(I519,-1,0),OFFSET(I519,-1,0)-OFFSET(I519,0,-4),""))</f>
        <v/>
      </c>
      <c r="K519" t="str">
        <f ca="1">IF(C519=1,60*SummonTypeTable!$O$2/OFFSET(I519,0,-4),
IF(I519&lt;&gt;OFFSET(I519,-1,0),OFFSET(I519,-1,0)/OFFSET(I519,0,-4),""))</f>
        <v/>
      </c>
      <c r="L519" t="str">
        <f t="shared" ca="1" si="96"/>
        <v>it</v>
      </c>
      <c r="M519" t="s">
        <v>146</v>
      </c>
      <c r="N519" t="s">
        <v>145</v>
      </c>
      <c r="O519">
        <v>2</v>
      </c>
      <c r="P519" t="str">
        <f t="shared" si="87"/>
        <v/>
      </c>
      <c r="Q519" t="str">
        <f t="shared" ca="1" si="97"/>
        <v>cu</v>
      </c>
      <c r="R519" t="s">
        <v>88</v>
      </c>
      <c r="S519" t="s">
        <v>90</v>
      </c>
      <c r="T519">
        <v>469</v>
      </c>
      <c r="U519" t="str">
        <f t="shared" ca="1" si="88"/>
        <v>it</v>
      </c>
      <c r="V519" t="str">
        <f t="shared" si="89"/>
        <v>Cash_sSpellGacha</v>
      </c>
      <c r="W519">
        <f t="shared" si="90"/>
        <v>2</v>
      </c>
      <c r="X519" t="str">
        <f t="shared" ca="1" si="91"/>
        <v>cu</v>
      </c>
      <c r="Y519" t="str">
        <f t="shared" si="92"/>
        <v>GO</v>
      </c>
      <c r="Z519">
        <f t="shared" si="93"/>
        <v>469</v>
      </c>
    </row>
    <row r="520" spans="1:26">
      <c r="A520" t="s">
        <v>84</v>
      </c>
      <c r="B520" t="str">
        <f>VLOOKUP(A520,EventPointTypeTable!$A:$B,MATCH(EventPointTypeTable!$B$1,EventPointTypeTable!$A$1:$B$1,0),0)</f>
        <v>신규2</v>
      </c>
      <c r="C520">
        <f t="shared" ca="1" si="94"/>
        <v>4</v>
      </c>
      <c r="D520">
        <v>25</v>
      </c>
      <c r="E520">
        <f t="shared" ca="1" si="95"/>
        <v>67</v>
      </c>
      <c r="F520">
        <f ca="1">(60+SUMIF(OFFSET(N520,-$C520+1,0,$C520),"EN",OFFSET(O520,-$C520+1,0,$C520)))*SummonTypeTable!$O$2</f>
        <v>278.66666666666669</v>
      </c>
      <c r="G520">
        <f ca="1">IF(C520=1,60*SummonTypeTable!$O$2-OFFSET(F520,0,-1),
IF(F520&lt;&gt;OFFSET(F520,-1,0),OFFSET(F520,-1,0)-OFFSET(F520,0,-1),""))</f>
        <v>85.000000000000028</v>
      </c>
      <c r="H520">
        <f ca="1">IF(C520=1,60*SummonTypeTable!$O$2/OFFSET(F520,0,-1),
IF(F520&lt;&gt;OFFSET(F520,-1,0),OFFSET(F520,-1,0)/OFFSET(F520,0,-1),""))</f>
        <v>2.2686567164179108</v>
      </c>
      <c r="I520">
        <f ca="1">(60+SUMIF(OFFSET(N520,-$C520+1,0,$C520),"EN",OFFSET(O520,-$C520+1,0,$C520))+SUMIF(OFFSET(S520,-$C520+1,0,$C520),"EN",OFFSET(T520,-$C520+1,0,$C520)))*SummonTypeTable!$O$2</f>
        <v>336.08888888888896</v>
      </c>
      <c r="J520">
        <f ca="1">IF(C520=1,60*SummonTypeTable!$O$2-OFFSET(I520,0,-4),
IF(I520&lt;&gt;OFFSET(I520,-1,0),OFFSET(I520,-1,0)-OFFSET(I520,0,-4),""))</f>
        <v>110.33333333333334</v>
      </c>
      <c r="K520">
        <f ca="1">IF(C520=1,60*SummonTypeTable!$O$2/OFFSET(I520,0,-4),
IF(I520&lt;&gt;OFFSET(I520,-1,0),OFFSET(I520,-1,0)/OFFSET(I520,0,-4),""))</f>
        <v>2.6467661691542288</v>
      </c>
      <c r="L520" t="str">
        <f t="shared" ca="1" si="96"/>
        <v>cu</v>
      </c>
      <c r="M520" t="s">
        <v>88</v>
      </c>
      <c r="N520" t="s">
        <v>114</v>
      </c>
      <c r="O520">
        <v>150</v>
      </c>
      <c r="P520" t="str">
        <f t="shared" si="87"/>
        <v>에너지너무많음</v>
      </c>
      <c r="Q520" t="str">
        <f t="shared" ca="1" si="97"/>
        <v>cu</v>
      </c>
      <c r="R520" t="s">
        <v>88</v>
      </c>
      <c r="S520" t="s">
        <v>114</v>
      </c>
      <c r="T520">
        <v>38</v>
      </c>
      <c r="U520" t="str">
        <f t="shared" ca="1" si="88"/>
        <v>cu</v>
      </c>
      <c r="V520" t="str">
        <f t="shared" si="89"/>
        <v>EN</v>
      </c>
      <c r="W520">
        <f t="shared" si="90"/>
        <v>150</v>
      </c>
      <c r="X520" t="str">
        <f t="shared" ca="1" si="91"/>
        <v>cu</v>
      </c>
      <c r="Y520" t="str">
        <f t="shared" si="92"/>
        <v>EN</v>
      </c>
      <c r="Z520">
        <f t="shared" si="93"/>
        <v>38</v>
      </c>
    </row>
    <row r="521" spans="1:26">
      <c r="A521" t="s">
        <v>84</v>
      </c>
      <c r="B521" t="str">
        <f>VLOOKUP(A521,EventPointTypeTable!$A:$B,MATCH(EventPointTypeTable!$B$1,EventPointTypeTable!$A$1:$B$1,0),0)</f>
        <v>신규2</v>
      </c>
      <c r="C521">
        <f t="shared" ca="1" si="94"/>
        <v>5</v>
      </c>
      <c r="D521">
        <v>15</v>
      </c>
      <c r="E521">
        <f t="shared" ca="1" si="95"/>
        <v>82</v>
      </c>
      <c r="F521">
        <f ca="1">(60+SUMIF(OFFSET(N521,-$C521+1,0,$C521),"EN",OFFSET(O521,-$C521+1,0,$C521)))*SummonTypeTable!$O$2</f>
        <v>278.66666666666669</v>
      </c>
      <c r="G521" t="str">
        <f ca="1">IF(C521=1,60*SummonTypeTable!$O$2-OFFSET(F521,0,-1),
IF(F521&lt;&gt;OFFSET(F521,-1,0),OFFSET(F521,-1,0)-OFFSET(F521,0,-1),""))</f>
        <v/>
      </c>
      <c r="H521" t="str">
        <f ca="1">IF(C521=1,60*SummonTypeTable!$O$2/OFFSET(F521,0,-1),
IF(F521&lt;&gt;OFFSET(F521,-1,0),OFFSET(F521,-1,0)/OFFSET(F521,0,-1),""))</f>
        <v/>
      </c>
      <c r="I521">
        <f ca="1">(60+SUMIF(OFFSET(N521,-$C521+1,0,$C521),"EN",OFFSET(O521,-$C521+1,0,$C521))+SUMIF(OFFSET(S521,-$C521+1,0,$C521),"EN",OFFSET(T521,-$C521+1,0,$C521)))*SummonTypeTable!$O$2</f>
        <v>336.08888888888896</v>
      </c>
      <c r="J521" t="str">
        <f ca="1">IF(C521=1,60*SummonTypeTable!$O$2-OFFSET(I521,0,-4),
IF(I521&lt;&gt;OFFSET(I521,-1,0),OFFSET(I521,-1,0)-OFFSET(I521,0,-4),""))</f>
        <v/>
      </c>
      <c r="K521" t="str">
        <f ca="1">IF(C521=1,60*SummonTypeTable!$O$2/OFFSET(I521,0,-4),
IF(I521&lt;&gt;OFFSET(I521,-1,0),OFFSET(I521,-1,0)/OFFSET(I521,0,-4),""))</f>
        <v/>
      </c>
      <c r="L521" t="str">
        <f t="shared" ca="1" si="96"/>
        <v>cu</v>
      </c>
      <c r="M521" t="s">
        <v>88</v>
      </c>
      <c r="N521" t="s">
        <v>90</v>
      </c>
      <c r="O521">
        <v>2500</v>
      </c>
      <c r="P521" t="str">
        <f t="shared" si="87"/>
        <v/>
      </c>
      <c r="Q521" t="str">
        <f t="shared" ca="1" si="97"/>
        <v>cu</v>
      </c>
      <c r="R521" t="s">
        <v>88</v>
      </c>
      <c r="S521" t="s">
        <v>90</v>
      </c>
      <c r="T521">
        <v>625</v>
      </c>
      <c r="U521" t="str">
        <f t="shared" ca="1" si="88"/>
        <v>cu</v>
      </c>
      <c r="V521" t="str">
        <f t="shared" si="89"/>
        <v>GO</v>
      </c>
      <c r="W521">
        <f t="shared" si="90"/>
        <v>2500</v>
      </c>
      <c r="X521" t="str">
        <f t="shared" ca="1" si="91"/>
        <v>cu</v>
      </c>
      <c r="Y521" t="str">
        <f t="shared" si="92"/>
        <v>GO</v>
      </c>
      <c r="Z521">
        <f t="shared" si="93"/>
        <v>625</v>
      </c>
    </row>
    <row r="522" spans="1:26">
      <c r="A522" t="s">
        <v>84</v>
      </c>
      <c r="B522" t="str">
        <f>VLOOKUP(A522,EventPointTypeTable!$A:$B,MATCH(EventPointTypeTable!$B$1,EventPointTypeTable!$A$1:$B$1,0),0)</f>
        <v>신규2</v>
      </c>
      <c r="C522">
        <f t="shared" ca="1" si="94"/>
        <v>6</v>
      </c>
      <c r="D522">
        <v>40</v>
      </c>
      <c r="E522">
        <f t="shared" ca="1" si="95"/>
        <v>122</v>
      </c>
      <c r="F522">
        <f ca="1">(60+SUMIF(OFFSET(N522,-$C522+1,0,$C522),"EN",OFFSET(O522,-$C522+1,0,$C522)))*SummonTypeTable!$O$2</f>
        <v>278.66666666666669</v>
      </c>
      <c r="G522" t="str">
        <f ca="1">IF(C522=1,60*SummonTypeTable!$O$2-OFFSET(F522,0,-1),
IF(F522&lt;&gt;OFFSET(F522,-1,0),OFFSET(F522,-1,0)-OFFSET(F522,0,-1),""))</f>
        <v/>
      </c>
      <c r="H522" t="str">
        <f ca="1">IF(C522=1,60*SummonTypeTable!$O$2/OFFSET(F522,0,-1),
IF(F522&lt;&gt;OFFSET(F522,-1,0),OFFSET(F522,-1,0)/OFFSET(F522,0,-1),""))</f>
        <v/>
      </c>
      <c r="I522">
        <f ca="1">(60+SUMIF(OFFSET(N522,-$C522+1,0,$C522),"EN",OFFSET(O522,-$C522+1,0,$C522))+SUMIF(OFFSET(S522,-$C522+1,0,$C522),"EN",OFFSET(T522,-$C522+1,0,$C522)))*SummonTypeTable!$O$2</f>
        <v>336.08888888888896</v>
      </c>
      <c r="J522" t="str">
        <f ca="1">IF(C522=1,60*SummonTypeTable!$O$2-OFFSET(I522,0,-4),
IF(I522&lt;&gt;OFFSET(I522,-1,0),OFFSET(I522,-1,0)-OFFSET(I522,0,-4),""))</f>
        <v/>
      </c>
      <c r="K522" t="str">
        <f ca="1">IF(C522=1,60*SummonTypeTable!$O$2/OFFSET(I522,0,-4),
IF(I522&lt;&gt;OFFSET(I522,-1,0),OFFSET(I522,-1,0)/OFFSET(I522,0,-4),""))</f>
        <v/>
      </c>
      <c r="L522" t="str">
        <f t="shared" ca="1" si="96"/>
        <v>cu</v>
      </c>
      <c r="M522" t="s">
        <v>88</v>
      </c>
      <c r="N522" t="s">
        <v>90</v>
      </c>
      <c r="O522">
        <v>3750</v>
      </c>
      <c r="P522" t="str">
        <f t="shared" si="87"/>
        <v/>
      </c>
      <c r="Q522" t="str">
        <f t="shared" ca="1" si="97"/>
        <v>cu</v>
      </c>
      <c r="R522" t="s">
        <v>88</v>
      </c>
      <c r="S522" t="s">
        <v>90</v>
      </c>
      <c r="T522">
        <v>938</v>
      </c>
      <c r="U522" t="str">
        <f t="shared" ca="1" si="88"/>
        <v>cu</v>
      </c>
      <c r="V522" t="str">
        <f t="shared" si="89"/>
        <v>GO</v>
      </c>
      <c r="W522">
        <f t="shared" si="90"/>
        <v>3750</v>
      </c>
      <c r="X522" t="str">
        <f t="shared" ca="1" si="91"/>
        <v>cu</v>
      </c>
      <c r="Y522" t="str">
        <f t="shared" si="92"/>
        <v>GO</v>
      </c>
      <c r="Z522">
        <f t="shared" si="93"/>
        <v>938</v>
      </c>
    </row>
    <row r="523" spans="1:26">
      <c r="A523" t="s">
        <v>84</v>
      </c>
      <c r="B523" t="str">
        <f>VLOOKUP(A523,EventPointTypeTable!$A:$B,MATCH(EventPointTypeTable!$B$1,EventPointTypeTable!$A$1:$B$1,0),0)</f>
        <v>신규2</v>
      </c>
      <c r="C523">
        <f t="shared" ca="1" si="94"/>
        <v>7</v>
      </c>
      <c r="D523">
        <v>75</v>
      </c>
      <c r="E523">
        <f t="shared" ca="1" si="95"/>
        <v>197</v>
      </c>
      <c r="F523">
        <f ca="1">(60+SUMIF(OFFSET(N523,-$C523+1,0,$C523),"EN",OFFSET(O523,-$C523+1,0,$C523)))*SummonTypeTable!$O$2</f>
        <v>464.44444444444451</v>
      </c>
      <c r="G523">
        <f ca="1">IF(C523=1,60*SummonTypeTable!$O$2-OFFSET(F523,0,-1),
IF(F523&lt;&gt;OFFSET(F523,-1,0),OFFSET(F523,-1,0)-OFFSET(F523,0,-1),""))</f>
        <v>81.666666666666686</v>
      </c>
      <c r="H523">
        <f ca="1">IF(C523=1,60*SummonTypeTable!$O$2/OFFSET(F523,0,-1),
IF(F523&lt;&gt;OFFSET(F523,-1,0),OFFSET(F523,-1,0)/OFFSET(F523,0,-1),""))</f>
        <v>1.4145516074450086</v>
      </c>
      <c r="I523">
        <f ca="1">(60+SUMIF(OFFSET(N523,-$C523+1,0,$C523),"EN",OFFSET(O523,-$C523+1,0,$C523))+SUMIF(OFFSET(S523,-$C523+1,0,$C523),"EN",OFFSET(T523,-$C523+1,0,$C523)))*SummonTypeTable!$O$2</f>
        <v>568.31111111111113</v>
      </c>
      <c r="J523">
        <f ca="1">IF(C523=1,60*SummonTypeTable!$O$2-OFFSET(I523,0,-4),
IF(I523&lt;&gt;OFFSET(I523,-1,0),OFFSET(I523,-1,0)-OFFSET(I523,0,-4),""))</f>
        <v>139.08888888888896</v>
      </c>
      <c r="K523">
        <f ca="1">IF(C523=1,60*SummonTypeTable!$O$2/OFFSET(I523,0,-4),
IF(I523&lt;&gt;OFFSET(I523,-1,0),OFFSET(I523,-1,0)/OFFSET(I523,0,-4),""))</f>
        <v>1.7060349689791319</v>
      </c>
      <c r="L523" t="str">
        <f t="shared" ca="1" si="96"/>
        <v>cu</v>
      </c>
      <c r="M523" t="s">
        <v>88</v>
      </c>
      <c r="N523" t="s">
        <v>114</v>
      </c>
      <c r="O523">
        <v>220</v>
      </c>
      <c r="P523" t="str">
        <f t="shared" si="87"/>
        <v>에너지너무많음</v>
      </c>
      <c r="Q523" t="str">
        <f t="shared" ca="1" si="97"/>
        <v>cu</v>
      </c>
      <c r="R523" t="s">
        <v>88</v>
      </c>
      <c r="S523" t="s">
        <v>114</v>
      </c>
      <c r="T523">
        <v>55</v>
      </c>
      <c r="U523" t="str">
        <f t="shared" ca="1" si="88"/>
        <v>cu</v>
      </c>
      <c r="V523" t="str">
        <f t="shared" si="89"/>
        <v>EN</v>
      </c>
      <c r="W523">
        <f t="shared" si="90"/>
        <v>220</v>
      </c>
      <c r="X523" t="str">
        <f t="shared" ca="1" si="91"/>
        <v>cu</v>
      </c>
      <c r="Y523" t="str">
        <f t="shared" si="92"/>
        <v>EN</v>
      </c>
      <c r="Z523">
        <f t="shared" si="93"/>
        <v>55</v>
      </c>
    </row>
    <row r="524" spans="1:26">
      <c r="A524" t="s">
        <v>84</v>
      </c>
      <c r="B524" t="str">
        <f>VLOOKUP(A524,EventPointTypeTable!$A:$B,MATCH(EventPointTypeTable!$B$1,EventPointTypeTable!$A$1:$B$1,0),0)</f>
        <v>신규2</v>
      </c>
      <c r="C524">
        <f t="shared" ca="1" si="94"/>
        <v>8</v>
      </c>
      <c r="D524">
        <v>35</v>
      </c>
      <c r="E524">
        <f t="shared" ca="1" si="95"/>
        <v>232</v>
      </c>
      <c r="F524">
        <f ca="1">(60+SUMIF(OFFSET(N524,-$C524+1,0,$C524),"EN",OFFSET(O524,-$C524+1,0,$C524)))*SummonTypeTable!$O$2</f>
        <v>464.44444444444451</v>
      </c>
      <c r="G524" t="str">
        <f ca="1">IF(C524=1,60*SummonTypeTable!$O$2-OFFSET(F524,0,-1),
IF(F524&lt;&gt;OFFSET(F524,-1,0),OFFSET(F524,-1,0)-OFFSET(F524,0,-1),""))</f>
        <v/>
      </c>
      <c r="H524" t="str">
        <f ca="1">IF(C524=1,60*SummonTypeTable!$O$2/OFFSET(F524,0,-1),
IF(F524&lt;&gt;OFFSET(F524,-1,0),OFFSET(F524,-1,0)/OFFSET(F524,0,-1),""))</f>
        <v/>
      </c>
      <c r="I524">
        <f ca="1">(60+SUMIF(OFFSET(N524,-$C524+1,0,$C524),"EN",OFFSET(O524,-$C524+1,0,$C524))+SUMIF(OFFSET(S524,-$C524+1,0,$C524),"EN",OFFSET(T524,-$C524+1,0,$C524)))*SummonTypeTable!$O$2</f>
        <v>568.31111111111113</v>
      </c>
      <c r="J524" t="str">
        <f ca="1">IF(C524=1,60*SummonTypeTable!$O$2-OFFSET(I524,0,-4),
IF(I524&lt;&gt;OFFSET(I524,-1,0),OFFSET(I524,-1,0)-OFFSET(I524,0,-4),""))</f>
        <v/>
      </c>
      <c r="K524" t="str">
        <f ca="1">IF(C524=1,60*SummonTypeTable!$O$2/OFFSET(I524,0,-4),
IF(I524&lt;&gt;OFFSET(I524,-1,0),OFFSET(I524,-1,0)/OFFSET(I524,0,-4),""))</f>
        <v/>
      </c>
      <c r="L524" t="str">
        <f t="shared" ca="1" si="96"/>
        <v>it</v>
      </c>
      <c r="M524" t="s">
        <v>146</v>
      </c>
      <c r="N524" t="s">
        <v>145</v>
      </c>
      <c r="O524">
        <v>2</v>
      </c>
      <c r="P524" t="str">
        <f t="shared" si="87"/>
        <v/>
      </c>
      <c r="Q524" t="str">
        <f t="shared" ca="1" si="97"/>
        <v>cu</v>
      </c>
      <c r="R524" t="s">
        <v>88</v>
      </c>
      <c r="S524" t="s">
        <v>90</v>
      </c>
      <c r="T524">
        <v>1250</v>
      </c>
      <c r="U524" t="str">
        <f t="shared" ca="1" si="88"/>
        <v>it</v>
      </c>
      <c r="V524" t="str">
        <f t="shared" si="89"/>
        <v>Cash_sSpellGacha</v>
      </c>
      <c r="W524">
        <f t="shared" si="90"/>
        <v>2</v>
      </c>
      <c r="X524" t="str">
        <f t="shared" ca="1" si="91"/>
        <v>cu</v>
      </c>
      <c r="Y524" t="str">
        <f t="shared" si="92"/>
        <v>GO</v>
      </c>
      <c r="Z524">
        <f t="shared" si="93"/>
        <v>1250</v>
      </c>
    </row>
    <row r="525" spans="1:26">
      <c r="A525" t="s">
        <v>84</v>
      </c>
      <c r="B525" t="str">
        <f>VLOOKUP(A525,EventPointTypeTable!$A:$B,MATCH(EventPointTypeTable!$B$1,EventPointTypeTable!$A$1:$B$1,0),0)</f>
        <v>신규2</v>
      </c>
      <c r="C525">
        <f t="shared" ca="1" si="94"/>
        <v>9</v>
      </c>
      <c r="D525">
        <v>50</v>
      </c>
      <c r="E525">
        <f t="shared" ca="1" si="95"/>
        <v>282</v>
      </c>
      <c r="F525">
        <f ca="1">(60+SUMIF(OFFSET(N525,-$C525+1,0,$C525),"EN",OFFSET(O525,-$C525+1,0,$C525)))*SummonTypeTable!$O$2</f>
        <v>464.44444444444451</v>
      </c>
      <c r="G525" t="str">
        <f ca="1">IF(C525=1,60*SummonTypeTable!$O$2-OFFSET(F525,0,-1),
IF(F525&lt;&gt;OFFSET(F525,-1,0),OFFSET(F525,-1,0)-OFFSET(F525,0,-1),""))</f>
        <v/>
      </c>
      <c r="H525" t="str">
        <f ca="1">IF(C525=1,60*SummonTypeTable!$O$2/OFFSET(F525,0,-1),
IF(F525&lt;&gt;OFFSET(F525,-1,0),OFFSET(F525,-1,0)/OFFSET(F525,0,-1),""))</f>
        <v/>
      </c>
      <c r="I525">
        <f ca="1">(60+SUMIF(OFFSET(N525,-$C525+1,0,$C525),"EN",OFFSET(O525,-$C525+1,0,$C525))+SUMIF(OFFSET(S525,-$C525+1,0,$C525),"EN",OFFSET(T525,-$C525+1,0,$C525)))*SummonTypeTable!$O$2</f>
        <v>568.31111111111113</v>
      </c>
      <c r="J525" t="str">
        <f ca="1">IF(C525=1,60*SummonTypeTable!$O$2-OFFSET(I525,0,-4),
IF(I525&lt;&gt;OFFSET(I525,-1,0),OFFSET(I525,-1,0)-OFFSET(I525,0,-4),""))</f>
        <v/>
      </c>
      <c r="K525" t="str">
        <f ca="1">IF(C525=1,60*SummonTypeTable!$O$2/OFFSET(I525,0,-4),
IF(I525&lt;&gt;OFFSET(I525,-1,0),OFFSET(I525,-1,0)/OFFSET(I525,0,-4),""))</f>
        <v/>
      </c>
      <c r="L525" t="str">
        <f t="shared" ca="1" si="96"/>
        <v>cu</v>
      </c>
      <c r="M525" t="s">
        <v>88</v>
      </c>
      <c r="N525" t="s">
        <v>90</v>
      </c>
      <c r="O525">
        <v>6250</v>
      </c>
      <c r="P525" t="str">
        <f t="shared" ref="P525:P587" si="98">IF(M525="장비1상자",
  IF(OR(N525&gt;3,O525&gt;5),"장비이상",""),
IF(N525="GO",
  IF(O525&lt;100,"골드이상",""),
IF(N525="EN",
  IF(O525&gt;29,"에너지너무많음",
  IF(O525&gt;9,"에너지다소많음","")),"")))</f>
        <v/>
      </c>
      <c r="Q525" t="str">
        <f t="shared" ca="1" si="97"/>
        <v>cu</v>
      </c>
      <c r="R525" t="s">
        <v>88</v>
      </c>
      <c r="S525" t="s">
        <v>90</v>
      </c>
      <c r="T525">
        <v>1563</v>
      </c>
      <c r="U525" t="str">
        <f t="shared" ref="U525:U587" ca="1" si="99">IF(LEN(L525)=0,"",L525)</f>
        <v>cu</v>
      </c>
      <c r="V525" t="str">
        <f t="shared" ref="V525:V587" si="100">IF(LEN(N525)=0,"",N525)</f>
        <v>GO</v>
      </c>
      <c r="W525">
        <f t="shared" ref="W525:W587" si="101">IF(LEN(O525)=0,"",O525)</f>
        <v>6250</v>
      </c>
      <c r="X525" t="str">
        <f t="shared" ref="X525:X587" ca="1" si="102">IF(LEN(Q525)=0,"",Q525)</f>
        <v>cu</v>
      </c>
      <c r="Y525" t="str">
        <f t="shared" ref="Y525:Y587" si="103">IF(LEN(S525)=0,"",S525)</f>
        <v>GO</v>
      </c>
      <c r="Z525">
        <f t="shared" ref="Z525:Z587" si="104">IF(LEN(T525)=0,"",T525)</f>
        <v>1563</v>
      </c>
    </row>
    <row r="526" spans="1:26">
      <c r="A526" t="s">
        <v>84</v>
      </c>
      <c r="B526" t="str">
        <f>VLOOKUP(A526,EventPointTypeTable!$A:$B,MATCH(EventPointTypeTable!$B$1,EventPointTypeTable!$A$1:$B$1,0),0)</f>
        <v>신규2</v>
      </c>
      <c r="C526">
        <f t="shared" ca="1" si="94"/>
        <v>10</v>
      </c>
      <c r="D526">
        <v>80</v>
      </c>
      <c r="E526">
        <f t="shared" ca="1" si="95"/>
        <v>362</v>
      </c>
      <c r="F526">
        <f ca="1">(60+SUMIF(OFFSET(N526,-$C526+1,0,$C526),"EN",OFFSET(O526,-$C526+1,0,$C526)))*SummonTypeTable!$O$2</f>
        <v>464.44444444444451</v>
      </c>
      <c r="G526" t="str">
        <f ca="1">IF(C526=1,60*SummonTypeTable!$O$2-OFFSET(F526,0,-1),
IF(F526&lt;&gt;OFFSET(F526,-1,0),OFFSET(F526,-1,0)-OFFSET(F526,0,-1),""))</f>
        <v/>
      </c>
      <c r="H526" t="str">
        <f ca="1">IF(C526=1,60*SummonTypeTable!$O$2/OFFSET(F526,0,-1),
IF(F526&lt;&gt;OFFSET(F526,-1,0),OFFSET(F526,-1,0)/OFFSET(F526,0,-1),""))</f>
        <v/>
      </c>
      <c r="I526">
        <f ca="1">(60+SUMIF(OFFSET(N526,-$C526+1,0,$C526),"EN",OFFSET(O526,-$C526+1,0,$C526))+SUMIF(OFFSET(S526,-$C526+1,0,$C526),"EN",OFFSET(T526,-$C526+1,0,$C526)))*SummonTypeTable!$O$2</f>
        <v>568.31111111111113</v>
      </c>
      <c r="J526" t="str">
        <f ca="1">IF(C526=1,60*SummonTypeTable!$O$2-OFFSET(I526,0,-4),
IF(I526&lt;&gt;OFFSET(I526,-1,0),OFFSET(I526,-1,0)-OFFSET(I526,0,-4),""))</f>
        <v/>
      </c>
      <c r="K526" t="str">
        <f ca="1">IF(C526=1,60*SummonTypeTable!$O$2/OFFSET(I526,0,-4),
IF(I526&lt;&gt;OFFSET(I526,-1,0),OFFSET(I526,-1,0)/OFFSET(I526,0,-4),""))</f>
        <v/>
      </c>
      <c r="L526" t="str">
        <f t="shared" ca="1" si="96"/>
        <v>it</v>
      </c>
      <c r="M526" t="s">
        <v>146</v>
      </c>
      <c r="N526" t="s">
        <v>147</v>
      </c>
      <c r="O526">
        <v>1</v>
      </c>
      <c r="P526" t="str">
        <f t="shared" si="98"/>
        <v/>
      </c>
      <c r="Q526" t="str">
        <f t="shared" ca="1" si="97"/>
        <v>cu</v>
      </c>
      <c r="R526" t="s">
        <v>88</v>
      </c>
      <c r="S526" t="s">
        <v>90</v>
      </c>
      <c r="T526">
        <v>1406</v>
      </c>
      <c r="U526" t="str">
        <f t="shared" ca="1" si="99"/>
        <v>it</v>
      </c>
      <c r="V526" t="str">
        <f t="shared" si="100"/>
        <v>Cash_sCharacterGacha</v>
      </c>
      <c r="W526">
        <f t="shared" si="101"/>
        <v>1</v>
      </c>
      <c r="X526" t="str">
        <f t="shared" ca="1" si="102"/>
        <v>cu</v>
      </c>
      <c r="Y526" t="str">
        <f t="shared" si="103"/>
        <v>GO</v>
      </c>
      <c r="Z526">
        <f t="shared" si="104"/>
        <v>1406</v>
      </c>
    </row>
    <row r="527" spans="1:26">
      <c r="A527" t="s">
        <v>84</v>
      </c>
      <c r="B527" t="str">
        <f>VLOOKUP(A527,EventPointTypeTable!$A:$B,MATCH(EventPointTypeTable!$B$1,EventPointTypeTable!$A$1:$B$1,0),0)</f>
        <v>신규2</v>
      </c>
      <c r="C527">
        <f t="shared" ca="1" si="94"/>
        <v>11</v>
      </c>
      <c r="D527">
        <v>100</v>
      </c>
      <c r="E527">
        <f t="shared" ca="1" si="95"/>
        <v>462</v>
      </c>
      <c r="F527">
        <f ca="1">(60+SUMIF(OFFSET(N527,-$C527+1,0,$C527),"EN",OFFSET(O527,-$C527+1,0,$C527)))*SummonTypeTable!$O$2</f>
        <v>717.77777777777783</v>
      </c>
      <c r="G527">
        <f ca="1">IF(C527=1,60*SummonTypeTable!$O$2-OFFSET(F527,0,-1),
IF(F527&lt;&gt;OFFSET(F527,-1,0),OFFSET(F527,-1,0)-OFFSET(F527,0,-1),""))</f>
        <v>2.4444444444445139</v>
      </c>
      <c r="H527">
        <f ca="1">IF(C527=1,60*SummonTypeTable!$O$2/OFFSET(F527,0,-1),
IF(F527&lt;&gt;OFFSET(F527,-1,0),OFFSET(F527,-1,0)/OFFSET(F527,0,-1),""))</f>
        <v>1.0052910052910053</v>
      </c>
      <c r="I527">
        <f ca="1">(60+SUMIF(OFFSET(N527,-$C527+1,0,$C527),"EN",OFFSET(O527,-$C527+1,0,$C527))+SUMIF(OFFSET(S527,-$C527+1,0,$C527),"EN",OFFSET(T527,-$C527+1,0,$C527)))*SummonTypeTable!$O$2</f>
        <v>884.97777777777787</v>
      </c>
      <c r="J527">
        <f ca="1">IF(C527=1,60*SummonTypeTable!$O$2-OFFSET(I527,0,-4),
IF(I527&lt;&gt;OFFSET(I527,-1,0),OFFSET(I527,-1,0)-OFFSET(I527,0,-4),""))</f>
        <v>106.31111111111113</v>
      </c>
      <c r="K527">
        <f ca="1">IF(C527=1,60*SummonTypeTable!$O$2/OFFSET(I527,0,-4),
IF(I527&lt;&gt;OFFSET(I527,-1,0),OFFSET(I527,-1,0)/OFFSET(I527,0,-4),""))</f>
        <v>1.2301106301106302</v>
      </c>
      <c r="L527" t="str">
        <f t="shared" ca="1" si="96"/>
        <v>cu</v>
      </c>
      <c r="M527" t="s">
        <v>88</v>
      </c>
      <c r="N527" t="s">
        <v>114</v>
      </c>
      <c r="O527">
        <v>300</v>
      </c>
      <c r="P527" t="str">
        <f t="shared" si="98"/>
        <v>에너지너무많음</v>
      </c>
      <c r="Q527" t="str">
        <f t="shared" ca="1" si="97"/>
        <v>cu</v>
      </c>
      <c r="R527" t="s">
        <v>88</v>
      </c>
      <c r="S527" t="s">
        <v>114</v>
      </c>
      <c r="T527">
        <v>75</v>
      </c>
      <c r="U527" t="str">
        <f t="shared" ca="1" si="99"/>
        <v>cu</v>
      </c>
      <c r="V527" t="str">
        <f t="shared" si="100"/>
        <v>EN</v>
      </c>
      <c r="W527">
        <f t="shared" si="101"/>
        <v>300</v>
      </c>
      <c r="X527" t="str">
        <f t="shared" ca="1" si="102"/>
        <v>cu</v>
      </c>
      <c r="Y527" t="str">
        <f t="shared" si="103"/>
        <v>EN</v>
      </c>
      <c r="Z527">
        <f t="shared" si="104"/>
        <v>75</v>
      </c>
    </row>
    <row r="528" spans="1:26">
      <c r="A528" t="s">
        <v>84</v>
      </c>
      <c r="B528" t="str">
        <f>VLOOKUP(A528,EventPointTypeTable!$A:$B,MATCH(EventPointTypeTable!$B$1,EventPointTypeTable!$A$1:$B$1,0),0)</f>
        <v>신규2</v>
      </c>
      <c r="C528">
        <f t="shared" ca="1" si="94"/>
        <v>12</v>
      </c>
      <c r="D528">
        <v>120</v>
      </c>
      <c r="E528">
        <f t="shared" ca="1" si="95"/>
        <v>582</v>
      </c>
      <c r="F528">
        <f ca="1">(60+SUMIF(OFFSET(N528,-$C528+1,0,$C528),"EN",OFFSET(O528,-$C528+1,0,$C528)))*SummonTypeTable!$O$2</f>
        <v>717.77777777777783</v>
      </c>
      <c r="G528" t="str">
        <f ca="1">IF(C528=1,60*SummonTypeTable!$O$2-OFFSET(F528,0,-1),
IF(F528&lt;&gt;OFFSET(F528,-1,0),OFFSET(F528,-1,0)-OFFSET(F528,0,-1),""))</f>
        <v/>
      </c>
      <c r="H528" t="str">
        <f ca="1">IF(C528=1,60*SummonTypeTable!$O$2/OFFSET(F528,0,-1),
IF(F528&lt;&gt;OFFSET(F528,-1,0),OFFSET(F528,-1,0)/OFFSET(F528,0,-1),""))</f>
        <v/>
      </c>
      <c r="I528">
        <f ca="1">(60+SUMIF(OFFSET(N528,-$C528+1,0,$C528),"EN",OFFSET(O528,-$C528+1,0,$C528))+SUMIF(OFFSET(S528,-$C528+1,0,$C528),"EN",OFFSET(T528,-$C528+1,0,$C528)))*SummonTypeTable!$O$2</f>
        <v>884.97777777777787</v>
      </c>
      <c r="J528" t="str">
        <f ca="1">IF(C528=1,60*SummonTypeTable!$O$2-OFFSET(I528,0,-4),
IF(I528&lt;&gt;OFFSET(I528,-1,0),OFFSET(I528,-1,0)-OFFSET(I528,0,-4),""))</f>
        <v/>
      </c>
      <c r="K528" t="str">
        <f ca="1">IF(C528=1,60*SummonTypeTable!$O$2/OFFSET(I528,0,-4),
IF(I528&lt;&gt;OFFSET(I528,-1,0),OFFSET(I528,-1,0)/OFFSET(I528,0,-4),""))</f>
        <v/>
      </c>
      <c r="L528" t="str">
        <f t="shared" ca="1" si="96"/>
        <v>cu</v>
      </c>
      <c r="M528" t="s">
        <v>88</v>
      </c>
      <c r="N528" t="s">
        <v>90</v>
      </c>
      <c r="O528">
        <v>12500</v>
      </c>
      <c r="P528" t="str">
        <f t="shared" si="98"/>
        <v/>
      </c>
      <c r="Q528" t="str">
        <f t="shared" ca="1" si="97"/>
        <v>cu</v>
      </c>
      <c r="R528" t="s">
        <v>88</v>
      </c>
      <c r="S528" t="s">
        <v>90</v>
      </c>
      <c r="T528">
        <v>3125</v>
      </c>
      <c r="U528" t="str">
        <f t="shared" ca="1" si="99"/>
        <v>cu</v>
      </c>
      <c r="V528" t="str">
        <f t="shared" si="100"/>
        <v>GO</v>
      </c>
      <c r="W528">
        <f t="shared" si="101"/>
        <v>12500</v>
      </c>
      <c r="X528" t="str">
        <f t="shared" ca="1" si="102"/>
        <v>cu</v>
      </c>
      <c r="Y528" t="str">
        <f t="shared" si="103"/>
        <v>GO</v>
      </c>
      <c r="Z528">
        <f t="shared" si="104"/>
        <v>3125</v>
      </c>
    </row>
    <row r="529" spans="1:26">
      <c r="A529" t="s">
        <v>84</v>
      </c>
      <c r="B529" t="str">
        <f>VLOOKUP(A529,EventPointTypeTable!$A:$B,MATCH(EventPointTypeTable!$B$1,EventPointTypeTable!$A$1:$B$1,0),0)</f>
        <v>신규2</v>
      </c>
      <c r="C529">
        <f t="shared" ca="1" si="94"/>
        <v>13</v>
      </c>
      <c r="D529">
        <v>180</v>
      </c>
      <c r="E529">
        <f t="shared" ca="1" si="95"/>
        <v>762</v>
      </c>
      <c r="F529">
        <f ca="1">(60+SUMIF(OFFSET(N529,-$C529+1,0,$C529),"EN",OFFSET(O529,-$C529+1,0,$C529)))*SummonTypeTable!$O$2</f>
        <v>717.77777777777783</v>
      </c>
      <c r="G529" t="str">
        <f ca="1">IF(C529=1,60*SummonTypeTable!$O$2-OFFSET(F529,0,-1),
IF(F529&lt;&gt;OFFSET(F529,-1,0),OFFSET(F529,-1,0)-OFFSET(F529,0,-1),""))</f>
        <v/>
      </c>
      <c r="H529" t="str">
        <f ca="1">IF(C529=1,60*SummonTypeTable!$O$2/OFFSET(F529,0,-1),
IF(F529&lt;&gt;OFFSET(F529,-1,0),OFFSET(F529,-1,0)/OFFSET(F529,0,-1),""))</f>
        <v/>
      </c>
      <c r="I529">
        <f ca="1">(60+SUMIF(OFFSET(N529,-$C529+1,0,$C529),"EN",OFFSET(O529,-$C529+1,0,$C529))+SUMIF(OFFSET(S529,-$C529+1,0,$C529),"EN",OFFSET(T529,-$C529+1,0,$C529)))*SummonTypeTable!$O$2</f>
        <v>884.97777777777787</v>
      </c>
      <c r="J529" t="str">
        <f ca="1">IF(C529=1,60*SummonTypeTable!$O$2-OFFSET(I529,0,-4),
IF(I529&lt;&gt;OFFSET(I529,-1,0),OFFSET(I529,-1,0)-OFFSET(I529,0,-4),""))</f>
        <v/>
      </c>
      <c r="K529" t="str">
        <f ca="1">IF(C529=1,60*SummonTypeTable!$O$2/OFFSET(I529,0,-4),
IF(I529&lt;&gt;OFFSET(I529,-1,0),OFFSET(I529,-1,0)/OFFSET(I529,0,-4),""))</f>
        <v/>
      </c>
      <c r="L529" t="str">
        <f t="shared" ca="1" si="96"/>
        <v>it</v>
      </c>
      <c r="M529" t="s">
        <v>146</v>
      </c>
      <c r="N529" t="s">
        <v>145</v>
      </c>
      <c r="O529">
        <v>10</v>
      </c>
      <c r="P529" t="str">
        <f t="shared" si="98"/>
        <v/>
      </c>
      <c r="Q529" t="str">
        <f t="shared" ca="1" si="97"/>
        <v>cu</v>
      </c>
      <c r="R529" t="s">
        <v>88</v>
      </c>
      <c r="S529" t="s">
        <v>90</v>
      </c>
      <c r="T529">
        <v>4063</v>
      </c>
      <c r="U529" t="str">
        <f t="shared" ca="1" si="99"/>
        <v>it</v>
      </c>
      <c r="V529" t="str">
        <f t="shared" si="100"/>
        <v>Cash_sSpellGacha</v>
      </c>
      <c r="W529">
        <f t="shared" si="101"/>
        <v>10</v>
      </c>
      <c r="X529" t="str">
        <f t="shared" ca="1" si="102"/>
        <v>cu</v>
      </c>
      <c r="Y529" t="str">
        <f t="shared" si="103"/>
        <v>GO</v>
      </c>
      <c r="Z529">
        <f t="shared" si="104"/>
        <v>4063</v>
      </c>
    </row>
    <row r="530" spans="1:26">
      <c r="A530" t="s">
        <v>84</v>
      </c>
      <c r="B530" t="str">
        <f>VLOOKUP(A530,EventPointTypeTable!$A:$B,MATCH(EventPointTypeTable!$B$1,EventPointTypeTable!$A$1:$B$1,0),0)</f>
        <v>신규2</v>
      </c>
      <c r="C530">
        <f t="shared" ca="1" si="94"/>
        <v>14</v>
      </c>
      <c r="D530">
        <v>200</v>
      </c>
      <c r="E530">
        <f t="shared" ca="1" si="95"/>
        <v>962</v>
      </c>
      <c r="F530">
        <f ca="1">(60+SUMIF(OFFSET(N530,-$C530+1,0,$C530),"EN",OFFSET(O530,-$C530+1,0,$C530)))*SummonTypeTable!$O$2</f>
        <v>1140.0000000000002</v>
      </c>
      <c r="G530">
        <f ca="1">IF(C530=1,60*SummonTypeTable!$O$2-OFFSET(F530,0,-1),
IF(F530&lt;&gt;OFFSET(F530,-1,0),OFFSET(F530,-1,0)-OFFSET(F530,0,-1),""))</f>
        <v>-244.22222222222217</v>
      </c>
      <c r="H530">
        <f ca="1">IF(C530=1,60*SummonTypeTable!$O$2/OFFSET(F530,0,-1),
IF(F530&lt;&gt;OFFSET(F530,-1,0),OFFSET(F530,-1,0)/OFFSET(F530,0,-1),""))</f>
        <v>0.74613074613074615</v>
      </c>
      <c r="I530">
        <f ca="1">(60+SUMIF(OFFSET(N530,-$C530+1,0,$C530),"EN",OFFSET(O530,-$C530+1,0,$C530))+SUMIF(OFFSET(S530,-$C530+1,0,$C530),"EN",OFFSET(T530,-$C530+1,0,$C530)))*SummonTypeTable!$O$2</f>
        <v>1412.7555555555557</v>
      </c>
      <c r="J530">
        <f ca="1">IF(C530=1,60*SummonTypeTable!$O$2-OFFSET(I530,0,-4),
IF(I530&lt;&gt;OFFSET(I530,-1,0),OFFSET(I530,-1,0)-OFFSET(I530,0,-4),""))</f>
        <v>-77.022222222222126</v>
      </c>
      <c r="K530">
        <f ca="1">IF(C530=1,60*SummonTypeTable!$O$2/OFFSET(I530,0,-4),
IF(I530&lt;&gt;OFFSET(I530,-1,0),OFFSET(I530,-1,0)/OFFSET(I530,0,-4),""))</f>
        <v>0.91993531993532007</v>
      </c>
      <c r="L530" t="str">
        <f t="shared" ca="1" si="96"/>
        <v>cu</v>
      </c>
      <c r="M530" t="s">
        <v>88</v>
      </c>
      <c r="N530" t="s">
        <v>114</v>
      </c>
      <c r="O530">
        <v>500</v>
      </c>
      <c r="P530" t="str">
        <f t="shared" si="98"/>
        <v>에너지너무많음</v>
      </c>
      <c r="Q530" t="str">
        <f t="shared" ca="1" si="97"/>
        <v>cu</v>
      </c>
      <c r="R530" t="s">
        <v>88</v>
      </c>
      <c r="S530" t="s">
        <v>114</v>
      </c>
      <c r="T530">
        <v>125</v>
      </c>
      <c r="U530" t="str">
        <f t="shared" ca="1" si="99"/>
        <v>cu</v>
      </c>
      <c r="V530" t="str">
        <f t="shared" si="100"/>
        <v>EN</v>
      </c>
      <c r="W530">
        <f t="shared" si="101"/>
        <v>500</v>
      </c>
      <c r="X530" t="str">
        <f t="shared" ca="1" si="102"/>
        <v>cu</v>
      </c>
      <c r="Y530" t="str">
        <f t="shared" si="103"/>
        <v>EN</v>
      </c>
      <c r="Z530">
        <f t="shared" si="104"/>
        <v>125</v>
      </c>
    </row>
    <row r="531" spans="1:26">
      <c r="A531" t="s">
        <v>84</v>
      </c>
      <c r="B531" t="str">
        <f>VLOOKUP(A531,EventPointTypeTable!$A:$B,MATCH(EventPointTypeTable!$B$1,EventPointTypeTable!$A$1:$B$1,0),0)</f>
        <v>신규2</v>
      </c>
      <c r="C531">
        <f t="shared" ca="1" si="94"/>
        <v>15</v>
      </c>
      <c r="D531">
        <v>150</v>
      </c>
      <c r="E531">
        <f t="shared" ca="1" si="95"/>
        <v>1112</v>
      </c>
      <c r="F531">
        <f ca="1">(60+SUMIF(OFFSET(N531,-$C531+1,0,$C531),"EN",OFFSET(O531,-$C531+1,0,$C531)))*SummonTypeTable!$O$2</f>
        <v>1140.0000000000002</v>
      </c>
      <c r="G531" t="str">
        <f ca="1">IF(C531=1,60*SummonTypeTable!$O$2-OFFSET(F531,0,-1),
IF(F531&lt;&gt;OFFSET(F531,-1,0),OFFSET(F531,-1,0)-OFFSET(F531,0,-1),""))</f>
        <v/>
      </c>
      <c r="H531" t="str">
        <f ca="1">IF(C531=1,60*SummonTypeTable!$O$2/OFFSET(F531,0,-1),
IF(F531&lt;&gt;OFFSET(F531,-1,0),OFFSET(F531,-1,0)/OFFSET(F531,0,-1),""))</f>
        <v/>
      </c>
      <c r="I531">
        <f ca="1">(60+SUMIF(OFFSET(N531,-$C531+1,0,$C531),"EN",OFFSET(O531,-$C531+1,0,$C531))+SUMIF(OFFSET(S531,-$C531+1,0,$C531),"EN",OFFSET(T531,-$C531+1,0,$C531)))*SummonTypeTable!$O$2</f>
        <v>1412.7555555555557</v>
      </c>
      <c r="J531" t="str">
        <f ca="1">IF(C531=1,60*SummonTypeTable!$O$2-OFFSET(I531,0,-4),
IF(I531&lt;&gt;OFFSET(I531,-1,0),OFFSET(I531,-1,0)-OFFSET(I531,0,-4),""))</f>
        <v/>
      </c>
      <c r="K531" t="str">
        <f ca="1">IF(C531=1,60*SummonTypeTable!$O$2/OFFSET(I531,0,-4),
IF(I531&lt;&gt;OFFSET(I531,-1,0),OFFSET(I531,-1,0)/OFFSET(I531,0,-4),""))</f>
        <v/>
      </c>
      <c r="L531" t="str">
        <f t="shared" ca="1" si="96"/>
        <v>cu</v>
      </c>
      <c r="M531" t="s">
        <v>88</v>
      </c>
      <c r="N531" t="s">
        <v>90</v>
      </c>
      <c r="O531">
        <v>25000</v>
      </c>
      <c r="P531" t="str">
        <f t="shared" si="98"/>
        <v/>
      </c>
      <c r="Q531" t="str">
        <f t="shared" ca="1" si="97"/>
        <v>cu</v>
      </c>
      <c r="R531" t="s">
        <v>88</v>
      </c>
      <c r="S531" t="s">
        <v>90</v>
      </c>
      <c r="T531">
        <v>6250</v>
      </c>
      <c r="U531" t="str">
        <f t="shared" ca="1" si="99"/>
        <v>cu</v>
      </c>
      <c r="V531" t="str">
        <f t="shared" si="100"/>
        <v>GO</v>
      </c>
      <c r="W531">
        <f t="shared" si="101"/>
        <v>25000</v>
      </c>
      <c r="X531" t="str">
        <f t="shared" ca="1" si="102"/>
        <v>cu</v>
      </c>
      <c r="Y531" t="str">
        <f t="shared" si="103"/>
        <v>GO</v>
      </c>
      <c r="Z531">
        <f t="shared" si="104"/>
        <v>6250</v>
      </c>
    </row>
    <row r="532" spans="1:26">
      <c r="A532" t="s">
        <v>84</v>
      </c>
      <c r="B532" t="str">
        <f>VLOOKUP(A532,EventPointTypeTable!$A:$B,MATCH(EventPointTypeTable!$B$1,EventPointTypeTable!$A$1:$B$1,0),0)</f>
        <v>신규2</v>
      </c>
      <c r="C532">
        <f t="shared" ca="1" si="94"/>
        <v>16</v>
      </c>
      <c r="D532">
        <v>320</v>
      </c>
      <c r="E532">
        <f t="shared" ca="1" si="95"/>
        <v>1432</v>
      </c>
      <c r="F532">
        <f ca="1">(60+SUMIF(OFFSET(N532,-$C532+1,0,$C532),"EN",OFFSET(O532,-$C532+1,0,$C532)))*SummonTypeTable!$O$2</f>
        <v>1140.0000000000002</v>
      </c>
      <c r="G532" t="str">
        <f ca="1">IF(C532=1,60*SummonTypeTable!$O$2-OFFSET(F532,0,-1),
IF(F532&lt;&gt;OFFSET(F532,-1,0),OFFSET(F532,-1,0)-OFFSET(F532,0,-1),""))</f>
        <v/>
      </c>
      <c r="H532" t="str">
        <f ca="1">IF(C532=1,60*SummonTypeTable!$O$2/OFFSET(F532,0,-1),
IF(F532&lt;&gt;OFFSET(F532,-1,0),OFFSET(F532,-1,0)/OFFSET(F532,0,-1),""))</f>
        <v/>
      </c>
      <c r="I532">
        <f ca="1">(60+SUMIF(OFFSET(N532,-$C532+1,0,$C532),"EN",OFFSET(O532,-$C532+1,0,$C532))+SUMIF(OFFSET(S532,-$C532+1,0,$C532),"EN",OFFSET(T532,-$C532+1,0,$C532)))*SummonTypeTable!$O$2</f>
        <v>1412.7555555555557</v>
      </c>
      <c r="J532" t="str">
        <f ca="1">IF(C532=1,60*SummonTypeTable!$O$2-OFFSET(I532,0,-4),
IF(I532&lt;&gt;OFFSET(I532,-1,0),OFFSET(I532,-1,0)-OFFSET(I532,0,-4),""))</f>
        <v/>
      </c>
      <c r="K532" t="str">
        <f ca="1">IF(C532=1,60*SummonTypeTable!$O$2/OFFSET(I532,0,-4),
IF(I532&lt;&gt;OFFSET(I532,-1,0),OFFSET(I532,-1,0)/OFFSET(I532,0,-4),""))</f>
        <v/>
      </c>
      <c r="L532" t="str">
        <f t="shared" ca="1" si="96"/>
        <v>it</v>
      </c>
      <c r="M532" t="s">
        <v>146</v>
      </c>
      <c r="N532" t="s">
        <v>145</v>
      </c>
      <c r="O532">
        <v>2</v>
      </c>
      <c r="P532" t="str">
        <f t="shared" si="98"/>
        <v/>
      </c>
      <c r="Q532" t="str">
        <f t="shared" ca="1" si="97"/>
        <v>cu</v>
      </c>
      <c r="R532" t="s">
        <v>88</v>
      </c>
      <c r="S532" t="s">
        <v>90</v>
      </c>
      <c r="T532">
        <v>7500</v>
      </c>
      <c r="U532" t="str">
        <f t="shared" ca="1" si="99"/>
        <v>it</v>
      </c>
      <c r="V532" t="str">
        <f t="shared" si="100"/>
        <v>Cash_sSpellGacha</v>
      </c>
      <c r="W532">
        <f t="shared" si="101"/>
        <v>2</v>
      </c>
      <c r="X532" t="str">
        <f t="shared" ca="1" si="102"/>
        <v>cu</v>
      </c>
      <c r="Y532" t="str">
        <f t="shared" si="103"/>
        <v>GO</v>
      </c>
      <c r="Z532">
        <f t="shared" si="104"/>
        <v>7500</v>
      </c>
    </row>
    <row r="533" spans="1:26">
      <c r="A533" t="s">
        <v>84</v>
      </c>
      <c r="B533" t="str">
        <f>VLOOKUP(A533,EventPointTypeTable!$A:$B,MATCH(EventPointTypeTable!$B$1,EventPointTypeTable!$A$1:$B$1,0),0)</f>
        <v>신규2</v>
      </c>
      <c r="C533">
        <f t="shared" ca="1" si="94"/>
        <v>17</v>
      </c>
      <c r="D533">
        <v>450</v>
      </c>
      <c r="E533">
        <f t="shared" ca="1" si="95"/>
        <v>1882</v>
      </c>
      <c r="F533">
        <f ca="1">(60+SUMIF(OFFSET(N533,-$C533+1,0,$C533),"EN",OFFSET(O533,-$C533+1,0,$C533)))*SummonTypeTable!$O$2</f>
        <v>1140.0000000000002</v>
      </c>
      <c r="G533" t="str">
        <f ca="1">IF(C533=1,60*SummonTypeTable!$O$2-OFFSET(F533,0,-1),
IF(F533&lt;&gt;OFFSET(F533,-1,0),OFFSET(F533,-1,0)-OFFSET(F533,0,-1),""))</f>
        <v/>
      </c>
      <c r="H533" t="str">
        <f ca="1">IF(C533=1,60*SummonTypeTable!$O$2/OFFSET(F533,0,-1),
IF(F533&lt;&gt;OFFSET(F533,-1,0),OFFSET(F533,-1,0)/OFFSET(F533,0,-1),""))</f>
        <v/>
      </c>
      <c r="I533">
        <f ca="1">(60+SUMIF(OFFSET(N533,-$C533+1,0,$C533),"EN",OFFSET(O533,-$C533+1,0,$C533))+SUMIF(OFFSET(S533,-$C533+1,0,$C533),"EN",OFFSET(T533,-$C533+1,0,$C533)))*SummonTypeTable!$O$2</f>
        <v>1412.7555555555557</v>
      </c>
      <c r="J533" t="str">
        <f ca="1">IF(C533=1,60*SummonTypeTable!$O$2-OFFSET(I533,0,-4),
IF(I533&lt;&gt;OFFSET(I533,-1,0),OFFSET(I533,-1,0)-OFFSET(I533,0,-4),""))</f>
        <v/>
      </c>
      <c r="K533" t="str">
        <f ca="1">IF(C533=1,60*SummonTypeTable!$O$2/OFFSET(I533,0,-4),
IF(I533&lt;&gt;OFFSET(I533,-1,0),OFFSET(I533,-1,0)/OFFSET(I533,0,-4),""))</f>
        <v/>
      </c>
      <c r="L533" t="str">
        <f t="shared" ca="1" si="96"/>
        <v>it</v>
      </c>
      <c r="M533" t="s">
        <v>146</v>
      </c>
      <c r="N533" t="s">
        <v>147</v>
      </c>
      <c r="O533">
        <v>1</v>
      </c>
      <c r="P533" t="str">
        <f t="shared" si="98"/>
        <v/>
      </c>
      <c r="Q533" t="str">
        <f t="shared" ca="1" si="97"/>
        <v>cu</v>
      </c>
      <c r="R533" t="s">
        <v>88</v>
      </c>
      <c r="S533" t="s">
        <v>90</v>
      </c>
      <c r="T533">
        <v>7188</v>
      </c>
      <c r="U533" t="str">
        <f t="shared" ca="1" si="99"/>
        <v>it</v>
      </c>
      <c r="V533" t="str">
        <f t="shared" si="100"/>
        <v>Cash_sCharacterGacha</v>
      </c>
      <c r="W533">
        <f t="shared" si="101"/>
        <v>1</v>
      </c>
      <c r="X533" t="str">
        <f t="shared" ca="1" si="102"/>
        <v>cu</v>
      </c>
      <c r="Y533" t="str">
        <f t="shared" si="103"/>
        <v>GO</v>
      </c>
      <c r="Z533">
        <f t="shared" si="104"/>
        <v>7188</v>
      </c>
    </row>
    <row r="534" spans="1:26">
      <c r="A534" t="s">
        <v>84</v>
      </c>
      <c r="B534" t="str">
        <f>VLOOKUP(A534,EventPointTypeTable!$A:$B,MATCH(EventPointTypeTable!$B$1,EventPointTypeTable!$A$1:$B$1,0),0)</f>
        <v>신규2</v>
      </c>
      <c r="C534">
        <f t="shared" ca="1" si="94"/>
        <v>18</v>
      </c>
      <c r="D534">
        <v>500</v>
      </c>
      <c r="E534">
        <f t="shared" ca="1" si="95"/>
        <v>2382</v>
      </c>
      <c r="F534">
        <f ca="1">(60+SUMIF(OFFSET(N534,-$C534+1,0,$C534),"EN",OFFSET(O534,-$C534+1,0,$C534)))*SummonTypeTable!$O$2</f>
        <v>1984.4444444444448</v>
      </c>
      <c r="G534">
        <f ca="1">IF(C534=1,60*SummonTypeTable!$O$2-OFFSET(F534,0,-1),
IF(F534&lt;&gt;OFFSET(F534,-1,0),OFFSET(F534,-1,0)-OFFSET(F534,0,-1),""))</f>
        <v>-1241.9999999999998</v>
      </c>
      <c r="H534">
        <f ca="1">IF(C534=1,60*SummonTypeTable!$O$2/OFFSET(F534,0,-1),
IF(F534&lt;&gt;OFFSET(F534,-1,0),OFFSET(F534,-1,0)/OFFSET(F534,0,-1),""))</f>
        <v>0.47858942065491195</v>
      </c>
      <c r="I534">
        <f ca="1">(60+SUMIF(OFFSET(N534,-$C534+1,0,$C534),"EN",OFFSET(O534,-$C534+1,0,$C534))+SUMIF(OFFSET(S534,-$C534+1,0,$C534),"EN",OFFSET(T534,-$C534+1,0,$C534)))*SummonTypeTable!$O$2</f>
        <v>2468.3111111111116</v>
      </c>
      <c r="J534">
        <f ca="1">IF(C534=1,60*SummonTypeTable!$O$2-OFFSET(I534,0,-4),
IF(I534&lt;&gt;OFFSET(I534,-1,0),OFFSET(I534,-1,0)-OFFSET(I534,0,-4),""))</f>
        <v>-969.2444444444443</v>
      </c>
      <c r="K534">
        <f ca="1">IF(C534=1,60*SummonTypeTable!$O$2/OFFSET(I534,0,-4),
IF(I534&lt;&gt;OFFSET(I534,-1,0),OFFSET(I534,-1,0)/OFFSET(I534,0,-4),""))</f>
        <v>0.59309637093012413</v>
      </c>
      <c r="L534" t="str">
        <f t="shared" ca="1" si="96"/>
        <v>cu</v>
      </c>
      <c r="M534" t="s">
        <v>88</v>
      </c>
      <c r="N534" t="s">
        <v>114</v>
      </c>
      <c r="O534">
        <v>1000</v>
      </c>
      <c r="P534" t="str">
        <f t="shared" si="98"/>
        <v>에너지너무많음</v>
      </c>
      <c r="Q534" t="str">
        <f t="shared" ca="1" si="97"/>
        <v>cu</v>
      </c>
      <c r="R534" t="s">
        <v>88</v>
      </c>
      <c r="S534" t="s">
        <v>114</v>
      </c>
      <c r="T534">
        <v>250</v>
      </c>
      <c r="U534" t="str">
        <f t="shared" ca="1" si="99"/>
        <v>cu</v>
      </c>
      <c r="V534" t="str">
        <f t="shared" si="100"/>
        <v>EN</v>
      </c>
      <c r="W534">
        <f t="shared" si="101"/>
        <v>1000</v>
      </c>
      <c r="X534" t="str">
        <f t="shared" ca="1" si="102"/>
        <v>cu</v>
      </c>
      <c r="Y534" t="str">
        <f t="shared" si="103"/>
        <v>EN</v>
      </c>
      <c r="Z534">
        <f t="shared" si="104"/>
        <v>250</v>
      </c>
    </row>
    <row r="535" spans="1:26">
      <c r="A535" t="s">
        <v>84</v>
      </c>
      <c r="B535" t="str">
        <f>VLOOKUP(A535,EventPointTypeTable!$A:$B,MATCH(EventPointTypeTable!$B$1,EventPointTypeTable!$A$1:$B$1,0),0)</f>
        <v>신규2</v>
      </c>
      <c r="C535">
        <f t="shared" ca="1" si="94"/>
        <v>19</v>
      </c>
      <c r="D535">
        <v>200</v>
      </c>
      <c r="E535">
        <f t="shared" ca="1" si="95"/>
        <v>2582</v>
      </c>
      <c r="F535">
        <f ca="1">(60+SUMIF(OFFSET(N535,-$C535+1,0,$C535),"EN",OFFSET(O535,-$C535+1,0,$C535)))*SummonTypeTable!$O$2</f>
        <v>1984.4444444444448</v>
      </c>
      <c r="G535" t="str">
        <f ca="1">IF(C535=1,60*SummonTypeTable!$O$2-OFFSET(F535,0,-1),
IF(F535&lt;&gt;OFFSET(F535,-1,0),OFFSET(F535,-1,0)-OFFSET(F535,0,-1),""))</f>
        <v/>
      </c>
      <c r="H535" t="str">
        <f ca="1">IF(C535=1,60*SummonTypeTable!$O$2/OFFSET(F535,0,-1),
IF(F535&lt;&gt;OFFSET(F535,-1,0),OFFSET(F535,-1,0)/OFFSET(F535,0,-1),""))</f>
        <v/>
      </c>
      <c r="I535">
        <f ca="1">(60+SUMIF(OFFSET(N535,-$C535+1,0,$C535),"EN",OFFSET(O535,-$C535+1,0,$C535))+SUMIF(OFFSET(S535,-$C535+1,0,$C535),"EN",OFFSET(T535,-$C535+1,0,$C535)))*SummonTypeTable!$O$2</f>
        <v>2468.3111111111116</v>
      </c>
      <c r="J535" t="str">
        <f ca="1">IF(C535=1,60*SummonTypeTable!$O$2-OFFSET(I535,0,-4),
IF(I535&lt;&gt;OFFSET(I535,-1,0),OFFSET(I535,-1,0)-OFFSET(I535,0,-4),""))</f>
        <v/>
      </c>
      <c r="K535" t="str">
        <f ca="1">IF(C535=1,60*SummonTypeTable!$O$2/OFFSET(I535,0,-4),
IF(I535&lt;&gt;OFFSET(I535,-1,0),OFFSET(I535,-1,0)/OFFSET(I535,0,-4),""))</f>
        <v/>
      </c>
      <c r="L535" t="str">
        <f t="shared" ca="1" si="96"/>
        <v>cu</v>
      </c>
      <c r="M535" t="s">
        <v>88</v>
      </c>
      <c r="N535" t="s">
        <v>90</v>
      </c>
      <c r="O535">
        <v>33750</v>
      </c>
      <c r="P535" t="str">
        <f t="shared" si="98"/>
        <v/>
      </c>
      <c r="Q535" t="str">
        <f t="shared" ca="1" si="97"/>
        <v>cu</v>
      </c>
      <c r="R535" t="s">
        <v>88</v>
      </c>
      <c r="S535" t="s">
        <v>90</v>
      </c>
      <c r="T535">
        <v>8438</v>
      </c>
      <c r="U535" t="str">
        <f t="shared" ca="1" si="99"/>
        <v>cu</v>
      </c>
      <c r="V535" t="str">
        <f t="shared" si="100"/>
        <v>GO</v>
      </c>
      <c r="W535">
        <f t="shared" si="101"/>
        <v>33750</v>
      </c>
      <c r="X535" t="str">
        <f t="shared" ca="1" si="102"/>
        <v>cu</v>
      </c>
      <c r="Y535" t="str">
        <f t="shared" si="103"/>
        <v>GO</v>
      </c>
      <c r="Z535">
        <f t="shared" si="104"/>
        <v>8438</v>
      </c>
    </row>
    <row r="536" spans="1:26">
      <c r="A536" t="s">
        <v>84</v>
      </c>
      <c r="B536" t="str">
        <f>VLOOKUP(A536,EventPointTypeTable!$A:$B,MATCH(EventPointTypeTable!$B$1,EventPointTypeTable!$A$1:$B$1,0),0)</f>
        <v>신규2</v>
      </c>
      <c r="C536">
        <f t="shared" ca="1" si="94"/>
        <v>20</v>
      </c>
      <c r="D536">
        <v>330</v>
      </c>
      <c r="E536">
        <f t="shared" ca="1" si="95"/>
        <v>2912</v>
      </c>
      <c r="F536">
        <f ca="1">(60+SUMIF(OFFSET(N536,-$C536+1,0,$C536),"EN",OFFSET(O536,-$C536+1,0,$C536)))*SummonTypeTable!$O$2</f>
        <v>1984.4444444444448</v>
      </c>
      <c r="G536" t="str">
        <f ca="1">IF(C536=1,60*SummonTypeTable!$O$2-OFFSET(F536,0,-1),
IF(F536&lt;&gt;OFFSET(F536,-1,0),OFFSET(F536,-1,0)-OFFSET(F536,0,-1),""))</f>
        <v/>
      </c>
      <c r="H536" t="str">
        <f ca="1">IF(C536=1,60*SummonTypeTable!$O$2/OFFSET(F536,0,-1),
IF(F536&lt;&gt;OFFSET(F536,-1,0),OFFSET(F536,-1,0)/OFFSET(F536,0,-1),""))</f>
        <v/>
      </c>
      <c r="I536">
        <f ca="1">(60+SUMIF(OFFSET(N536,-$C536+1,0,$C536),"EN",OFFSET(O536,-$C536+1,0,$C536))+SUMIF(OFFSET(S536,-$C536+1,0,$C536),"EN",OFFSET(T536,-$C536+1,0,$C536)))*SummonTypeTable!$O$2</f>
        <v>2468.3111111111116</v>
      </c>
      <c r="J536" t="str">
        <f ca="1">IF(C536=1,60*SummonTypeTable!$O$2-OFFSET(I536,0,-4),
IF(I536&lt;&gt;OFFSET(I536,-1,0),OFFSET(I536,-1,0)-OFFSET(I536,0,-4),""))</f>
        <v/>
      </c>
      <c r="K536" t="str">
        <f ca="1">IF(C536=1,60*SummonTypeTable!$O$2/OFFSET(I536,0,-4),
IF(I536&lt;&gt;OFFSET(I536,-1,0),OFFSET(I536,-1,0)/OFFSET(I536,0,-4),""))</f>
        <v/>
      </c>
      <c r="L536" t="str">
        <f t="shared" ca="1" si="96"/>
        <v>it</v>
      </c>
      <c r="M536" t="s">
        <v>146</v>
      </c>
      <c r="N536" t="s">
        <v>145</v>
      </c>
      <c r="O536">
        <v>10</v>
      </c>
      <c r="P536" t="str">
        <f t="shared" si="98"/>
        <v/>
      </c>
      <c r="Q536" t="str">
        <f t="shared" ca="1" si="97"/>
        <v>cu</v>
      </c>
      <c r="R536" t="s">
        <v>88</v>
      </c>
      <c r="S536" t="s">
        <v>90</v>
      </c>
      <c r="T536">
        <v>9375</v>
      </c>
      <c r="U536" t="str">
        <f t="shared" ca="1" si="99"/>
        <v>it</v>
      </c>
      <c r="V536" t="str">
        <f t="shared" si="100"/>
        <v>Cash_sSpellGacha</v>
      </c>
      <c r="W536">
        <f t="shared" si="101"/>
        <v>10</v>
      </c>
      <c r="X536" t="str">
        <f t="shared" ca="1" si="102"/>
        <v>cu</v>
      </c>
      <c r="Y536" t="str">
        <f t="shared" si="103"/>
        <v>GO</v>
      </c>
      <c r="Z536">
        <f t="shared" si="104"/>
        <v>9375</v>
      </c>
    </row>
    <row r="537" spans="1:26">
      <c r="A537" t="s">
        <v>84</v>
      </c>
      <c r="B537" t="str">
        <f>VLOOKUP(A537,EventPointTypeTable!$A:$B,MATCH(EventPointTypeTable!$B$1,EventPointTypeTable!$A$1:$B$1,0),0)</f>
        <v>신규2</v>
      </c>
      <c r="C537">
        <f t="shared" ref="C537:C600" ca="1" si="105">IF(A537&lt;&gt;OFFSET(A537,-1,0),1,OFFSET(C537,-1,0)+1)</f>
        <v>21</v>
      </c>
      <c r="D537">
        <v>1000</v>
      </c>
      <c r="E537">
        <f t="shared" ref="E537:E600" ca="1" si="106">IF(A537&lt;&gt;OFFSET(A537,-1,0),D537,OFFSET(E537,-1,0)+D537)</f>
        <v>3912</v>
      </c>
      <c r="F537">
        <f ca="1">(60+SUMIF(OFFSET(N537,-$C537+1,0,$C537),"EN",OFFSET(O537,-$C537+1,0,$C537)))*SummonTypeTable!$O$2</f>
        <v>3251.1111111111113</v>
      </c>
      <c r="G537">
        <f ca="1">IF(C537=1,60*SummonTypeTable!$O$2-OFFSET(F537,0,-1),
IF(F537&lt;&gt;OFFSET(F537,-1,0),OFFSET(F537,-1,0)-OFFSET(F537,0,-1),""))</f>
        <v>-1927.5555555555552</v>
      </c>
      <c r="H537">
        <f ca="1">IF(C537=1,60*SummonTypeTable!$O$2/OFFSET(F537,0,-1),
IF(F537&lt;&gt;OFFSET(F537,-1,0),OFFSET(F537,-1,0)/OFFSET(F537,0,-1),""))</f>
        <v>0.50727107475573741</v>
      </c>
      <c r="I537">
        <f ca="1">(60+SUMIF(OFFSET(N537,-$C537+1,0,$C537),"EN",OFFSET(O537,-$C537+1,0,$C537))+SUMIF(OFFSET(S537,-$C537+1,0,$C537),"EN",OFFSET(T537,-$C537+1,0,$C537)))*SummonTypeTable!$O$2</f>
        <v>4051.6444444444451</v>
      </c>
      <c r="J537">
        <f ca="1">IF(C537=1,60*SummonTypeTable!$O$2-OFFSET(I537,0,-4),
IF(I537&lt;&gt;OFFSET(I537,-1,0),OFFSET(I537,-1,0)-OFFSET(I537,0,-4),""))</f>
        <v>-1443.6888888888884</v>
      </c>
      <c r="K537">
        <f ca="1">IF(C537=1,60*SummonTypeTable!$O$2/OFFSET(I537,0,-4),
IF(I537&lt;&gt;OFFSET(I537,-1,0),OFFSET(I537,-1,0)/OFFSET(I537,0,-4),""))</f>
        <v>0.63095887298341302</v>
      </c>
      <c r="L537" t="str">
        <f t="shared" ca="1" si="96"/>
        <v>cu</v>
      </c>
      <c r="M537" t="s">
        <v>88</v>
      </c>
      <c r="N537" t="s">
        <v>114</v>
      </c>
      <c r="O537">
        <v>1500</v>
      </c>
      <c r="P537" t="str">
        <f t="shared" si="98"/>
        <v>에너지너무많음</v>
      </c>
      <c r="Q537" t="str">
        <f t="shared" ca="1" si="97"/>
        <v>cu</v>
      </c>
      <c r="R537" t="s">
        <v>88</v>
      </c>
      <c r="S537" t="s">
        <v>114</v>
      </c>
      <c r="T537">
        <v>375</v>
      </c>
      <c r="U537" t="str">
        <f t="shared" ca="1" si="99"/>
        <v>cu</v>
      </c>
      <c r="V537" t="str">
        <f t="shared" si="100"/>
        <v>EN</v>
      </c>
      <c r="W537">
        <f t="shared" si="101"/>
        <v>1500</v>
      </c>
      <c r="X537" t="str">
        <f t="shared" ca="1" si="102"/>
        <v>cu</v>
      </c>
      <c r="Y537" t="str">
        <f t="shared" si="103"/>
        <v>EN</v>
      </c>
      <c r="Z537">
        <f t="shared" si="104"/>
        <v>375</v>
      </c>
    </row>
    <row r="538" spans="1:26">
      <c r="A538" t="s">
        <v>84</v>
      </c>
      <c r="B538" t="str">
        <f>VLOOKUP(A538,EventPointTypeTable!$A:$B,MATCH(EventPointTypeTable!$B$1,EventPointTypeTable!$A$1:$B$1,0),0)</f>
        <v>신규2</v>
      </c>
      <c r="C538">
        <f t="shared" ca="1" si="105"/>
        <v>22</v>
      </c>
      <c r="D538">
        <v>330</v>
      </c>
      <c r="E538">
        <f t="shared" ca="1" si="106"/>
        <v>4242</v>
      </c>
      <c r="F538">
        <f ca="1">(60+SUMIF(OFFSET(N538,-$C538+1,0,$C538),"EN",OFFSET(O538,-$C538+1,0,$C538)))*SummonTypeTable!$O$2</f>
        <v>3251.1111111111113</v>
      </c>
      <c r="G538" t="str">
        <f ca="1">IF(C538=1,60*SummonTypeTable!$O$2-OFFSET(F538,0,-1),
IF(F538&lt;&gt;OFFSET(F538,-1,0),OFFSET(F538,-1,0)-OFFSET(F538,0,-1),""))</f>
        <v/>
      </c>
      <c r="H538" t="str">
        <f ca="1">IF(C538=1,60*SummonTypeTable!$O$2/OFFSET(F538,0,-1),
IF(F538&lt;&gt;OFFSET(F538,-1,0),OFFSET(F538,-1,0)/OFFSET(F538,0,-1),""))</f>
        <v/>
      </c>
      <c r="I538">
        <f ca="1">(60+SUMIF(OFFSET(N538,-$C538+1,0,$C538),"EN",OFFSET(O538,-$C538+1,0,$C538))+SUMIF(OFFSET(S538,-$C538+1,0,$C538),"EN",OFFSET(T538,-$C538+1,0,$C538)))*SummonTypeTable!$O$2</f>
        <v>4051.6444444444451</v>
      </c>
      <c r="J538" t="str">
        <f ca="1">IF(C538=1,60*SummonTypeTable!$O$2-OFFSET(I538,0,-4),
IF(I538&lt;&gt;OFFSET(I538,-1,0),OFFSET(I538,-1,0)-OFFSET(I538,0,-4),""))</f>
        <v/>
      </c>
      <c r="K538" t="str">
        <f ca="1">IF(C538=1,60*SummonTypeTable!$O$2/OFFSET(I538,0,-4),
IF(I538&lt;&gt;OFFSET(I538,-1,0),OFFSET(I538,-1,0)/OFFSET(I538,0,-4),""))</f>
        <v/>
      </c>
      <c r="L538" t="str">
        <f t="shared" ca="1" si="96"/>
        <v>cu</v>
      </c>
      <c r="M538" t="s">
        <v>88</v>
      </c>
      <c r="N538" t="s">
        <v>90</v>
      </c>
      <c r="O538">
        <v>27500</v>
      </c>
      <c r="P538" t="str">
        <f t="shared" si="98"/>
        <v/>
      </c>
      <c r="Q538" t="str">
        <f t="shared" ref="Q538:Q599" ca="1" si="107">IF(ISBLANK(R538),"",
VLOOKUP(R538,OFFSET(INDIRECT("$A:$B"),0,MATCH(R$1&amp;"_Verify",INDIRECT("$1:$1"),0)-1),2,0)
)</f>
        <v>cu</v>
      </c>
      <c r="R538" t="s">
        <v>88</v>
      </c>
      <c r="S538" t="s">
        <v>90</v>
      </c>
      <c r="T538">
        <v>6875</v>
      </c>
      <c r="U538" t="str">
        <f t="shared" ca="1" si="99"/>
        <v>cu</v>
      </c>
      <c r="V538" t="str">
        <f t="shared" si="100"/>
        <v>GO</v>
      </c>
      <c r="W538">
        <f t="shared" si="101"/>
        <v>27500</v>
      </c>
      <c r="X538" t="str">
        <f t="shared" ca="1" si="102"/>
        <v>cu</v>
      </c>
      <c r="Y538" t="str">
        <f t="shared" si="103"/>
        <v>GO</v>
      </c>
      <c r="Z538">
        <f t="shared" si="104"/>
        <v>6875</v>
      </c>
    </row>
    <row r="539" spans="1:26">
      <c r="A539" t="s">
        <v>84</v>
      </c>
      <c r="B539" t="str">
        <f>VLOOKUP(A539,EventPointTypeTable!$A:$B,MATCH(EventPointTypeTable!$B$1,EventPointTypeTable!$A$1:$B$1,0),0)</f>
        <v>신규2</v>
      </c>
      <c r="C539">
        <f t="shared" ca="1" si="105"/>
        <v>23</v>
      </c>
      <c r="D539">
        <v>590</v>
      </c>
      <c r="E539">
        <f t="shared" ca="1" si="106"/>
        <v>4832</v>
      </c>
      <c r="F539">
        <f ca="1">(60+SUMIF(OFFSET(N539,-$C539+1,0,$C539),"EN",OFFSET(O539,-$C539+1,0,$C539)))*SummonTypeTable!$O$2</f>
        <v>3251.1111111111113</v>
      </c>
      <c r="G539" t="str">
        <f ca="1">IF(C539=1,60*SummonTypeTable!$O$2-OFFSET(F539,0,-1),
IF(F539&lt;&gt;OFFSET(F539,-1,0),OFFSET(F539,-1,0)-OFFSET(F539,0,-1),""))</f>
        <v/>
      </c>
      <c r="H539" t="str">
        <f ca="1">IF(C539=1,60*SummonTypeTable!$O$2/OFFSET(F539,0,-1),
IF(F539&lt;&gt;OFFSET(F539,-1,0),OFFSET(F539,-1,0)/OFFSET(F539,0,-1),""))</f>
        <v/>
      </c>
      <c r="I539">
        <f ca="1">(60+SUMIF(OFFSET(N539,-$C539+1,0,$C539),"EN",OFFSET(O539,-$C539+1,0,$C539))+SUMIF(OFFSET(S539,-$C539+1,0,$C539),"EN",OFFSET(T539,-$C539+1,0,$C539)))*SummonTypeTable!$O$2</f>
        <v>4051.6444444444451</v>
      </c>
      <c r="J539" t="str">
        <f ca="1">IF(C539=1,60*SummonTypeTable!$O$2-OFFSET(I539,0,-4),
IF(I539&lt;&gt;OFFSET(I539,-1,0),OFFSET(I539,-1,0)-OFFSET(I539,0,-4),""))</f>
        <v/>
      </c>
      <c r="K539" t="str">
        <f ca="1">IF(C539=1,60*SummonTypeTable!$O$2/OFFSET(I539,0,-4),
IF(I539&lt;&gt;OFFSET(I539,-1,0),OFFSET(I539,-1,0)/OFFSET(I539,0,-4),""))</f>
        <v/>
      </c>
      <c r="L539" t="str">
        <f t="shared" ca="1" si="96"/>
        <v>it</v>
      </c>
      <c r="M539" t="s">
        <v>146</v>
      </c>
      <c r="N539" t="s">
        <v>145</v>
      </c>
      <c r="O539">
        <v>10</v>
      </c>
      <c r="P539" t="str">
        <f t="shared" si="98"/>
        <v/>
      </c>
      <c r="Q539" t="str">
        <f t="shared" ca="1" si="107"/>
        <v>cu</v>
      </c>
      <c r="R539" t="s">
        <v>88</v>
      </c>
      <c r="S539" t="s">
        <v>90</v>
      </c>
      <c r="T539">
        <v>10938</v>
      </c>
      <c r="U539" t="str">
        <f t="shared" ca="1" si="99"/>
        <v>it</v>
      </c>
      <c r="V539" t="str">
        <f t="shared" si="100"/>
        <v>Cash_sSpellGacha</v>
      </c>
      <c r="W539">
        <f t="shared" si="101"/>
        <v>10</v>
      </c>
      <c r="X539" t="str">
        <f t="shared" ca="1" si="102"/>
        <v>cu</v>
      </c>
      <c r="Y539" t="str">
        <f t="shared" si="103"/>
        <v>GO</v>
      </c>
      <c r="Z539">
        <f t="shared" si="104"/>
        <v>10938</v>
      </c>
    </row>
    <row r="540" spans="1:26">
      <c r="A540" t="s">
        <v>84</v>
      </c>
      <c r="B540" t="str">
        <f>VLOOKUP(A540,EventPointTypeTable!$A:$B,MATCH(EventPointTypeTable!$B$1,EventPointTypeTable!$A$1:$B$1,0),0)</f>
        <v>신규2</v>
      </c>
      <c r="C540">
        <f t="shared" ca="1" si="105"/>
        <v>24</v>
      </c>
      <c r="D540">
        <v>1250</v>
      </c>
      <c r="E540">
        <f t="shared" ca="1" si="106"/>
        <v>6082</v>
      </c>
      <c r="F540">
        <f ca="1">(60+SUMIF(OFFSET(N540,-$C540+1,0,$C540),"EN",OFFSET(O540,-$C540+1,0,$C540)))*SummonTypeTable!$O$2</f>
        <v>3251.1111111111113</v>
      </c>
      <c r="G540" t="str">
        <f ca="1">IF(C540=1,60*SummonTypeTable!$O$2-OFFSET(F540,0,-1),
IF(F540&lt;&gt;OFFSET(F540,-1,0),OFFSET(F540,-1,0)-OFFSET(F540,0,-1),""))</f>
        <v/>
      </c>
      <c r="H540" t="str">
        <f ca="1">IF(C540=1,60*SummonTypeTable!$O$2/OFFSET(F540,0,-1),
IF(F540&lt;&gt;OFFSET(F540,-1,0),OFFSET(F540,-1,0)/OFFSET(F540,0,-1),""))</f>
        <v/>
      </c>
      <c r="I540">
        <f ca="1">(60+SUMIF(OFFSET(N540,-$C540+1,0,$C540),"EN",OFFSET(O540,-$C540+1,0,$C540))+SUMIF(OFFSET(S540,-$C540+1,0,$C540),"EN",OFFSET(T540,-$C540+1,0,$C540)))*SummonTypeTable!$O$2</f>
        <v>4051.6444444444451</v>
      </c>
      <c r="J540" t="str">
        <f ca="1">IF(C540=1,60*SummonTypeTable!$O$2-OFFSET(I540,0,-4),
IF(I540&lt;&gt;OFFSET(I540,-1,0),OFFSET(I540,-1,0)-OFFSET(I540,0,-4),""))</f>
        <v/>
      </c>
      <c r="K540" t="str">
        <f ca="1">IF(C540=1,60*SummonTypeTable!$O$2/OFFSET(I540,0,-4),
IF(I540&lt;&gt;OFFSET(I540,-1,0),OFFSET(I540,-1,0)/OFFSET(I540,0,-4),""))</f>
        <v/>
      </c>
      <c r="L540" t="str">
        <f t="shared" ref="L540:L543" ca="1" si="108">IF(ISBLANK(M540),"",
VLOOKUP(M540,OFFSET(INDIRECT("$A:$B"),0,MATCH(M$1&amp;"_Verify",INDIRECT("$1:$1"),0)-1),2,0)
)</f>
        <v>cu</v>
      </c>
      <c r="M540" t="s">
        <v>88</v>
      </c>
      <c r="N540" t="s">
        <v>90</v>
      </c>
      <c r="O540">
        <v>36250</v>
      </c>
      <c r="P540" t="str">
        <f t="shared" si="98"/>
        <v/>
      </c>
      <c r="Q540" t="str">
        <f t="shared" ca="1" si="107"/>
        <v>cu</v>
      </c>
      <c r="R540" t="s">
        <v>88</v>
      </c>
      <c r="S540" t="s">
        <v>90</v>
      </c>
      <c r="T540">
        <v>9063</v>
      </c>
      <c r="U540" t="str">
        <f t="shared" ca="1" si="99"/>
        <v>cu</v>
      </c>
      <c r="V540" t="str">
        <f t="shared" si="100"/>
        <v>GO</v>
      </c>
      <c r="W540">
        <f t="shared" si="101"/>
        <v>36250</v>
      </c>
      <c r="X540" t="str">
        <f t="shared" ca="1" si="102"/>
        <v>cu</v>
      </c>
      <c r="Y540" t="str">
        <f t="shared" si="103"/>
        <v>GO</v>
      </c>
      <c r="Z540">
        <f t="shared" si="104"/>
        <v>9063</v>
      </c>
    </row>
    <row r="541" spans="1:26">
      <c r="A541" t="s">
        <v>84</v>
      </c>
      <c r="B541" t="str">
        <f>VLOOKUP(A541,EventPointTypeTable!$A:$B,MATCH(EventPointTypeTable!$B$1,EventPointTypeTable!$A$1:$B$1,0),0)</f>
        <v>신규2</v>
      </c>
      <c r="C541">
        <f t="shared" ca="1" si="105"/>
        <v>25</v>
      </c>
      <c r="D541">
        <v>1900</v>
      </c>
      <c r="E541">
        <f t="shared" ca="1" si="106"/>
        <v>7982</v>
      </c>
      <c r="F541">
        <f ca="1">(60+SUMIF(OFFSET(N541,-$C541+1,0,$C541),"EN",OFFSET(O541,-$C541+1,0,$C541)))*SummonTypeTable!$O$2</f>
        <v>4940.0000000000009</v>
      </c>
      <c r="G541">
        <f ca="1">IF(C541=1,60*SummonTypeTable!$O$2-OFFSET(F541,0,-1),
IF(F541&lt;&gt;OFFSET(F541,-1,0),OFFSET(F541,-1,0)-OFFSET(F541,0,-1),""))</f>
        <v>-4730.8888888888887</v>
      </c>
      <c r="H541">
        <f ca="1">IF(C541=1,60*SummonTypeTable!$O$2/OFFSET(F541,0,-1),
IF(F541&lt;&gt;OFFSET(F541,-1,0),OFFSET(F541,-1,0)/OFFSET(F541,0,-1),""))</f>
        <v>0.40730532587210116</v>
      </c>
      <c r="I541">
        <f ca="1">(60+SUMIF(OFFSET(N541,-$C541+1,0,$C541),"EN",OFFSET(O541,-$C541+1,0,$C541))+SUMIF(OFFSET(S541,-$C541+1,0,$C541),"EN",OFFSET(T541,-$C541+1,0,$C541)))*SummonTypeTable!$O$2</f>
        <v>6162.7555555555564</v>
      </c>
      <c r="J541">
        <f ca="1">IF(C541=1,60*SummonTypeTable!$O$2-OFFSET(I541,0,-4),
IF(I541&lt;&gt;OFFSET(I541,-1,0),OFFSET(I541,-1,0)-OFFSET(I541,0,-4),""))</f>
        <v>-3930.3555555555549</v>
      </c>
      <c r="K541">
        <f ca="1">IF(C541=1,60*SummonTypeTable!$O$2/OFFSET(I541,0,-4),
IF(I541&lt;&gt;OFFSET(I541,-1,0),OFFSET(I541,-1,0)/OFFSET(I541,0,-4),""))</f>
        <v>0.50759765026866011</v>
      </c>
      <c r="L541" t="str">
        <f t="shared" ca="1" si="108"/>
        <v>cu</v>
      </c>
      <c r="M541" t="s">
        <v>88</v>
      </c>
      <c r="N541" t="s">
        <v>114</v>
      </c>
      <c r="O541">
        <v>2000</v>
      </c>
      <c r="P541" t="str">
        <f t="shared" si="98"/>
        <v>에너지너무많음</v>
      </c>
      <c r="Q541" t="str">
        <f t="shared" ca="1" si="107"/>
        <v>cu</v>
      </c>
      <c r="R541" t="s">
        <v>88</v>
      </c>
      <c r="S541" t="s">
        <v>114</v>
      </c>
      <c r="T541">
        <v>500</v>
      </c>
      <c r="U541" t="str">
        <f t="shared" ca="1" si="99"/>
        <v>cu</v>
      </c>
      <c r="V541" t="str">
        <f t="shared" si="100"/>
        <v>EN</v>
      </c>
      <c r="W541">
        <f t="shared" si="101"/>
        <v>2000</v>
      </c>
      <c r="X541" t="str">
        <f t="shared" ca="1" si="102"/>
        <v>cu</v>
      </c>
      <c r="Y541" t="str">
        <f t="shared" si="103"/>
        <v>EN</v>
      </c>
      <c r="Z541">
        <f t="shared" si="104"/>
        <v>500</v>
      </c>
    </row>
    <row r="542" spans="1:26">
      <c r="A542" t="s">
        <v>84</v>
      </c>
      <c r="B542" t="str">
        <f>VLOOKUP(A542,EventPointTypeTable!$A:$B,MATCH(EventPointTypeTable!$B$1,EventPointTypeTable!$A$1:$B$1,0),0)</f>
        <v>신규2</v>
      </c>
      <c r="C542">
        <f t="shared" ca="1" si="105"/>
        <v>26</v>
      </c>
      <c r="D542">
        <v>200</v>
      </c>
      <c r="E542">
        <f t="shared" ca="1" si="106"/>
        <v>8182</v>
      </c>
      <c r="F542">
        <f ca="1">(60+SUMIF(OFFSET(N542,-$C542+1,0,$C542),"EN",OFFSET(O542,-$C542+1,0,$C542)))*SummonTypeTable!$O$2</f>
        <v>4940.0000000000009</v>
      </c>
      <c r="G542" t="str">
        <f ca="1">IF(C542=1,60*SummonTypeTable!$O$2-OFFSET(F542,0,-1),
IF(F542&lt;&gt;OFFSET(F542,-1,0),OFFSET(F542,-1,0)-OFFSET(F542,0,-1),""))</f>
        <v/>
      </c>
      <c r="H542" t="str">
        <f ca="1">IF(C542=1,60*SummonTypeTable!$O$2/OFFSET(F542,0,-1),
IF(F542&lt;&gt;OFFSET(F542,-1,0),OFFSET(F542,-1,0)/OFFSET(F542,0,-1),""))</f>
        <v/>
      </c>
      <c r="I542">
        <f ca="1">(60+SUMIF(OFFSET(N542,-$C542+1,0,$C542),"EN",OFFSET(O542,-$C542+1,0,$C542))+SUMIF(OFFSET(S542,-$C542+1,0,$C542),"EN",OFFSET(T542,-$C542+1,0,$C542)))*SummonTypeTable!$O$2</f>
        <v>6162.7555555555564</v>
      </c>
      <c r="J542" t="str">
        <f ca="1">IF(C542=1,60*SummonTypeTable!$O$2-OFFSET(I542,0,-4),
IF(I542&lt;&gt;OFFSET(I542,-1,0),OFFSET(I542,-1,0)-OFFSET(I542,0,-4),""))</f>
        <v/>
      </c>
      <c r="K542" t="str">
        <f ca="1">IF(C542=1,60*SummonTypeTable!$O$2/OFFSET(I542,0,-4),
IF(I542&lt;&gt;OFFSET(I542,-1,0),OFFSET(I542,-1,0)/OFFSET(I542,0,-4),""))</f>
        <v/>
      </c>
      <c r="L542" t="str">
        <f t="shared" ca="1" si="108"/>
        <v>cu</v>
      </c>
      <c r="M542" t="s">
        <v>88</v>
      </c>
      <c r="N542" t="s">
        <v>90</v>
      </c>
      <c r="O542">
        <v>50000</v>
      </c>
      <c r="P542" t="str">
        <f t="shared" si="98"/>
        <v/>
      </c>
      <c r="Q542" t="str">
        <f t="shared" ca="1" si="107"/>
        <v>cu</v>
      </c>
      <c r="R542" t="s">
        <v>88</v>
      </c>
      <c r="S542" t="s">
        <v>90</v>
      </c>
      <c r="T542">
        <v>12500</v>
      </c>
      <c r="U542" t="str">
        <f t="shared" ca="1" si="99"/>
        <v>cu</v>
      </c>
      <c r="V542" t="str">
        <f t="shared" si="100"/>
        <v>GO</v>
      </c>
      <c r="W542">
        <f t="shared" si="101"/>
        <v>50000</v>
      </c>
      <c r="X542" t="str">
        <f t="shared" ca="1" si="102"/>
        <v>cu</v>
      </c>
      <c r="Y542" t="str">
        <f t="shared" si="103"/>
        <v>GO</v>
      </c>
      <c r="Z542">
        <f t="shared" si="104"/>
        <v>12500</v>
      </c>
    </row>
    <row r="543" spans="1:26">
      <c r="A543" t="s">
        <v>84</v>
      </c>
      <c r="B543" t="str">
        <f>VLOOKUP(A543,EventPointTypeTable!$A:$B,MATCH(EventPointTypeTable!$B$1,EventPointTypeTable!$A$1:$B$1,0),0)</f>
        <v>신규2</v>
      </c>
      <c r="C543">
        <f t="shared" ca="1" si="105"/>
        <v>27</v>
      </c>
      <c r="D543">
        <v>400</v>
      </c>
      <c r="E543">
        <f t="shared" ca="1" si="106"/>
        <v>8582</v>
      </c>
      <c r="F543">
        <f ca="1">(60+SUMIF(OFFSET(N543,-$C543+1,0,$C543),"EN",OFFSET(O543,-$C543+1,0,$C543)))*SummonTypeTable!$O$2</f>
        <v>4940.0000000000009</v>
      </c>
      <c r="G543" t="str">
        <f ca="1">IF(C543=1,60*SummonTypeTable!$O$2-OFFSET(F543,0,-1),
IF(F543&lt;&gt;OFFSET(F543,-1,0),OFFSET(F543,-1,0)-OFFSET(F543,0,-1),""))</f>
        <v/>
      </c>
      <c r="H543" t="str">
        <f ca="1">IF(C543=1,60*SummonTypeTable!$O$2/OFFSET(F543,0,-1),
IF(F543&lt;&gt;OFFSET(F543,-1,0),OFFSET(F543,-1,0)/OFFSET(F543,0,-1),""))</f>
        <v/>
      </c>
      <c r="I543">
        <f ca="1">(60+SUMIF(OFFSET(N543,-$C543+1,0,$C543),"EN",OFFSET(O543,-$C543+1,0,$C543))+SUMIF(OFFSET(S543,-$C543+1,0,$C543),"EN",OFFSET(T543,-$C543+1,0,$C543)))*SummonTypeTable!$O$2</f>
        <v>6162.7555555555564</v>
      </c>
      <c r="J543" t="str">
        <f ca="1">IF(C543=1,60*SummonTypeTable!$O$2-OFFSET(I543,0,-4),
IF(I543&lt;&gt;OFFSET(I543,-1,0),OFFSET(I543,-1,0)-OFFSET(I543,0,-4),""))</f>
        <v/>
      </c>
      <c r="K543" t="str">
        <f ca="1">IF(C543=1,60*SummonTypeTable!$O$2/OFFSET(I543,0,-4),
IF(I543&lt;&gt;OFFSET(I543,-1,0),OFFSET(I543,-1,0)/OFFSET(I543,0,-4),""))</f>
        <v/>
      </c>
      <c r="L543" t="str">
        <f t="shared" ca="1" si="108"/>
        <v>it</v>
      </c>
      <c r="M543" t="s">
        <v>146</v>
      </c>
      <c r="N543" t="s">
        <v>145</v>
      </c>
      <c r="O543">
        <v>10</v>
      </c>
      <c r="P543" t="str">
        <f t="shared" si="98"/>
        <v/>
      </c>
      <c r="Q543" t="str">
        <f t="shared" ca="1" si="107"/>
        <v>cu</v>
      </c>
      <c r="R543" t="s">
        <v>88</v>
      </c>
      <c r="S543" t="s">
        <v>90</v>
      </c>
      <c r="T543">
        <v>15625</v>
      </c>
      <c r="U543" t="str">
        <f t="shared" ca="1" si="99"/>
        <v>it</v>
      </c>
      <c r="V543" t="str">
        <f t="shared" si="100"/>
        <v>Cash_sSpellGacha</v>
      </c>
      <c r="W543">
        <f t="shared" si="101"/>
        <v>10</v>
      </c>
      <c r="X543" t="str">
        <f t="shared" ca="1" si="102"/>
        <v>cu</v>
      </c>
      <c r="Y543" t="str">
        <f t="shared" si="103"/>
        <v>GO</v>
      </c>
      <c r="Z543">
        <f t="shared" si="104"/>
        <v>15625</v>
      </c>
    </row>
    <row r="544" spans="1:26">
      <c r="A544" t="s">
        <v>84</v>
      </c>
      <c r="B544" t="str">
        <f>VLOOKUP(A544,EventPointTypeTable!$A:$B,MATCH(EventPointTypeTable!$B$1,EventPointTypeTable!$A$1:$B$1,0),0)</f>
        <v>신규2</v>
      </c>
      <c r="C544">
        <f t="shared" ca="1" si="105"/>
        <v>28</v>
      </c>
      <c r="D544">
        <v>2400</v>
      </c>
      <c r="E544">
        <f t="shared" ca="1" si="106"/>
        <v>10982</v>
      </c>
      <c r="F544">
        <f ca="1">(60+SUMIF(OFFSET(N544,-$C544+1,0,$C544),"EN",OFFSET(O544,-$C544+1,0,$C544)))*SummonTypeTable!$O$2</f>
        <v>4940.0000000000009</v>
      </c>
      <c r="G544" t="str">
        <f ca="1">IF(C544=1,60*SummonTypeTable!$O$2-OFFSET(F544,0,-1),
IF(F544&lt;&gt;OFFSET(F544,-1,0),OFFSET(F544,-1,0)-OFFSET(F544,0,-1),""))</f>
        <v/>
      </c>
      <c r="H544" t="str">
        <f ca="1">IF(C544=1,60*SummonTypeTable!$O$2/OFFSET(F544,0,-1),
IF(F544&lt;&gt;OFFSET(F544,-1,0),OFFSET(F544,-1,0)/OFFSET(F544,0,-1),""))</f>
        <v/>
      </c>
      <c r="I544">
        <f ca="1">(60+SUMIF(OFFSET(N544,-$C544+1,0,$C544),"EN",OFFSET(O544,-$C544+1,0,$C544))+SUMIF(OFFSET(S544,-$C544+1,0,$C544),"EN",OFFSET(T544,-$C544+1,0,$C544)))*SummonTypeTable!$O$2</f>
        <v>6796.0888888888894</v>
      </c>
      <c r="J544">
        <f ca="1">IF(C544=1,60*SummonTypeTable!$O$2-OFFSET(I544,0,-4),
IF(I544&lt;&gt;OFFSET(I544,-1,0),OFFSET(I544,-1,0)-OFFSET(I544,0,-4),""))</f>
        <v>-4819.2444444444436</v>
      </c>
      <c r="K544">
        <f ca="1">IF(C544=1,60*SummonTypeTable!$O$2/OFFSET(I544,0,-4),
IF(I544&lt;&gt;OFFSET(I544,-1,0),OFFSET(I544,-1,0)/OFFSET(I544,0,-4),""))</f>
        <v>0.56116878123798541</v>
      </c>
      <c r="L544" t="str">
        <f t="shared" ref="L544:L601" ca="1" si="109">IF(ISBLANK(M544),"",
VLOOKUP(M544,OFFSET(INDIRECT("$A:$B"),0,MATCH(M$1&amp;"_Verify",INDIRECT("$1:$1"),0)-1),2,0)
)</f>
        <v>it</v>
      </c>
      <c r="M544" t="s">
        <v>146</v>
      </c>
      <c r="N544" t="s">
        <v>147</v>
      </c>
      <c r="O544">
        <v>10</v>
      </c>
      <c r="P544" t="str">
        <f t="shared" si="98"/>
        <v/>
      </c>
      <c r="Q544" t="str">
        <f t="shared" ca="1" si="107"/>
        <v>cu</v>
      </c>
      <c r="R544" t="s">
        <v>88</v>
      </c>
      <c r="S544" t="s">
        <v>114</v>
      </c>
      <c r="T544">
        <v>750</v>
      </c>
      <c r="U544" t="str">
        <f t="shared" ca="1" si="99"/>
        <v>it</v>
      </c>
      <c r="V544" t="str">
        <f t="shared" si="100"/>
        <v>Cash_sCharacterGacha</v>
      </c>
      <c r="W544">
        <f t="shared" si="101"/>
        <v>10</v>
      </c>
      <c r="X544" t="str">
        <f t="shared" ca="1" si="102"/>
        <v>cu</v>
      </c>
      <c r="Y544" t="str">
        <f t="shared" si="103"/>
        <v>EN</v>
      </c>
      <c r="Z544">
        <f t="shared" si="104"/>
        <v>750</v>
      </c>
    </row>
    <row r="545" spans="1:26">
      <c r="A545" t="s">
        <v>84</v>
      </c>
      <c r="B545" t="str">
        <f>VLOOKUP(A545,EventPointTypeTable!$A:$B,MATCH(EventPointTypeTable!$B$1,EventPointTypeTable!$A$1:$B$1,0),0)</f>
        <v>신규2</v>
      </c>
      <c r="C545">
        <f t="shared" ca="1" si="105"/>
        <v>29</v>
      </c>
      <c r="D545">
        <v>1500</v>
      </c>
      <c r="E545">
        <f t="shared" ca="1" si="106"/>
        <v>12482</v>
      </c>
      <c r="F545">
        <f ca="1">(60+SUMIF(OFFSET(N545,-$C545+1,0,$C545),"EN",OFFSET(O545,-$C545+1,0,$C545)))*SummonTypeTable!$O$2</f>
        <v>4940.0000000000009</v>
      </c>
      <c r="G545" t="str">
        <f ca="1">IF(C545=1,60*SummonTypeTable!$O$2-OFFSET(F545,0,-1),
IF(F545&lt;&gt;OFFSET(F545,-1,0),OFFSET(F545,-1,0)-OFFSET(F545,0,-1),""))</f>
        <v/>
      </c>
      <c r="H545" t="str">
        <f ca="1">IF(C545=1,60*SummonTypeTable!$O$2/OFFSET(F545,0,-1),
IF(F545&lt;&gt;OFFSET(F545,-1,0),OFFSET(F545,-1,0)/OFFSET(F545,0,-1),""))</f>
        <v/>
      </c>
      <c r="I545">
        <f ca="1">(60+SUMIF(OFFSET(N545,-$C545+1,0,$C545),"EN",OFFSET(O545,-$C545+1,0,$C545))+SUMIF(OFFSET(S545,-$C545+1,0,$C545),"EN",OFFSET(T545,-$C545+1,0,$C545)))*SummonTypeTable!$O$2</f>
        <v>6796.0888888888894</v>
      </c>
      <c r="J545" t="str">
        <f ca="1">IF(C545=1,60*SummonTypeTable!$O$2-OFFSET(I545,0,-4),
IF(I545&lt;&gt;OFFSET(I545,-1,0),OFFSET(I545,-1,0)-OFFSET(I545,0,-4),""))</f>
        <v/>
      </c>
      <c r="K545" t="str">
        <f ca="1">IF(C545=1,60*SummonTypeTable!$O$2/OFFSET(I545,0,-4),
IF(I545&lt;&gt;OFFSET(I545,-1,0),OFFSET(I545,-1,0)/OFFSET(I545,0,-4),""))</f>
        <v/>
      </c>
      <c r="L545" t="str">
        <f t="shared" ca="1" si="109"/>
        <v>cu</v>
      </c>
      <c r="M545" t="s">
        <v>88</v>
      </c>
      <c r="N545" t="s">
        <v>90</v>
      </c>
      <c r="O545">
        <v>75000</v>
      </c>
      <c r="P545" t="str">
        <f t="shared" si="98"/>
        <v/>
      </c>
      <c r="Q545" t="str">
        <f t="shared" ca="1" si="107"/>
        <v>cu</v>
      </c>
      <c r="R545" t="s">
        <v>88</v>
      </c>
      <c r="S545" t="s">
        <v>90</v>
      </c>
      <c r="T545">
        <v>18750</v>
      </c>
      <c r="U545" t="str">
        <f t="shared" ca="1" si="99"/>
        <v>cu</v>
      </c>
      <c r="V545" t="str">
        <f t="shared" si="100"/>
        <v>GO</v>
      </c>
      <c r="W545">
        <f t="shared" si="101"/>
        <v>75000</v>
      </c>
      <c r="X545" t="str">
        <f t="shared" ca="1" si="102"/>
        <v>cu</v>
      </c>
      <c r="Y545" t="str">
        <f t="shared" si="103"/>
        <v>GO</v>
      </c>
      <c r="Z545">
        <f t="shared" si="104"/>
        <v>18750</v>
      </c>
    </row>
    <row r="546" spans="1:26">
      <c r="A546" t="s">
        <v>84</v>
      </c>
      <c r="B546" t="str">
        <f>VLOOKUP(A546,EventPointTypeTable!$A:$B,MATCH(EventPointTypeTable!$B$1,EventPointTypeTable!$A$1:$B$1,0),0)</f>
        <v>신규2</v>
      </c>
      <c r="C546">
        <f t="shared" ca="1" si="105"/>
        <v>30</v>
      </c>
      <c r="D546">
        <v>2800</v>
      </c>
      <c r="E546">
        <f t="shared" ca="1" si="106"/>
        <v>15282</v>
      </c>
      <c r="F546">
        <f ca="1">(60+SUMIF(OFFSET(N546,-$C546+1,0,$C546),"EN",OFFSET(O546,-$C546+1,0,$C546)))*SummonTypeTable!$O$2</f>
        <v>4940.0000000000009</v>
      </c>
      <c r="G546" t="str">
        <f ca="1">IF(C546=1,60*SummonTypeTable!$O$2-OFFSET(F546,0,-1),
IF(F546&lt;&gt;OFFSET(F546,-1,0),OFFSET(F546,-1,0)-OFFSET(F546,0,-1),""))</f>
        <v/>
      </c>
      <c r="H546" t="str">
        <f ca="1">IF(C546=1,60*SummonTypeTable!$O$2/OFFSET(F546,0,-1),
IF(F546&lt;&gt;OFFSET(F546,-1,0),OFFSET(F546,-1,0)/OFFSET(F546,0,-1),""))</f>
        <v/>
      </c>
      <c r="I546">
        <f ca="1">(60+SUMIF(OFFSET(N546,-$C546+1,0,$C546),"EN",OFFSET(O546,-$C546+1,0,$C546))+SUMIF(OFFSET(S546,-$C546+1,0,$C546),"EN",OFFSET(T546,-$C546+1,0,$C546)))*SummonTypeTable!$O$2</f>
        <v>6796.0888888888894</v>
      </c>
      <c r="J546" t="str">
        <f ca="1">IF(C546=1,60*SummonTypeTable!$O$2-OFFSET(I546,0,-4),
IF(I546&lt;&gt;OFFSET(I546,-1,0),OFFSET(I546,-1,0)-OFFSET(I546,0,-4),""))</f>
        <v/>
      </c>
      <c r="K546" t="str">
        <f ca="1">IF(C546=1,60*SummonTypeTable!$O$2/OFFSET(I546,0,-4),
IF(I546&lt;&gt;OFFSET(I546,-1,0),OFFSET(I546,-1,0)/OFFSET(I546,0,-4),""))</f>
        <v/>
      </c>
      <c r="L546" t="str">
        <f t="shared" ca="1" si="109"/>
        <v>cu</v>
      </c>
      <c r="M546" t="s">
        <v>88</v>
      </c>
      <c r="N546" t="s">
        <v>90</v>
      </c>
      <c r="O546">
        <v>81250</v>
      </c>
      <c r="P546" t="str">
        <f t="shared" si="98"/>
        <v/>
      </c>
      <c r="Q546" t="str">
        <f t="shared" ca="1" si="107"/>
        <v>cu</v>
      </c>
      <c r="R546" t="s">
        <v>88</v>
      </c>
      <c r="S546" t="s">
        <v>90</v>
      </c>
      <c r="T546">
        <v>20313</v>
      </c>
      <c r="U546" t="str">
        <f t="shared" ca="1" si="99"/>
        <v>cu</v>
      </c>
      <c r="V546" t="str">
        <f t="shared" si="100"/>
        <v>GO</v>
      </c>
      <c r="W546">
        <f t="shared" si="101"/>
        <v>81250</v>
      </c>
      <c r="X546" t="str">
        <f t="shared" ca="1" si="102"/>
        <v>cu</v>
      </c>
      <c r="Y546" t="str">
        <f t="shared" si="103"/>
        <v>GO</v>
      </c>
      <c r="Z546">
        <f t="shared" si="104"/>
        <v>20313</v>
      </c>
    </row>
    <row r="547" spans="1:26">
      <c r="A547" t="s">
        <v>84</v>
      </c>
      <c r="B547" t="str">
        <f>VLOOKUP(A547,EventPointTypeTable!$A:$B,MATCH(EventPointTypeTable!$B$1,EventPointTypeTable!$A$1:$B$1,0),0)</f>
        <v>신규2</v>
      </c>
      <c r="C547">
        <f t="shared" ca="1" si="105"/>
        <v>31</v>
      </c>
      <c r="D547">
        <v>3400</v>
      </c>
      <c r="E547">
        <f t="shared" ca="1" si="106"/>
        <v>18682</v>
      </c>
      <c r="F547">
        <f ca="1">(60+SUMIF(OFFSET(N547,-$C547+1,0,$C547),"EN",OFFSET(O547,-$C547+1,0,$C547)))*SummonTypeTable!$O$2</f>
        <v>8317.7777777777792</v>
      </c>
      <c r="G547">
        <f ca="1">IF(C547=1,60*SummonTypeTable!$O$2-OFFSET(F547,0,-1),
IF(F547&lt;&gt;OFFSET(F547,-1,0),OFFSET(F547,-1,0)-OFFSET(F547,0,-1),""))</f>
        <v>-13742</v>
      </c>
      <c r="H547">
        <f ca="1">IF(C547=1,60*SummonTypeTable!$O$2/OFFSET(F547,0,-1),
IF(F547&lt;&gt;OFFSET(F547,-1,0),OFFSET(F547,-1,0)/OFFSET(F547,0,-1),""))</f>
        <v>0.26442565035863402</v>
      </c>
      <c r="I547">
        <f ca="1">(60+SUMIF(OFFSET(N547,-$C547+1,0,$C547),"EN",OFFSET(O547,-$C547+1,0,$C547))+SUMIF(OFFSET(S547,-$C547+1,0,$C547),"EN",OFFSET(T547,-$C547+1,0,$C547)))*SummonTypeTable!$O$2</f>
        <v>11018.311111111112</v>
      </c>
      <c r="J547">
        <f ca="1">IF(C547=1,60*SummonTypeTable!$O$2-OFFSET(I547,0,-4),
IF(I547&lt;&gt;OFFSET(I547,-1,0),OFFSET(I547,-1,0)-OFFSET(I547,0,-4),""))</f>
        <v>-11885.911111111111</v>
      </c>
      <c r="K547">
        <f ca="1">IF(C547=1,60*SummonTypeTable!$O$2/OFFSET(I547,0,-4),
IF(I547&lt;&gt;OFFSET(I547,-1,0),OFFSET(I547,-1,0)/OFFSET(I547,0,-4),""))</f>
        <v>0.36377737334808313</v>
      </c>
      <c r="L547" t="str">
        <f t="shared" ca="1" si="109"/>
        <v>cu</v>
      </c>
      <c r="M547" t="s">
        <v>88</v>
      </c>
      <c r="N547" t="s">
        <v>114</v>
      </c>
      <c r="O547">
        <v>4000</v>
      </c>
      <c r="P547" t="str">
        <f t="shared" si="98"/>
        <v>에너지너무많음</v>
      </c>
      <c r="Q547" t="str">
        <f t="shared" ca="1" si="107"/>
        <v>cu</v>
      </c>
      <c r="R547" t="s">
        <v>88</v>
      </c>
      <c r="S547" t="s">
        <v>114</v>
      </c>
      <c r="T547">
        <v>1000</v>
      </c>
      <c r="U547" t="str">
        <f t="shared" ca="1" si="99"/>
        <v>cu</v>
      </c>
      <c r="V547" t="str">
        <f t="shared" si="100"/>
        <v>EN</v>
      </c>
      <c r="W547">
        <f t="shared" si="101"/>
        <v>4000</v>
      </c>
      <c r="X547" t="str">
        <f t="shared" ca="1" si="102"/>
        <v>cu</v>
      </c>
      <c r="Y547" t="str">
        <f t="shared" si="103"/>
        <v>EN</v>
      </c>
      <c r="Z547">
        <f t="shared" si="104"/>
        <v>1000</v>
      </c>
    </row>
    <row r="548" spans="1:26">
      <c r="A548" t="s">
        <v>84</v>
      </c>
      <c r="B548" t="str">
        <f>VLOOKUP(A548,EventPointTypeTable!$A:$B,MATCH(EventPointTypeTable!$B$1,EventPointTypeTable!$A$1:$B$1,0),0)</f>
        <v>신규2</v>
      </c>
      <c r="C548">
        <f t="shared" ca="1" si="105"/>
        <v>32</v>
      </c>
      <c r="D548">
        <v>1200</v>
      </c>
      <c r="E548">
        <f t="shared" ca="1" si="106"/>
        <v>19882</v>
      </c>
      <c r="F548">
        <f ca="1">(60+SUMIF(OFFSET(N548,-$C548+1,0,$C548),"EN",OFFSET(O548,-$C548+1,0,$C548)))*SummonTypeTable!$O$2</f>
        <v>8317.7777777777792</v>
      </c>
      <c r="G548" t="str">
        <f ca="1">IF(C548=1,60*SummonTypeTable!$O$2-OFFSET(F548,0,-1),
IF(F548&lt;&gt;OFFSET(F548,-1,0),OFFSET(F548,-1,0)-OFFSET(F548,0,-1),""))</f>
        <v/>
      </c>
      <c r="H548" t="str">
        <f ca="1">IF(C548=1,60*SummonTypeTable!$O$2/OFFSET(F548,0,-1),
IF(F548&lt;&gt;OFFSET(F548,-1,0),OFFSET(F548,-1,0)/OFFSET(F548,0,-1),""))</f>
        <v/>
      </c>
      <c r="I548">
        <f ca="1">(60+SUMIF(OFFSET(N548,-$C548+1,0,$C548),"EN",OFFSET(O548,-$C548+1,0,$C548))+SUMIF(OFFSET(S548,-$C548+1,0,$C548),"EN",OFFSET(T548,-$C548+1,0,$C548)))*SummonTypeTable!$O$2</f>
        <v>11018.311111111112</v>
      </c>
      <c r="J548" t="str">
        <f ca="1">IF(C548=1,60*SummonTypeTable!$O$2-OFFSET(I548,0,-4),
IF(I548&lt;&gt;OFFSET(I548,-1,0),OFFSET(I548,-1,0)-OFFSET(I548,0,-4),""))</f>
        <v/>
      </c>
      <c r="K548" t="str">
        <f ca="1">IF(C548=1,60*SummonTypeTable!$O$2/OFFSET(I548,0,-4),
IF(I548&lt;&gt;OFFSET(I548,-1,0),OFFSET(I548,-1,0)/OFFSET(I548,0,-4),""))</f>
        <v/>
      </c>
      <c r="L548" t="str">
        <f t="shared" ca="1" si="109"/>
        <v>cu</v>
      </c>
      <c r="M548" t="s">
        <v>88</v>
      </c>
      <c r="N548" t="s">
        <v>90</v>
      </c>
      <c r="O548">
        <v>93750</v>
      </c>
      <c r="P548" t="str">
        <f t="shared" si="98"/>
        <v/>
      </c>
      <c r="Q548" t="str">
        <f t="shared" ca="1" si="107"/>
        <v>cu</v>
      </c>
      <c r="R548" t="s">
        <v>88</v>
      </c>
      <c r="S548" t="s">
        <v>90</v>
      </c>
      <c r="T548">
        <v>23438</v>
      </c>
      <c r="U548" t="str">
        <f t="shared" ca="1" si="99"/>
        <v>cu</v>
      </c>
      <c r="V548" t="str">
        <f t="shared" si="100"/>
        <v>GO</v>
      </c>
      <c r="W548">
        <f t="shared" si="101"/>
        <v>93750</v>
      </c>
      <c r="X548" t="str">
        <f t="shared" ca="1" si="102"/>
        <v>cu</v>
      </c>
      <c r="Y548" t="str">
        <f t="shared" si="103"/>
        <v>GO</v>
      </c>
      <c r="Z548">
        <f t="shared" si="104"/>
        <v>23438</v>
      </c>
    </row>
    <row r="549" spans="1:26">
      <c r="A549" t="s">
        <v>84</v>
      </c>
      <c r="B549" t="str">
        <f>VLOOKUP(A549,EventPointTypeTable!$A:$B,MATCH(EventPointTypeTable!$B$1,EventPointTypeTable!$A$1:$B$1,0),0)</f>
        <v>신규2</v>
      </c>
      <c r="C549">
        <f t="shared" ca="1" si="105"/>
        <v>33</v>
      </c>
      <c r="D549">
        <v>4700</v>
      </c>
      <c r="E549">
        <f t="shared" ca="1" si="106"/>
        <v>24582</v>
      </c>
      <c r="F549">
        <f ca="1">(60+SUMIF(OFFSET(N549,-$C549+1,0,$C549),"EN",OFFSET(O549,-$C549+1,0,$C549)))*SummonTypeTable!$O$2</f>
        <v>12540.000000000002</v>
      </c>
      <c r="G549">
        <f ca="1">IF(C549=1,60*SummonTypeTable!$O$2-OFFSET(F549,0,-1),
IF(F549&lt;&gt;OFFSET(F549,-1,0),OFFSET(F549,-1,0)-OFFSET(F549,0,-1),""))</f>
        <v>-16264.222222222221</v>
      </c>
      <c r="H549">
        <f ca="1">IF(C549=1,60*SummonTypeTable!$O$2/OFFSET(F549,0,-1),
IF(F549&lt;&gt;OFFSET(F549,-1,0),OFFSET(F549,-1,0)/OFFSET(F549,0,-1),""))</f>
        <v>0.33836863468301109</v>
      </c>
      <c r="I549">
        <f ca="1">(60+SUMIF(OFFSET(N549,-$C549+1,0,$C549),"EN",OFFSET(O549,-$C549+1,0,$C549))+SUMIF(OFFSET(S549,-$C549+1,0,$C549),"EN",OFFSET(T549,-$C549+1,0,$C549)))*SummonTypeTable!$O$2</f>
        <v>16296.088888888891</v>
      </c>
      <c r="J549">
        <f ca="1">IF(C549=1,60*SummonTypeTable!$O$2-OFFSET(I549,0,-4),
IF(I549&lt;&gt;OFFSET(I549,-1,0),OFFSET(I549,-1,0)-OFFSET(I549,0,-4),""))</f>
        <v>-13563.688888888888</v>
      </c>
      <c r="K549">
        <f ca="1">IF(C549=1,60*SummonTypeTable!$O$2/OFFSET(I549,0,-4),
IF(I549&lt;&gt;OFFSET(I549,-1,0),OFFSET(I549,-1,0)/OFFSET(I549,0,-4),""))</f>
        <v>0.44822679648161712</v>
      </c>
      <c r="L549" t="str">
        <f t="shared" ca="1" si="109"/>
        <v>cu</v>
      </c>
      <c r="M549" t="s">
        <v>88</v>
      </c>
      <c r="N549" t="s">
        <v>114</v>
      </c>
      <c r="O549">
        <v>5000</v>
      </c>
      <c r="P549" t="str">
        <f t="shared" si="98"/>
        <v>에너지너무많음</v>
      </c>
      <c r="Q549" t="str">
        <f t="shared" ca="1" si="107"/>
        <v>cu</v>
      </c>
      <c r="R549" t="s">
        <v>88</v>
      </c>
      <c r="S549" t="s">
        <v>114</v>
      </c>
      <c r="T549">
        <v>1250</v>
      </c>
      <c r="U549" t="str">
        <f t="shared" ca="1" si="99"/>
        <v>cu</v>
      </c>
      <c r="V549" t="str">
        <f t="shared" si="100"/>
        <v>EN</v>
      </c>
      <c r="W549">
        <f t="shared" si="101"/>
        <v>5000</v>
      </c>
      <c r="X549" t="str">
        <f t="shared" ca="1" si="102"/>
        <v>cu</v>
      </c>
      <c r="Y549" t="str">
        <f t="shared" si="103"/>
        <v>EN</v>
      </c>
      <c r="Z549">
        <f t="shared" si="104"/>
        <v>1250</v>
      </c>
    </row>
    <row r="550" spans="1:26">
      <c r="A550" t="s">
        <v>84</v>
      </c>
      <c r="B550" t="str">
        <f>VLOOKUP(A550,EventPointTypeTable!$A:$B,MATCH(EventPointTypeTable!$B$1,EventPointTypeTable!$A$1:$B$1,0),0)</f>
        <v>신규2</v>
      </c>
      <c r="C550">
        <f t="shared" ca="1" si="105"/>
        <v>34</v>
      </c>
      <c r="D550">
        <v>3500</v>
      </c>
      <c r="E550">
        <f t="shared" ca="1" si="106"/>
        <v>28082</v>
      </c>
      <c r="F550">
        <f ca="1">(60+SUMIF(OFFSET(N550,-$C550+1,0,$C550),"EN",OFFSET(O550,-$C550+1,0,$C550)))*SummonTypeTable!$O$2</f>
        <v>12540.000000000002</v>
      </c>
      <c r="G550" t="str">
        <f ca="1">IF(C550=1,60*SummonTypeTable!$O$2-OFFSET(F550,0,-1),
IF(F550&lt;&gt;OFFSET(F550,-1,0),OFFSET(F550,-1,0)-OFFSET(F550,0,-1),""))</f>
        <v/>
      </c>
      <c r="H550" t="str">
        <f ca="1">IF(C550=1,60*SummonTypeTable!$O$2/OFFSET(F550,0,-1),
IF(F550&lt;&gt;OFFSET(F550,-1,0),OFFSET(F550,-1,0)/OFFSET(F550,0,-1),""))</f>
        <v/>
      </c>
      <c r="I550">
        <f ca="1">(60+SUMIF(OFFSET(N550,-$C550+1,0,$C550),"EN",OFFSET(O550,-$C550+1,0,$C550))+SUMIF(OFFSET(S550,-$C550+1,0,$C550),"EN",OFFSET(T550,-$C550+1,0,$C550)))*SummonTypeTable!$O$2</f>
        <v>16296.088888888891</v>
      </c>
      <c r="J550" t="str">
        <f ca="1">IF(C550=1,60*SummonTypeTable!$O$2-OFFSET(I550,0,-4),
IF(I550&lt;&gt;OFFSET(I550,-1,0),OFFSET(I550,-1,0)-OFFSET(I550,0,-4),""))</f>
        <v/>
      </c>
      <c r="K550" t="str">
        <f ca="1">IF(C550=1,60*SummonTypeTable!$O$2/OFFSET(I550,0,-4),
IF(I550&lt;&gt;OFFSET(I550,-1,0),OFFSET(I550,-1,0)/OFFSET(I550,0,-4),""))</f>
        <v/>
      </c>
      <c r="L550" t="str">
        <f t="shared" ca="1" si="109"/>
        <v>cu</v>
      </c>
      <c r="M550" t="s">
        <v>88</v>
      </c>
      <c r="N550" t="s">
        <v>90</v>
      </c>
      <c r="O550">
        <v>68750</v>
      </c>
      <c r="P550" t="str">
        <f t="shared" si="98"/>
        <v/>
      </c>
      <c r="Q550" t="str">
        <f t="shared" ca="1" si="107"/>
        <v>cu</v>
      </c>
      <c r="R550" t="s">
        <v>88</v>
      </c>
      <c r="S550" t="s">
        <v>90</v>
      </c>
      <c r="T550">
        <v>17188</v>
      </c>
      <c r="U550" t="str">
        <f t="shared" ca="1" si="99"/>
        <v>cu</v>
      </c>
      <c r="V550" t="str">
        <f t="shared" si="100"/>
        <v>GO</v>
      </c>
      <c r="W550">
        <f t="shared" si="101"/>
        <v>68750</v>
      </c>
      <c r="X550" t="str">
        <f t="shared" ca="1" si="102"/>
        <v>cu</v>
      </c>
      <c r="Y550" t="str">
        <f t="shared" si="103"/>
        <v>GO</v>
      </c>
      <c r="Z550">
        <f t="shared" si="104"/>
        <v>17188</v>
      </c>
    </row>
    <row r="551" spans="1:26">
      <c r="A551" t="s">
        <v>84</v>
      </c>
      <c r="B551" t="str">
        <f>VLOOKUP(A551,EventPointTypeTable!$A:$B,MATCH(EventPointTypeTable!$B$1,EventPointTypeTable!$A$1:$B$1,0),0)</f>
        <v>신규2</v>
      </c>
      <c r="C551">
        <f t="shared" ca="1" si="105"/>
        <v>35</v>
      </c>
      <c r="D551">
        <v>4500</v>
      </c>
      <c r="E551">
        <f t="shared" ca="1" si="106"/>
        <v>32582</v>
      </c>
      <c r="F551">
        <f ca="1">(60+SUMIF(OFFSET(N551,-$C551+1,0,$C551),"EN",OFFSET(O551,-$C551+1,0,$C551)))*SummonTypeTable!$O$2</f>
        <v>12540.000000000002</v>
      </c>
      <c r="G551" t="str">
        <f ca="1">IF(C551=1,60*SummonTypeTable!$O$2-OFFSET(F551,0,-1),
IF(F551&lt;&gt;OFFSET(F551,-1,0),OFFSET(F551,-1,0)-OFFSET(F551,0,-1),""))</f>
        <v/>
      </c>
      <c r="H551" t="str">
        <f ca="1">IF(C551=1,60*SummonTypeTable!$O$2/OFFSET(F551,0,-1),
IF(F551&lt;&gt;OFFSET(F551,-1,0),OFFSET(F551,-1,0)/OFFSET(F551,0,-1),""))</f>
        <v/>
      </c>
      <c r="I551">
        <f ca="1">(60+SUMIF(OFFSET(N551,-$C551+1,0,$C551),"EN",OFFSET(O551,-$C551+1,0,$C551))+SUMIF(OFFSET(S551,-$C551+1,0,$C551),"EN",OFFSET(T551,-$C551+1,0,$C551)))*SummonTypeTable!$O$2</f>
        <v>16296.088888888891</v>
      </c>
      <c r="J551" t="str">
        <f ca="1">IF(C551=1,60*SummonTypeTable!$O$2-OFFSET(I551,0,-4),
IF(I551&lt;&gt;OFFSET(I551,-1,0),OFFSET(I551,-1,0)-OFFSET(I551,0,-4),""))</f>
        <v/>
      </c>
      <c r="K551" t="str">
        <f ca="1">IF(C551=1,60*SummonTypeTable!$O$2/OFFSET(I551,0,-4),
IF(I551&lt;&gt;OFFSET(I551,-1,0),OFFSET(I551,-1,0)/OFFSET(I551,0,-4),""))</f>
        <v/>
      </c>
      <c r="L551" t="str">
        <f t="shared" ca="1" si="109"/>
        <v>cu</v>
      </c>
      <c r="M551" t="s">
        <v>88</v>
      </c>
      <c r="N551" t="s">
        <v>90</v>
      </c>
      <c r="O551">
        <v>87500</v>
      </c>
      <c r="P551" t="str">
        <f t="shared" si="98"/>
        <v/>
      </c>
      <c r="Q551" t="str">
        <f t="shared" ca="1" si="107"/>
        <v>cu</v>
      </c>
      <c r="R551" t="s">
        <v>88</v>
      </c>
      <c r="S551" t="s">
        <v>90</v>
      </c>
      <c r="T551">
        <v>21875</v>
      </c>
      <c r="U551" t="str">
        <f t="shared" ca="1" si="99"/>
        <v>cu</v>
      </c>
      <c r="V551" t="str">
        <f t="shared" si="100"/>
        <v>GO</v>
      </c>
      <c r="W551">
        <f t="shared" si="101"/>
        <v>87500</v>
      </c>
      <c r="X551" t="str">
        <f t="shared" ca="1" si="102"/>
        <v>cu</v>
      </c>
      <c r="Y551" t="str">
        <f t="shared" si="103"/>
        <v>GO</v>
      </c>
      <c r="Z551">
        <f t="shared" si="104"/>
        <v>21875</v>
      </c>
    </row>
    <row r="552" spans="1:26">
      <c r="A552" t="s">
        <v>84</v>
      </c>
      <c r="B552" t="str">
        <f>VLOOKUP(A552,EventPointTypeTable!$A:$B,MATCH(EventPointTypeTable!$B$1,EventPointTypeTable!$A$1:$B$1,0),0)</f>
        <v>신규2</v>
      </c>
      <c r="C552">
        <f t="shared" ca="1" si="105"/>
        <v>36</v>
      </c>
      <c r="D552">
        <v>5800</v>
      </c>
      <c r="E552">
        <f t="shared" ca="1" si="106"/>
        <v>38382</v>
      </c>
      <c r="F552">
        <f ca="1">(60+SUMIF(OFFSET(N552,-$C552+1,0,$C552),"EN",OFFSET(O552,-$C552+1,0,$C552)))*SummonTypeTable!$O$2</f>
        <v>17944.444444444445</v>
      </c>
      <c r="G552">
        <f ca="1">IF(C552=1,60*SummonTypeTable!$O$2-OFFSET(F552,0,-1),
IF(F552&lt;&gt;OFFSET(F552,-1,0),OFFSET(F552,-1,0)-OFFSET(F552,0,-1),""))</f>
        <v>-25842</v>
      </c>
      <c r="H552">
        <f ca="1">IF(C552=1,60*SummonTypeTable!$O$2/OFFSET(F552,0,-1),
IF(F552&lt;&gt;OFFSET(F552,-1,0),OFFSET(F552,-1,0)/OFFSET(F552,0,-1),""))</f>
        <v>0.32671564795998131</v>
      </c>
      <c r="I552">
        <f ca="1">(60+SUMIF(OFFSET(N552,-$C552+1,0,$C552),"EN",OFFSET(O552,-$C552+1,0,$C552))+SUMIF(OFFSET(S552,-$C552+1,0,$C552),"EN",OFFSET(T552,-$C552+1,0,$C552)))*SummonTypeTable!$O$2</f>
        <v>23051.644444444446</v>
      </c>
      <c r="J552">
        <f ca="1">IF(C552=1,60*SummonTypeTable!$O$2-OFFSET(I552,0,-4),
IF(I552&lt;&gt;OFFSET(I552,-1,0),OFFSET(I552,-1,0)-OFFSET(I552,0,-4),""))</f>
        <v>-22085.911111111109</v>
      </c>
      <c r="K552">
        <f ca="1">IF(C552=1,60*SummonTypeTable!$O$2/OFFSET(I552,0,-4),
IF(I552&lt;&gt;OFFSET(I552,-1,0),OFFSET(I552,-1,0)/OFFSET(I552,0,-4),""))</f>
        <v>0.42457633497183295</v>
      </c>
      <c r="L552" t="str">
        <f t="shared" ca="1" si="109"/>
        <v>cu</v>
      </c>
      <c r="M552" t="s">
        <v>88</v>
      </c>
      <c r="N552" t="s">
        <v>114</v>
      </c>
      <c r="O552">
        <v>6400</v>
      </c>
      <c r="P552" t="str">
        <f t="shared" si="98"/>
        <v>에너지너무많음</v>
      </c>
      <c r="Q552" t="str">
        <f t="shared" ca="1" si="107"/>
        <v>cu</v>
      </c>
      <c r="R552" t="s">
        <v>88</v>
      </c>
      <c r="S552" t="s">
        <v>114</v>
      </c>
      <c r="T552">
        <v>1600</v>
      </c>
      <c r="U552" t="str">
        <f t="shared" ca="1" si="99"/>
        <v>cu</v>
      </c>
      <c r="V552" t="str">
        <f t="shared" si="100"/>
        <v>EN</v>
      </c>
      <c r="W552">
        <f t="shared" si="101"/>
        <v>6400</v>
      </c>
      <c r="X552" t="str">
        <f t="shared" ca="1" si="102"/>
        <v>cu</v>
      </c>
      <c r="Y552" t="str">
        <f t="shared" si="103"/>
        <v>EN</v>
      </c>
      <c r="Z552">
        <f t="shared" si="104"/>
        <v>1600</v>
      </c>
    </row>
    <row r="553" spans="1:26">
      <c r="A553" t="s">
        <v>84</v>
      </c>
      <c r="B553" t="str">
        <f>VLOOKUP(A553,EventPointTypeTable!$A:$B,MATCH(EventPointTypeTable!$B$1,EventPointTypeTable!$A$1:$B$1,0),0)</f>
        <v>신규2</v>
      </c>
      <c r="C553">
        <f t="shared" ca="1" si="105"/>
        <v>37</v>
      </c>
      <c r="D553">
        <v>1200</v>
      </c>
      <c r="E553">
        <f t="shared" ca="1" si="106"/>
        <v>39582</v>
      </c>
      <c r="F553">
        <f ca="1">(60+SUMIF(OFFSET(N553,-$C553+1,0,$C553),"EN",OFFSET(O553,-$C553+1,0,$C553)))*SummonTypeTable!$O$2</f>
        <v>17944.444444444445</v>
      </c>
      <c r="G553" t="str">
        <f ca="1">IF(C553=1,60*SummonTypeTable!$O$2-OFFSET(F553,0,-1),
IF(F553&lt;&gt;OFFSET(F553,-1,0),OFFSET(F553,-1,0)-OFFSET(F553,0,-1),""))</f>
        <v/>
      </c>
      <c r="H553" t="str">
        <f ca="1">IF(C553=1,60*SummonTypeTable!$O$2/OFFSET(F553,0,-1),
IF(F553&lt;&gt;OFFSET(F553,-1,0),OFFSET(F553,-1,0)/OFFSET(F553,0,-1),""))</f>
        <v/>
      </c>
      <c r="I553">
        <f ca="1">(60+SUMIF(OFFSET(N553,-$C553+1,0,$C553),"EN",OFFSET(O553,-$C553+1,0,$C553))+SUMIF(OFFSET(S553,-$C553+1,0,$C553),"EN",OFFSET(T553,-$C553+1,0,$C553)))*SummonTypeTable!$O$2</f>
        <v>23051.644444444446</v>
      </c>
      <c r="J553" t="str">
        <f ca="1">IF(C553=1,60*SummonTypeTable!$O$2-OFFSET(I553,0,-4),
IF(I553&lt;&gt;OFFSET(I553,-1,0),OFFSET(I553,-1,0)-OFFSET(I553,0,-4),""))</f>
        <v/>
      </c>
      <c r="K553" t="str">
        <f ca="1">IF(C553=1,60*SummonTypeTable!$O$2/OFFSET(I553,0,-4),
IF(I553&lt;&gt;OFFSET(I553,-1,0),OFFSET(I553,-1,0)/OFFSET(I553,0,-4),""))</f>
        <v/>
      </c>
      <c r="L553" t="str">
        <f t="shared" ca="1" si="109"/>
        <v>cu</v>
      </c>
      <c r="M553" t="s">
        <v>88</v>
      </c>
      <c r="N553" t="s">
        <v>90</v>
      </c>
      <c r="O553">
        <v>48750</v>
      </c>
      <c r="P553" t="str">
        <f t="shared" si="98"/>
        <v/>
      </c>
      <c r="Q553" t="str">
        <f t="shared" ca="1" si="107"/>
        <v>cu</v>
      </c>
      <c r="R553" t="s">
        <v>88</v>
      </c>
      <c r="S553" t="s">
        <v>90</v>
      </c>
      <c r="T553">
        <v>12188</v>
      </c>
      <c r="U553" t="str">
        <f t="shared" ca="1" si="99"/>
        <v>cu</v>
      </c>
      <c r="V553" t="str">
        <f t="shared" si="100"/>
        <v>GO</v>
      </c>
      <c r="W553">
        <f t="shared" si="101"/>
        <v>48750</v>
      </c>
      <c r="X553" t="str">
        <f t="shared" ca="1" si="102"/>
        <v>cu</v>
      </c>
      <c r="Y553" t="str">
        <f t="shared" si="103"/>
        <v>GO</v>
      </c>
      <c r="Z553">
        <f t="shared" si="104"/>
        <v>12188</v>
      </c>
    </row>
    <row r="554" spans="1:26">
      <c r="A554" t="s">
        <v>84</v>
      </c>
      <c r="B554" t="str">
        <f>VLOOKUP(A554,EventPointTypeTable!$A:$B,MATCH(EventPointTypeTable!$B$1,EventPointTypeTable!$A$1:$B$1,0),0)</f>
        <v>신규2</v>
      </c>
      <c r="C554">
        <f t="shared" ca="1" si="105"/>
        <v>38</v>
      </c>
      <c r="D554">
        <v>1550</v>
      </c>
      <c r="E554">
        <f t="shared" ca="1" si="106"/>
        <v>41132</v>
      </c>
      <c r="F554">
        <f ca="1">(60+SUMIF(OFFSET(N554,-$C554+1,0,$C554),"EN",OFFSET(O554,-$C554+1,0,$C554)))*SummonTypeTable!$O$2</f>
        <v>17944.444444444445</v>
      </c>
      <c r="G554" t="str">
        <f ca="1">IF(C554=1,60*SummonTypeTable!$O$2-OFFSET(F554,0,-1),
IF(F554&lt;&gt;OFFSET(F554,-1,0),OFFSET(F554,-1,0)-OFFSET(F554,0,-1),""))</f>
        <v/>
      </c>
      <c r="H554" t="str">
        <f ca="1">IF(C554=1,60*SummonTypeTable!$O$2/OFFSET(F554,0,-1),
IF(F554&lt;&gt;OFFSET(F554,-1,0),OFFSET(F554,-1,0)/OFFSET(F554,0,-1),""))</f>
        <v/>
      </c>
      <c r="I554">
        <f ca="1">(60+SUMIF(OFFSET(N554,-$C554+1,0,$C554),"EN",OFFSET(O554,-$C554+1,0,$C554))+SUMIF(OFFSET(S554,-$C554+1,0,$C554),"EN",OFFSET(T554,-$C554+1,0,$C554)))*SummonTypeTable!$O$2</f>
        <v>23051.644444444446</v>
      </c>
      <c r="J554" t="str">
        <f ca="1">IF(C554=1,60*SummonTypeTable!$O$2-OFFSET(I554,0,-4),
IF(I554&lt;&gt;OFFSET(I554,-1,0),OFFSET(I554,-1,0)-OFFSET(I554,0,-4),""))</f>
        <v/>
      </c>
      <c r="K554" t="str">
        <f ca="1">IF(C554=1,60*SummonTypeTable!$O$2/OFFSET(I554,0,-4),
IF(I554&lt;&gt;OFFSET(I554,-1,0),OFFSET(I554,-1,0)/OFFSET(I554,0,-4),""))</f>
        <v/>
      </c>
      <c r="L554" t="str">
        <f t="shared" ca="1" si="109"/>
        <v>cu</v>
      </c>
      <c r="M554" t="s">
        <v>88</v>
      </c>
      <c r="N554" t="s">
        <v>90</v>
      </c>
      <c r="O554">
        <v>112500</v>
      </c>
      <c r="P554" t="str">
        <f t="shared" si="98"/>
        <v/>
      </c>
      <c r="Q554" t="str">
        <f t="shared" ca="1" si="107"/>
        <v>cu</v>
      </c>
      <c r="R554" t="s">
        <v>88</v>
      </c>
      <c r="S554" t="s">
        <v>90</v>
      </c>
      <c r="T554">
        <v>28125</v>
      </c>
      <c r="U554" t="str">
        <f t="shared" ca="1" si="99"/>
        <v>cu</v>
      </c>
      <c r="V554" t="str">
        <f t="shared" si="100"/>
        <v>GO</v>
      </c>
      <c r="W554">
        <f t="shared" si="101"/>
        <v>112500</v>
      </c>
      <c r="X554" t="str">
        <f t="shared" ca="1" si="102"/>
        <v>cu</v>
      </c>
      <c r="Y554" t="str">
        <f t="shared" si="103"/>
        <v>GO</v>
      </c>
      <c r="Z554">
        <f t="shared" si="104"/>
        <v>28125</v>
      </c>
    </row>
    <row r="555" spans="1:26">
      <c r="A555" t="s">
        <v>84</v>
      </c>
      <c r="B555" t="str">
        <f>VLOOKUP(A555,EventPointTypeTable!$A:$B,MATCH(EventPointTypeTable!$B$1,EventPointTypeTable!$A$1:$B$1,0),0)</f>
        <v>신규2</v>
      </c>
      <c r="C555">
        <f t="shared" ca="1" si="105"/>
        <v>39</v>
      </c>
      <c r="D555">
        <v>6700</v>
      </c>
      <c r="E555">
        <f t="shared" ca="1" si="106"/>
        <v>47832</v>
      </c>
      <c r="F555">
        <f ca="1">(60+SUMIF(OFFSET(N555,-$C555+1,0,$C555),"EN",OFFSET(O555,-$C555+1,0,$C555)))*SummonTypeTable!$O$2</f>
        <v>24024.444444444449</v>
      </c>
      <c r="G555">
        <f ca="1">IF(C555=1,60*SummonTypeTable!$O$2-OFFSET(F555,0,-1),
IF(F555&lt;&gt;OFFSET(F555,-1,0),OFFSET(F555,-1,0)-OFFSET(F555,0,-1),""))</f>
        <v>-29887.555555555555</v>
      </c>
      <c r="H555">
        <f ca="1">IF(C555=1,60*SummonTypeTable!$O$2/OFFSET(F555,0,-1),
IF(F555&lt;&gt;OFFSET(F555,-1,0),OFFSET(F555,-1,0)/OFFSET(F555,0,-1),""))</f>
        <v>0.37515563732322388</v>
      </c>
      <c r="I555">
        <f ca="1">(60+SUMIF(OFFSET(N555,-$C555+1,0,$C555),"EN",OFFSET(O555,-$C555+1,0,$C555))+SUMIF(OFFSET(S555,-$C555+1,0,$C555),"EN",OFFSET(T555,-$C555+1,0,$C555)))*SummonTypeTable!$O$2</f>
        <v>30651.64444444445</v>
      </c>
      <c r="J555">
        <f ca="1">IF(C555=1,60*SummonTypeTable!$O$2-OFFSET(I555,0,-4),
IF(I555&lt;&gt;OFFSET(I555,-1,0),OFFSET(I555,-1,0)-OFFSET(I555,0,-4),""))</f>
        <v>-24780.355555555554</v>
      </c>
      <c r="K555">
        <f ca="1">IF(C555=1,60*SummonTypeTable!$O$2/OFFSET(I555,0,-4),
IF(I555&lt;&gt;OFFSET(I555,-1,0),OFFSET(I555,-1,0)/OFFSET(I555,0,-4),""))</f>
        <v>0.48192934530114662</v>
      </c>
      <c r="L555" t="str">
        <f t="shared" ca="1" si="109"/>
        <v>cu</v>
      </c>
      <c r="M555" t="s">
        <v>88</v>
      </c>
      <c r="N555" t="s">
        <v>114</v>
      </c>
      <c r="O555">
        <v>7200</v>
      </c>
      <c r="P555" t="str">
        <f t="shared" si="98"/>
        <v>에너지너무많음</v>
      </c>
      <c r="Q555" t="str">
        <f t="shared" ca="1" si="107"/>
        <v>cu</v>
      </c>
      <c r="R555" t="s">
        <v>88</v>
      </c>
      <c r="S555" t="s">
        <v>114</v>
      </c>
      <c r="T555">
        <v>1800</v>
      </c>
      <c r="U555" t="str">
        <f t="shared" ca="1" si="99"/>
        <v>cu</v>
      </c>
      <c r="V555" t="str">
        <f t="shared" si="100"/>
        <v>EN</v>
      </c>
      <c r="W555">
        <f t="shared" si="101"/>
        <v>7200</v>
      </c>
      <c r="X555" t="str">
        <f t="shared" ca="1" si="102"/>
        <v>cu</v>
      </c>
      <c r="Y555" t="str">
        <f t="shared" si="103"/>
        <v>EN</v>
      </c>
      <c r="Z555">
        <f t="shared" si="104"/>
        <v>1800</v>
      </c>
    </row>
    <row r="556" spans="1:26">
      <c r="A556" t="s">
        <v>84</v>
      </c>
      <c r="B556" t="str">
        <f>VLOOKUP(A556,EventPointTypeTable!$A:$B,MATCH(EventPointTypeTable!$B$1,EventPointTypeTable!$A$1:$B$1,0),0)</f>
        <v>신규2</v>
      </c>
      <c r="C556">
        <f t="shared" ca="1" si="105"/>
        <v>40</v>
      </c>
      <c r="D556">
        <v>2500</v>
      </c>
      <c r="E556">
        <f t="shared" ca="1" si="106"/>
        <v>50332</v>
      </c>
      <c r="F556">
        <f ca="1">(60+SUMIF(OFFSET(N556,-$C556+1,0,$C556),"EN",OFFSET(O556,-$C556+1,0,$C556)))*SummonTypeTable!$O$2</f>
        <v>24024.444444444449</v>
      </c>
      <c r="G556" t="str">
        <f ca="1">IF(C556=1,60*SummonTypeTable!$O$2-OFFSET(F556,0,-1),
IF(F556&lt;&gt;OFFSET(F556,-1,0),OFFSET(F556,-1,0)-OFFSET(F556,0,-1),""))</f>
        <v/>
      </c>
      <c r="H556" t="str">
        <f ca="1">IF(C556=1,60*SummonTypeTable!$O$2/OFFSET(F556,0,-1),
IF(F556&lt;&gt;OFFSET(F556,-1,0),OFFSET(F556,-1,0)/OFFSET(F556,0,-1),""))</f>
        <v/>
      </c>
      <c r="I556">
        <f ca="1">(60+SUMIF(OFFSET(N556,-$C556+1,0,$C556),"EN",OFFSET(O556,-$C556+1,0,$C556))+SUMIF(OFFSET(S556,-$C556+1,0,$C556),"EN",OFFSET(T556,-$C556+1,0,$C556)))*SummonTypeTable!$O$2</f>
        <v>30651.64444444445</v>
      </c>
      <c r="J556" t="str">
        <f ca="1">IF(C556=1,60*SummonTypeTable!$O$2-OFFSET(I556,0,-4),
IF(I556&lt;&gt;OFFSET(I556,-1,0),OFFSET(I556,-1,0)-OFFSET(I556,0,-4),""))</f>
        <v/>
      </c>
      <c r="K556" t="str">
        <f ca="1">IF(C556=1,60*SummonTypeTable!$O$2/OFFSET(I556,0,-4),
IF(I556&lt;&gt;OFFSET(I556,-1,0),OFFSET(I556,-1,0)/OFFSET(I556,0,-4),""))</f>
        <v/>
      </c>
      <c r="L556" t="str">
        <f t="shared" ca="1" si="109"/>
        <v>cu</v>
      </c>
      <c r="M556" t="s">
        <v>88</v>
      </c>
      <c r="N556" t="s">
        <v>90</v>
      </c>
      <c r="O556">
        <v>105000</v>
      </c>
      <c r="P556" t="str">
        <f t="shared" si="98"/>
        <v/>
      </c>
      <c r="Q556" t="str">
        <f t="shared" ca="1" si="107"/>
        <v>cu</v>
      </c>
      <c r="R556" t="s">
        <v>88</v>
      </c>
      <c r="S556" t="s">
        <v>90</v>
      </c>
      <c r="T556">
        <v>26250</v>
      </c>
      <c r="U556" t="str">
        <f t="shared" ca="1" si="99"/>
        <v>cu</v>
      </c>
      <c r="V556" t="str">
        <f t="shared" si="100"/>
        <v>GO</v>
      </c>
      <c r="W556">
        <f t="shared" si="101"/>
        <v>105000</v>
      </c>
      <c r="X556" t="str">
        <f t="shared" ca="1" si="102"/>
        <v>cu</v>
      </c>
      <c r="Y556" t="str">
        <f t="shared" si="103"/>
        <v>GO</v>
      </c>
      <c r="Z556">
        <f t="shared" si="104"/>
        <v>26250</v>
      </c>
    </row>
    <row r="557" spans="1:26">
      <c r="A557" t="s">
        <v>85</v>
      </c>
      <c r="B557" t="str">
        <f>VLOOKUP(A557,EventPointTypeTable!$A:$B,MATCH(EventPointTypeTable!$B$1,EventPointTypeTable!$A$1:$B$1,0),0)</f>
        <v>신규3</v>
      </c>
      <c r="C557">
        <f t="shared" ca="1" si="105"/>
        <v>1</v>
      </c>
      <c r="D557">
        <v>12</v>
      </c>
      <c r="E557">
        <f t="shared" ca="1" si="106"/>
        <v>12</v>
      </c>
      <c r="F557">
        <f ca="1">(60+SUMIF(OFFSET(N557,-$C557+1,0,$C557),"EN",OFFSET(O557,-$C557+1,0,$C557)))*SummonTypeTable!$O$2</f>
        <v>152.00000000000003</v>
      </c>
      <c r="G557">
        <f ca="1">IF(C557=1,60*SummonTypeTable!$O$2-OFFSET(F557,0,-1),
IF(F557&lt;&gt;OFFSET(F557,-1,0),OFFSET(F557,-1,0)-OFFSET(F557,0,-1),""))</f>
        <v>38.666666666666671</v>
      </c>
      <c r="H557">
        <f ca="1">IF(C557=1,60*SummonTypeTable!$O$2/OFFSET(F557,0,-1),
IF(F557&lt;&gt;OFFSET(F557,-1,0),OFFSET(F557,-1,0)/OFFSET(F557,0,-1),""))</f>
        <v>4.2222222222222223</v>
      </c>
      <c r="I557">
        <f ca="1">(60+SUMIF(OFFSET(N557,-$C557+1,0,$C557),"EN",OFFSET(O557,-$C557+1,0,$C557))+SUMIF(OFFSET(S557,-$C557+1,0,$C557),"EN",OFFSET(T557,-$C557+1,0,$C557)))*SummonTypeTable!$O$2</f>
        <v>177.33333333333334</v>
      </c>
      <c r="J557">
        <f ca="1">IF(C557=1,60*SummonTypeTable!$O$2-OFFSET(I557,0,-4),
IF(I557&lt;&gt;OFFSET(I557,-1,0),OFFSET(I557,-1,0)-OFFSET(I557,0,-4),""))</f>
        <v>38.666666666666671</v>
      </c>
      <c r="K557">
        <f ca="1">IF(C557=1,60*SummonTypeTable!$O$2/OFFSET(I557,0,-4),
IF(I557&lt;&gt;OFFSET(I557,-1,0),OFFSET(I557,-1,0)/OFFSET(I557,0,-4),""))</f>
        <v>4.2222222222222223</v>
      </c>
      <c r="L557" t="str">
        <f t="shared" ca="1" si="109"/>
        <v>cu</v>
      </c>
      <c r="M557" t="s">
        <v>88</v>
      </c>
      <c r="N557" t="s">
        <v>114</v>
      </c>
      <c r="O557">
        <v>120</v>
      </c>
      <c r="P557" t="str">
        <f t="shared" si="98"/>
        <v>에너지너무많음</v>
      </c>
      <c r="Q557" t="str">
        <f t="shared" ca="1" si="107"/>
        <v>cu</v>
      </c>
      <c r="R557" t="s">
        <v>88</v>
      </c>
      <c r="S557" t="s">
        <v>114</v>
      </c>
      <c r="T557">
        <v>30</v>
      </c>
      <c r="U557" t="str">
        <f t="shared" ca="1" si="99"/>
        <v>cu</v>
      </c>
      <c r="V557" t="str">
        <f t="shared" si="100"/>
        <v>EN</v>
      </c>
      <c r="W557">
        <f t="shared" si="101"/>
        <v>120</v>
      </c>
      <c r="X557" t="str">
        <f t="shared" ca="1" si="102"/>
        <v>cu</v>
      </c>
      <c r="Y557" t="str">
        <f t="shared" si="103"/>
        <v>EN</v>
      </c>
      <c r="Z557">
        <f t="shared" si="104"/>
        <v>30</v>
      </c>
    </row>
    <row r="558" spans="1:26">
      <c r="A558" t="s">
        <v>85</v>
      </c>
      <c r="B558" t="str">
        <f>VLOOKUP(A558,EventPointTypeTable!$A:$B,MATCH(EventPointTypeTable!$B$1,EventPointTypeTable!$A$1:$B$1,0),0)</f>
        <v>신규3</v>
      </c>
      <c r="C558">
        <f t="shared" ca="1" si="105"/>
        <v>2</v>
      </c>
      <c r="D558">
        <v>10</v>
      </c>
      <c r="E558">
        <f t="shared" ca="1" si="106"/>
        <v>22</v>
      </c>
      <c r="F558">
        <f ca="1">(60+SUMIF(OFFSET(N558,-$C558+1,0,$C558),"EN",OFFSET(O558,-$C558+1,0,$C558)))*SummonTypeTable!$O$2</f>
        <v>152.00000000000003</v>
      </c>
      <c r="G558" t="str">
        <f ca="1">IF(C558=1,60*SummonTypeTable!$O$2-OFFSET(F558,0,-1),
IF(F558&lt;&gt;OFFSET(F558,-1,0),OFFSET(F558,-1,0)-OFFSET(F558,0,-1),""))</f>
        <v/>
      </c>
      <c r="H558" t="str">
        <f ca="1">IF(C558=1,60*SummonTypeTable!$O$2/OFFSET(F558,0,-1),
IF(F558&lt;&gt;OFFSET(F558,-1,0),OFFSET(F558,-1,0)/OFFSET(F558,0,-1),""))</f>
        <v/>
      </c>
      <c r="I558">
        <f ca="1">(60+SUMIF(OFFSET(N558,-$C558+1,0,$C558),"EN",OFFSET(O558,-$C558+1,0,$C558))+SUMIF(OFFSET(S558,-$C558+1,0,$C558),"EN",OFFSET(T558,-$C558+1,0,$C558)))*SummonTypeTable!$O$2</f>
        <v>177.33333333333334</v>
      </c>
      <c r="J558" t="str">
        <f ca="1">IF(C558=1,60*SummonTypeTable!$O$2-OFFSET(I558,0,-4),
IF(I558&lt;&gt;OFFSET(I558,-1,0),OFFSET(I558,-1,0)-OFFSET(I558,0,-4),""))</f>
        <v/>
      </c>
      <c r="K558" t="str">
        <f ca="1">IF(C558=1,60*SummonTypeTable!$O$2/OFFSET(I558,0,-4),
IF(I558&lt;&gt;OFFSET(I558,-1,0),OFFSET(I558,-1,0)/OFFSET(I558,0,-4),""))</f>
        <v/>
      </c>
      <c r="L558" t="str">
        <f t="shared" ca="1" si="109"/>
        <v>cu</v>
      </c>
      <c r="M558" t="s">
        <v>88</v>
      </c>
      <c r="N558" t="s">
        <v>90</v>
      </c>
      <c r="O558">
        <v>1250</v>
      </c>
      <c r="P558" t="str">
        <f t="shared" si="98"/>
        <v/>
      </c>
      <c r="Q558" t="str">
        <f t="shared" ca="1" si="107"/>
        <v>cu</v>
      </c>
      <c r="R558" t="s">
        <v>88</v>
      </c>
      <c r="S558" t="s">
        <v>90</v>
      </c>
      <c r="T558">
        <v>313</v>
      </c>
      <c r="U558" t="str">
        <f t="shared" ca="1" si="99"/>
        <v>cu</v>
      </c>
      <c r="V558" t="str">
        <f t="shared" si="100"/>
        <v>GO</v>
      </c>
      <c r="W558">
        <f t="shared" si="101"/>
        <v>1250</v>
      </c>
      <c r="X558" t="str">
        <f t="shared" ca="1" si="102"/>
        <v>cu</v>
      </c>
      <c r="Y558" t="str">
        <f t="shared" si="103"/>
        <v>GO</v>
      </c>
      <c r="Z558">
        <f t="shared" si="104"/>
        <v>313</v>
      </c>
    </row>
    <row r="559" spans="1:26">
      <c r="A559" t="s">
        <v>85</v>
      </c>
      <c r="B559" t="str">
        <f>VLOOKUP(A559,EventPointTypeTable!$A:$B,MATCH(EventPointTypeTable!$B$1,EventPointTypeTable!$A$1:$B$1,0),0)</f>
        <v>신규3</v>
      </c>
      <c r="C559">
        <f t="shared" ca="1" si="105"/>
        <v>3</v>
      </c>
      <c r="D559">
        <v>20</v>
      </c>
      <c r="E559">
        <f t="shared" ca="1" si="106"/>
        <v>42</v>
      </c>
      <c r="F559">
        <f ca="1">(60+SUMIF(OFFSET(N559,-$C559+1,0,$C559),"EN",OFFSET(O559,-$C559+1,0,$C559)))*SummonTypeTable!$O$2</f>
        <v>152.00000000000003</v>
      </c>
      <c r="G559" t="str">
        <f ca="1">IF(C559=1,60*SummonTypeTable!$O$2-OFFSET(F559,0,-1),
IF(F559&lt;&gt;OFFSET(F559,-1,0),OFFSET(F559,-1,0)-OFFSET(F559,0,-1),""))</f>
        <v/>
      </c>
      <c r="H559" t="str">
        <f ca="1">IF(C559=1,60*SummonTypeTable!$O$2/OFFSET(F559,0,-1),
IF(F559&lt;&gt;OFFSET(F559,-1,0),OFFSET(F559,-1,0)/OFFSET(F559,0,-1),""))</f>
        <v/>
      </c>
      <c r="I559">
        <f ca="1">(60+SUMIF(OFFSET(N559,-$C559+1,0,$C559),"EN",OFFSET(O559,-$C559+1,0,$C559))+SUMIF(OFFSET(S559,-$C559+1,0,$C559),"EN",OFFSET(T559,-$C559+1,0,$C559)))*SummonTypeTable!$O$2</f>
        <v>177.33333333333334</v>
      </c>
      <c r="J559" t="str">
        <f ca="1">IF(C559=1,60*SummonTypeTable!$O$2-OFFSET(I559,0,-4),
IF(I559&lt;&gt;OFFSET(I559,-1,0),OFFSET(I559,-1,0)-OFFSET(I559,0,-4),""))</f>
        <v/>
      </c>
      <c r="K559" t="str">
        <f ca="1">IF(C559=1,60*SummonTypeTable!$O$2/OFFSET(I559,0,-4),
IF(I559&lt;&gt;OFFSET(I559,-1,0),OFFSET(I559,-1,0)/OFFSET(I559,0,-4),""))</f>
        <v/>
      </c>
      <c r="L559" t="str">
        <f t="shared" ca="1" si="109"/>
        <v>it</v>
      </c>
      <c r="M559" t="s">
        <v>146</v>
      </c>
      <c r="N559" t="s">
        <v>145</v>
      </c>
      <c r="O559">
        <v>2</v>
      </c>
      <c r="P559" t="str">
        <f t="shared" si="98"/>
        <v/>
      </c>
      <c r="Q559" t="str">
        <f t="shared" ca="1" si="107"/>
        <v>cu</v>
      </c>
      <c r="R559" t="s">
        <v>88</v>
      </c>
      <c r="S559" t="s">
        <v>90</v>
      </c>
      <c r="T559">
        <v>469</v>
      </c>
      <c r="U559" t="str">
        <f t="shared" ca="1" si="99"/>
        <v>it</v>
      </c>
      <c r="V559" t="str">
        <f t="shared" si="100"/>
        <v>Cash_sSpellGacha</v>
      </c>
      <c r="W559">
        <f t="shared" si="101"/>
        <v>2</v>
      </c>
      <c r="X559" t="str">
        <f t="shared" ca="1" si="102"/>
        <v>cu</v>
      </c>
      <c r="Y559" t="str">
        <f t="shared" si="103"/>
        <v>GO</v>
      </c>
      <c r="Z559">
        <f t="shared" si="104"/>
        <v>469</v>
      </c>
    </row>
    <row r="560" spans="1:26">
      <c r="A560" t="s">
        <v>85</v>
      </c>
      <c r="B560" t="str">
        <f>VLOOKUP(A560,EventPointTypeTable!$A:$B,MATCH(EventPointTypeTable!$B$1,EventPointTypeTable!$A$1:$B$1,0),0)</f>
        <v>신규3</v>
      </c>
      <c r="C560">
        <f t="shared" ca="1" si="105"/>
        <v>4</v>
      </c>
      <c r="D560">
        <v>25</v>
      </c>
      <c r="E560">
        <f t="shared" ca="1" si="106"/>
        <v>67</v>
      </c>
      <c r="F560">
        <f ca="1">(60+SUMIF(OFFSET(N560,-$C560+1,0,$C560),"EN",OFFSET(O560,-$C560+1,0,$C560)))*SummonTypeTable!$O$2</f>
        <v>278.66666666666669</v>
      </c>
      <c r="G560">
        <f ca="1">IF(C560=1,60*SummonTypeTable!$O$2-OFFSET(F560,0,-1),
IF(F560&lt;&gt;OFFSET(F560,-1,0),OFFSET(F560,-1,0)-OFFSET(F560,0,-1),""))</f>
        <v>85.000000000000028</v>
      </c>
      <c r="H560">
        <f ca="1">IF(C560=1,60*SummonTypeTable!$O$2/OFFSET(F560,0,-1),
IF(F560&lt;&gt;OFFSET(F560,-1,0),OFFSET(F560,-1,0)/OFFSET(F560,0,-1),""))</f>
        <v>2.2686567164179108</v>
      </c>
      <c r="I560">
        <f ca="1">(60+SUMIF(OFFSET(N560,-$C560+1,0,$C560),"EN",OFFSET(O560,-$C560+1,0,$C560))+SUMIF(OFFSET(S560,-$C560+1,0,$C560),"EN",OFFSET(T560,-$C560+1,0,$C560)))*SummonTypeTable!$O$2</f>
        <v>336.08888888888896</v>
      </c>
      <c r="J560">
        <f ca="1">IF(C560=1,60*SummonTypeTable!$O$2-OFFSET(I560,0,-4),
IF(I560&lt;&gt;OFFSET(I560,-1,0),OFFSET(I560,-1,0)-OFFSET(I560,0,-4),""))</f>
        <v>110.33333333333334</v>
      </c>
      <c r="K560">
        <f ca="1">IF(C560=1,60*SummonTypeTable!$O$2/OFFSET(I560,0,-4),
IF(I560&lt;&gt;OFFSET(I560,-1,0),OFFSET(I560,-1,0)/OFFSET(I560,0,-4),""))</f>
        <v>2.6467661691542288</v>
      </c>
      <c r="L560" t="str">
        <f t="shared" ca="1" si="109"/>
        <v>cu</v>
      </c>
      <c r="M560" t="s">
        <v>88</v>
      </c>
      <c r="N560" t="s">
        <v>114</v>
      </c>
      <c r="O560">
        <v>150</v>
      </c>
      <c r="P560" t="str">
        <f t="shared" si="98"/>
        <v>에너지너무많음</v>
      </c>
      <c r="Q560" t="str">
        <f t="shared" ca="1" si="107"/>
        <v>cu</v>
      </c>
      <c r="R560" t="s">
        <v>88</v>
      </c>
      <c r="S560" t="s">
        <v>114</v>
      </c>
      <c r="T560">
        <v>38</v>
      </c>
      <c r="U560" t="str">
        <f t="shared" ca="1" si="99"/>
        <v>cu</v>
      </c>
      <c r="V560" t="str">
        <f t="shared" si="100"/>
        <v>EN</v>
      </c>
      <c r="W560">
        <f t="shared" si="101"/>
        <v>150</v>
      </c>
      <c r="X560" t="str">
        <f t="shared" ca="1" si="102"/>
        <v>cu</v>
      </c>
      <c r="Y560" t="str">
        <f t="shared" si="103"/>
        <v>EN</v>
      </c>
      <c r="Z560">
        <f t="shared" si="104"/>
        <v>38</v>
      </c>
    </row>
    <row r="561" spans="1:26">
      <c r="A561" t="s">
        <v>85</v>
      </c>
      <c r="B561" t="str">
        <f>VLOOKUP(A561,EventPointTypeTable!$A:$B,MATCH(EventPointTypeTable!$B$1,EventPointTypeTable!$A$1:$B$1,0),0)</f>
        <v>신규3</v>
      </c>
      <c r="C561">
        <f t="shared" ca="1" si="105"/>
        <v>5</v>
      </c>
      <c r="D561">
        <v>15</v>
      </c>
      <c r="E561">
        <f t="shared" ca="1" si="106"/>
        <v>82</v>
      </c>
      <c r="F561">
        <f ca="1">(60+SUMIF(OFFSET(N561,-$C561+1,0,$C561),"EN",OFFSET(O561,-$C561+1,0,$C561)))*SummonTypeTable!$O$2</f>
        <v>278.66666666666669</v>
      </c>
      <c r="G561" t="str">
        <f ca="1">IF(C561=1,60*SummonTypeTable!$O$2-OFFSET(F561,0,-1),
IF(F561&lt;&gt;OFFSET(F561,-1,0),OFFSET(F561,-1,0)-OFFSET(F561,0,-1),""))</f>
        <v/>
      </c>
      <c r="H561" t="str">
        <f ca="1">IF(C561=1,60*SummonTypeTable!$O$2/OFFSET(F561,0,-1),
IF(F561&lt;&gt;OFFSET(F561,-1,0),OFFSET(F561,-1,0)/OFFSET(F561,0,-1),""))</f>
        <v/>
      </c>
      <c r="I561">
        <f ca="1">(60+SUMIF(OFFSET(N561,-$C561+1,0,$C561),"EN",OFFSET(O561,-$C561+1,0,$C561))+SUMIF(OFFSET(S561,-$C561+1,0,$C561),"EN",OFFSET(T561,-$C561+1,0,$C561)))*SummonTypeTable!$O$2</f>
        <v>336.08888888888896</v>
      </c>
      <c r="J561" t="str">
        <f ca="1">IF(C561=1,60*SummonTypeTable!$O$2-OFFSET(I561,0,-4),
IF(I561&lt;&gt;OFFSET(I561,-1,0),OFFSET(I561,-1,0)-OFFSET(I561,0,-4),""))</f>
        <v/>
      </c>
      <c r="K561" t="str">
        <f ca="1">IF(C561=1,60*SummonTypeTable!$O$2/OFFSET(I561,0,-4),
IF(I561&lt;&gt;OFFSET(I561,-1,0),OFFSET(I561,-1,0)/OFFSET(I561,0,-4),""))</f>
        <v/>
      </c>
      <c r="L561" t="str">
        <f t="shared" ca="1" si="109"/>
        <v>cu</v>
      </c>
      <c r="M561" t="s">
        <v>88</v>
      </c>
      <c r="N561" t="s">
        <v>90</v>
      </c>
      <c r="O561">
        <v>2500</v>
      </c>
      <c r="P561" t="str">
        <f t="shared" si="98"/>
        <v/>
      </c>
      <c r="Q561" t="str">
        <f t="shared" ca="1" si="107"/>
        <v>cu</v>
      </c>
      <c r="R561" t="s">
        <v>88</v>
      </c>
      <c r="S561" t="s">
        <v>90</v>
      </c>
      <c r="T561">
        <v>625</v>
      </c>
      <c r="U561" t="str">
        <f t="shared" ca="1" si="99"/>
        <v>cu</v>
      </c>
      <c r="V561" t="str">
        <f t="shared" si="100"/>
        <v>GO</v>
      </c>
      <c r="W561">
        <f t="shared" si="101"/>
        <v>2500</v>
      </c>
      <c r="X561" t="str">
        <f t="shared" ca="1" si="102"/>
        <v>cu</v>
      </c>
      <c r="Y561" t="str">
        <f t="shared" si="103"/>
        <v>GO</v>
      </c>
      <c r="Z561">
        <f t="shared" si="104"/>
        <v>625</v>
      </c>
    </row>
    <row r="562" spans="1:26">
      <c r="A562" t="s">
        <v>85</v>
      </c>
      <c r="B562" t="str">
        <f>VLOOKUP(A562,EventPointTypeTable!$A:$B,MATCH(EventPointTypeTable!$B$1,EventPointTypeTable!$A$1:$B$1,0),0)</f>
        <v>신규3</v>
      </c>
      <c r="C562">
        <f t="shared" ca="1" si="105"/>
        <v>6</v>
      </c>
      <c r="D562">
        <v>40</v>
      </c>
      <c r="E562">
        <f t="shared" ca="1" si="106"/>
        <v>122</v>
      </c>
      <c r="F562">
        <f ca="1">(60+SUMIF(OFFSET(N562,-$C562+1,0,$C562),"EN",OFFSET(O562,-$C562+1,0,$C562)))*SummonTypeTable!$O$2</f>
        <v>278.66666666666669</v>
      </c>
      <c r="G562" t="str">
        <f ca="1">IF(C562=1,60*SummonTypeTable!$O$2-OFFSET(F562,0,-1),
IF(F562&lt;&gt;OFFSET(F562,-1,0),OFFSET(F562,-1,0)-OFFSET(F562,0,-1),""))</f>
        <v/>
      </c>
      <c r="H562" t="str">
        <f ca="1">IF(C562=1,60*SummonTypeTable!$O$2/OFFSET(F562,0,-1),
IF(F562&lt;&gt;OFFSET(F562,-1,0),OFFSET(F562,-1,0)/OFFSET(F562,0,-1),""))</f>
        <v/>
      </c>
      <c r="I562">
        <f ca="1">(60+SUMIF(OFFSET(N562,-$C562+1,0,$C562),"EN",OFFSET(O562,-$C562+1,0,$C562))+SUMIF(OFFSET(S562,-$C562+1,0,$C562),"EN",OFFSET(T562,-$C562+1,0,$C562)))*SummonTypeTable!$O$2</f>
        <v>336.08888888888896</v>
      </c>
      <c r="J562" t="str">
        <f ca="1">IF(C562=1,60*SummonTypeTable!$O$2-OFFSET(I562,0,-4),
IF(I562&lt;&gt;OFFSET(I562,-1,0),OFFSET(I562,-1,0)-OFFSET(I562,0,-4),""))</f>
        <v/>
      </c>
      <c r="K562" t="str">
        <f ca="1">IF(C562=1,60*SummonTypeTable!$O$2/OFFSET(I562,0,-4),
IF(I562&lt;&gt;OFFSET(I562,-1,0),OFFSET(I562,-1,0)/OFFSET(I562,0,-4),""))</f>
        <v/>
      </c>
      <c r="L562" t="str">
        <f t="shared" ca="1" si="109"/>
        <v>cu</v>
      </c>
      <c r="M562" t="s">
        <v>88</v>
      </c>
      <c r="N562" t="s">
        <v>90</v>
      </c>
      <c r="O562">
        <v>3750</v>
      </c>
      <c r="P562" t="str">
        <f t="shared" si="98"/>
        <v/>
      </c>
      <c r="Q562" t="str">
        <f t="shared" ca="1" si="107"/>
        <v>cu</v>
      </c>
      <c r="R562" t="s">
        <v>88</v>
      </c>
      <c r="S562" t="s">
        <v>90</v>
      </c>
      <c r="T562">
        <v>938</v>
      </c>
      <c r="U562" t="str">
        <f t="shared" ca="1" si="99"/>
        <v>cu</v>
      </c>
      <c r="V562" t="str">
        <f t="shared" si="100"/>
        <v>GO</v>
      </c>
      <c r="W562">
        <f t="shared" si="101"/>
        <v>3750</v>
      </c>
      <c r="X562" t="str">
        <f t="shared" ca="1" si="102"/>
        <v>cu</v>
      </c>
      <c r="Y562" t="str">
        <f t="shared" si="103"/>
        <v>GO</v>
      </c>
      <c r="Z562">
        <f t="shared" si="104"/>
        <v>938</v>
      </c>
    </row>
    <row r="563" spans="1:26">
      <c r="A563" t="s">
        <v>85</v>
      </c>
      <c r="B563" t="str">
        <f>VLOOKUP(A563,EventPointTypeTable!$A:$B,MATCH(EventPointTypeTable!$B$1,EventPointTypeTable!$A$1:$B$1,0),0)</f>
        <v>신규3</v>
      </c>
      <c r="C563">
        <f t="shared" ca="1" si="105"/>
        <v>7</v>
      </c>
      <c r="D563">
        <v>75</v>
      </c>
      <c r="E563">
        <f t="shared" ca="1" si="106"/>
        <v>197</v>
      </c>
      <c r="F563">
        <f ca="1">(60+SUMIF(OFFSET(N563,-$C563+1,0,$C563),"EN",OFFSET(O563,-$C563+1,0,$C563)))*SummonTypeTable!$O$2</f>
        <v>464.44444444444451</v>
      </c>
      <c r="G563">
        <f ca="1">IF(C563=1,60*SummonTypeTable!$O$2-OFFSET(F563,0,-1),
IF(F563&lt;&gt;OFFSET(F563,-1,0),OFFSET(F563,-1,0)-OFFSET(F563,0,-1),""))</f>
        <v>81.666666666666686</v>
      </c>
      <c r="H563">
        <f ca="1">IF(C563=1,60*SummonTypeTable!$O$2/OFFSET(F563,0,-1),
IF(F563&lt;&gt;OFFSET(F563,-1,0),OFFSET(F563,-1,0)/OFFSET(F563,0,-1),""))</f>
        <v>1.4145516074450086</v>
      </c>
      <c r="I563">
        <f ca="1">(60+SUMIF(OFFSET(N563,-$C563+1,0,$C563),"EN",OFFSET(O563,-$C563+1,0,$C563))+SUMIF(OFFSET(S563,-$C563+1,0,$C563),"EN",OFFSET(T563,-$C563+1,0,$C563)))*SummonTypeTable!$O$2</f>
        <v>568.31111111111113</v>
      </c>
      <c r="J563">
        <f ca="1">IF(C563=1,60*SummonTypeTable!$O$2-OFFSET(I563,0,-4),
IF(I563&lt;&gt;OFFSET(I563,-1,0),OFFSET(I563,-1,0)-OFFSET(I563,0,-4),""))</f>
        <v>139.08888888888896</v>
      </c>
      <c r="K563">
        <f ca="1">IF(C563=1,60*SummonTypeTable!$O$2/OFFSET(I563,0,-4),
IF(I563&lt;&gt;OFFSET(I563,-1,0),OFFSET(I563,-1,0)/OFFSET(I563,0,-4),""))</f>
        <v>1.7060349689791319</v>
      </c>
      <c r="L563" t="str">
        <f t="shared" ca="1" si="109"/>
        <v>cu</v>
      </c>
      <c r="M563" t="s">
        <v>88</v>
      </c>
      <c r="N563" t="s">
        <v>114</v>
      </c>
      <c r="O563">
        <v>220</v>
      </c>
      <c r="P563" t="str">
        <f t="shared" si="98"/>
        <v>에너지너무많음</v>
      </c>
      <c r="Q563" t="str">
        <f t="shared" ca="1" si="107"/>
        <v>cu</v>
      </c>
      <c r="R563" t="s">
        <v>88</v>
      </c>
      <c r="S563" t="s">
        <v>114</v>
      </c>
      <c r="T563">
        <v>55</v>
      </c>
      <c r="U563" t="str">
        <f t="shared" ca="1" si="99"/>
        <v>cu</v>
      </c>
      <c r="V563" t="str">
        <f t="shared" si="100"/>
        <v>EN</v>
      </c>
      <c r="W563">
        <f t="shared" si="101"/>
        <v>220</v>
      </c>
      <c r="X563" t="str">
        <f t="shared" ca="1" si="102"/>
        <v>cu</v>
      </c>
      <c r="Y563" t="str">
        <f t="shared" si="103"/>
        <v>EN</v>
      </c>
      <c r="Z563">
        <f t="shared" si="104"/>
        <v>55</v>
      </c>
    </row>
    <row r="564" spans="1:26">
      <c r="A564" t="s">
        <v>85</v>
      </c>
      <c r="B564" t="str">
        <f>VLOOKUP(A564,EventPointTypeTable!$A:$B,MATCH(EventPointTypeTable!$B$1,EventPointTypeTable!$A$1:$B$1,0),0)</f>
        <v>신규3</v>
      </c>
      <c r="C564">
        <f t="shared" ca="1" si="105"/>
        <v>8</v>
      </c>
      <c r="D564">
        <v>35</v>
      </c>
      <c r="E564">
        <f t="shared" ca="1" si="106"/>
        <v>232</v>
      </c>
      <c r="F564">
        <f ca="1">(60+SUMIF(OFFSET(N564,-$C564+1,0,$C564),"EN",OFFSET(O564,-$C564+1,0,$C564)))*SummonTypeTable!$O$2</f>
        <v>464.44444444444451</v>
      </c>
      <c r="G564" t="str">
        <f ca="1">IF(C564=1,60*SummonTypeTable!$O$2-OFFSET(F564,0,-1),
IF(F564&lt;&gt;OFFSET(F564,-1,0),OFFSET(F564,-1,0)-OFFSET(F564,0,-1),""))</f>
        <v/>
      </c>
      <c r="H564" t="str">
        <f ca="1">IF(C564=1,60*SummonTypeTable!$O$2/OFFSET(F564,0,-1),
IF(F564&lt;&gt;OFFSET(F564,-1,0),OFFSET(F564,-1,0)/OFFSET(F564,0,-1),""))</f>
        <v/>
      </c>
      <c r="I564">
        <f ca="1">(60+SUMIF(OFFSET(N564,-$C564+1,0,$C564),"EN",OFFSET(O564,-$C564+1,0,$C564))+SUMIF(OFFSET(S564,-$C564+1,0,$C564),"EN",OFFSET(T564,-$C564+1,0,$C564)))*SummonTypeTable!$O$2</f>
        <v>568.31111111111113</v>
      </c>
      <c r="J564" t="str">
        <f ca="1">IF(C564=1,60*SummonTypeTable!$O$2-OFFSET(I564,0,-4),
IF(I564&lt;&gt;OFFSET(I564,-1,0),OFFSET(I564,-1,0)-OFFSET(I564,0,-4),""))</f>
        <v/>
      </c>
      <c r="K564" t="str">
        <f ca="1">IF(C564=1,60*SummonTypeTable!$O$2/OFFSET(I564,0,-4),
IF(I564&lt;&gt;OFFSET(I564,-1,0),OFFSET(I564,-1,0)/OFFSET(I564,0,-4),""))</f>
        <v/>
      </c>
      <c r="L564" t="str">
        <f t="shared" ca="1" si="109"/>
        <v>it</v>
      </c>
      <c r="M564" t="s">
        <v>146</v>
      </c>
      <c r="N564" t="s">
        <v>145</v>
      </c>
      <c r="O564">
        <v>2</v>
      </c>
      <c r="P564" t="str">
        <f t="shared" si="98"/>
        <v/>
      </c>
      <c r="Q564" t="str">
        <f t="shared" ca="1" si="107"/>
        <v>cu</v>
      </c>
      <c r="R564" t="s">
        <v>88</v>
      </c>
      <c r="S564" t="s">
        <v>90</v>
      </c>
      <c r="T564">
        <v>1250</v>
      </c>
      <c r="U564" t="str">
        <f t="shared" ca="1" si="99"/>
        <v>it</v>
      </c>
      <c r="V564" t="str">
        <f t="shared" si="100"/>
        <v>Cash_sSpellGacha</v>
      </c>
      <c r="W564">
        <f t="shared" si="101"/>
        <v>2</v>
      </c>
      <c r="X564" t="str">
        <f t="shared" ca="1" si="102"/>
        <v>cu</v>
      </c>
      <c r="Y564" t="str">
        <f t="shared" si="103"/>
        <v>GO</v>
      </c>
      <c r="Z564">
        <f t="shared" si="104"/>
        <v>1250</v>
      </c>
    </row>
    <row r="565" spans="1:26">
      <c r="A565" t="s">
        <v>85</v>
      </c>
      <c r="B565" t="str">
        <f>VLOOKUP(A565,EventPointTypeTable!$A:$B,MATCH(EventPointTypeTable!$B$1,EventPointTypeTable!$A$1:$B$1,0),0)</f>
        <v>신규3</v>
      </c>
      <c r="C565">
        <f t="shared" ca="1" si="105"/>
        <v>9</v>
      </c>
      <c r="D565">
        <v>50</v>
      </c>
      <c r="E565">
        <f t="shared" ca="1" si="106"/>
        <v>282</v>
      </c>
      <c r="F565">
        <f ca="1">(60+SUMIF(OFFSET(N565,-$C565+1,0,$C565),"EN",OFFSET(O565,-$C565+1,0,$C565)))*SummonTypeTable!$O$2</f>
        <v>464.44444444444451</v>
      </c>
      <c r="G565" t="str">
        <f ca="1">IF(C565=1,60*SummonTypeTable!$O$2-OFFSET(F565,0,-1),
IF(F565&lt;&gt;OFFSET(F565,-1,0),OFFSET(F565,-1,0)-OFFSET(F565,0,-1),""))</f>
        <v/>
      </c>
      <c r="H565" t="str">
        <f ca="1">IF(C565=1,60*SummonTypeTable!$O$2/OFFSET(F565,0,-1),
IF(F565&lt;&gt;OFFSET(F565,-1,0),OFFSET(F565,-1,0)/OFFSET(F565,0,-1),""))</f>
        <v/>
      </c>
      <c r="I565">
        <f ca="1">(60+SUMIF(OFFSET(N565,-$C565+1,0,$C565),"EN",OFFSET(O565,-$C565+1,0,$C565))+SUMIF(OFFSET(S565,-$C565+1,0,$C565),"EN",OFFSET(T565,-$C565+1,0,$C565)))*SummonTypeTable!$O$2</f>
        <v>568.31111111111113</v>
      </c>
      <c r="J565" t="str">
        <f ca="1">IF(C565=1,60*SummonTypeTable!$O$2-OFFSET(I565,0,-4),
IF(I565&lt;&gt;OFFSET(I565,-1,0),OFFSET(I565,-1,0)-OFFSET(I565,0,-4),""))</f>
        <v/>
      </c>
      <c r="K565" t="str">
        <f ca="1">IF(C565=1,60*SummonTypeTable!$O$2/OFFSET(I565,0,-4),
IF(I565&lt;&gt;OFFSET(I565,-1,0),OFFSET(I565,-1,0)/OFFSET(I565,0,-4),""))</f>
        <v/>
      </c>
      <c r="L565" t="str">
        <f t="shared" ca="1" si="109"/>
        <v>cu</v>
      </c>
      <c r="M565" t="s">
        <v>88</v>
      </c>
      <c r="N565" t="s">
        <v>90</v>
      </c>
      <c r="O565">
        <v>6250</v>
      </c>
      <c r="P565" t="str">
        <f t="shared" si="98"/>
        <v/>
      </c>
      <c r="Q565" t="str">
        <f t="shared" ca="1" si="107"/>
        <v>cu</v>
      </c>
      <c r="R565" t="s">
        <v>88</v>
      </c>
      <c r="S565" t="s">
        <v>90</v>
      </c>
      <c r="T565">
        <v>1563</v>
      </c>
      <c r="U565" t="str">
        <f t="shared" ca="1" si="99"/>
        <v>cu</v>
      </c>
      <c r="V565" t="str">
        <f t="shared" si="100"/>
        <v>GO</v>
      </c>
      <c r="W565">
        <f t="shared" si="101"/>
        <v>6250</v>
      </c>
      <c r="X565" t="str">
        <f t="shared" ca="1" si="102"/>
        <v>cu</v>
      </c>
      <c r="Y565" t="str">
        <f t="shared" si="103"/>
        <v>GO</v>
      </c>
      <c r="Z565">
        <f t="shared" si="104"/>
        <v>1563</v>
      </c>
    </row>
    <row r="566" spans="1:26">
      <c r="A566" t="s">
        <v>85</v>
      </c>
      <c r="B566" t="str">
        <f>VLOOKUP(A566,EventPointTypeTable!$A:$B,MATCH(EventPointTypeTable!$B$1,EventPointTypeTable!$A$1:$B$1,0),0)</f>
        <v>신규3</v>
      </c>
      <c r="C566">
        <f t="shared" ca="1" si="105"/>
        <v>10</v>
      </c>
      <c r="D566">
        <v>80</v>
      </c>
      <c r="E566">
        <f t="shared" ca="1" si="106"/>
        <v>362</v>
      </c>
      <c r="F566">
        <f ca="1">(60+SUMIF(OFFSET(N566,-$C566+1,0,$C566),"EN",OFFSET(O566,-$C566+1,0,$C566)))*SummonTypeTable!$O$2</f>
        <v>464.44444444444451</v>
      </c>
      <c r="G566" t="str">
        <f ca="1">IF(C566=1,60*SummonTypeTable!$O$2-OFFSET(F566,0,-1),
IF(F566&lt;&gt;OFFSET(F566,-1,0),OFFSET(F566,-1,0)-OFFSET(F566,0,-1),""))</f>
        <v/>
      </c>
      <c r="H566" t="str">
        <f ca="1">IF(C566=1,60*SummonTypeTable!$O$2/OFFSET(F566,0,-1),
IF(F566&lt;&gt;OFFSET(F566,-1,0),OFFSET(F566,-1,0)/OFFSET(F566,0,-1),""))</f>
        <v/>
      </c>
      <c r="I566">
        <f ca="1">(60+SUMIF(OFFSET(N566,-$C566+1,0,$C566),"EN",OFFSET(O566,-$C566+1,0,$C566))+SUMIF(OFFSET(S566,-$C566+1,0,$C566),"EN",OFFSET(T566,-$C566+1,0,$C566)))*SummonTypeTable!$O$2</f>
        <v>568.31111111111113</v>
      </c>
      <c r="J566" t="str">
        <f ca="1">IF(C566=1,60*SummonTypeTable!$O$2-OFFSET(I566,0,-4),
IF(I566&lt;&gt;OFFSET(I566,-1,0),OFFSET(I566,-1,0)-OFFSET(I566,0,-4),""))</f>
        <v/>
      </c>
      <c r="K566" t="str">
        <f ca="1">IF(C566=1,60*SummonTypeTable!$O$2/OFFSET(I566,0,-4),
IF(I566&lt;&gt;OFFSET(I566,-1,0),OFFSET(I566,-1,0)/OFFSET(I566,0,-4),""))</f>
        <v/>
      </c>
      <c r="L566" t="str">
        <f t="shared" ca="1" si="109"/>
        <v>it</v>
      </c>
      <c r="M566" t="s">
        <v>146</v>
      </c>
      <c r="N566" t="s">
        <v>147</v>
      </c>
      <c r="O566">
        <v>1</v>
      </c>
      <c r="P566" t="str">
        <f t="shared" si="98"/>
        <v/>
      </c>
      <c r="Q566" t="str">
        <f t="shared" ca="1" si="107"/>
        <v>cu</v>
      </c>
      <c r="R566" t="s">
        <v>88</v>
      </c>
      <c r="S566" t="s">
        <v>90</v>
      </c>
      <c r="T566">
        <v>1406</v>
      </c>
      <c r="U566" t="str">
        <f t="shared" ca="1" si="99"/>
        <v>it</v>
      </c>
      <c r="V566" t="str">
        <f t="shared" si="100"/>
        <v>Cash_sCharacterGacha</v>
      </c>
      <c r="W566">
        <f t="shared" si="101"/>
        <v>1</v>
      </c>
      <c r="X566" t="str">
        <f t="shared" ca="1" si="102"/>
        <v>cu</v>
      </c>
      <c r="Y566" t="str">
        <f t="shared" si="103"/>
        <v>GO</v>
      </c>
      <c r="Z566">
        <f t="shared" si="104"/>
        <v>1406</v>
      </c>
    </row>
    <row r="567" spans="1:26">
      <c r="A567" t="s">
        <v>85</v>
      </c>
      <c r="B567" t="str">
        <f>VLOOKUP(A567,EventPointTypeTable!$A:$B,MATCH(EventPointTypeTable!$B$1,EventPointTypeTable!$A$1:$B$1,0),0)</f>
        <v>신규3</v>
      </c>
      <c r="C567">
        <f t="shared" ca="1" si="105"/>
        <v>11</v>
      </c>
      <c r="D567">
        <v>100</v>
      </c>
      <c r="E567">
        <f t="shared" ca="1" si="106"/>
        <v>462</v>
      </c>
      <c r="F567">
        <f ca="1">(60+SUMIF(OFFSET(N567,-$C567+1,0,$C567),"EN",OFFSET(O567,-$C567+1,0,$C567)))*SummonTypeTable!$O$2</f>
        <v>717.77777777777783</v>
      </c>
      <c r="G567">
        <f ca="1">IF(C567=1,60*SummonTypeTable!$O$2-OFFSET(F567,0,-1),
IF(F567&lt;&gt;OFFSET(F567,-1,0),OFFSET(F567,-1,0)-OFFSET(F567,0,-1),""))</f>
        <v>2.4444444444445139</v>
      </c>
      <c r="H567">
        <f ca="1">IF(C567=1,60*SummonTypeTable!$O$2/OFFSET(F567,0,-1),
IF(F567&lt;&gt;OFFSET(F567,-1,0),OFFSET(F567,-1,0)/OFFSET(F567,0,-1),""))</f>
        <v>1.0052910052910053</v>
      </c>
      <c r="I567">
        <f ca="1">(60+SUMIF(OFFSET(N567,-$C567+1,0,$C567),"EN",OFFSET(O567,-$C567+1,0,$C567))+SUMIF(OFFSET(S567,-$C567+1,0,$C567),"EN",OFFSET(T567,-$C567+1,0,$C567)))*SummonTypeTable!$O$2</f>
        <v>884.97777777777787</v>
      </c>
      <c r="J567">
        <f ca="1">IF(C567=1,60*SummonTypeTable!$O$2-OFFSET(I567,0,-4),
IF(I567&lt;&gt;OFFSET(I567,-1,0),OFFSET(I567,-1,0)-OFFSET(I567,0,-4),""))</f>
        <v>106.31111111111113</v>
      </c>
      <c r="K567">
        <f ca="1">IF(C567=1,60*SummonTypeTable!$O$2/OFFSET(I567,0,-4),
IF(I567&lt;&gt;OFFSET(I567,-1,0),OFFSET(I567,-1,0)/OFFSET(I567,0,-4),""))</f>
        <v>1.2301106301106302</v>
      </c>
      <c r="L567" t="str">
        <f t="shared" ca="1" si="109"/>
        <v>cu</v>
      </c>
      <c r="M567" t="s">
        <v>88</v>
      </c>
      <c r="N567" t="s">
        <v>114</v>
      </c>
      <c r="O567">
        <v>300</v>
      </c>
      <c r="P567" t="str">
        <f t="shared" si="98"/>
        <v>에너지너무많음</v>
      </c>
      <c r="Q567" t="str">
        <f t="shared" ca="1" si="107"/>
        <v>cu</v>
      </c>
      <c r="R567" t="s">
        <v>88</v>
      </c>
      <c r="S567" t="s">
        <v>114</v>
      </c>
      <c r="T567">
        <v>75</v>
      </c>
      <c r="U567" t="str">
        <f t="shared" ca="1" si="99"/>
        <v>cu</v>
      </c>
      <c r="V567" t="str">
        <f t="shared" si="100"/>
        <v>EN</v>
      </c>
      <c r="W567">
        <f t="shared" si="101"/>
        <v>300</v>
      </c>
      <c r="X567" t="str">
        <f t="shared" ca="1" si="102"/>
        <v>cu</v>
      </c>
      <c r="Y567" t="str">
        <f t="shared" si="103"/>
        <v>EN</v>
      </c>
      <c r="Z567">
        <f t="shared" si="104"/>
        <v>75</v>
      </c>
    </row>
    <row r="568" spans="1:26">
      <c r="A568" t="s">
        <v>85</v>
      </c>
      <c r="B568" t="str">
        <f>VLOOKUP(A568,EventPointTypeTable!$A:$B,MATCH(EventPointTypeTable!$B$1,EventPointTypeTable!$A$1:$B$1,0),0)</f>
        <v>신규3</v>
      </c>
      <c r="C568">
        <f t="shared" ca="1" si="105"/>
        <v>12</v>
      </c>
      <c r="D568">
        <v>120</v>
      </c>
      <c r="E568">
        <f t="shared" ca="1" si="106"/>
        <v>582</v>
      </c>
      <c r="F568">
        <f ca="1">(60+SUMIF(OFFSET(N568,-$C568+1,0,$C568),"EN",OFFSET(O568,-$C568+1,0,$C568)))*SummonTypeTable!$O$2</f>
        <v>717.77777777777783</v>
      </c>
      <c r="G568" t="str">
        <f ca="1">IF(C568=1,60*SummonTypeTable!$O$2-OFFSET(F568,0,-1),
IF(F568&lt;&gt;OFFSET(F568,-1,0),OFFSET(F568,-1,0)-OFFSET(F568,0,-1),""))</f>
        <v/>
      </c>
      <c r="H568" t="str">
        <f ca="1">IF(C568=1,60*SummonTypeTable!$O$2/OFFSET(F568,0,-1),
IF(F568&lt;&gt;OFFSET(F568,-1,0),OFFSET(F568,-1,0)/OFFSET(F568,0,-1),""))</f>
        <v/>
      </c>
      <c r="I568">
        <f ca="1">(60+SUMIF(OFFSET(N568,-$C568+1,0,$C568),"EN",OFFSET(O568,-$C568+1,0,$C568))+SUMIF(OFFSET(S568,-$C568+1,0,$C568),"EN",OFFSET(T568,-$C568+1,0,$C568)))*SummonTypeTable!$O$2</f>
        <v>884.97777777777787</v>
      </c>
      <c r="J568" t="str">
        <f ca="1">IF(C568=1,60*SummonTypeTable!$O$2-OFFSET(I568,0,-4),
IF(I568&lt;&gt;OFFSET(I568,-1,0),OFFSET(I568,-1,0)-OFFSET(I568,0,-4),""))</f>
        <v/>
      </c>
      <c r="K568" t="str">
        <f ca="1">IF(C568=1,60*SummonTypeTable!$O$2/OFFSET(I568,0,-4),
IF(I568&lt;&gt;OFFSET(I568,-1,0),OFFSET(I568,-1,0)/OFFSET(I568,0,-4),""))</f>
        <v/>
      </c>
      <c r="L568" t="str">
        <f t="shared" ca="1" si="109"/>
        <v>cu</v>
      </c>
      <c r="M568" t="s">
        <v>88</v>
      </c>
      <c r="N568" t="s">
        <v>90</v>
      </c>
      <c r="O568">
        <v>12500</v>
      </c>
      <c r="P568" t="str">
        <f t="shared" si="98"/>
        <v/>
      </c>
      <c r="Q568" t="str">
        <f t="shared" ca="1" si="107"/>
        <v>cu</v>
      </c>
      <c r="R568" t="s">
        <v>88</v>
      </c>
      <c r="S568" t="s">
        <v>90</v>
      </c>
      <c r="T568">
        <v>3125</v>
      </c>
      <c r="U568" t="str">
        <f t="shared" ca="1" si="99"/>
        <v>cu</v>
      </c>
      <c r="V568" t="str">
        <f t="shared" si="100"/>
        <v>GO</v>
      </c>
      <c r="W568">
        <f t="shared" si="101"/>
        <v>12500</v>
      </c>
      <c r="X568" t="str">
        <f t="shared" ca="1" si="102"/>
        <v>cu</v>
      </c>
      <c r="Y568" t="str">
        <f t="shared" si="103"/>
        <v>GO</v>
      </c>
      <c r="Z568">
        <f t="shared" si="104"/>
        <v>3125</v>
      </c>
    </row>
    <row r="569" spans="1:26">
      <c r="A569" t="s">
        <v>85</v>
      </c>
      <c r="B569" t="str">
        <f>VLOOKUP(A569,EventPointTypeTable!$A:$B,MATCH(EventPointTypeTable!$B$1,EventPointTypeTable!$A$1:$B$1,0),0)</f>
        <v>신규3</v>
      </c>
      <c r="C569">
        <f t="shared" ca="1" si="105"/>
        <v>13</v>
      </c>
      <c r="D569">
        <v>180</v>
      </c>
      <c r="E569">
        <f t="shared" ca="1" si="106"/>
        <v>762</v>
      </c>
      <c r="F569">
        <f ca="1">(60+SUMIF(OFFSET(N569,-$C569+1,0,$C569),"EN",OFFSET(O569,-$C569+1,0,$C569)))*SummonTypeTable!$O$2</f>
        <v>717.77777777777783</v>
      </c>
      <c r="G569" t="str">
        <f ca="1">IF(C569=1,60*SummonTypeTable!$O$2-OFFSET(F569,0,-1),
IF(F569&lt;&gt;OFFSET(F569,-1,0),OFFSET(F569,-1,0)-OFFSET(F569,0,-1),""))</f>
        <v/>
      </c>
      <c r="H569" t="str">
        <f ca="1">IF(C569=1,60*SummonTypeTable!$O$2/OFFSET(F569,0,-1),
IF(F569&lt;&gt;OFFSET(F569,-1,0),OFFSET(F569,-1,0)/OFFSET(F569,0,-1),""))</f>
        <v/>
      </c>
      <c r="I569">
        <f ca="1">(60+SUMIF(OFFSET(N569,-$C569+1,0,$C569),"EN",OFFSET(O569,-$C569+1,0,$C569))+SUMIF(OFFSET(S569,-$C569+1,0,$C569),"EN",OFFSET(T569,-$C569+1,0,$C569)))*SummonTypeTable!$O$2</f>
        <v>884.97777777777787</v>
      </c>
      <c r="J569" t="str">
        <f ca="1">IF(C569=1,60*SummonTypeTable!$O$2-OFFSET(I569,0,-4),
IF(I569&lt;&gt;OFFSET(I569,-1,0),OFFSET(I569,-1,0)-OFFSET(I569,0,-4),""))</f>
        <v/>
      </c>
      <c r="K569" t="str">
        <f ca="1">IF(C569=1,60*SummonTypeTable!$O$2/OFFSET(I569,0,-4),
IF(I569&lt;&gt;OFFSET(I569,-1,0),OFFSET(I569,-1,0)/OFFSET(I569,0,-4),""))</f>
        <v/>
      </c>
      <c r="L569" t="str">
        <f t="shared" ca="1" si="109"/>
        <v>it</v>
      </c>
      <c r="M569" t="s">
        <v>146</v>
      </c>
      <c r="N569" t="s">
        <v>145</v>
      </c>
      <c r="O569">
        <v>10</v>
      </c>
      <c r="P569" t="str">
        <f t="shared" si="98"/>
        <v/>
      </c>
      <c r="Q569" t="str">
        <f t="shared" ca="1" si="107"/>
        <v>cu</v>
      </c>
      <c r="R569" t="s">
        <v>88</v>
      </c>
      <c r="S569" t="s">
        <v>90</v>
      </c>
      <c r="T569">
        <v>4063</v>
      </c>
      <c r="U569" t="str">
        <f t="shared" ca="1" si="99"/>
        <v>it</v>
      </c>
      <c r="V569" t="str">
        <f t="shared" si="100"/>
        <v>Cash_sSpellGacha</v>
      </c>
      <c r="W569">
        <f t="shared" si="101"/>
        <v>10</v>
      </c>
      <c r="X569" t="str">
        <f t="shared" ca="1" si="102"/>
        <v>cu</v>
      </c>
      <c r="Y569" t="str">
        <f t="shared" si="103"/>
        <v>GO</v>
      </c>
      <c r="Z569">
        <f t="shared" si="104"/>
        <v>4063</v>
      </c>
    </row>
    <row r="570" spans="1:26">
      <c r="A570" t="s">
        <v>85</v>
      </c>
      <c r="B570" t="str">
        <f>VLOOKUP(A570,EventPointTypeTable!$A:$B,MATCH(EventPointTypeTable!$B$1,EventPointTypeTable!$A$1:$B$1,0),0)</f>
        <v>신규3</v>
      </c>
      <c r="C570">
        <f t="shared" ca="1" si="105"/>
        <v>14</v>
      </c>
      <c r="D570">
        <v>200</v>
      </c>
      <c r="E570">
        <f t="shared" ca="1" si="106"/>
        <v>962</v>
      </c>
      <c r="F570">
        <f ca="1">(60+SUMIF(OFFSET(N570,-$C570+1,0,$C570),"EN",OFFSET(O570,-$C570+1,0,$C570)))*SummonTypeTable!$O$2</f>
        <v>1140.0000000000002</v>
      </c>
      <c r="G570">
        <f ca="1">IF(C570=1,60*SummonTypeTable!$O$2-OFFSET(F570,0,-1),
IF(F570&lt;&gt;OFFSET(F570,-1,0),OFFSET(F570,-1,0)-OFFSET(F570,0,-1),""))</f>
        <v>-244.22222222222217</v>
      </c>
      <c r="H570">
        <f ca="1">IF(C570=1,60*SummonTypeTable!$O$2/OFFSET(F570,0,-1),
IF(F570&lt;&gt;OFFSET(F570,-1,0),OFFSET(F570,-1,0)/OFFSET(F570,0,-1),""))</f>
        <v>0.74613074613074615</v>
      </c>
      <c r="I570">
        <f ca="1">(60+SUMIF(OFFSET(N570,-$C570+1,0,$C570),"EN",OFFSET(O570,-$C570+1,0,$C570))+SUMIF(OFFSET(S570,-$C570+1,0,$C570),"EN",OFFSET(T570,-$C570+1,0,$C570)))*SummonTypeTable!$O$2</f>
        <v>1412.7555555555557</v>
      </c>
      <c r="J570">
        <f ca="1">IF(C570=1,60*SummonTypeTable!$O$2-OFFSET(I570,0,-4),
IF(I570&lt;&gt;OFFSET(I570,-1,0),OFFSET(I570,-1,0)-OFFSET(I570,0,-4),""))</f>
        <v>-77.022222222222126</v>
      </c>
      <c r="K570">
        <f ca="1">IF(C570=1,60*SummonTypeTable!$O$2/OFFSET(I570,0,-4),
IF(I570&lt;&gt;OFFSET(I570,-1,0),OFFSET(I570,-1,0)/OFFSET(I570,0,-4),""))</f>
        <v>0.91993531993532007</v>
      </c>
      <c r="L570" t="str">
        <f t="shared" ca="1" si="109"/>
        <v>cu</v>
      </c>
      <c r="M570" t="s">
        <v>88</v>
      </c>
      <c r="N570" t="s">
        <v>114</v>
      </c>
      <c r="O570">
        <v>500</v>
      </c>
      <c r="P570" t="str">
        <f t="shared" si="98"/>
        <v>에너지너무많음</v>
      </c>
      <c r="Q570" t="str">
        <f t="shared" ca="1" si="107"/>
        <v>cu</v>
      </c>
      <c r="R570" t="s">
        <v>88</v>
      </c>
      <c r="S570" t="s">
        <v>114</v>
      </c>
      <c r="T570">
        <v>125</v>
      </c>
      <c r="U570" t="str">
        <f t="shared" ca="1" si="99"/>
        <v>cu</v>
      </c>
      <c r="V570" t="str">
        <f t="shared" si="100"/>
        <v>EN</v>
      </c>
      <c r="W570">
        <f t="shared" si="101"/>
        <v>500</v>
      </c>
      <c r="X570" t="str">
        <f t="shared" ca="1" si="102"/>
        <v>cu</v>
      </c>
      <c r="Y570" t="str">
        <f t="shared" si="103"/>
        <v>EN</v>
      </c>
      <c r="Z570">
        <f t="shared" si="104"/>
        <v>125</v>
      </c>
    </row>
    <row r="571" spans="1:26">
      <c r="A571" t="s">
        <v>85</v>
      </c>
      <c r="B571" t="str">
        <f>VLOOKUP(A571,EventPointTypeTable!$A:$B,MATCH(EventPointTypeTable!$B$1,EventPointTypeTable!$A$1:$B$1,0),0)</f>
        <v>신규3</v>
      </c>
      <c r="C571">
        <f t="shared" ca="1" si="105"/>
        <v>15</v>
      </c>
      <c r="D571">
        <v>150</v>
      </c>
      <c r="E571">
        <f t="shared" ca="1" si="106"/>
        <v>1112</v>
      </c>
      <c r="F571">
        <f ca="1">(60+SUMIF(OFFSET(N571,-$C571+1,0,$C571),"EN",OFFSET(O571,-$C571+1,0,$C571)))*SummonTypeTable!$O$2</f>
        <v>1140.0000000000002</v>
      </c>
      <c r="G571" t="str">
        <f ca="1">IF(C571=1,60*SummonTypeTable!$O$2-OFFSET(F571,0,-1),
IF(F571&lt;&gt;OFFSET(F571,-1,0),OFFSET(F571,-1,0)-OFFSET(F571,0,-1),""))</f>
        <v/>
      </c>
      <c r="H571" t="str">
        <f ca="1">IF(C571=1,60*SummonTypeTable!$O$2/OFFSET(F571,0,-1),
IF(F571&lt;&gt;OFFSET(F571,-1,0),OFFSET(F571,-1,0)/OFFSET(F571,0,-1),""))</f>
        <v/>
      </c>
      <c r="I571">
        <f ca="1">(60+SUMIF(OFFSET(N571,-$C571+1,0,$C571),"EN",OFFSET(O571,-$C571+1,0,$C571))+SUMIF(OFFSET(S571,-$C571+1,0,$C571),"EN",OFFSET(T571,-$C571+1,0,$C571)))*SummonTypeTable!$O$2</f>
        <v>1412.7555555555557</v>
      </c>
      <c r="J571" t="str">
        <f ca="1">IF(C571=1,60*SummonTypeTable!$O$2-OFFSET(I571,0,-4),
IF(I571&lt;&gt;OFFSET(I571,-1,0),OFFSET(I571,-1,0)-OFFSET(I571,0,-4),""))</f>
        <v/>
      </c>
      <c r="K571" t="str">
        <f ca="1">IF(C571=1,60*SummonTypeTable!$O$2/OFFSET(I571,0,-4),
IF(I571&lt;&gt;OFFSET(I571,-1,0),OFFSET(I571,-1,0)/OFFSET(I571,0,-4),""))</f>
        <v/>
      </c>
      <c r="L571" t="str">
        <f t="shared" ca="1" si="109"/>
        <v>cu</v>
      </c>
      <c r="M571" t="s">
        <v>88</v>
      </c>
      <c r="N571" t="s">
        <v>90</v>
      </c>
      <c r="O571">
        <v>25000</v>
      </c>
      <c r="P571" t="str">
        <f t="shared" si="98"/>
        <v/>
      </c>
      <c r="Q571" t="str">
        <f t="shared" ca="1" si="107"/>
        <v>cu</v>
      </c>
      <c r="R571" t="s">
        <v>88</v>
      </c>
      <c r="S571" t="s">
        <v>90</v>
      </c>
      <c r="T571">
        <v>6250</v>
      </c>
      <c r="U571" t="str">
        <f t="shared" ca="1" si="99"/>
        <v>cu</v>
      </c>
      <c r="V571" t="str">
        <f t="shared" si="100"/>
        <v>GO</v>
      </c>
      <c r="W571">
        <f t="shared" si="101"/>
        <v>25000</v>
      </c>
      <c r="X571" t="str">
        <f t="shared" ca="1" si="102"/>
        <v>cu</v>
      </c>
      <c r="Y571" t="str">
        <f t="shared" si="103"/>
        <v>GO</v>
      </c>
      <c r="Z571">
        <f t="shared" si="104"/>
        <v>6250</v>
      </c>
    </row>
    <row r="572" spans="1:26">
      <c r="A572" t="s">
        <v>85</v>
      </c>
      <c r="B572" t="str">
        <f>VLOOKUP(A572,EventPointTypeTable!$A:$B,MATCH(EventPointTypeTable!$B$1,EventPointTypeTable!$A$1:$B$1,0),0)</f>
        <v>신규3</v>
      </c>
      <c r="C572">
        <f t="shared" ca="1" si="105"/>
        <v>16</v>
      </c>
      <c r="D572">
        <v>320</v>
      </c>
      <c r="E572">
        <f t="shared" ca="1" si="106"/>
        <v>1432</v>
      </c>
      <c r="F572">
        <f ca="1">(60+SUMIF(OFFSET(N572,-$C572+1,0,$C572),"EN",OFFSET(O572,-$C572+1,0,$C572)))*SummonTypeTable!$O$2</f>
        <v>1140.0000000000002</v>
      </c>
      <c r="G572" t="str">
        <f ca="1">IF(C572=1,60*SummonTypeTable!$O$2-OFFSET(F572,0,-1),
IF(F572&lt;&gt;OFFSET(F572,-1,0),OFFSET(F572,-1,0)-OFFSET(F572,0,-1),""))</f>
        <v/>
      </c>
      <c r="H572" t="str">
        <f ca="1">IF(C572=1,60*SummonTypeTable!$O$2/OFFSET(F572,0,-1),
IF(F572&lt;&gt;OFFSET(F572,-1,0),OFFSET(F572,-1,0)/OFFSET(F572,0,-1),""))</f>
        <v/>
      </c>
      <c r="I572">
        <f ca="1">(60+SUMIF(OFFSET(N572,-$C572+1,0,$C572),"EN",OFFSET(O572,-$C572+1,0,$C572))+SUMIF(OFFSET(S572,-$C572+1,0,$C572),"EN",OFFSET(T572,-$C572+1,0,$C572)))*SummonTypeTable!$O$2</f>
        <v>1412.7555555555557</v>
      </c>
      <c r="J572" t="str">
        <f ca="1">IF(C572=1,60*SummonTypeTable!$O$2-OFFSET(I572,0,-4),
IF(I572&lt;&gt;OFFSET(I572,-1,0),OFFSET(I572,-1,0)-OFFSET(I572,0,-4),""))</f>
        <v/>
      </c>
      <c r="K572" t="str">
        <f ca="1">IF(C572=1,60*SummonTypeTable!$O$2/OFFSET(I572,0,-4),
IF(I572&lt;&gt;OFFSET(I572,-1,0),OFFSET(I572,-1,0)/OFFSET(I572,0,-4),""))</f>
        <v/>
      </c>
      <c r="L572" t="str">
        <f t="shared" ca="1" si="109"/>
        <v>it</v>
      </c>
      <c r="M572" t="s">
        <v>146</v>
      </c>
      <c r="N572" t="s">
        <v>145</v>
      </c>
      <c r="O572">
        <v>2</v>
      </c>
      <c r="P572" t="str">
        <f t="shared" si="98"/>
        <v/>
      </c>
      <c r="Q572" t="str">
        <f t="shared" ca="1" si="107"/>
        <v>cu</v>
      </c>
      <c r="R572" t="s">
        <v>88</v>
      </c>
      <c r="S572" t="s">
        <v>90</v>
      </c>
      <c r="T572">
        <v>7500</v>
      </c>
      <c r="U572" t="str">
        <f t="shared" ca="1" si="99"/>
        <v>it</v>
      </c>
      <c r="V572" t="str">
        <f t="shared" si="100"/>
        <v>Cash_sSpellGacha</v>
      </c>
      <c r="W572">
        <f t="shared" si="101"/>
        <v>2</v>
      </c>
      <c r="X572" t="str">
        <f t="shared" ca="1" si="102"/>
        <v>cu</v>
      </c>
      <c r="Y572" t="str">
        <f t="shared" si="103"/>
        <v>GO</v>
      </c>
      <c r="Z572">
        <f t="shared" si="104"/>
        <v>7500</v>
      </c>
    </row>
    <row r="573" spans="1:26">
      <c r="A573" t="s">
        <v>85</v>
      </c>
      <c r="B573" t="str">
        <f>VLOOKUP(A573,EventPointTypeTable!$A:$B,MATCH(EventPointTypeTable!$B$1,EventPointTypeTable!$A$1:$B$1,0),0)</f>
        <v>신규3</v>
      </c>
      <c r="C573">
        <f t="shared" ca="1" si="105"/>
        <v>17</v>
      </c>
      <c r="D573">
        <v>450</v>
      </c>
      <c r="E573">
        <f t="shared" ca="1" si="106"/>
        <v>1882</v>
      </c>
      <c r="F573">
        <f ca="1">(60+SUMIF(OFFSET(N573,-$C573+1,0,$C573),"EN",OFFSET(O573,-$C573+1,0,$C573)))*SummonTypeTable!$O$2</f>
        <v>1140.0000000000002</v>
      </c>
      <c r="G573" t="str">
        <f ca="1">IF(C573=1,60*SummonTypeTable!$O$2-OFFSET(F573,0,-1),
IF(F573&lt;&gt;OFFSET(F573,-1,0),OFFSET(F573,-1,0)-OFFSET(F573,0,-1),""))</f>
        <v/>
      </c>
      <c r="H573" t="str">
        <f ca="1">IF(C573=1,60*SummonTypeTable!$O$2/OFFSET(F573,0,-1),
IF(F573&lt;&gt;OFFSET(F573,-1,0),OFFSET(F573,-1,0)/OFFSET(F573,0,-1),""))</f>
        <v/>
      </c>
      <c r="I573">
        <f ca="1">(60+SUMIF(OFFSET(N573,-$C573+1,0,$C573),"EN",OFFSET(O573,-$C573+1,0,$C573))+SUMIF(OFFSET(S573,-$C573+1,0,$C573),"EN",OFFSET(T573,-$C573+1,0,$C573)))*SummonTypeTable!$O$2</f>
        <v>1412.7555555555557</v>
      </c>
      <c r="J573" t="str">
        <f ca="1">IF(C573=1,60*SummonTypeTable!$O$2-OFFSET(I573,0,-4),
IF(I573&lt;&gt;OFFSET(I573,-1,0),OFFSET(I573,-1,0)-OFFSET(I573,0,-4),""))</f>
        <v/>
      </c>
      <c r="K573" t="str">
        <f ca="1">IF(C573=1,60*SummonTypeTable!$O$2/OFFSET(I573,0,-4),
IF(I573&lt;&gt;OFFSET(I573,-1,0),OFFSET(I573,-1,0)/OFFSET(I573,0,-4),""))</f>
        <v/>
      </c>
      <c r="L573" t="str">
        <f t="shared" ca="1" si="109"/>
        <v>it</v>
      </c>
      <c r="M573" t="s">
        <v>146</v>
      </c>
      <c r="N573" t="s">
        <v>147</v>
      </c>
      <c r="O573">
        <v>1</v>
      </c>
      <c r="P573" t="str">
        <f t="shared" si="98"/>
        <v/>
      </c>
      <c r="Q573" t="str">
        <f t="shared" ca="1" si="107"/>
        <v>cu</v>
      </c>
      <c r="R573" t="s">
        <v>88</v>
      </c>
      <c r="S573" t="s">
        <v>90</v>
      </c>
      <c r="T573">
        <v>7188</v>
      </c>
      <c r="U573" t="str">
        <f t="shared" ca="1" si="99"/>
        <v>it</v>
      </c>
      <c r="V573" t="str">
        <f t="shared" si="100"/>
        <v>Cash_sCharacterGacha</v>
      </c>
      <c r="W573">
        <f t="shared" si="101"/>
        <v>1</v>
      </c>
      <c r="X573" t="str">
        <f t="shared" ca="1" si="102"/>
        <v>cu</v>
      </c>
      <c r="Y573" t="str">
        <f t="shared" si="103"/>
        <v>GO</v>
      </c>
      <c r="Z573">
        <f t="shared" si="104"/>
        <v>7188</v>
      </c>
    </row>
    <row r="574" spans="1:26">
      <c r="A574" t="s">
        <v>85</v>
      </c>
      <c r="B574" t="str">
        <f>VLOOKUP(A574,EventPointTypeTable!$A:$B,MATCH(EventPointTypeTable!$B$1,EventPointTypeTable!$A$1:$B$1,0),0)</f>
        <v>신규3</v>
      </c>
      <c r="C574">
        <f t="shared" ca="1" si="105"/>
        <v>18</v>
      </c>
      <c r="D574">
        <v>500</v>
      </c>
      <c r="E574">
        <f t="shared" ca="1" si="106"/>
        <v>2382</v>
      </c>
      <c r="F574">
        <f ca="1">(60+SUMIF(OFFSET(N574,-$C574+1,0,$C574),"EN",OFFSET(O574,-$C574+1,0,$C574)))*SummonTypeTable!$O$2</f>
        <v>1984.4444444444448</v>
      </c>
      <c r="G574">
        <f ca="1">IF(C574=1,60*SummonTypeTable!$O$2-OFFSET(F574,0,-1),
IF(F574&lt;&gt;OFFSET(F574,-1,0),OFFSET(F574,-1,0)-OFFSET(F574,0,-1),""))</f>
        <v>-1241.9999999999998</v>
      </c>
      <c r="H574">
        <f ca="1">IF(C574=1,60*SummonTypeTable!$O$2/OFFSET(F574,0,-1),
IF(F574&lt;&gt;OFFSET(F574,-1,0),OFFSET(F574,-1,0)/OFFSET(F574,0,-1),""))</f>
        <v>0.47858942065491195</v>
      </c>
      <c r="I574">
        <f ca="1">(60+SUMIF(OFFSET(N574,-$C574+1,0,$C574),"EN",OFFSET(O574,-$C574+1,0,$C574))+SUMIF(OFFSET(S574,-$C574+1,0,$C574),"EN",OFFSET(T574,-$C574+1,0,$C574)))*SummonTypeTable!$O$2</f>
        <v>2468.3111111111116</v>
      </c>
      <c r="J574">
        <f ca="1">IF(C574=1,60*SummonTypeTable!$O$2-OFFSET(I574,0,-4),
IF(I574&lt;&gt;OFFSET(I574,-1,0),OFFSET(I574,-1,0)-OFFSET(I574,0,-4),""))</f>
        <v>-969.2444444444443</v>
      </c>
      <c r="K574">
        <f ca="1">IF(C574=1,60*SummonTypeTable!$O$2/OFFSET(I574,0,-4),
IF(I574&lt;&gt;OFFSET(I574,-1,0),OFFSET(I574,-1,0)/OFFSET(I574,0,-4),""))</f>
        <v>0.59309637093012413</v>
      </c>
      <c r="L574" t="str">
        <f t="shared" ca="1" si="109"/>
        <v>cu</v>
      </c>
      <c r="M574" t="s">
        <v>88</v>
      </c>
      <c r="N574" t="s">
        <v>114</v>
      </c>
      <c r="O574">
        <v>1000</v>
      </c>
      <c r="P574" t="str">
        <f t="shared" si="98"/>
        <v>에너지너무많음</v>
      </c>
      <c r="Q574" t="str">
        <f t="shared" ca="1" si="107"/>
        <v>cu</v>
      </c>
      <c r="R574" t="s">
        <v>88</v>
      </c>
      <c r="S574" t="s">
        <v>114</v>
      </c>
      <c r="T574">
        <v>250</v>
      </c>
      <c r="U574" t="str">
        <f t="shared" ca="1" si="99"/>
        <v>cu</v>
      </c>
      <c r="V574" t="str">
        <f t="shared" si="100"/>
        <v>EN</v>
      </c>
      <c r="W574">
        <f t="shared" si="101"/>
        <v>1000</v>
      </c>
      <c r="X574" t="str">
        <f t="shared" ca="1" si="102"/>
        <v>cu</v>
      </c>
      <c r="Y574" t="str">
        <f t="shared" si="103"/>
        <v>EN</v>
      </c>
      <c r="Z574">
        <f t="shared" si="104"/>
        <v>250</v>
      </c>
    </row>
    <row r="575" spans="1:26">
      <c r="A575" t="s">
        <v>85</v>
      </c>
      <c r="B575" t="str">
        <f>VLOOKUP(A575,EventPointTypeTable!$A:$B,MATCH(EventPointTypeTable!$B$1,EventPointTypeTable!$A$1:$B$1,0),0)</f>
        <v>신규3</v>
      </c>
      <c r="C575">
        <f t="shared" ca="1" si="105"/>
        <v>19</v>
      </c>
      <c r="D575">
        <v>200</v>
      </c>
      <c r="E575">
        <f t="shared" ca="1" si="106"/>
        <v>2582</v>
      </c>
      <c r="F575">
        <f ca="1">(60+SUMIF(OFFSET(N575,-$C575+1,0,$C575),"EN",OFFSET(O575,-$C575+1,0,$C575)))*SummonTypeTable!$O$2</f>
        <v>1984.4444444444448</v>
      </c>
      <c r="G575" t="str">
        <f ca="1">IF(C575=1,60*SummonTypeTable!$O$2-OFFSET(F575,0,-1),
IF(F575&lt;&gt;OFFSET(F575,-1,0),OFFSET(F575,-1,0)-OFFSET(F575,0,-1),""))</f>
        <v/>
      </c>
      <c r="H575" t="str">
        <f ca="1">IF(C575=1,60*SummonTypeTable!$O$2/OFFSET(F575,0,-1),
IF(F575&lt;&gt;OFFSET(F575,-1,0),OFFSET(F575,-1,0)/OFFSET(F575,0,-1),""))</f>
        <v/>
      </c>
      <c r="I575">
        <f ca="1">(60+SUMIF(OFFSET(N575,-$C575+1,0,$C575),"EN",OFFSET(O575,-$C575+1,0,$C575))+SUMIF(OFFSET(S575,-$C575+1,0,$C575),"EN",OFFSET(T575,-$C575+1,0,$C575)))*SummonTypeTable!$O$2</f>
        <v>2468.3111111111116</v>
      </c>
      <c r="J575" t="str">
        <f ca="1">IF(C575=1,60*SummonTypeTable!$O$2-OFFSET(I575,0,-4),
IF(I575&lt;&gt;OFFSET(I575,-1,0),OFFSET(I575,-1,0)-OFFSET(I575,0,-4),""))</f>
        <v/>
      </c>
      <c r="K575" t="str">
        <f ca="1">IF(C575=1,60*SummonTypeTable!$O$2/OFFSET(I575,0,-4),
IF(I575&lt;&gt;OFFSET(I575,-1,0),OFFSET(I575,-1,0)/OFFSET(I575,0,-4),""))</f>
        <v/>
      </c>
      <c r="L575" t="str">
        <f t="shared" ca="1" si="109"/>
        <v>cu</v>
      </c>
      <c r="M575" t="s">
        <v>88</v>
      </c>
      <c r="N575" t="s">
        <v>90</v>
      </c>
      <c r="O575">
        <v>33750</v>
      </c>
      <c r="P575" t="str">
        <f t="shared" si="98"/>
        <v/>
      </c>
      <c r="Q575" t="str">
        <f t="shared" ca="1" si="107"/>
        <v>cu</v>
      </c>
      <c r="R575" t="s">
        <v>88</v>
      </c>
      <c r="S575" t="s">
        <v>90</v>
      </c>
      <c r="T575">
        <v>8438</v>
      </c>
      <c r="U575" t="str">
        <f t="shared" ca="1" si="99"/>
        <v>cu</v>
      </c>
      <c r="V575" t="str">
        <f t="shared" si="100"/>
        <v>GO</v>
      </c>
      <c r="W575">
        <f t="shared" si="101"/>
        <v>33750</v>
      </c>
      <c r="X575" t="str">
        <f t="shared" ca="1" si="102"/>
        <v>cu</v>
      </c>
      <c r="Y575" t="str">
        <f t="shared" si="103"/>
        <v>GO</v>
      </c>
      <c r="Z575">
        <f t="shared" si="104"/>
        <v>8438</v>
      </c>
    </row>
    <row r="576" spans="1:26">
      <c r="A576" t="s">
        <v>85</v>
      </c>
      <c r="B576" t="str">
        <f>VLOOKUP(A576,EventPointTypeTable!$A:$B,MATCH(EventPointTypeTable!$B$1,EventPointTypeTable!$A$1:$B$1,0),0)</f>
        <v>신규3</v>
      </c>
      <c r="C576">
        <f t="shared" ca="1" si="105"/>
        <v>20</v>
      </c>
      <c r="D576">
        <v>330</v>
      </c>
      <c r="E576">
        <f t="shared" ca="1" si="106"/>
        <v>2912</v>
      </c>
      <c r="F576">
        <f ca="1">(60+SUMIF(OFFSET(N576,-$C576+1,0,$C576),"EN",OFFSET(O576,-$C576+1,0,$C576)))*SummonTypeTable!$O$2</f>
        <v>1984.4444444444448</v>
      </c>
      <c r="G576" t="str">
        <f ca="1">IF(C576=1,60*SummonTypeTable!$O$2-OFFSET(F576,0,-1),
IF(F576&lt;&gt;OFFSET(F576,-1,0),OFFSET(F576,-1,0)-OFFSET(F576,0,-1),""))</f>
        <v/>
      </c>
      <c r="H576" t="str">
        <f ca="1">IF(C576=1,60*SummonTypeTable!$O$2/OFFSET(F576,0,-1),
IF(F576&lt;&gt;OFFSET(F576,-1,0),OFFSET(F576,-1,0)/OFFSET(F576,0,-1),""))</f>
        <v/>
      </c>
      <c r="I576">
        <f ca="1">(60+SUMIF(OFFSET(N576,-$C576+1,0,$C576),"EN",OFFSET(O576,-$C576+1,0,$C576))+SUMIF(OFFSET(S576,-$C576+1,0,$C576),"EN",OFFSET(T576,-$C576+1,0,$C576)))*SummonTypeTable!$O$2</f>
        <v>2468.3111111111116</v>
      </c>
      <c r="J576" t="str">
        <f ca="1">IF(C576=1,60*SummonTypeTable!$O$2-OFFSET(I576,0,-4),
IF(I576&lt;&gt;OFFSET(I576,-1,0),OFFSET(I576,-1,0)-OFFSET(I576,0,-4),""))</f>
        <v/>
      </c>
      <c r="K576" t="str">
        <f ca="1">IF(C576=1,60*SummonTypeTable!$O$2/OFFSET(I576,0,-4),
IF(I576&lt;&gt;OFFSET(I576,-1,0),OFFSET(I576,-1,0)/OFFSET(I576,0,-4),""))</f>
        <v/>
      </c>
      <c r="L576" t="str">
        <f t="shared" ca="1" si="109"/>
        <v>it</v>
      </c>
      <c r="M576" t="s">
        <v>146</v>
      </c>
      <c r="N576" t="s">
        <v>145</v>
      </c>
      <c r="O576">
        <v>10</v>
      </c>
      <c r="P576" t="str">
        <f t="shared" si="98"/>
        <v/>
      </c>
      <c r="Q576" t="str">
        <f t="shared" ca="1" si="107"/>
        <v>cu</v>
      </c>
      <c r="R576" t="s">
        <v>88</v>
      </c>
      <c r="S576" t="s">
        <v>90</v>
      </c>
      <c r="T576">
        <v>9375</v>
      </c>
      <c r="U576" t="str">
        <f t="shared" ca="1" si="99"/>
        <v>it</v>
      </c>
      <c r="V576" t="str">
        <f t="shared" si="100"/>
        <v>Cash_sSpellGacha</v>
      </c>
      <c r="W576">
        <f t="shared" si="101"/>
        <v>10</v>
      </c>
      <c r="X576" t="str">
        <f t="shared" ca="1" si="102"/>
        <v>cu</v>
      </c>
      <c r="Y576" t="str">
        <f t="shared" si="103"/>
        <v>GO</v>
      </c>
      <c r="Z576">
        <f t="shared" si="104"/>
        <v>9375</v>
      </c>
    </row>
    <row r="577" spans="1:26">
      <c r="A577" t="s">
        <v>85</v>
      </c>
      <c r="B577" t="str">
        <f>VLOOKUP(A577,EventPointTypeTable!$A:$B,MATCH(EventPointTypeTable!$B$1,EventPointTypeTable!$A$1:$B$1,0),0)</f>
        <v>신규3</v>
      </c>
      <c r="C577">
        <f t="shared" ca="1" si="105"/>
        <v>21</v>
      </c>
      <c r="D577">
        <v>1000</v>
      </c>
      <c r="E577">
        <f t="shared" ca="1" si="106"/>
        <v>3912</v>
      </c>
      <c r="F577">
        <f ca="1">(60+SUMIF(OFFSET(N577,-$C577+1,0,$C577),"EN",OFFSET(O577,-$C577+1,0,$C577)))*SummonTypeTable!$O$2</f>
        <v>3251.1111111111113</v>
      </c>
      <c r="G577">
        <f ca="1">IF(C577=1,60*SummonTypeTable!$O$2-OFFSET(F577,0,-1),
IF(F577&lt;&gt;OFFSET(F577,-1,0),OFFSET(F577,-1,0)-OFFSET(F577,0,-1),""))</f>
        <v>-1927.5555555555552</v>
      </c>
      <c r="H577">
        <f ca="1">IF(C577=1,60*SummonTypeTable!$O$2/OFFSET(F577,0,-1),
IF(F577&lt;&gt;OFFSET(F577,-1,0),OFFSET(F577,-1,0)/OFFSET(F577,0,-1),""))</f>
        <v>0.50727107475573741</v>
      </c>
      <c r="I577">
        <f ca="1">(60+SUMIF(OFFSET(N577,-$C577+1,0,$C577),"EN",OFFSET(O577,-$C577+1,0,$C577))+SUMIF(OFFSET(S577,-$C577+1,0,$C577),"EN",OFFSET(T577,-$C577+1,0,$C577)))*SummonTypeTable!$O$2</f>
        <v>4051.6444444444451</v>
      </c>
      <c r="J577">
        <f ca="1">IF(C577=1,60*SummonTypeTable!$O$2-OFFSET(I577,0,-4),
IF(I577&lt;&gt;OFFSET(I577,-1,0),OFFSET(I577,-1,0)-OFFSET(I577,0,-4),""))</f>
        <v>-1443.6888888888884</v>
      </c>
      <c r="K577">
        <f ca="1">IF(C577=1,60*SummonTypeTable!$O$2/OFFSET(I577,0,-4),
IF(I577&lt;&gt;OFFSET(I577,-1,0),OFFSET(I577,-1,0)/OFFSET(I577,0,-4),""))</f>
        <v>0.63095887298341302</v>
      </c>
      <c r="L577" t="str">
        <f t="shared" ca="1" si="109"/>
        <v>cu</v>
      </c>
      <c r="M577" t="s">
        <v>88</v>
      </c>
      <c r="N577" t="s">
        <v>114</v>
      </c>
      <c r="O577">
        <v>1500</v>
      </c>
      <c r="P577" t="str">
        <f t="shared" si="98"/>
        <v>에너지너무많음</v>
      </c>
      <c r="Q577" t="str">
        <f t="shared" ca="1" si="107"/>
        <v>cu</v>
      </c>
      <c r="R577" t="s">
        <v>88</v>
      </c>
      <c r="S577" t="s">
        <v>114</v>
      </c>
      <c r="T577">
        <v>375</v>
      </c>
      <c r="U577" t="str">
        <f t="shared" ca="1" si="99"/>
        <v>cu</v>
      </c>
      <c r="V577" t="str">
        <f t="shared" si="100"/>
        <v>EN</v>
      </c>
      <c r="W577">
        <f t="shared" si="101"/>
        <v>1500</v>
      </c>
      <c r="X577" t="str">
        <f t="shared" ca="1" si="102"/>
        <v>cu</v>
      </c>
      <c r="Y577" t="str">
        <f t="shared" si="103"/>
        <v>EN</v>
      </c>
      <c r="Z577">
        <f t="shared" si="104"/>
        <v>375</v>
      </c>
    </row>
    <row r="578" spans="1:26">
      <c r="A578" t="s">
        <v>85</v>
      </c>
      <c r="B578" t="str">
        <f>VLOOKUP(A578,EventPointTypeTable!$A:$B,MATCH(EventPointTypeTable!$B$1,EventPointTypeTable!$A$1:$B$1,0),0)</f>
        <v>신규3</v>
      </c>
      <c r="C578">
        <f t="shared" ca="1" si="105"/>
        <v>22</v>
      </c>
      <c r="D578">
        <v>330</v>
      </c>
      <c r="E578">
        <f t="shared" ca="1" si="106"/>
        <v>4242</v>
      </c>
      <c r="F578">
        <f ca="1">(60+SUMIF(OFFSET(N578,-$C578+1,0,$C578),"EN",OFFSET(O578,-$C578+1,0,$C578)))*SummonTypeTable!$O$2</f>
        <v>3251.1111111111113</v>
      </c>
      <c r="G578" t="str">
        <f ca="1">IF(C578=1,60*SummonTypeTable!$O$2-OFFSET(F578,0,-1),
IF(F578&lt;&gt;OFFSET(F578,-1,0),OFFSET(F578,-1,0)-OFFSET(F578,0,-1),""))</f>
        <v/>
      </c>
      <c r="H578" t="str">
        <f ca="1">IF(C578=1,60*SummonTypeTable!$O$2/OFFSET(F578,0,-1),
IF(F578&lt;&gt;OFFSET(F578,-1,0),OFFSET(F578,-1,0)/OFFSET(F578,0,-1),""))</f>
        <v/>
      </c>
      <c r="I578">
        <f ca="1">(60+SUMIF(OFFSET(N578,-$C578+1,0,$C578),"EN",OFFSET(O578,-$C578+1,0,$C578))+SUMIF(OFFSET(S578,-$C578+1,0,$C578),"EN",OFFSET(T578,-$C578+1,0,$C578)))*SummonTypeTable!$O$2</f>
        <v>4051.6444444444451</v>
      </c>
      <c r="J578" t="str">
        <f ca="1">IF(C578=1,60*SummonTypeTable!$O$2-OFFSET(I578,0,-4),
IF(I578&lt;&gt;OFFSET(I578,-1,0),OFFSET(I578,-1,0)-OFFSET(I578,0,-4),""))</f>
        <v/>
      </c>
      <c r="K578" t="str">
        <f ca="1">IF(C578=1,60*SummonTypeTable!$O$2/OFFSET(I578,0,-4),
IF(I578&lt;&gt;OFFSET(I578,-1,0),OFFSET(I578,-1,0)/OFFSET(I578,0,-4),""))</f>
        <v/>
      </c>
      <c r="L578" t="str">
        <f t="shared" ca="1" si="109"/>
        <v>cu</v>
      </c>
      <c r="M578" t="s">
        <v>88</v>
      </c>
      <c r="N578" t="s">
        <v>90</v>
      </c>
      <c r="O578">
        <v>27500</v>
      </c>
      <c r="P578" t="str">
        <f t="shared" si="98"/>
        <v/>
      </c>
      <c r="Q578" t="str">
        <f t="shared" ca="1" si="107"/>
        <v>cu</v>
      </c>
      <c r="R578" t="s">
        <v>88</v>
      </c>
      <c r="S578" t="s">
        <v>90</v>
      </c>
      <c r="T578">
        <v>6875</v>
      </c>
      <c r="U578" t="str">
        <f t="shared" ca="1" si="99"/>
        <v>cu</v>
      </c>
      <c r="V578" t="str">
        <f t="shared" si="100"/>
        <v>GO</v>
      </c>
      <c r="W578">
        <f t="shared" si="101"/>
        <v>27500</v>
      </c>
      <c r="X578" t="str">
        <f t="shared" ca="1" si="102"/>
        <v>cu</v>
      </c>
      <c r="Y578" t="str">
        <f t="shared" si="103"/>
        <v>GO</v>
      </c>
      <c r="Z578">
        <f t="shared" si="104"/>
        <v>6875</v>
      </c>
    </row>
    <row r="579" spans="1:26">
      <c r="A579" t="s">
        <v>85</v>
      </c>
      <c r="B579" t="str">
        <f>VLOOKUP(A579,EventPointTypeTable!$A:$B,MATCH(EventPointTypeTable!$B$1,EventPointTypeTable!$A$1:$B$1,0),0)</f>
        <v>신규3</v>
      </c>
      <c r="C579">
        <f t="shared" ca="1" si="105"/>
        <v>23</v>
      </c>
      <c r="D579">
        <v>590</v>
      </c>
      <c r="E579">
        <f t="shared" ca="1" si="106"/>
        <v>4832</v>
      </c>
      <c r="F579">
        <f ca="1">(60+SUMIF(OFFSET(N579,-$C579+1,0,$C579),"EN",OFFSET(O579,-$C579+1,0,$C579)))*SummonTypeTable!$O$2</f>
        <v>3251.1111111111113</v>
      </c>
      <c r="G579" t="str">
        <f ca="1">IF(C579=1,60*SummonTypeTable!$O$2-OFFSET(F579,0,-1),
IF(F579&lt;&gt;OFFSET(F579,-1,0),OFFSET(F579,-1,0)-OFFSET(F579,0,-1),""))</f>
        <v/>
      </c>
      <c r="H579" t="str">
        <f ca="1">IF(C579=1,60*SummonTypeTable!$O$2/OFFSET(F579,0,-1),
IF(F579&lt;&gt;OFFSET(F579,-1,0),OFFSET(F579,-1,0)/OFFSET(F579,0,-1),""))</f>
        <v/>
      </c>
      <c r="I579">
        <f ca="1">(60+SUMIF(OFFSET(N579,-$C579+1,0,$C579),"EN",OFFSET(O579,-$C579+1,0,$C579))+SUMIF(OFFSET(S579,-$C579+1,0,$C579),"EN",OFFSET(T579,-$C579+1,0,$C579)))*SummonTypeTable!$O$2</f>
        <v>4051.6444444444451</v>
      </c>
      <c r="J579" t="str">
        <f ca="1">IF(C579=1,60*SummonTypeTable!$O$2-OFFSET(I579,0,-4),
IF(I579&lt;&gt;OFFSET(I579,-1,0),OFFSET(I579,-1,0)-OFFSET(I579,0,-4),""))</f>
        <v/>
      </c>
      <c r="K579" t="str">
        <f ca="1">IF(C579=1,60*SummonTypeTable!$O$2/OFFSET(I579,0,-4),
IF(I579&lt;&gt;OFFSET(I579,-1,0),OFFSET(I579,-1,0)/OFFSET(I579,0,-4),""))</f>
        <v/>
      </c>
      <c r="L579" t="str">
        <f t="shared" ca="1" si="109"/>
        <v>it</v>
      </c>
      <c r="M579" t="s">
        <v>146</v>
      </c>
      <c r="N579" t="s">
        <v>145</v>
      </c>
      <c r="O579">
        <v>10</v>
      </c>
      <c r="P579" t="str">
        <f t="shared" si="98"/>
        <v/>
      </c>
      <c r="Q579" t="str">
        <f t="shared" ca="1" si="107"/>
        <v>cu</v>
      </c>
      <c r="R579" t="s">
        <v>88</v>
      </c>
      <c r="S579" t="s">
        <v>90</v>
      </c>
      <c r="T579">
        <v>10938</v>
      </c>
      <c r="U579" t="str">
        <f t="shared" ca="1" si="99"/>
        <v>it</v>
      </c>
      <c r="V579" t="str">
        <f t="shared" si="100"/>
        <v>Cash_sSpellGacha</v>
      </c>
      <c r="W579">
        <f t="shared" si="101"/>
        <v>10</v>
      </c>
      <c r="X579" t="str">
        <f t="shared" ca="1" si="102"/>
        <v>cu</v>
      </c>
      <c r="Y579" t="str">
        <f t="shared" si="103"/>
        <v>GO</v>
      </c>
      <c r="Z579">
        <f t="shared" si="104"/>
        <v>10938</v>
      </c>
    </row>
    <row r="580" spans="1:26">
      <c r="A580" t="s">
        <v>85</v>
      </c>
      <c r="B580" t="str">
        <f>VLOOKUP(A580,EventPointTypeTable!$A:$B,MATCH(EventPointTypeTable!$B$1,EventPointTypeTable!$A$1:$B$1,0),0)</f>
        <v>신규3</v>
      </c>
      <c r="C580">
        <f t="shared" ca="1" si="105"/>
        <v>24</v>
      </c>
      <c r="D580">
        <v>1250</v>
      </c>
      <c r="E580">
        <f t="shared" ca="1" si="106"/>
        <v>6082</v>
      </c>
      <c r="F580">
        <f ca="1">(60+SUMIF(OFFSET(N580,-$C580+1,0,$C580),"EN",OFFSET(O580,-$C580+1,0,$C580)))*SummonTypeTable!$O$2</f>
        <v>3251.1111111111113</v>
      </c>
      <c r="G580" t="str">
        <f ca="1">IF(C580=1,60*SummonTypeTable!$O$2-OFFSET(F580,0,-1),
IF(F580&lt;&gt;OFFSET(F580,-1,0),OFFSET(F580,-1,0)-OFFSET(F580,0,-1),""))</f>
        <v/>
      </c>
      <c r="H580" t="str">
        <f ca="1">IF(C580=1,60*SummonTypeTable!$O$2/OFFSET(F580,0,-1),
IF(F580&lt;&gt;OFFSET(F580,-1,0),OFFSET(F580,-1,0)/OFFSET(F580,0,-1),""))</f>
        <v/>
      </c>
      <c r="I580">
        <f ca="1">(60+SUMIF(OFFSET(N580,-$C580+1,0,$C580),"EN",OFFSET(O580,-$C580+1,0,$C580))+SUMIF(OFFSET(S580,-$C580+1,0,$C580),"EN",OFFSET(T580,-$C580+1,0,$C580)))*SummonTypeTable!$O$2</f>
        <v>4051.6444444444451</v>
      </c>
      <c r="J580" t="str">
        <f ca="1">IF(C580=1,60*SummonTypeTable!$O$2-OFFSET(I580,0,-4),
IF(I580&lt;&gt;OFFSET(I580,-1,0),OFFSET(I580,-1,0)-OFFSET(I580,0,-4),""))</f>
        <v/>
      </c>
      <c r="K580" t="str">
        <f ca="1">IF(C580=1,60*SummonTypeTable!$O$2/OFFSET(I580,0,-4),
IF(I580&lt;&gt;OFFSET(I580,-1,0),OFFSET(I580,-1,0)/OFFSET(I580,0,-4),""))</f>
        <v/>
      </c>
      <c r="L580" t="str">
        <f t="shared" ca="1" si="109"/>
        <v>cu</v>
      </c>
      <c r="M580" t="s">
        <v>88</v>
      </c>
      <c r="N580" t="s">
        <v>90</v>
      </c>
      <c r="O580">
        <v>36250</v>
      </c>
      <c r="P580" t="str">
        <f t="shared" si="98"/>
        <v/>
      </c>
      <c r="Q580" t="str">
        <f t="shared" ca="1" si="107"/>
        <v>cu</v>
      </c>
      <c r="R580" t="s">
        <v>88</v>
      </c>
      <c r="S580" t="s">
        <v>90</v>
      </c>
      <c r="T580">
        <v>9063</v>
      </c>
      <c r="U580" t="str">
        <f t="shared" ca="1" si="99"/>
        <v>cu</v>
      </c>
      <c r="V580" t="str">
        <f t="shared" si="100"/>
        <v>GO</v>
      </c>
      <c r="W580">
        <f t="shared" si="101"/>
        <v>36250</v>
      </c>
      <c r="X580" t="str">
        <f t="shared" ca="1" si="102"/>
        <v>cu</v>
      </c>
      <c r="Y580" t="str">
        <f t="shared" si="103"/>
        <v>GO</v>
      </c>
      <c r="Z580">
        <f t="shared" si="104"/>
        <v>9063</v>
      </c>
    </row>
    <row r="581" spans="1:26">
      <c r="A581" t="s">
        <v>85</v>
      </c>
      <c r="B581" t="str">
        <f>VLOOKUP(A581,EventPointTypeTable!$A:$B,MATCH(EventPointTypeTable!$B$1,EventPointTypeTable!$A$1:$B$1,0),0)</f>
        <v>신규3</v>
      </c>
      <c r="C581">
        <f t="shared" ca="1" si="105"/>
        <v>25</v>
      </c>
      <c r="D581">
        <v>1900</v>
      </c>
      <c r="E581">
        <f t="shared" ca="1" si="106"/>
        <v>7982</v>
      </c>
      <c r="F581">
        <f ca="1">(60+SUMIF(OFFSET(N581,-$C581+1,0,$C581),"EN",OFFSET(O581,-$C581+1,0,$C581)))*SummonTypeTable!$O$2</f>
        <v>4940.0000000000009</v>
      </c>
      <c r="G581">
        <f ca="1">IF(C581=1,60*SummonTypeTable!$O$2-OFFSET(F581,0,-1),
IF(F581&lt;&gt;OFFSET(F581,-1,0),OFFSET(F581,-1,0)-OFFSET(F581,0,-1),""))</f>
        <v>-4730.8888888888887</v>
      </c>
      <c r="H581">
        <f ca="1">IF(C581=1,60*SummonTypeTable!$O$2/OFFSET(F581,0,-1),
IF(F581&lt;&gt;OFFSET(F581,-1,0),OFFSET(F581,-1,0)/OFFSET(F581,0,-1),""))</f>
        <v>0.40730532587210116</v>
      </c>
      <c r="I581">
        <f ca="1">(60+SUMIF(OFFSET(N581,-$C581+1,0,$C581),"EN",OFFSET(O581,-$C581+1,0,$C581))+SUMIF(OFFSET(S581,-$C581+1,0,$C581),"EN",OFFSET(T581,-$C581+1,0,$C581)))*SummonTypeTable!$O$2</f>
        <v>6162.7555555555564</v>
      </c>
      <c r="J581">
        <f ca="1">IF(C581=1,60*SummonTypeTable!$O$2-OFFSET(I581,0,-4),
IF(I581&lt;&gt;OFFSET(I581,-1,0),OFFSET(I581,-1,0)-OFFSET(I581,0,-4),""))</f>
        <v>-3930.3555555555549</v>
      </c>
      <c r="K581">
        <f ca="1">IF(C581=1,60*SummonTypeTable!$O$2/OFFSET(I581,0,-4),
IF(I581&lt;&gt;OFFSET(I581,-1,0),OFFSET(I581,-1,0)/OFFSET(I581,0,-4),""))</f>
        <v>0.50759765026866011</v>
      </c>
      <c r="L581" t="str">
        <f t="shared" ca="1" si="109"/>
        <v>cu</v>
      </c>
      <c r="M581" t="s">
        <v>88</v>
      </c>
      <c r="N581" t="s">
        <v>114</v>
      </c>
      <c r="O581">
        <v>2000</v>
      </c>
      <c r="P581" t="str">
        <f t="shared" si="98"/>
        <v>에너지너무많음</v>
      </c>
      <c r="Q581" t="str">
        <f t="shared" ca="1" si="107"/>
        <v>cu</v>
      </c>
      <c r="R581" t="s">
        <v>88</v>
      </c>
      <c r="S581" t="s">
        <v>114</v>
      </c>
      <c r="T581">
        <v>500</v>
      </c>
      <c r="U581" t="str">
        <f t="shared" ca="1" si="99"/>
        <v>cu</v>
      </c>
      <c r="V581" t="str">
        <f t="shared" si="100"/>
        <v>EN</v>
      </c>
      <c r="W581">
        <f t="shared" si="101"/>
        <v>2000</v>
      </c>
      <c r="X581" t="str">
        <f t="shared" ca="1" si="102"/>
        <v>cu</v>
      </c>
      <c r="Y581" t="str">
        <f t="shared" si="103"/>
        <v>EN</v>
      </c>
      <c r="Z581">
        <f t="shared" si="104"/>
        <v>500</v>
      </c>
    </row>
    <row r="582" spans="1:26">
      <c r="A582" t="s">
        <v>85</v>
      </c>
      <c r="B582" t="str">
        <f>VLOOKUP(A582,EventPointTypeTable!$A:$B,MATCH(EventPointTypeTable!$B$1,EventPointTypeTable!$A$1:$B$1,0),0)</f>
        <v>신규3</v>
      </c>
      <c r="C582">
        <f t="shared" ca="1" si="105"/>
        <v>26</v>
      </c>
      <c r="D582">
        <v>200</v>
      </c>
      <c r="E582">
        <f t="shared" ca="1" si="106"/>
        <v>8182</v>
      </c>
      <c r="F582">
        <f ca="1">(60+SUMIF(OFFSET(N582,-$C582+1,0,$C582),"EN",OFFSET(O582,-$C582+1,0,$C582)))*SummonTypeTable!$O$2</f>
        <v>4940.0000000000009</v>
      </c>
      <c r="G582" t="str">
        <f ca="1">IF(C582=1,60*SummonTypeTable!$O$2-OFFSET(F582,0,-1),
IF(F582&lt;&gt;OFFSET(F582,-1,0),OFFSET(F582,-1,0)-OFFSET(F582,0,-1),""))</f>
        <v/>
      </c>
      <c r="H582" t="str">
        <f ca="1">IF(C582=1,60*SummonTypeTable!$O$2/OFFSET(F582,0,-1),
IF(F582&lt;&gt;OFFSET(F582,-1,0),OFFSET(F582,-1,0)/OFFSET(F582,0,-1),""))</f>
        <v/>
      </c>
      <c r="I582">
        <f ca="1">(60+SUMIF(OFFSET(N582,-$C582+1,0,$C582),"EN",OFFSET(O582,-$C582+1,0,$C582))+SUMIF(OFFSET(S582,-$C582+1,0,$C582),"EN",OFFSET(T582,-$C582+1,0,$C582)))*SummonTypeTable!$O$2</f>
        <v>6162.7555555555564</v>
      </c>
      <c r="J582" t="str">
        <f ca="1">IF(C582=1,60*SummonTypeTable!$O$2-OFFSET(I582,0,-4),
IF(I582&lt;&gt;OFFSET(I582,-1,0),OFFSET(I582,-1,0)-OFFSET(I582,0,-4),""))</f>
        <v/>
      </c>
      <c r="K582" t="str">
        <f ca="1">IF(C582=1,60*SummonTypeTable!$O$2/OFFSET(I582,0,-4),
IF(I582&lt;&gt;OFFSET(I582,-1,0),OFFSET(I582,-1,0)/OFFSET(I582,0,-4),""))</f>
        <v/>
      </c>
      <c r="L582" t="str">
        <f t="shared" ca="1" si="109"/>
        <v>cu</v>
      </c>
      <c r="M582" t="s">
        <v>88</v>
      </c>
      <c r="N582" t="s">
        <v>90</v>
      </c>
      <c r="O582">
        <v>50000</v>
      </c>
      <c r="P582" t="str">
        <f t="shared" si="98"/>
        <v/>
      </c>
      <c r="Q582" t="str">
        <f t="shared" ca="1" si="107"/>
        <v>cu</v>
      </c>
      <c r="R582" t="s">
        <v>88</v>
      </c>
      <c r="S582" t="s">
        <v>90</v>
      </c>
      <c r="T582">
        <v>12500</v>
      </c>
      <c r="U582" t="str">
        <f t="shared" ca="1" si="99"/>
        <v>cu</v>
      </c>
      <c r="V582" t="str">
        <f t="shared" si="100"/>
        <v>GO</v>
      </c>
      <c r="W582">
        <f t="shared" si="101"/>
        <v>50000</v>
      </c>
      <c r="X582" t="str">
        <f t="shared" ca="1" si="102"/>
        <v>cu</v>
      </c>
      <c r="Y582" t="str">
        <f t="shared" si="103"/>
        <v>GO</v>
      </c>
      <c r="Z582">
        <f t="shared" si="104"/>
        <v>12500</v>
      </c>
    </row>
    <row r="583" spans="1:26">
      <c r="A583" t="s">
        <v>85</v>
      </c>
      <c r="B583" t="str">
        <f>VLOOKUP(A583,EventPointTypeTable!$A:$B,MATCH(EventPointTypeTable!$B$1,EventPointTypeTable!$A$1:$B$1,0),0)</f>
        <v>신규3</v>
      </c>
      <c r="C583">
        <f t="shared" ca="1" si="105"/>
        <v>27</v>
      </c>
      <c r="D583">
        <v>400</v>
      </c>
      <c r="E583">
        <f t="shared" ca="1" si="106"/>
        <v>8582</v>
      </c>
      <c r="F583">
        <f ca="1">(60+SUMIF(OFFSET(N583,-$C583+1,0,$C583),"EN",OFFSET(O583,-$C583+1,0,$C583)))*SummonTypeTable!$O$2</f>
        <v>4940.0000000000009</v>
      </c>
      <c r="G583" t="str">
        <f ca="1">IF(C583=1,60*SummonTypeTable!$O$2-OFFSET(F583,0,-1),
IF(F583&lt;&gt;OFFSET(F583,-1,0),OFFSET(F583,-1,0)-OFFSET(F583,0,-1),""))</f>
        <v/>
      </c>
      <c r="H583" t="str">
        <f ca="1">IF(C583=1,60*SummonTypeTable!$O$2/OFFSET(F583,0,-1),
IF(F583&lt;&gt;OFFSET(F583,-1,0),OFFSET(F583,-1,0)/OFFSET(F583,0,-1),""))</f>
        <v/>
      </c>
      <c r="I583">
        <f ca="1">(60+SUMIF(OFFSET(N583,-$C583+1,0,$C583),"EN",OFFSET(O583,-$C583+1,0,$C583))+SUMIF(OFFSET(S583,-$C583+1,0,$C583),"EN",OFFSET(T583,-$C583+1,0,$C583)))*SummonTypeTable!$O$2</f>
        <v>6162.7555555555564</v>
      </c>
      <c r="J583" t="str">
        <f ca="1">IF(C583=1,60*SummonTypeTable!$O$2-OFFSET(I583,0,-4),
IF(I583&lt;&gt;OFFSET(I583,-1,0),OFFSET(I583,-1,0)-OFFSET(I583,0,-4),""))</f>
        <v/>
      </c>
      <c r="K583" t="str">
        <f ca="1">IF(C583=1,60*SummonTypeTable!$O$2/OFFSET(I583,0,-4),
IF(I583&lt;&gt;OFFSET(I583,-1,0),OFFSET(I583,-1,0)/OFFSET(I583,0,-4),""))</f>
        <v/>
      </c>
      <c r="L583" t="str">
        <f t="shared" ca="1" si="109"/>
        <v>it</v>
      </c>
      <c r="M583" t="s">
        <v>146</v>
      </c>
      <c r="N583" t="s">
        <v>145</v>
      </c>
      <c r="O583">
        <v>10</v>
      </c>
      <c r="P583" t="str">
        <f t="shared" si="98"/>
        <v/>
      </c>
      <c r="Q583" t="str">
        <f t="shared" ca="1" si="107"/>
        <v>cu</v>
      </c>
      <c r="R583" t="s">
        <v>88</v>
      </c>
      <c r="S583" t="s">
        <v>90</v>
      </c>
      <c r="T583">
        <v>15625</v>
      </c>
      <c r="U583" t="str">
        <f t="shared" ca="1" si="99"/>
        <v>it</v>
      </c>
      <c r="V583" t="str">
        <f t="shared" si="100"/>
        <v>Cash_sSpellGacha</v>
      </c>
      <c r="W583">
        <f t="shared" si="101"/>
        <v>10</v>
      </c>
      <c r="X583" t="str">
        <f t="shared" ca="1" si="102"/>
        <v>cu</v>
      </c>
      <c r="Y583" t="str">
        <f t="shared" si="103"/>
        <v>GO</v>
      </c>
      <c r="Z583">
        <f t="shared" si="104"/>
        <v>15625</v>
      </c>
    </row>
    <row r="584" spans="1:26">
      <c r="A584" t="s">
        <v>85</v>
      </c>
      <c r="B584" t="str">
        <f>VLOOKUP(A584,EventPointTypeTable!$A:$B,MATCH(EventPointTypeTable!$B$1,EventPointTypeTable!$A$1:$B$1,0),0)</f>
        <v>신규3</v>
      </c>
      <c r="C584">
        <f t="shared" ca="1" si="105"/>
        <v>28</v>
      </c>
      <c r="D584">
        <v>2400</v>
      </c>
      <c r="E584">
        <f t="shared" ca="1" si="106"/>
        <v>10982</v>
      </c>
      <c r="F584">
        <f ca="1">(60+SUMIF(OFFSET(N584,-$C584+1,0,$C584),"EN",OFFSET(O584,-$C584+1,0,$C584)))*SummonTypeTable!$O$2</f>
        <v>4940.0000000000009</v>
      </c>
      <c r="G584" t="str">
        <f ca="1">IF(C584=1,60*SummonTypeTable!$O$2-OFFSET(F584,0,-1),
IF(F584&lt;&gt;OFFSET(F584,-1,0),OFFSET(F584,-1,0)-OFFSET(F584,0,-1),""))</f>
        <v/>
      </c>
      <c r="H584" t="str">
        <f ca="1">IF(C584=1,60*SummonTypeTable!$O$2/OFFSET(F584,0,-1),
IF(F584&lt;&gt;OFFSET(F584,-1,0),OFFSET(F584,-1,0)/OFFSET(F584,0,-1),""))</f>
        <v/>
      </c>
      <c r="I584">
        <f ca="1">(60+SUMIF(OFFSET(N584,-$C584+1,0,$C584),"EN",OFFSET(O584,-$C584+1,0,$C584))+SUMIF(OFFSET(S584,-$C584+1,0,$C584),"EN",OFFSET(T584,-$C584+1,0,$C584)))*SummonTypeTable!$O$2</f>
        <v>6796.0888888888894</v>
      </c>
      <c r="J584">
        <f ca="1">IF(C584=1,60*SummonTypeTable!$O$2-OFFSET(I584,0,-4),
IF(I584&lt;&gt;OFFSET(I584,-1,0),OFFSET(I584,-1,0)-OFFSET(I584,0,-4),""))</f>
        <v>-4819.2444444444436</v>
      </c>
      <c r="K584">
        <f ca="1">IF(C584=1,60*SummonTypeTable!$O$2/OFFSET(I584,0,-4),
IF(I584&lt;&gt;OFFSET(I584,-1,0),OFFSET(I584,-1,0)/OFFSET(I584,0,-4),""))</f>
        <v>0.56116878123798541</v>
      </c>
      <c r="L584" t="str">
        <f t="shared" ca="1" si="109"/>
        <v>it</v>
      </c>
      <c r="M584" t="s">
        <v>146</v>
      </c>
      <c r="N584" t="s">
        <v>147</v>
      </c>
      <c r="O584">
        <v>10</v>
      </c>
      <c r="P584" t="str">
        <f t="shared" si="98"/>
        <v/>
      </c>
      <c r="Q584" t="str">
        <f t="shared" ca="1" si="107"/>
        <v>cu</v>
      </c>
      <c r="R584" t="s">
        <v>88</v>
      </c>
      <c r="S584" t="s">
        <v>114</v>
      </c>
      <c r="T584">
        <v>750</v>
      </c>
      <c r="U584" t="str">
        <f t="shared" ca="1" si="99"/>
        <v>it</v>
      </c>
      <c r="V584" t="str">
        <f t="shared" si="100"/>
        <v>Cash_sCharacterGacha</v>
      </c>
      <c r="W584">
        <f t="shared" si="101"/>
        <v>10</v>
      </c>
      <c r="X584" t="str">
        <f t="shared" ca="1" si="102"/>
        <v>cu</v>
      </c>
      <c r="Y584" t="str">
        <f t="shared" si="103"/>
        <v>EN</v>
      </c>
      <c r="Z584">
        <f t="shared" si="104"/>
        <v>750</v>
      </c>
    </row>
    <row r="585" spans="1:26">
      <c r="A585" t="s">
        <v>85</v>
      </c>
      <c r="B585" t="str">
        <f>VLOOKUP(A585,EventPointTypeTable!$A:$B,MATCH(EventPointTypeTable!$B$1,EventPointTypeTable!$A$1:$B$1,0),0)</f>
        <v>신규3</v>
      </c>
      <c r="C585">
        <f t="shared" ca="1" si="105"/>
        <v>29</v>
      </c>
      <c r="D585">
        <v>1500</v>
      </c>
      <c r="E585">
        <f t="shared" ca="1" si="106"/>
        <v>12482</v>
      </c>
      <c r="F585">
        <f ca="1">(60+SUMIF(OFFSET(N585,-$C585+1,0,$C585),"EN",OFFSET(O585,-$C585+1,0,$C585)))*SummonTypeTable!$O$2</f>
        <v>4940.0000000000009</v>
      </c>
      <c r="G585" t="str">
        <f ca="1">IF(C585=1,60*SummonTypeTable!$O$2-OFFSET(F585,0,-1),
IF(F585&lt;&gt;OFFSET(F585,-1,0),OFFSET(F585,-1,0)-OFFSET(F585,0,-1),""))</f>
        <v/>
      </c>
      <c r="H585" t="str">
        <f ca="1">IF(C585=1,60*SummonTypeTable!$O$2/OFFSET(F585,0,-1),
IF(F585&lt;&gt;OFFSET(F585,-1,0),OFFSET(F585,-1,0)/OFFSET(F585,0,-1),""))</f>
        <v/>
      </c>
      <c r="I585">
        <f ca="1">(60+SUMIF(OFFSET(N585,-$C585+1,0,$C585),"EN",OFFSET(O585,-$C585+1,0,$C585))+SUMIF(OFFSET(S585,-$C585+1,0,$C585),"EN",OFFSET(T585,-$C585+1,0,$C585)))*SummonTypeTable!$O$2</f>
        <v>6796.0888888888894</v>
      </c>
      <c r="J585" t="str">
        <f ca="1">IF(C585=1,60*SummonTypeTable!$O$2-OFFSET(I585,0,-4),
IF(I585&lt;&gt;OFFSET(I585,-1,0),OFFSET(I585,-1,0)-OFFSET(I585,0,-4),""))</f>
        <v/>
      </c>
      <c r="K585" t="str">
        <f ca="1">IF(C585=1,60*SummonTypeTable!$O$2/OFFSET(I585,0,-4),
IF(I585&lt;&gt;OFFSET(I585,-1,0),OFFSET(I585,-1,0)/OFFSET(I585,0,-4),""))</f>
        <v/>
      </c>
      <c r="L585" t="str">
        <f t="shared" ca="1" si="109"/>
        <v>cu</v>
      </c>
      <c r="M585" t="s">
        <v>88</v>
      </c>
      <c r="N585" t="s">
        <v>90</v>
      </c>
      <c r="O585">
        <v>75000</v>
      </c>
      <c r="P585" t="str">
        <f t="shared" si="98"/>
        <v/>
      </c>
      <c r="Q585" t="str">
        <f t="shared" ca="1" si="107"/>
        <v>cu</v>
      </c>
      <c r="R585" t="s">
        <v>88</v>
      </c>
      <c r="S585" t="s">
        <v>90</v>
      </c>
      <c r="T585">
        <v>18750</v>
      </c>
      <c r="U585" t="str">
        <f t="shared" ca="1" si="99"/>
        <v>cu</v>
      </c>
      <c r="V585" t="str">
        <f t="shared" si="100"/>
        <v>GO</v>
      </c>
      <c r="W585">
        <f t="shared" si="101"/>
        <v>75000</v>
      </c>
      <c r="X585" t="str">
        <f t="shared" ca="1" si="102"/>
        <v>cu</v>
      </c>
      <c r="Y585" t="str">
        <f t="shared" si="103"/>
        <v>GO</v>
      </c>
      <c r="Z585">
        <f t="shared" si="104"/>
        <v>18750</v>
      </c>
    </row>
    <row r="586" spans="1:26">
      <c r="A586" t="s">
        <v>85</v>
      </c>
      <c r="B586" t="str">
        <f>VLOOKUP(A586,EventPointTypeTable!$A:$B,MATCH(EventPointTypeTable!$B$1,EventPointTypeTable!$A$1:$B$1,0),0)</f>
        <v>신규3</v>
      </c>
      <c r="C586">
        <f t="shared" ca="1" si="105"/>
        <v>30</v>
      </c>
      <c r="D586">
        <v>2800</v>
      </c>
      <c r="E586">
        <f t="shared" ca="1" si="106"/>
        <v>15282</v>
      </c>
      <c r="F586">
        <f ca="1">(60+SUMIF(OFFSET(N586,-$C586+1,0,$C586),"EN",OFFSET(O586,-$C586+1,0,$C586)))*SummonTypeTable!$O$2</f>
        <v>4940.0000000000009</v>
      </c>
      <c r="G586" t="str">
        <f ca="1">IF(C586=1,60*SummonTypeTable!$O$2-OFFSET(F586,0,-1),
IF(F586&lt;&gt;OFFSET(F586,-1,0),OFFSET(F586,-1,0)-OFFSET(F586,0,-1),""))</f>
        <v/>
      </c>
      <c r="H586" t="str">
        <f ca="1">IF(C586=1,60*SummonTypeTable!$O$2/OFFSET(F586,0,-1),
IF(F586&lt;&gt;OFFSET(F586,-1,0),OFFSET(F586,-1,0)/OFFSET(F586,0,-1),""))</f>
        <v/>
      </c>
      <c r="I586">
        <f ca="1">(60+SUMIF(OFFSET(N586,-$C586+1,0,$C586),"EN",OFFSET(O586,-$C586+1,0,$C586))+SUMIF(OFFSET(S586,-$C586+1,0,$C586),"EN",OFFSET(T586,-$C586+1,0,$C586)))*SummonTypeTable!$O$2</f>
        <v>6796.0888888888894</v>
      </c>
      <c r="J586" t="str">
        <f ca="1">IF(C586=1,60*SummonTypeTable!$O$2-OFFSET(I586,0,-4),
IF(I586&lt;&gt;OFFSET(I586,-1,0),OFFSET(I586,-1,0)-OFFSET(I586,0,-4),""))</f>
        <v/>
      </c>
      <c r="K586" t="str">
        <f ca="1">IF(C586=1,60*SummonTypeTable!$O$2/OFFSET(I586,0,-4),
IF(I586&lt;&gt;OFFSET(I586,-1,0),OFFSET(I586,-1,0)/OFFSET(I586,0,-4),""))</f>
        <v/>
      </c>
      <c r="L586" t="str">
        <f t="shared" ca="1" si="109"/>
        <v>cu</v>
      </c>
      <c r="M586" t="s">
        <v>88</v>
      </c>
      <c r="N586" t="s">
        <v>90</v>
      </c>
      <c r="O586">
        <v>81250</v>
      </c>
      <c r="P586" t="str">
        <f t="shared" si="98"/>
        <v/>
      </c>
      <c r="Q586" t="str">
        <f t="shared" ca="1" si="107"/>
        <v>cu</v>
      </c>
      <c r="R586" t="s">
        <v>88</v>
      </c>
      <c r="S586" t="s">
        <v>90</v>
      </c>
      <c r="T586">
        <v>20313</v>
      </c>
      <c r="U586" t="str">
        <f t="shared" ca="1" si="99"/>
        <v>cu</v>
      </c>
      <c r="V586" t="str">
        <f t="shared" si="100"/>
        <v>GO</v>
      </c>
      <c r="W586">
        <f t="shared" si="101"/>
        <v>81250</v>
      </c>
      <c r="X586" t="str">
        <f t="shared" ca="1" si="102"/>
        <v>cu</v>
      </c>
      <c r="Y586" t="str">
        <f t="shared" si="103"/>
        <v>GO</v>
      </c>
      <c r="Z586">
        <f t="shared" si="104"/>
        <v>20313</v>
      </c>
    </row>
    <row r="587" spans="1:26">
      <c r="A587" t="s">
        <v>85</v>
      </c>
      <c r="B587" t="str">
        <f>VLOOKUP(A587,EventPointTypeTable!$A:$B,MATCH(EventPointTypeTable!$B$1,EventPointTypeTable!$A$1:$B$1,0),0)</f>
        <v>신규3</v>
      </c>
      <c r="C587">
        <f t="shared" ca="1" si="105"/>
        <v>31</v>
      </c>
      <c r="D587">
        <v>3400</v>
      </c>
      <c r="E587">
        <f t="shared" ca="1" si="106"/>
        <v>18682</v>
      </c>
      <c r="F587">
        <f ca="1">(60+SUMIF(OFFSET(N587,-$C587+1,0,$C587),"EN",OFFSET(O587,-$C587+1,0,$C587)))*SummonTypeTable!$O$2</f>
        <v>8317.7777777777792</v>
      </c>
      <c r="G587">
        <f ca="1">IF(C587=1,60*SummonTypeTable!$O$2-OFFSET(F587,0,-1),
IF(F587&lt;&gt;OFFSET(F587,-1,0),OFFSET(F587,-1,0)-OFFSET(F587,0,-1),""))</f>
        <v>-13742</v>
      </c>
      <c r="H587">
        <f ca="1">IF(C587=1,60*SummonTypeTable!$O$2/OFFSET(F587,0,-1),
IF(F587&lt;&gt;OFFSET(F587,-1,0),OFFSET(F587,-1,0)/OFFSET(F587,0,-1),""))</f>
        <v>0.26442565035863402</v>
      </c>
      <c r="I587">
        <f ca="1">(60+SUMIF(OFFSET(N587,-$C587+1,0,$C587),"EN",OFFSET(O587,-$C587+1,0,$C587))+SUMIF(OFFSET(S587,-$C587+1,0,$C587),"EN",OFFSET(T587,-$C587+1,0,$C587)))*SummonTypeTable!$O$2</f>
        <v>11018.311111111112</v>
      </c>
      <c r="J587">
        <f ca="1">IF(C587=1,60*SummonTypeTable!$O$2-OFFSET(I587,0,-4),
IF(I587&lt;&gt;OFFSET(I587,-1,0),OFFSET(I587,-1,0)-OFFSET(I587,0,-4),""))</f>
        <v>-11885.911111111111</v>
      </c>
      <c r="K587">
        <f ca="1">IF(C587=1,60*SummonTypeTable!$O$2/OFFSET(I587,0,-4),
IF(I587&lt;&gt;OFFSET(I587,-1,0),OFFSET(I587,-1,0)/OFFSET(I587,0,-4),""))</f>
        <v>0.36377737334808313</v>
      </c>
      <c r="L587" t="str">
        <f t="shared" ca="1" si="109"/>
        <v>cu</v>
      </c>
      <c r="M587" t="s">
        <v>88</v>
      </c>
      <c r="N587" t="s">
        <v>114</v>
      </c>
      <c r="O587">
        <v>4000</v>
      </c>
      <c r="P587" t="str">
        <f t="shared" si="98"/>
        <v>에너지너무많음</v>
      </c>
      <c r="Q587" t="str">
        <f t="shared" ca="1" si="107"/>
        <v>cu</v>
      </c>
      <c r="R587" t="s">
        <v>88</v>
      </c>
      <c r="S587" t="s">
        <v>114</v>
      </c>
      <c r="T587">
        <v>1000</v>
      </c>
      <c r="U587" t="str">
        <f t="shared" ca="1" si="99"/>
        <v>cu</v>
      </c>
      <c r="V587" t="str">
        <f t="shared" si="100"/>
        <v>EN</v>
      </c>
      <c r="W587">
        <f t="shared" si="101"/>
        <v>4000</v>
      </c>
      <c r="X587" t="str">
        <f t="shared" ca="1" si="102"/>
        <v>cu</v>
      </c>
      <c r="Y587" t="str">
        <f t="shared" si="103"/>
        <v>EN</v>
      </c>
      <c r="Z587">
        <f t="shared" si="104"/>
        <v>1000</v>
      </c>
    </row>
    <row r="588" spans="1:26">
      <c r="A588" t="s">
        <v>85</v>
      </c>
      <c r="B588" t="str">
        <f>VLOOKUP(A588,EventPointTypeTable!$A:$B,MATCH(EventPointTypeTable!$B$1,EventPointTypeTable!$A$1:$B$1,0),0)</f>
        <v>신규3</v>
      </c>
      <c r="C588">
        <f t="shared" ca="1" si="105"/>
        <v>32</v>
      </c>
      <c r="D588">
        <v>1200</v>
      </c>
      <c r="E588">
        <f t="shared" ca="1" si="106"/>
        <v>19882</v>
      </c>
      <c r="F588">
        <f ca="1">(60+SUMIF(OFFSET(N588,-$C588+1,0,$C588),"EN",OFFSET(O588,-$C588+1,0,$C588)))*SummonTypeTable!$O$2</f>
        <v>8317.7777777777792</v>
      </c>
      <c r="G588" t="str">
        <f ca="1">IF(C588=1,60*SummonTypeTable!$O$2-OFFSET(F588,0,-1),
IF(F588&lt;&gt;OFFSET(F588,-1,0),OFFSET(F588,-1,0)-OFFSET(F588,0,-1),""))</f>
        <v/>
      </c>
      <c r="H588" t="str">
        <f ca="1">IF(C588=1,60*SummonTypeTable!$O$2/OFFSET(F588,0,-1),
IF(F588&lt;&gt;OFFSET(F588,-1,0),OFFSET(F588,-1,0)/OFFSET(F588,0,-1),""))</f>
        <v/>
      </c>
      <c r="I588">
        <f ca="1">(60+SUMIF(OFFSET(N588,-$C588+1,0,$C588),"EN",OFFSET(O588,-$C588+1,0,$C588))+SUMIF(OFFSET(S588,-$C588+1,0,$C588),"EN",OFFSET(T588,-$C588+1,0,$C588)))*SummonTypeTable!$O$2</f>
        <v>11018.311111111112</v>
      </c>
      <c r="J588" t="str">
        <f ca="1">IF(C588=1,60*SummonTypeTable!$O$2-OFFSET(I588,0,-4),
IF(I588&lt;&gt;OFFSET(I588,-1,0),OFFSET(I588,-1,0)-OFFSET(I588,0,-4),""))</f>
        <v/>
      </c>
      <c r="K588" t="str">
        <f ca="1">IF(C588=1,60*SummonTypeTable!$O$2/OFFSET(I588,0,-4),
IF(I588&lt;&gt;OFFSET(I588,-1,0),OFFSET(I588,-1,0)/OFFSET(I588,0,-4),""))</f>
        <v/>
      </c>
      <c r="L588" t="str">
        <f t="shared" ca="1" si="109"/>
        <v>cu</v>
      </c>
      <c r="M588" t="s">
        <v>88</v>
      </c>
      <c r="N588" t="s">
        <v>90</v>
      </c>
      <c r="O588">
        <v>93750</v>
      </c>
      <c r="P588" t="str">
        <f t="shared" ref="P588:P636" si="110">IF(M588="장비1상자",
  IF(OR(N588&gt;3,O588&gt;5),"장비이상",""),
IF(N588="GO",
  IF(O588&lt;100,"골드이상",""),
IF(N588="EN",
  IF(O588&gt;29,"에너지너무많음",
  IF(O588&gt;9,"에너지다소많음","")),"")))</f>
        <v/>
      </c>
      <c r="Q588" t="str">
        <f t="shared" ca="1" si="107"/>
        <v>cu</v>
      </c>
      <c r="R588" t="s">
        <v>88</v>
      </c>
      <c r="S588" t="s">
        <v>90</v>
      </c>
      <c r="T588">
        <v>23438</v>
      </c>
      <c r="U588" t="str">
        <f t="shared" ref="U588:U636" ca="1" si="111">IF(LEN(L588)=0,"",L588)</f>
        <v>cu</v>
      </c>
      <c r="V588" t="str">
        <f t="shared" ref="V588:V636" si="112">IF(LEN(N588)=0,"",N588)</f>
        <v>GO</v>
      </c>
      <c r="W588">
        <f t="shared" ref="W588:W636" si="113">IF(LEN(O588)=0,"",O588)</f>
        <v>93750</v>
      </c>
      <c r="X588" t="str">
        <f t="shared" ref="X588:X636" ca="1" si="114">IF(LEN(Q588)=0,"",Q588)</f>
        <v>cu</v>
      </c>
      <c r="Y588" t="str">
        <f t="shared" ref="Y588:Y636" si="115">IF(LEN(S588)=0,"",S588)</f>
        <v>GO</v>
      </c>
      <c r="Z588">
        <f t="shared" ref="Z588:Z636" si="116">IF(LEN(T588)=0,"",T588)</f>
        <v>23438</v>
      </c>
    </row>
    <row r="589" spans="1:26">
      <c r="A589" t="s">
        <v>85</v>
      </c>
      <c r="B589" t="str">
        <f>VLOOKUP(A589,EventPointTypeTable!$A:$B,MATCH(EventPointTypeTable!$B$1,EventPointTypeTable!$A$1:$B$1,0),0)</f>
        <v>신규3</v>
      </c>
      <c r="C589">
        <f t="shared" ca="1" si="105"/>
        <v>33</v>
      </c>
      <c r="D589">
        <v>4700</v>
      </c>
      <c r="E589">
        <f t="shared" ca="1" si="106"/>
        <v>24582</v>
      </c>
      <c r="F589">
        <f ca="1">(60+SUMIF(OFFSET(N589,-$C589+1,0,$C589),"EN",OFFSET(O589,-$C589+1,0,$C589)))*SummonTypeTable!$O$2</f>
        <v>12540.000000000002</v>
      </c>
      <c r="G589">
        <f ca="1">IF(C589=1,60*SummonTypeTable!$O$2-OFFSET(F589,0,-1),
IF(F589&lt;&gt;OFFSET(F589,-1,0),OFFSET(F589,-1,0)-OFFSET(F589,0,-1),""))</f>
        <v>-16264.222222222221</v>
      </c>
      <c r="H589">
        <f ca="1">IF(C589=1,60*SummonTypeTable!$O$2/OFFSET(F589,0,-1),
IF(F589&lt;&gt;OFFSET(F589,-1,0),OFFSET(F589,-1,0)/OFFSET(F589,0,-1),""))</f>
        <v>0.33836863468301109</v>
      </c>
      <c r="I589">
        <f ca="1">(60+SUMIF(OFFSET(N589,-$C589+1,0,$C589),"EN",OFFSET(O589,-$C589+1,0,$C589))+SUMIF(OFFSET(S589,-$C589+1,0,$C589),"EN",OFFSET(T589,-$C589+1,0,$C589)))*SummonTypeTable!$O$2</f>
        <v>16296.088888888891</v>
      </c>
      <c r="J589">
        <f ca="1">IF(C589=1,60*SummonTypeTable!$O$2-OFFSET(I589,0,-4),
IF(I589&lt;&gt;OFFSET(I589,-1,0),OFFSET(I589,-1,0)-OFFSET(I589,0,-4),""))</f>
        <v>-13563.688888888888</v>
      </c>
      <c r="K589">
        <f ca="1">IF(C589=1,60*SummonTypeTable!$O$2/OFFSET(I589,0,-4),
IF(I589&lt;&gt;OFFSET(I589,-1,0),OFFSET(I589,-1,0)/OFFSET(I589,0,-4),""))</f>
        <v>0.44822679648161712</v>
      </c>
      <c r="L589" t="str">
        <f t="shared" ca="1" si="109"/>
        <v>cu</v>
      </c>
      <c r="M589" t="s">
        <v>88</v>
      </c>
      <c r="N589" t="s">
        <v>114</v>
      </c>
      <c r="O589">
        <v>5000</v>
      </c>
      <c r="P589" t="str">
        <f t="shared" si="110"/>
        <v>에너지너무많음</v>
      </c>
      <c r="Q589" t="str">
        <f t="shared" ca="1" si="107"/>
        <v>cu</v>
      </c>
      <c r="R589" t="s">
        <v>88</v>
      </c>
      <c r="S589" t="s">
        <v>114</v>
      </c>
      <c r="T589">
        <v>1250</v>
      </c>
      <c r="U589" t="str">
        <f t="shared" ca="1" si="111"/>
        <v>cu</v>
      </c>
      <c r="V589" t="str">
        <f t="shared" si="112"/>
        <v>EN</v>
      </c>
      <c r="W589">
        <f t="shared" si="113"/>
        <v>5000</v>
      </c>
      <c r="X589" t="str">
        <f t="shared" ca="1" si="114"/>
        <v>cu</v>
      </c>
      <c r="Y589" t="str">
        <f t="shared" si="115"/>
        <v>EN</v>
      </c>
      <c r="Z589">
        <f t="shared" si="116"/>
        <v>1250</v>
      </c>
    </row>
    <row r="590" spans="1:26">
      <c r="A590" t="s">
        <v>85</v>
      </c>
      <c r="B590" t="str">
        <f>VLOOKUP(A590,EventPointTypeTable!$A:$B,MATCH(EventPointTypeTable!$B$1,EventPointTypeTable!$A$1:$B$1,0),0)</f>
        <v>신규3</v>
      </c>
      <c r="C590">
        <f t="shared" ca="1" si="105"/>
        <v>34</v>
      </c>
      <c r="D590">
        <v>3500</v>
      </c>
      <c r="E590">
        <f t="shared" ca="1" si="106"/>
        <v>28082</v>
      </c>
      <c r="F590">
        <f ca="1">(60+SUMIF(OFFSET(N590,-$C590+1,0,$C590),"EN",OFFSET(O590,-$C590+1,0,$C590)))*SummonTypeTable!$O$2</f>
        <v>12540.000000000002</v>
      </c>
      <c r="G590" t="str">
        <f ca="1">IF(C590=1,60*SummonTypeTable!$O$2-OFFSET(F590,0,-1),
IF(F590&lt;&gt;OFFSET(F590,-1,0),OFFSET(F590,-1,0)-OFFSET(F590,0,-1),""))</f>
        <v/>
      </c>
      <c r="H590" t="str">
        <f ca="1">IF(C590=1,60*SummonTypeTable!$O$2/OFFSET(F590,0,-1),
IF(F590&lt;&gt;OFFSET(F590,-1,0),OFFSET(F590,-1,0)/OFFSET(F590,0,-1),""))</f>
        <v/>
      </c>
      <c r="I590">
        <f ca="1">(60+SUMIF(OFFSET(N590,-$C590+1,0,$C590),"EN",OFFSET(O590,-$C590+1,0,$C590))+SUMIF(OFFSET(S590,-$C590+1,0,$C590),"EN",OFFSET(T590,-$C590+1,0,$C590)))*SummonTypeTable!$O$2</f>
        <v>16296.088888888891</v>
      </c>
      <c r="J590" t="str">
        <f ca="1">IF(C590=1,60*SummonTypeTable!$O$2-OFFSET(I590,0,-4),
IF(I590&lt;&gt;OFFSET(I590,-1,0),OFFSET(I590,-1,0)-OFFSET(I590,0,-4),""))</f>
        <v/>
      </c>
      <c r="K590" t="str">
        <f ca="1">IF(C590=1,60*SummonTypeTable!$O$2/OFFSET(I590,0,-4),
IF(I590&lt;&gt;OFFSET(I590,-1,0),OFFSET(I590,-1,0)/OFFSET(I590,0,-4),""))</f>
        <v/>
      </c>
      <c r="L590" t="str">
        <f t="shared" ca="1" si="109"/>
        <v>cu</v>
      </c>
      <c r="M590" t="s">
        <v>88</v>
      </c>
      <c r="N590" t="s">
        <v>90</v>
      </c>
      <c r="O590">
        <v>68750</v>
      </c>
      <c r="P590" t="str">
        <f t="shared" si="110"/>
        <v/>
      </c>
      <c r="Q590" t="str">
        <f t="shared" ca="1" si="107"/>
        <v>cu</v>
      </c>
      <c r="R590" t="s">
        <v>88</v>
      </c>
      <c r="S590" t="s">
        <v>90</v>
      </c>
      <c r="T590">
        <v>17188</v>
      </c>
      <c r="U590" t="str">
        <f t="shared" ca="1" si="111"/>
        <v>cu</v>
      </c>
      <c r="V590" t="str">
        <f t="shared" si="112"/>
        <v>GO</v>
      </c>
      <c r="W590">
        <f t="shared" si="113"/>
        <v>68750</v>
      </c>
      <c r="X590" t="str">
        <f t="shared" ca="1" si="114"/>
        <v>cu</v>
      </c>
      <c r="Y590" t="str">
        <f t="shared" si="115"/>
        <v>GO</v>
      </c>
      <c r="Z590">
        <f t="shared" si="116"/>
        <v>17188</v>
      </c>
    </row>
    <row r="591" spans="1:26">
      <c r="A591" t="s">
        <v>85</v>
      </c>
      <c r="B591" t="str">
        <f>VLOOKUP(A591,EventPointTypeTable!$A:$B,MATCH(EventPointTypeTable!$B$1,EventPointTypeTable!$A$1:$B$1,0),0)</f>
        <v>신규3</v>
      </c>
      <c r="C591">
        <f t="shared" ca="1" si="105"/>
        <v>35</v>
      </c>
      <c r="D591">
        <v>4500</v>
      </c>
      <c r="E591">
        <f t="shared" ca="1" si="106"/>
        <v>32582</v>
      </c>
      <c r="F591">
        <f ca="1">(60+SUMIF(OFFSET(N591,-$C591+1,0,$C591),"EN",OFFSET(O591,-$C591+1,0,$C591)))*SummonTypeTable!$O$2</f>
        <v>12540.000000000002</v>
      </c>
      <c r="G591" t="str">
        <f ca="1">IF(C591=1,60*SummonTypeTable!$O$2-OFFSET(F591,0,-1),
IF(F591&lt;&gt;OFFSET(F591,-1,0),OFFSET(F591,-1,0)-OFFSET(F591,0,-1),""))</f>
        <v/>
      </c>
      <c r="H591" t="str">
        <f ca="1">IF(C591=1,60*SummonTypeTable!$O$2/OFFSET(F591,0,-1),
IF(F591&lt;&gt;OFFSET(F591,-1,0),OFFSET(F591,-1,0)/OFFSET(F591,0,-1),""))</f>
        <v/>
      </c>
      <c r="I591">
        <f ca="1">(60+SUMIF(OFFSET(N591,-$C591+1,0,$C591),"EN",OFFSET(O591,-$C591+1,0,$C591))+SUMIF(OFFSET(S591,-$C591+1,0,$C591),"EN",OFFSET(T591,-$C591+1,0,$C591)))*SummonTypeTable!$O$2</f>
        <v>16296.088888888891</v>
      </c>
      <c r="J591" t="str">
        <f ca="1">IF(C591=1,60*SummonTypeTable!$O$2-OFFSET(I591,0,-4),
IF(I591&lt;&gt;OFFSET(I591,-1,0),OFFSET(I591,-1,0)-OFFSET(I591,0,-4),""))</f>
        <v/>
      </c>
      <c r="K591" t="str">
        <f ca="1">IF(C591=1,60*SummonTypeTable!$O$2/OFFSET(I591,0,-4),
IF(I591&lt;&gt;OFFSET(I591,-1,0),OFFSET(I591,-1,0)/OFFSET(I591,0,-4),""))</f>
        <v/>
      </c>
      <c r="L591" t="str">
        <f t="shared" ca="1" si="109"/>
        <v>cu</v>
      </c>
      <c r="M591" t="s">
        <v>88</v>
      </c>
      <c r="N591" t="s">
        <v>90</v>
      </c>
      <c r="O591">
        <v>87500</v>
      </c>
      <c r="P591" t="str">
        <f t="shared" si="110"/>
        <v/>
      </c>
      <c r="Q591" t="str">
        <f t="shared" ca="1" si="107"/>
        <v>cu</v>
      </c>
      <c r="R591" t="s">
        <v>88</v>
      </c>
      <c r="S591" t="s">
        <v>90</v>
      </c>
      <c r="T591">
        <v>21875</v>
      </c>
      <c r="U591" t="str">
        <f t="shared" ca="1" si="111"/>
        <v>cu</v>
      </c>
      <c r="V591" t="str">
        <f t="shared" si="112"/>
        <v>GO</v>
      </c>
      <c r="W591">
        <f t="shared" si="113"/>
        <v>87500</v>
      </c>
      <c r="X591" t="str">
        <f t="shared" ca="1" si="114"/>
        <v>cu</v>
      </c>
      <c r="Y591" t="str">
        <f t="shared" si="115"/>
        <v>GO</v>
      </c>
      <c r="Z591">
        <f t="shared" si="116"/>
        <v>21875</v>
      </c>
    </row>
    <row r="592" spans="1:26">
      <c r="A592" t="s">
        <v>85</v>
      </c>
      <c r="B592" t="str">
        <f>VLOOKUP(A592,EventPointTypeTable!$A:$B,MATCH(EventPointTypeTable!$B$1,EventPointTypeTable!$A$1:$B$1,0),0)</f>
        <v>신규3</v>
      </c>
      <c r="C592">
        <f t="shared" ca="1" si="105"/>
        <v>36</v>
      </c>
      <c r="D592">
        <v>5800</v>
      </c>
      <c r="E592">
        <f t="shared" ca="1" si="106"/>
        <v>38382</v>
      </c>
      <c r="F592">
        <f ca="1">(60+SUMIF(OFFSET(N592,-$C592+1,0,$C592),"EN",OFFSET(O592,-$C592+1,0,$C592)))*SummonTypeTable!$O$2</f>
        <v>17944.444444444445</v>
      </c>
      <c r="G592">
        <f ca="1">IF(C592=1,60*SummonTypeTable!$O$2-OFFSET(F592,0,-1),
IF(F592&lt;&gt;OFFSET(F592,-1,0),OFFSET(F592,-1,0)-OFFSET(F592,0,-1),""))</f>
        <v>-25842</v>
      </c>
      <c r="H592">
        <f ca="1">IF(C592=1,60*SummonTypeTable!$O$2/OFFSET(F592,0,-1),
IF(F592&lt;&gt;OFFSET(F592,-1,0),OFFSET(F592,-1,0)/OFFSET(F592,0,-1),""))</f>
        <v>0.32671564795998131</v>
      </c>
      <c r="I592">
        <f ca="1">(60+SUMIF(OFFSET(N592,-$C592+1,0,$C592),"EN",OFFSET(O592,-$C592+1,0,$C592))+SUMIF(OFFSET(S592,-$C592+1,0,$C592),"EN",OFFSET(T592,-$C592+1,0,$C592)))*SummonTypeTable!$O$2</f>
        <v>23051.644444444446</v>
      </c>
      <c r="J592">
        <f ca="1">IF(C592=1,60*SummonTypeTable!$O$2-OFFSET(I592,0,-4),
IF(I592&lt;&gt;OFFSET(I592,-1,0),OFFSET(I592,-1,0)-OFFSET(I592,0,-4),""))</f>
        <v>-22085.911111111109</v>
      </c>
      <c r="K592">
        <f ca="1">IF(C592=1,60*SummonTypeTable!$O$2/OFFSET(I592,0,-4),
IF(I592&lt;&gt;OFFSET(I592,-1,0),OFFSET(I592,-1,0)/OFFSET(I592,0,-4),""))</f>
        <v>0.42457633497183295</v>
      </c>
      <c r="L592" t="str">
        <f t="shared" ca="1" si="109"/>
        <v>cu</v>
      </c>
      <c r="M592" t="s">
        <v>88</v>
      </c>
      <c r="N592" t="s">
        <v>114</v>
      </c>
      <c r="O592">
        <v>6400</v>
      </c>
      <c r="P592" t="str">
        <f t="shared" si="110"/>
        <v>에너지너무많음</v>
      </c>
      <c r="Q592" t="str">
        <f t="shared" ca="1" si="107"/>
        <v>cu</v>
      </c>
      <c r="R592" t="s">
        <v>88</v>
      </c>
      <c r="S592" t="s">
        <v>114</v>
      </c>
      <c r="T592">
        <v>1600</v>
      </c>
      <c r="U592" t="str">
        <f t="shared" ca="1" si="111"/>
        <v>cu</v>
      </c>
      <c r="V592" t="str">
        <f t="shared" si="112"/>
        <v>EN</v>
      </c>
      <c r="W592">
        <f t="shared" si="113"/>
        <v>6400</v>
      </c>
      <c r="X592" t="str">
        <f t="shared" ca="1" si="114"/>
        <v>cu</v>
      </c>
      <c r="Y592" t="str">
        <f t="shared" si="115"/>
        <v>EN</v>
      </c>
      <c r="Z592">
        <f t="shared" si="116"/>
        <v>1600</v>
      </c>
    </row>
    <row r="593" spans="1:26">
      <c r="A593" t="s">
        <v>85</v>
      </c>
      <c r="B593" t="str">
        <f>VLOOKUP(A593,EventPointTypeTable!$A:$B,MATCH(EventPointTypeTable!$B$1,EventPointTypeTable!$A$1:$B$1,0),0)</f>
        <v>신규3</v>
      </c>
      <c r="C593">
        <f t="shared" ca="1" si="105"/>
        <v>37</v>
      </c>
      <c r="D593">
        <v>1200</v>
      </c>
      <c r="E593">
        <f t="shared" ca="1" si="106"/>
        <v>39582</v>
      </c>
      <c r="F593">
        <f ca="1">(60+SUMIF(OFFSET(N593,-$C593+1,0,$C593),"EN",OFFSET(O593,-$C593+1,0,$C593)))*SummonTypeTable!$O$2</f>
        <v>17944.444444444445</v>
      </c>
      <c r="G593" t="str">
        <f ca="1">IF(C593=1,60*SummonTypeTable!$O$2-OFFSET(F593,0,-1),
IF(F593&lt;&gt;OFFSET(F593,-1,0),OFFSET(F593,-1,0)-OFFSET(F593,0,-1),""))</f>
        <v/>
      </c>
      <c r="H593" t="str">
        <f ca="1">IF(C593=1,60*SummonTypeTable!$O$2/OFFSET(F593,0,-1),
IF(F593&lt;&gt;OFFSET(F593,-1,0),OFFSET(F593,-1,0)/OFFSET(F593,0,-1),""))</f>
        <v/>
      </c>
      <c r="I593">
        <f ca="1">(60+SUMIF(OFFSET(N593,-$C593+1,0,$C593),"EN",OFFSET(O593,-$C593+1,0,$C593))+SUMIF(OFFSET(S593,-$C593+1,0,$C593),"EN",OFFSET(T593,-$C593+1,0,$C593)))*SummonTypeTable!$O$2</f>
        <v>23051.644444444446</v>
      </c>
      <c r="J593" t="str">
        <f ca="1">IF(C593=1,60*SummonTypeTable!$O$2-OFFSET(I593,0,-4),
IF(I593&lt;&gt;OFFSET(I593,-1,0),OFFSET(I593,-1,0)-OFFSET(I593,0,-4),""))</f>
        <v/>
      </c>
      <c r="K593" t="str">
        <f ca="1">IF(C593=1,60*SummonTypeTable!$O$2/OFFSET(I593,0,-4),
IF(I593&lt;&gt;OFFSET(I593,-1,0),OFFSET(I593,-1,0)/OFFSET(I593,0,-4),""))</f>
        <v/>
      </c>
      <c r="L593" t="str">
        <f t="shared" ca="1" si="109"/>
        <v>cu</v>
      </c>
      <c r="M593" t="s">
        <v>88</v>
      </c>
      <c r="N593" t="s">
        <v>90</v>
      </c>
      <c r="O593">
        <v>48750</v>
      </c>
      <c r="P593" t="str">
        <f t="shared" si="110"/>
        <v/>
      </c>
      <c r="Q593" t="str">
        <f t="shared" ca="1" si="107"/>
        <v>cu</v>
      </c>
      <c r="R593" t="s">
        <v>88</v>
      </c>
      <c r="S593" t="s">
        <v>90</v>
      </c>
      <c r="T593">
        <v>12188</v>
      </c>
      <c r="U593" t="str">
        <f t="shared" ca="1" si="111"/>
        <v>cu</v>
      </c>
      <c r="V593" t="str">
        <f t="shared" si="112"/>
        <v>GO</v>
      </c>
      <c r="W593">
        <f t="shared" si="113"/>
        <v>48750</v>
      </c>
      <c r="X593" t="str">
        <f t="shared" ca="1" si="114"/>
        <v>cu</v>
      </c>
      <c r="Y593" t="str">
        <f t="shared" si="115"/>
        <v>GO</v>
      </c>
      <c r="Z593">
        <f t="shared" si="116"/>
        <v>12188</v>
      </c>
    </row>
    <row r="594" spans="1:26">
      <c r="A594" t="s">
        <v>85</v>
      </c>
      <c r="B594" t="str">
        <f>VLOOKUP(A594,EventPointTypeTable!$A:$B,MATCH(EventPointTypeTable!$B$1,EventPointTypeTable!$A$1:$B$1,0),0)</f>
        <v>신규3</v>
      </c>
      <c r="C594">
        <f t="shared" ca="1" si="105"/>
        <v>38</v>
      </c>
      <c r="D594">
        <v>1550</v>
      </c>
      <c r="E594">
        <f t="shared" ca="1" si="106"/>
        <v>41132</v>
      </c>
      <c r="F594">
        <f ca="1">(60+SUMIF(OFFSET(N594,-$C594+1,0,$C594),"EN",OFFSET(O594,-$C594+1,0,$C594)))*SummonTypeTable!$O$2</f>
        <v>17944.444444444445</v>
      </c>
      <c r="G594" t="str">
        <f ca="1">IF(C594=1,60*SummonTypeTable!$O$2-OFFSET(F594,0,-1),
IF(F594&lt;&gt;OFFSET(F594,-1,0),OFFSET(F594,-1,0)-OFFSET(F594,0,-1),""))</f>
        <v/>
      </c>
      <c r="H594" t="str">
        <f ca="1">IF(C594=1,60*SummonTypeTable!$O$2/OFFSET(F594,0,-1),
IF(F594&lt;&gt;OFFSET(F594,-1,0),OFFSET(F594,-1,0)/OFFSET(F594,0,-1),""))</f>
        <v/>
      </c>
      <c r="I594">
        <f ca="1">(60+SUMIF(OFFSET(N594,-$C594+1,0,$C594),"EN",OFFSET(O594,-$C594+1,0,$C594))+SUMIF(OFFSET(S594,-$C594+1,0,$C594),"EN",OFFSET(T594,-$C594+1,0,$C594)))*SummonTypeTable!$O$2</f>
        <v>23051.644444444446</v>
      </c>
      <c r="J594" t="str">
        <f ca="1">IF(C594=1,60*SummonTypeTable!$O$2-OFFSET(I594,0,-4),
IF(I594&lt;&gt;OFFSET(I594,-1,0),OFFSET(I594,-1,0)-OFFSET(I594,0,-4),""))</f>
        <v/>
      </c>
      <c r="K594" t="str">
        <f ca="1">IF(C594=1,60*SummonTypeTable!$O$2/OFFSET(I594,0,-4),
IF(I594&lt;&gt;OFFSET(I594,-1,0),OFFSET(I594,-1,0)/OFFSET(I594,0,-4),""))</f>
        <v/>
      </c>
      <c r="L594" t="str">
        <f t="shared" ca="1" si="109"/>
        <v>cu</v>
      </c>
      <c r="M594" t="s">
        <v>88</v>
      </c>
      <c r="N594" t="s">
        <v>90</v>
      </c>
      <c r="O594">
        <v>112500</v>
      </c>
      <c r="P594" t="str">
        <f t="shared" si="110"/>
        <v/>
      </c>
      <c r="Q594" t="str">
        <f t="shared" ca="1" si="107"/>
        <v>cu</v>
      </c>
      <c r="R594" t="s">
        <v>88</v>
      </c>
      <c r="S594" t="s">
        <v>90</v>
      </c>
      <c r="T594">
        <v>28125</v>
      </c>
      <c r="U594" t="str">
        <f t="shared" ca="1" si="111"/>
        <v>cu</v>
      </c>
      <c r="V594" t="str">
        <f t="shared" si="112"/>
        <v>GO</v>
      </c>
      <c r="W594">
        <f t="shared" si="113"/>
        <v>112500</v>
      </c>
      <c r="X594" t="str">
        <f t="shared" ca="1" si="114"/>
        <v>cu</v>
      </c>
      <c r="Y594" t="str">
        <f t="shared" si="115"/>
        <v>GO</v>
      </c>
      <c r="Z594">
        <f t="shared" si="116"/>
        <v>28125</v>
      </c>
    </row>
    <row r="595" spans="1:26">
      <c r="A595" t="s">
        <v>85</v>
      </c>
      <c r="B595" t="str">
        <f>VLOOKUP(A595,EventPointTypeTable!$A:$B,MATCH(EventPointTypeTable!$B$1,EventPointTypeTable!$A$1:$B$1,0),0)</f>
        <v>신규3</v>
      </c>
      <c r="C595">
        <f t="shared" ca="1" si="105"/>
        <v>39</v>
      </c>
      <c r="D595">
        <v>6700</v>
      </c>
      <c r="E595">
        <f t="shared" ca="1" si="106"/>
        <v>47832</v>
      </c>
      <c r="F595">
        <f ca="1">(60+SUMIF(OFFSET(N595,-$C595+1,0,$C595),"EN",OFFSET(O595,-$C595+1,0,$C595)))*SummonTypeTable!$O$2</f>
        <v>24024.444444444449</v>
      </c>
      <c r="G595">
        <f ca="1">IF(C595=1,60*SummonTypeTable!$O$2-OFFSET(F595,0,-1),
IF(F595&lt;&gt;OFFSET(F595,-1,0),OFFSET(F595,-1,0)-OFFSET(F595,0,-1),""))</f>
        <v>-29887.555555555555</v>
      </c>
      <c r="H595">
        <f ca="1">IF(C595=1,60*SummonTypeTable!$O$2/OFFSET(F595,0,-1),
IF(F595&lt;&gt;OFFSET(F595,-1,0),OFFSET(F595,-1,0)/OFFSET(F595,0,-1),""))</f>
        <v>0.37515563732322388</v>
      </c>
      <c r="I595">
        <f ca="1">(60+SUMIF(OFFSET(N595,-$C595+1,0,$C595),"EN",OFFSET(O595,-$C595+1,0,$C595))+SUMIF(OFFSET(S595,-$C595+1,0,$C595),"EN",OFFSET(T595,-$C595+1,0,$C595)))*SummonTypeTable!$O$2</f>
        <v>30651.64444444445</v>
      </c>
      <c r="J595">
        <f ca="1">IF(C595=1,60*SummonTypeTable!$O$2-OFFSET(I595,0,-4),
IF(I595&lt;&gt;OFFSET(I595,-1,0),OFFSET(I595,-1,0)-OFFSET(I595,0,-4),""))</f>
        <v>-24780.355555555554</v>
      </c>
      <c r="K595">
        <f ca="1">IF(C595=1,60*SummonTypeTable!$O$2/OFFSET(I595,0,-4),
IF(I595&lt;&gt;OFFSET(I595,-1,0),OFFSET(I595,-1,0)/OFFSET(I595,0,-4),""))</f>
        <v>0.48192934530114662</v>
      </c>
      <c r="L595" t="str">
        <f t="shared" ca="1" si="109"/>
        <v>cu</v>
      </c>
      <c r="M595" t="s">
        <v>88</v>
      </c>
      <c r="N595" t="s">
        <v>114</v>
      </c>
      <c r="O595">
        <v>7200</v>
      </c>
      <c r="P595" t="str">
        <f t="shared" si="110"/>
        <v>에너지너무많음</v>
      </c>
      <c r="Q595" t="str">
        <f t="shared" ca="1" si="107"/>
        <v>cu</v>
      </c>
      <c r="R595" t="s">
        <v>88</v>
      </c>
      <c r="S595" t="s">
        <v>114</v>
      </c>
      <c r="T595">
        <v>1800</v>
      </c>
      <c r="U595" t="str">
        <f t="shared" ca="1" si="111"/>
        <v>cu</v>
      </c>
      <c r="V595" t="str">
        <f t="shared" si="112"/>
        <v>EN</v>
      </c>
      <c r="W595">
        <f t="shared" si="113"/>
        <v>7200</v>
      </c>
      <c r="X595" t="str">
        <f t="shared" ca="1" si="114"/>
        <v>cu</v>
      </c>
      <c r="Y595" t="str">
        <f t="shared" si="115"/>
        <v>EN</v>
      </c>
      <c r="Z595">
        <f t="shared" si="116"/>
        <v>1800</v>
      </c>
    </row>
    <row r="596" spans="1:26">
      <c r="A596" t="s">
        <v>85</v>
      </c>
      <c r="B596" t="str">
        <f>VLOOKUP(A596,EventPointTypeTable!$A:$B,MATCH(EventPointTypeTable!$B$1,EventPointTypeTable!$A$1:$B$1,0),0)</f>
        <v>신규3</v>
      </c>
      <c r="C596">
        <f t="shared" ca="1" si="105"/>
        <v>40</v>
      </c>
      <c r="D596">
        <v>2500</v>
      </c>
      <c r="E596">
        <f t="shared" ca="1" si="106"/>
        <v>50332</v>
      </c>
      <c r="F596">
        <f ca="1">(60+SUMIF(OFFSET(N596,-$C596+1,0,$C596),"EN",OFFSET(O596,-$C596+1,0,$C596)))*SummonTypeTable!$O$2</f>
        <v>24024.444444444449</v>
      </c>
      <c r="G596" t="str">
        <f ca="1">IF(C596=1,60*SummonTypeTable!$O$2-OFFSET(F596,0,-1),
IF(F596&lt;&gt;OFFSET(F596,-1,0),OFFSET(F596,-1,0)-OFFSET(F596,0,-1),""))</f>
        <v/>
      </c>
      <c r="H596" t="str">
        <f ca="1">IF(C596=1,60*SummonTypeTable!$O$2/OFFSET(F596,0,-1),
IF(F596&lt;&gt;OFFSET(F596,-1,0),OFFSET(F596,-1,0)/OFFSET(F596,0,-1),""))</f>
        <v/>
      </c>
      <c r="I596">
        <f ca="1">(60+SUMIF(OFFSET(N596,-$C596+1,0,$C596),"EN",OFFSET(O596,-$C596+1,0,$C596))+SUMIF(OFFSET(S596,-$C596+1,0,$C596),"EN",OFFSET(T596,-$C596+1,0,$C596)))*SummonTypeTable!$O$2</f>
        <v>30651.64444444445</v>
      </c>
      <c r="J596" t="str">
        <f ca="1">IF(C596=1,60*SummonTypeTable!$O$2-OFFSET(I596,0,-4),
IF(I596&lt;&gt;OFFSET(I596,-1,0),OFFSET(I596,-1,0)-OFFSET(I596,0,-4),""))</f>
        <v/>
      </c>
      <c r="K596" t="str">
        <f ca="1">IF(C596=1,60*SummonTypeTable!$O$2/OFFSET(I596,0,-4),
IF(I596&lt;&gt;OFFSET(I596,-1,0),OFFSET(I596,-1,0)/OFFSET(I596,0,-4),""))</f>
        <v/>
      </c>
      <c r="L596" t="str">
        <f t="shared" ca="1" si="109"/>
        <v>cu</v>
      </c>
      <c r="M596" t="s">
        <v>88</v>
      </c>
      <c r="N596" t="s">
        <v>90</v>
      </c>
      <c r="O596">
        <v>105000</v>
      </c>
      <c r="P596" t="str">
        <f t="shared" si="110"/>
        <v/>
      </c>
      <c r="Q596" t="str">
        <f t="shared" ca="1" si="107"/>
        <v>cu</v>
      </c>
      <c r="R596" t="s">
        <v>88</v>
      </c>
      <c r="S596" t="s">
        <v>90</v>
      </c>
      <c r="T596">
        <v>26250</v>
      </c>
      <c r="U596" t="str">
        <f t="shared" ca="1" si="111"/>
        <v>cu</v>
      </c>
      <c r="V596" t="str">
        <f t="shared" si="112"/>
        <v>GO</v>
      </c>
      <c r="W596">
        <f t="shared" si="113"/>
        <v>105000</v>
      </c>
      <c r="X596" t="str">
        <f t="shared" ca="1" si="114"/>
        <v>cu</v>
      </c>
      <c r="Y596" t="str">
        <f t="shared" si="115"/>
        <v>GO</v>
      </c>
      <c r="Z596">
        <f t="shared" si="116"/>
        <v>26250</v>
      </c>
    </row>
    <row r="597" spans="1:26">
      <c r="A597" t="s">
        <v>86</v>
      </c>
      <c r="B597" t="str">
        <f>VLOOKUP(A597,EventPointTypeTable!$A:$B,MATCH(EventPointTypeTable!$B$1,EventPointTypeTable!$A$1:$B$1,0),0)</f>
        <v>신규4</v>
      </c>
      <c r="C597">
        <f t="shared" ca="1" si="105"/>
        <v>1</v>
      </c>
      <c r="D597">
        <v>12</v>
      </c>
      <c r="E597">
        <f t="shared" ca="1" si="106"/>
        <v>12</v>
      </c>
      <c r="F597">
        <f ca="1">(60+SUMIF(OFFSET(N597,-$C597+1,0,$C597),"EN",OFFSET(O597,-$C597+1,0,$C597)))*SummonTypeTable!$O$2</f>
        <v>152.00000000000003</v>
      </c>
      <c r="G597">
        <f ca="1">IF(C597=1,60*SummonTypeTable!$O$2-OFFSET(F597,0,-1),
IF(F597&lt;&gt;OFFSET(F597,-1,0),OFFSET(F597,-1,0)-OFFSET(F597,0,-1),""))</f>
        <v>38.666666666666671</v>
      </c>
      <c r="H597">
        <f ca="1">IF(C597=1,60*SummonTypeTable!$O$2/OFFSET(F597,0,-1),
IF(F597&lt;&gt;OFFSET(F597,-1,0),OFFSET(F597,-1,0)/OFFSET(F597,0,-1),""))</f>
        <v>4.2222222222222223</v>
      </c>
      <c r="I597">
        <f ca="1">(60+SUMIF(OFFSET(N597,-$C597+1,0,$C597),"EN",OFFSET(O597,-$C597+1,0,$C597))+SUMIF(OFFSET(S597,-$C597+1,0,$C597),"EN",OFFSET(T597,-$C597+1,0,$C597)))*SummonTypeTable!$O$2</f>
        <v>177.33333333333334</v>
      </c>
      <c r="J597">
        <f ca="1">IF(C597=1,60*SummonTypeTable!$O$2-OFFSET(I597,0,-4),
IF(I597&lt;&gt;OFFSET(I597,-1,0),OFFSET(I597,-1,0)-OFFSET(I597,0,-4),""))</f>
        <v>38.666666666666671</v>
      </c>
      <c r="K597">
        <f ca="1">IF(C597=1,60*SummonTypeTable!$O$2/OFFSET(I597,0,-4),
IF(I597&lt;&gt;OFFSET(I597,-1,0),OFFSET(I597,-1,0)/OFFSET(I597,0,-4),""))</f>
        <v>4.2222222222222223</v>
      </c>
      <c r="L597" t="str">
        <f t="shared" ca="1" si="109"/>
        <v>cu</v>
      </c>
      <c r="M597" t="s">
        <v>88</v>
      </c>
      <c r="N597" t="s">
        <v>114</v>
      </c>
      <c r="O597">
        <v>120</v>
      </c>
      <c r="P597" t="str">
        <f t="shared" si="110"/>
        <v>에너지너무많음</v>
      </c>
      <c r="Q597" t="str">
        <f t="shared" ca="1" si="107"/>
        <v>cu</v>
      </c>
      <c r="R597" t="s">
        <v>88</v>
      </c>
      <c r="S597" t="s">
        <v>114</v>
      </c>
      <c r="T597">
        <v>30</v>
      </c>
      <c r="U597" t="str">
        <f t="shared" ca="1" si="111"/>
        <v>cu</v>
      </c>
      <c r="V597" t="str">
        <f t="shared" si="112"/>
        <v>EN</v>
      </c>
      <c r="W597">
        <f t="shared" si="113"/>
        <v>120</v>
      </c>
      <c r="X597" t="str">
        <f t="shared" ca="1" si="114"/>
        <v>cu</v>
      </c>
      <c r="Y597" t="str">
        <f t="shared" si="115"/>
        <v>EN</v>
      </c>
      <c r="Z597">
        <f t="shared" si="116"/>
        <v>30</v>
      </c>
    </row>
    <row r="598" spans="1:26">
      <c r="A598" t="s">
        <v>86</v>
      </c>
      <c r="B598" t="str">
        <f>VLOOKUP(A598,EventPointTypeTable!$A:$B,MATCH(EventPointTypeTable!$B$1,EventPointTypeTable!$A$1:$B$1,0),0)</f>
        <v>신규4</v>
      </c>
      <c r="C598">
        <f t="shared" ca="1" si="105"/>
        <v>2</v>
      </c>
      <c r="D598">
        <v>10</v>
      </c>
      <c r="E598">
        <f t="shared" ca="1" si="106"/>
        <v>22</v>
      </c>
      <c r="F598">
        <f ca="1">(60+SUMIF(OFFSET(N598,-$C598+1,0,$C598),"EN",OFFSET(O598,-$C598+1,0,$C598)))*SummonTypeTable!$O$2</f>
        <v>152.00000000000003</v>
      </c>
      <c r="G598" t="str">
        <f ca="1">IF(C598=1,60*SummonTypeTable!$O$2-OFFSET(F598,0,-1),
IF(F598&lt;&gt;OFFSET(F598,-1,0),OFFSET(F598,-1,0)-OFFSET(F598,0,-1),""))</f>
        <v/>
      </c>
      <c r="H598" t="str">
        <f ca="1">IF(C598=1,60*SummonTypeTable!$O$2/OFFSET(F598,0,-1),
IF(F598&lt;&gt;OFFSET(F598,-1,0),OFFSET(F598,-1,0)/OFFSET(F598,0,-1),""))</f>
        <v/>
      </c>
      <c r="I598">
        <f ca="1">(60+SUMIF(OFFSET(N598,-$C598+1,0,$C598),"EN",OFFSET(O598,-$C598+1,0,$C598))+SUMIF(OFFSET(S598,-$C598+1,0,$C598),"EN",OFFSET(T598,-$C598+1,0,$C598)))*SummonTypeTable!$O$2</f>
        <v>177.33333333333334</v>
      </c>
      <c r="J598" t="str">
        <f ca="1">IF(C598=1,60*SummonTypeTable!$O$2-OFFSET(I598,0,-4),
IF(I598&lt;&gt;OFFSET(I598,-1,0),OFFSET(I598,-1,0)-OFFSET(I598,0,-4),""))</f>
        <v/>
      </c>
      <c r="K598" t="str">
        <f ca="1">IF(C598=1,60*SummonTypeTable!$O$2/OFFSET(I598,0,-4),
IF(I598&lt;&gt;OFFSET(I598,-1,0),OFFSET(I598,-1,0)/OFFSET(I598,0,-4),""))</f>
        <v/>
      </c>
      <c r="L598" t="str">
        <f t="shared" ca="1" si="109"/>
        <v>cu</v>
      </c>
      <c r="M598" t="s">
        <v>88</v>
      </c>
      <c r="N598" t="s">
        <v>90</v>
      </c>
      <c r="O598">
        <v>1250</v>
      </c>
      <c r="P598" t="str">
        <f t="shared" si="110"/>
        <v/>
      </c>
      <c r="Q598" t="str">
        <f t="shared" ca="1" si="107"/>
        <v>cu</v>
      </c>
      <c r="R598" t="s">
        <v>88</v>
      </c>
      <c r="S598" t="s">
        <v>90</v>
      </c>
      <c r="T598">
        <v>313</v>
      </c>
      <c r="U598" t="str">
        <f t="shared" ca="1" si="111"/>
        <v>cu</v>
      </c>
      <c r="V598" t="str">
        <f t="shared" si="112"/>
        <v>GO</v>
      </c>
      <c r="W598">
        <f t="shared" si="113"/>
        <v>1250</v>
      </c>
      <c r="X598" t="str">
        <f t="shared" ca="1" si="114"/>
        <v>cu</v>
      </c>
      <c r="Y598" t="str">
        <f t="shared" si="115"/>
        <v>GO</v>
      </c>
      <c r="Z598">
        <f t="shared" si="116"/>
        <v>313</v>
      </c>
    </row>
    <row r="599" spans="1:26">
      <c r="A599" t="s">
        <v>86</v>
      </c>
      <c r="B599" t="str">
        <f>VLOOKUP(A599,EventPointTypeTable!$A:$B,MATCH(EventPointTypeTable!$B$1,EventPointTypeTable!$A$1:$B$1,0),0)</f>
        <v>신규4</v>
      </c>
      <c r="C599">
        <f t="shared" ca="1" si="105"/>
        <v>3</v>
      </c>
      <c r="D599">
        <v>20</v>
      </c>
      <c r="E599">
        <f t="shared" ca="1" si="106"/>
        <v>42</v>
      </c>
      <c r="F599">
        <f ca="1">(60+SUMIF(OFFSET(N599,-$C599+1,0,$C599),"EN",OFFSET(O599,-$C599+1,0,$C599)))*SummonTypeTable!$O$2</f>
        <v>152.00000000000003</v>
      </c>
      <c r="G599" t="str">
        <f ca="1">IF(C599=1,60*SummonTypeTable!$O$2-OFFSET(F599,0,-1),
IF(F599&lt;&gt;OFFSET(F599,-1,0),OFFSET(F599,-1,0)-OFFSET(F599,0,-1),""))</f>
        <v/>
      </c>
      <c r="H599" t="str">
        <f ca="1">IF(C599=1,60*SummonTypeTable!$O$2/OFFSET(F599,0,-1),
IF(F599&lt;&gt;OFFSET(F599,-1,0),OFFSET(F599,-1,0)/OFFSET(F599,0,-1),""))</f>
        <v/>
      </c>
      <c r="I599">
        <f ca="1">(60+SUMIF(OFFSET(N599,-$C599+1,0,$C599),"EN",OFFSET(O599,-$C599+1,0,$C599))+SUMIF(OFFSET(S599,-$C599+1,0,$C599),"EN",OFFSET(T599,-$C599+1,0,$C599)))*SummonTypeTable!$O$2</f>
        <v>177.33333333333334</v>
      </c>
      <c r="J599" t="str">
        <f ca="1">IF(C599=1,60*SummonTypeTable!$O$2-OFFSET(I599,0,-4),
IF(I599&lt;&gt;OFFSET(I599,-1,0),OFFSET(I599,-1,0)-OFFSET(I599,0,-4),""))</f>
        <v/>
      </c>
      <c r="K599" t="str">
        <f ca="1">IF(C599=1,60*SummonTypeTable!$O$2/OFFSET(I599,0,-4),
IF(I599&lt;&gt;OFFSET(I599,-1,0),OFFSET(I599,-1,0)/OFFSET(I599,0,-4),""))</f>
        <v/>
      </c>
      <c r="L599" t="str">
        <f t="shared" ca="1" si="109"/>
        <v>it</v>
      </c>
      <c r="M599" t="s">
        <v>146</v>
      </c>
      <c r="N599" t="s">
        <v>145</v>
      </c>
      <c r="O599">
        <v>2</v>
      </c>
      <c r="P599" t="str">
        <f t="shared" si="110"/>
        <v/>
      </c>
      <c r="Q599" t="str">
        <f t="shared" ca="1" si="107"/>
        <v>cu</v>
      </c>
      <c r="R599" t="s">
        <v>88</v>
      </c>
      <c r="S599" t="s">
        <v>90</v>
      </c>
      <c r="T599">
        <v>469</v>
      </c>
      <c r="U599" t="str">
        <f t="shared" ca="1" si="111"/>
        <v>it</v>
      </c>
      <c r="V599" t="str">
        <f t="shared" si="112"/>
        <v>Cash_sSpellGacha</v>
      </c>
      <c r="W599">
        <f t="shared" si="113"/>
        <v>2</v>
      </c>
      <c r="X599" t="str">
        <f t="shared" ca="1" si="114"/>
        <v>cu</v>
      </c>
      <c r="Y599" t="str">
        <f t="shared" si="115"/>
        <v>GO</v>
      </c>
      <c r="Z599">
        <f t="shared" si="116"/>
        <v>469</v>
      </c>
    </row>
    <row r="600" spans="1:26">
      <c r="A600" t="s">
        <v>86</v>
      </c>
      <c r="B600" t="str">
        <f>VLOOKUP(A600,EventPointTypeTable!$A:$B,MATCH(EventPointTypeTable!$B$1,EventPointTypeTable!$A$1:$B$1,0),0)</f>
        <v>신규4</v>
      </c>
      <c r="C600">
        <f t="shared" ca="1" si="105"/>
        <v>4</v>
      </c>
      <c r="D600">
        <v>25</v>
      </c>
      <c r="E600">
        <f t="shared" ca="1" si="106"/>
        <v>67</v>
      </c>
      <c r="F600">
        <f ca="1">(60+SUMIF(OFFSET(N600,-$C600+1,0,$C600),"EN",OFFSET(O600,-$C600+1,0,$C600)))*SummonTypeTable!$O$2</f>
        <v>278.66666666666669</v>
      </c>
      <c r="G600">
        <f ca="1">IF(C600=1,60*SummonTypeTable!$O$2-OFFSET(F600,0,-1),
IF(F600&lt;&gt;OFFSET(F600,-1,0),OFFSET(F600,-1,0)-OFFSET(F600,0,-1),""))</f>
        <v>85.000000000000028</v>
      </c>
      <c r="H600">
        <f ca="1">IF(C600=1,60*SummonTypeTable!$O$2/OFFSET(F600,0,-1),
IF(F600&lt;&gt;OFFSET(F600,-1,0),OFFSET(F600,-1,0)/OFFSET(F600,0,-1),""))</f>
        <v>2.2686567164179108</v>
      </c>
      <c r="I600">
        <f ca="1">(60+SUMIF(OFFSET(N600,-$C600+1,0,$C600),"EN",OFFSET(O600,-$C600+1,0,$C600))+SUMIF(OFFSET(S600,-$C600+1,0,$C600),"EN",OFFSET(T600,-$C600+1,0,$C600)))*SummonTypeTable!$O$2</f>
        <v>336.08888888888896</v>
      </c>
      <c r="J600">
        <f ca="1">IF(C600=1,60*SummonTypeTable!$O$2-OFFSET(I600,0,-4),
IF(I600&lt;&gt;OFFSET(I600,-1,0),OFFSET(I600,-1,0)-OFFSET(I600,0,-4),""))</f>
        <v>110.33333333333334</v>
      </c>
      <c r="K600">
        <f ca="1">IF(C600=1,60*SummonTypeTable!$O$2/OFFSET(I600,0,-4),
IF(I600&lt;&gt;OFFSET(I600,-1,0),OFFSET(I600,-1,0)/OFFSET(I600,0,-4),""))</f>
        <v>2.6467661691542288</v>
      </c>
      <c r="L600" t="str">
        <f t="shared" ca="1" si="109"/>
        <v>cu</v>
      </c>
      <c r="M600" t="s">
        <v>88</v>
      </c>
      <c r="N600" t="s">
        <v>114</v>
      </c>
      <c r="O600">
        <v>150</v>
      </c>
      <c r="P600" t="str">
        <f t="shared" si="110"/>
        <v>에너지너무많음</v>
      </c>
      <c r="Q600" t="str">
        <f t="shared" ref="Q600:Q636" ca="1" si="117">IF(ISBLANK(R600),"",
VLOOKUP(R600,OFFSET(INDIRECT("$A:$B"),0,MATCH(R$1&amp;"_Verify",INDIRECT("$1:$1"),0)-1),2,0)
)</f>
        <v>cu</v>
      </c>
      <c r="R600" t="s">
        <v>88</v>
      </c>
      <c r="S600" t="s">
        <v>114</v>
      </c>
      <c r="T600">
        <v>38</v>
      </c>
      <c r="U600" t="str">
        <f t="shared" ca="1" si="111"/>
        <v>cu</v>
      </c>
      <c r="V600" t="str">
        <f t="shared" si="112"/>
        <v>EN</v>
      </c>
      <c r="W600">
        <f t="shared" si="113"/>
        <v>150</v>
      </c>
      <c r="X600" t="str">
        <f t="shared" ca="1" si="114"/>
        <v>cu</v>
      </c>
      <c r="Y600" t="str">
        <f t="shared" si="115"/>
        <v>EN</v>
      </c>
      <c r="Z600">
        <f t="shared" si="116"/>
        <v>38</v>
      </c>
    </row>
    <row r="601" spans="1:26">
      <c r="A601" t="s">
        <v>86</v>
      </c>
      <c r="B601" t="str">
        <f>VLOOKUP(A601,EventPointTypeTable!$A:$B,MATCH(EventPointTypeTable!$B$1,EventPointTypeTable!$A$1:$B$1,0),0)</f>
        <v>신규4</v>
      </c>
      <c r="C601">
        <f t="shared" ref="C601:C636" ca="1" si="118">IF(A601&lt;&gt;OFFSET(A601,-1,0),1,OFFSET(C601,-1,0)+1)</f>
        <v>5</v>
      </c>
      <c r="D601">
        <v>15</v>
      </c>
      <c r="E601">
        <f t="shared" ref="E601:E636" ca="1" si="119">IF(A601&lt;&gt;OFFSET(A601,-1,0),D601,OFFSET(E601,-1,0)+D601)</f>
        <v>82</v>
      </c>
      <c r="F601">
        <f ca="1">(60+SUMIF(OFFSET(N601,-$C601+1,0,$C601),"EN",OFFSET(O601,-$C601+1,0,$C601)))*SummonTypeTable!$O$2</f>
        <v>278.66666666666669</v>
      </c>
      <c r="G601" t="str">
        <f ca="1">IF(C601=1,60*SummonTypeTable!$O$2-OFFSET(F601,0,-1),
IF(F601&lt;&gt;OFFSET(F601,-1,0),OFFSET(F601,-1,0)-OFFSET(F601,0,-1),""))</f>
        <v/>
      </c>
      <c r="H601" t="str">
        <f ca="1">IF(C601=1,60*SummonTypeTable!$O$2/OFFSET(F601,0,-1),
IF(F601&lt;&gt;OFFSET(F601,-1,0),OFFSET(F601,-1,0)/OFFSET(F601,0,-1),""))</f>
        <v/>
      </c>
      <c r="I601">
        <f ca="1">(60+SUMIF(OFFSET(N601,-$C601+1,0,$C601),"EN",OFFSET(O601,-$C601+1,0,$C601))+SUMIF(OFFSET(S601,-$C601+1,0,$C601),"EN",OFFSET(T601,-$C601+1,0,$C601)))*SummonTypeTable!$O$2</f>
        <v>336.08888888888896</v>
      </c>
      <c r="J601" t="str">
        <f ca="1">IF(C601=1,60*SummonTypeTable!$O$2-OFFSET(I601,0,-4),
IF(I601&lt;&gt;OFFSET(I601,-1,0),OFFSET(I601,-1,0)-OFFSET(I601,0,-4),""))</f>
        <v/>
      </c>
      <c r="K601" t="str">
        <f ca="1">IF(C601=1,60*SummonTypeTable!$O$2/OFFSET(I601,0,-4),
IF(I601&lt;&gt;OFFSET(I601,-1,0),OFFSET(I601,-1,0)/OFFSET(I601,0,-4),""))</f>
        <v/>
      </c>
      <c r="L601" t="str">
        <f t="shared" ca="1" si="109"/>
        <v>cu</v>
      </c>
      <c r="M601" t="s">
        <v>88</v>
      </c>
      <c r="N601" t="s">
        <v>90</v>
      </c>
      <c r="O601">
        <v>2500</v>
      </c>
      <c r="P601" t="str">
        <f t="shared" si="110"/>
        <v/>
      </c>
      <c r="Q601" t="str">
        <f t="shared" ca="1" si="117"/>
        <v>cu</v>
      </c>
      <c r="R601" t="s">
        <v>88</v>
      </c>
      <c r="S601" t="s">
        <v>90</v>
      </c>
      <c r="T601">
        <v>625</v>
      </c>
      <c r="U601" t="str">
        <f t="shared" ca="1" si="111"/>
        <v>cu</v>
      </c>
      <c r="V601" t="str">
        <f t="shared" si="112"/>
        <v>GO</v>
      </c>
      <c r="W601">
        <f t="shared" si="113"/>
        <v>2500</v>
      </c>
      <c r="X601" t="str">
        <f t="shared" ca="1" si="114"/>
        <v>cu</v>
      </c>
      <c r="Y601" t="str">
        <f t="shared" si="115"/>
        <v>GO</v>
      </c>
      <c r="Z601">
        <f t="shared" si="116"/>
        <v>625</v>
      </c>
    </row>
    <row r="602" spans="1:26">
      <c r="A602" t="s">
        <v>86</v>
      </c>
      <c r="B602" t="str">
        <f>VLOOKUP(A602,EventPointTypeTable!$A:$B,MATCH(EventPointTypeTable!$B$1,EventPointTypeTable!$A$1:$B$1,0),0)</f>
        <v>신규4</v>
      </c>
      <c r="C602">
        <f t="shared" ca="1" si="118"/>
        <v>6</v>
      </c>
      <c r="D602">
        <v>40</v>
      </c>
      <c r="E602">
        <f t="shared" ca="1" si="119"/>
        <v>122</v>
      </c>
      <c r="F602">
        <f ca="1">(60+SUMIF(OFFSET(N602,-$C602+1,0,$C602),"EN",OFFSET(O602,-$C602+1,0,$C602)))*SummonTypeTable!$O$2</f>
        <v>278.66666666666669</v>
      </c>
      <c r="G602" t="str">
        <f ca="1">IF(C602=1,60*SummonTypeTable!$O$2-OFFSET(F602,0,-1),
IF(F602&lt;&gt;OFFSET(F602,-1,0),OFFSET(F602,-1,0)-OFFSET(F602,0,-1),""))</f>
        <v/>
      </c>
      <c r="H602" t="str">
        <f ca="1">IF(C602=1,60*SummonTypeTable!$O$2/OFFSET(F602,0,-1),
IF(F602&lt;&gt;OFFSET(F602,-1,0),OFFSET(F602,-1,0)/OFFSET(F602,0,-1),""))</f>
        <v/>
      </c>
      <c r="I602">
        <f ca="1">(60+SUMIF(OFFSET(N602,-$C602+1,0,$C602),"EN",OFFSET(O602,-$C602+1,0,$C602))+SUMIF(OFFSET(S602,-$C602+1,0,$C602),"EN",OFFSET(T602,-$C602+1,0,$C602)))*SummonTypeTable!$O$2</f>
        <v>336.08888888888896</v>
      </c>
      <c r="J602" t="str">
        <f ca="1">IF(C602=1,60*SummonTypeTable!$O$2-OFFSET(I602,0,-4),
IF(I602&lt;&gt;OFFSET(I602,-1,0),OFFSET(I602,-1,0)-OFFSET(I602,0,-4),""))</f>
        <v/>
      </c>
      <c r="K602" t="str">
        <f ca="1">IF(C602=1,60*SummonTypeTable!$O$2/OFFSET(I602,0,-4),
IF(I602&lt;&gt;OFFSET(I602,-1,0),OFFSET(I602,-1,0)/OFFSET(I602,0,-4),""))</f>
        <v/>
      </c>
      <c r="L602" t="str">
        <f t="shared" ref="L602:L623" ca="1" si="120">IF(ISBLANK(M602),"",
VLOOKUP(M602,OFFSET(INDIRECT("$A:$B"),0,MATCH(M$1&amp;"_Verify",INDIRECT("$1:$1"),0)-1),2,0)
)</f>
        <v>cu</v>
      </c>
      <c r="M602" t="s">
        <v>88</v>
      </c>
      <c r="N602" t="s">
        <v>90</v>
      </c>
      <c r="O602">
        <v>3750</v>
      </c>
      <c r="P602" t="str">
        <f t="shared" si="110"/>
        <v/>
      </c>
      <c r="Q602" t="str">
        <f t="shared" ca="1" si="117"/>
        <v>cu</v>
      </c>
      <c r="R602" t="s">
        <v>88</v>
      </c>
      <c r="S602" t="s">
        <v>90</v>
      </c>
      <c r="T602">
        <v>938</v>
      </c>
      <c r="U602" t="str">
        <f t="shared" ca="1" si="111"/>
        <v>cu</v>
      </c>
      <c r="V602" t="str">
        <f t="shared" si="112"/>
        <v>GO</v>
      </c>
      <c r="W602">
        <f t="shared" si="113"/>
        <v>3750</v>
      </c>
      <c r="X602" t="str">
        <f t="shared" ca="1" si="114"/>
        <v>cu</v>
      </c>
      <c r="Y602" t="str">
        <f t="shared" si="115"/>
        <v>GO</v>
      </c>
      <c r="Z602">
        <f t="shared" si="116"/>
        <v>938</v>
      </c>
    </row>
    <row r="603" spans="1:26">
      <c r="A603" t="s">
        <v>86</v>
      </c>
      <c r="B603" t="str">
        <f>VLOOKUP(A603,EventPointTypeTable!$A:$B,MATCH(EventPointTypeTable!$B$1,EventPointTypeTable!$A$1:$B$1,0),0)</f>
        <v>신규4</v>
      </c>
      <c r="C603">
        <f t="shared" ca="1" si="118"/>
        <v>7</v>
      </c>
      <c r="D603">
        <v>75</v>
      </c>
      <c r="E603">
        <f t="shared" ca="1" si="119"/>
        <v>197</v>
      </c>
      <c r="F603">
        <f ca="1">(60+SUMIF(OFFSET(N603,-$C603+1,0,$C603),"EN",OFFSET(O603,-$C603+1,0,$C603)))*SummonTypeTable!$O$2</f>
        <v>464.44444444444451</v>
      </c>
      <c r="G603">
        <f ca="1">IF(C603=1,60*SummonTypeTable!$O$2-OFFSET(F603,0,-1),
IF(F603&lt;&gt;OFFSET(F603,-1,0),OFFSET(F603,-1,0)-OFFSET(F603,0,-1),""))</f>
        <v>81.666666666666686</v>
      </c>
      <c r="H603">
        <f ca="1">IF(C603=1,60*SummonTypeTable!$O$2/OFFSET(F603,0,-1),
IF(F603&lt;&gt;OFFSET(F603,-1,0),OFFSET(F603,-1,0)/OFFSET(F603,0,-1),""))</f>
        <v>1.4145516074450086</v>
      </c>
      <c r="I603">
        <f ca="1">(60+SUMIF(OFFSET(N603,-$C603+1,0,$C603),"EN",OFFSET(O603,-$C603+1,0,$C603))+SUMIF(OFFSET(S603,-$C603+1,0,$C603),"EN",OFFSET(T603,-$C603+1,0,$C603)))*SummonTypeTable!$O$2</f>
        <v>568.31111111111113</v>
      </c>
      <c r="J603">
        <f ca="1">IF(C603=1,60*SummonTypeTable!$O$2-OFFSET(I603,0,-4),
IF(I603&lt;&gt;OFFSET(I603,-1,0),OFFSET(I603,-1,0)-OFFSET(I603,0,-4),""))</f>
        <v>139.08888888888896</v>
      </c>
      <c r="K603">
        <f ca="1">IF(C603=1,60*SummonTypeTable!$O$2/OFFSET(I603,0,-4),
IF(I603&lt;&gt;OFFSET(I603,-1,0),OFFSET(I603,-1,0)/OFFSET(I603,0,-4),""))</f>
        <v>1.7060349689791319</v>
      </c>
      <c r="L603" t="str">
        <f t="shared" ca="1" si="120"/>
        <v>cu</v>
      </c>
      <c r="M603" t="s">
        <v>88</v>
      </c>
      <c r="N603" t="s">
        <v>114</v>
      </c>
      <c r="O603">
        <v>220</v>
      </c>
      <c r="P603" t="str">
        <f t="shared" si="110"/>
        <v>에너지너무많음</v>
      </c>
      <c r="Q603" t="str">
        <f t="shared" ca="1" si="117"/>
        <v>cu</v>
      </c>
      <c r="R603" t="s">
        <v>88</v>
      </c>
      <c r="S603" t="s">
        <v>114</v>
      </c>
      <c r="T603">
        <v>55</v>
      </c>
      <c r="U603" t="str">
        <f t="shared" ca="1" si="111"/>
        <v>cu</v>
      </c>
      <c r="V603" t="str">
        <f t="shared" si="112"/>
        <v>EN</v>
      </c>
      <c r="W603">
        <f t="shared" si="113"/>
        <v>220</v>
      </c>
      <c r="X603" t="str">
        <f t="shared" ca="1" si="114"/>
        <v>cu</v>
      </c>
      <c r="Y603" t="str">
        <f t="shared" si="115"/>
        <v>EN</v>
      </c>
      <c r="Z603">
        <f t="shared" si="116"/>
        <v>55</v>
      </c>
    </row>
    <row r="604" spans="1:26">
      <c r="A604" t="s">
        <v>86</v>
      </c>
      <c r="B604" t="str">
        <f>VLOOKUP(A604,EventPointTypeTable!$A:$B,MATCH(EventPointTypeTable!$B$1,EventPointTypeTable!$A$1:$B$1,0),0)</f>
        <v>신규4</v>
      </c>
      <c r="C604">
        <f t="shared" ca="1" si="118"/>
        <v>8</v>
      </c>
      <c r="D604">
        <v>35</v>
      </c>
      <c r="E604">
        <f t="shared" ca="1" si="119"/>
        <v>232</v>
      </c>
      <c r="F604">
        <f ca="1">(60+SUMIF(OFFSET(N604,-$C604+1,0,$C604),"EN",OFFSET(O604,-$C604+1,0,$C604)))*SummonTypeTable!$O$2</f>
        <v>464.44444444444451</v>
      </c>
      <c r="G604" t="str">
        <f ca="1">IF(C604=1,60*SummonTypeTable!$O$2-OFFSET(F604,0,-1),
IF(F604&lt;&gt;OFFSET(F604,-1,0),OFFSET(F604,-1,0)-OFFSET(F604,0,-1),""))</f>
        <v/>
      </c>
      <c r="H604" t="str">
        <f ca="1">IF(C604=1,60*SummonTypeTable!$O$2/OFFSET(F604,0,-1),
IF(F604&lt;&gt;OFFSET(F604,-1,0),OFFSET(F604,-1,0)/OFFSET(F604,0,-1),""))</f>
        <v/>
      </c>
      <c r="I604">
        <f ca="1">(60+SUMIF(OFFSET(N604,-$C604+1,0,$C604),"EN",OFFSET(O604,-$C604+1,0,$C604))+SUMIF(OFFSET(S604,-$C604+1,0,$C604),"EN",OFFSET(T604,-$C604+1,0,$C604)))*SummonTypeTable!$O$2</f>
        <v>568.31111111111113</v>
      </c>
      <c r="J604" t="str">
        <f ca="1">IF(C604=1,60*SummonTypeTable!$O$2-OFFSET(I604,0,-4),
IF(I604&lt;&gt;OFFSET(I604,-1,0),OFFSET(I604,-1,0)-OFFSET(I604,0,-4),""))</f>
        <v/>
      </c>
      <c r="K604" t="str">
        <f ca="1">IF(C604=1,60*SummonTypeTable!$O$2/OFFSET(I604,0,-4),
IF(I604&lt;&gt;OFFSET(I604,-1,0),OFFSET(I604,-1,0)/OFFSET(I604,0,-4),""))</f>
        <v/>
      </c>
      <c r="L604" t="str">
        <f t="shared" ca="1" si="120"/>
        <v>it</v>
      </c>
      <c r="M604" t="s">
        <v>146</v>
      </c>
      <c r="N604" t="s">
        <v>145</v>
      </c>
      <c r="O604">
        <v>2</v>
      </c>
      <c r="P604" t="str">
        <f t="shared" si="110"/>
        <v/>
      </c>
      <c r="Q604" t="str">
        <f t="shared" ca="1" si="117"/>
        <v>cu</v>
      </c>
      <c r="R604" t="s">
        <v>88</v>
      </c>
      <c r="S604" t="s">
        <v>90</v>
      </c>
      <c r="T604">
        <v>1250</v>
      </c>
      <c r="U604" t="str">
        <f t="shared" ca="1" si="111"/>
        <v>it</v>
      </c>
      <c r="V604" t="str">
        <f t="shared" si="112"/>
        <v>Cash_sSpellGacha</v>
      </c>
      <c r="W604">
        <f t="shared" si="113"/>
        <v>2</v>
      </c>
      <c r="X604" t="str">
        <f t="shared" ca="1" si="114"/>
        <v>cu</v>
      </c>
      <c r="Y604" t="str">
        <f t="shared" si="115"/>
        <v>GO</v>
      </c>
      <c r="Z604">
        <f t="shared" si="116"/>
        <v>1250</v>
      </c>
    </row>
    <row r="605" spans="1:26">
      <c r="A605" t="s">
        <v>86</v>
      </c>
      <c r="B605" t="str">
        <f>VLOOKUP(A605,EventPointTypeTable!$A:$B,MATCH(EventPointTypeTable!$B$1,EventPointTypeTable!$A$1:$B$1,0),0)</f>
        <v>신규4</v>
      </c>
      <c r="C605">
        <f t="shared" ca="1" si="118"/>
        <v>9</v>
      </c>
      <c r="D605">
        <v>50</v>
      </c>
      <c r="E605">
        <f t="shared" ca="1" si="119"/>
        <v>282</v>
      </c>
      <c r="F605">
        <f ca="1">(60+SUMIF(OFFSET(N605,-$C605+1,0,$C605),"EN",OFFSET(O605,-$C605+1,0,$C605)))*SummonTypeTable!$O$2</f>
        <v>464.44444444444451</v>
      </c>
      <c r="G605" t="str">
        <f ca="1">IF(C605=1,60*SummonTypeTable!$O$2-OFFSET(F605,0,-1),
IF(F605&lt;&gt;OFFSET(F605,-1,0),OFFSET(F605,-1,0)-OFFSET(F605,0,-1),""))</f>
        <v/>
      </c>
      <c r="H605" t="str">
        <f ca="1">IF(C605=1,60*SummonTypeTable!$O$2/OFFSET(F605,0,-1),
IF(F605&lt;&gt;OFFSET(F605,-1,0),OFFSET(F605,-1,0)/OFFSET(F605,0,-1),""))</f>
        <v/>
      </c>
      <c r="I605">
        <f ca="1">(60+SUMIF(OFFSET(N605,-$C605+1,0,$C605),"EN",OFFSET(O605,-$C605+1,0,$C605))+SUMIF(OFFSET(S605,-$C605+1,0,$C605),"EN",OFFSET(T605,-$C605+1,0,$C605)))*SummonTypeTable!$O$2</f>
        <v>568.31111111111113</v>
      </c>
      <c r="J605" t="str">
        <f ca="1">IF(C605=1,60*SummonTypeTable!$O$2-OFFSET(I605,0,-4),
IF(I605&lt;&gt;OFFSET(I605,-1,0),OFFSET(I605,-1,0)-OFFSET(I605,0,-4),""))</f>
        <v/>
      </c>
      <c r="K605" t="str">
        <f ca="1">IF(C605=1,60*SummonTypeTable!$O$2/OFFSET(I605,0,-4),
IF(I605&lt;&gt;OFFSET(I605,-1,0),OFFSET(I605,-1,0)/OFFSET(I605,0,-4),""))</f>
        <v/>
      </c>
      <c r="L605" t="str">
        <f t="shared" ca="1" si="120"/>
        <v>cu</v>
      </c>
      <c r="M605" t="s">
        <v>88</v>
      </c>
      <c r="N605" t="s">
        <v>90</v>
      </c>
      <c r="O605">
        <v>6250</v>
      </c>
      <c r="P605" t="str">
        <f t="shared" si="110"/>
        <v/>
      </c>
      <c r="Q605" t="str">
        <f t="shared" ca="1" si="117"/>
        <v>cu</v>
      </c>
      <c r="R605" t="s">
        <v>88</v>
      </c>
      <c r="S605" t="s">
        <v>90</v>
      </c>
      <c r="T605">
        <v>1563</v>
      </c>
      <c r="U605" t="str">
        <f t="shared" ca="1" si="111"/>
        <v>cu</v>
      </c>
      <c r="V605" t="str">
        <f t="shared" si="112"/>
        <v>GO</v>
      </c>
      <c r="W605">
        <f t="shared" si="113"/>
        <v>6250</v>
      </c>
      <c r="X605" t="str">
        <f t="shared" ca="1" si="114"/>
        <v>cu</v>
      </c>
      <c r="Y605" t="str">
        <f t="shared" si="115"/>
        <v>GO</v>
      </c>
      <c r="Z605">
        <f t="shared" si="116"/>
        <v>1563</v>
      </c>
    </row>
    <row r="606" spans="1:26">
      <c r="A606" t="s">
        <v>86</v>
      </c>
      <c r="B606" t="str">
        <f>VLOOKUP(A606,EventPointTypeTable!$A:$B,MATCH(EventPointTypeTable!$B$1,EventPointTypeTable!$A$1:$B$1,0),0)</f>
        <v>신규4</v>
      </c>
      <c r="C606">
        <f t="shared" ca="1" si="118"/>
        <v>10</v>
      </c>
      <c r="D606">
        <v>80</v>
      </c>
      <c r="E606">
        <f t="shared" ca="1" si="119"/>
        <v>362</v>
      </c>
      <c r="F606">
        <f ca="1">(60+SUMIF(OFFSET(N606,-$C606+1,0,$C606),"EN",OFFSET(O606,-$C606+1,0,$C606)))*SummonTypeTable!$O$2</f>
        <v>464.44444444444451</v>
      </c>
      <c r="G606" t="str">
        <f ca="1">IF(C606=1,60*SummonTypeTable!$O$2-OFFSET(F606,0,-1),
IF(F606&lt;&gt;OFFSET(F606,-1,0),OFFSET(F606,-1,0)-OFFSET(F606,0,-1),""))</f>
        <v/>
      </c>
      <c r="H606" t="str">
        <f ca="1">IF(C606=1,60*SummonTypeTable!$O$2/OFFSET(F606,0,-1),
IF(F606&lt;&gt;OFFSET(F606,-1,0),OFFSET(F606,-1,0)/OFFSET(F606,0,-1),""))</f>
        <v/>
      </c>
      <c r="I606">
        <f ca="1">(60+SUMIF(OFFSET(N606,-$C606+1,0,$C606),"EN",OFFSET(O606,-$C606+1,0,$C606))+SUMIF(OFFSET(S606,-$C606+1,0,$C606),"EN",OFFSET(T606,-$C606+1,0,$C606)))*SummonTypeTable!$O$2</f>
        <v>568.31111111111113</v>
      </c>
      <c r="J606" t="str">
        <f ca="1">IF(C606=1,60*SummonTypeTable!$O$2-OFFSET(I606,0,-4),
IF(I606&lt;&gt;OFFSET(I606,-1,0),OFFSET(I606,-1,0)-OFFSET(I606,0,-4),""))</f>
        <v/>
      </c>
      <c r="K606" t="str">
        <f ca="1">IF(C606=1,60*SummonTypeTable!$O$2/OFFSET(I606,0,-4),
IF(I606&lt;&gt;OFFSET(I606,-1,0),OFFSET(I606,-1,0)/OFFSET(I606,0,-4),""))</f>
        <v/>
      </c>
      <c r="L606" t="str">
        <f t="shared" ca="1" si="120"/>
        <v>it</v>
      </c>
      <c r="M606" t="s">
        <v>146</v>
      </c>
      <c r="N606" t="s">
        <v>147</v>
      </c>
      <c r="O606">
        <v>1</v>
      </c>
      <c r="P606" t="str">
        <f t="shared" si="110"/>
        <v/>
      </c>
      <c r="Q606" t="str">
        <f t="shared" ca="1" si="117"/>
        <v>cu</v>
      </c>
      <c r="R606" t="s">
        <v>88</v>
      </c>
      <c r="S606" t="s">
        <v>90</v>
      </c>
      <c r="T606">
        <v>1406</v>
      </c>
      <c r="U606" t="str">
        <f t="shared" ca="1" si="111"/>
        <v>it</v>
      </c>
      <c r="V606" t="str">
        <f t="shared" si="112"/>
        <v>Cash_sCharacterGacha</v>
      </c>
      <c r="W606">
        <f t="shared" si="113"/>
        <v>1</v>
      </c>
      <c r="X606" t="str">
        <f t="shared" ca="1" si="114"/>
        <v>cu</v>
      </c>
      <c r="Y606" t="str">
        <f t="shared" si="115"/>
        <v>GO</v>
      </c>
      <c r="Z606">
        <f t="shared" si="116"/>
        <v>1406</v>
      </c>
    </row>
    <row r="607" spans="1:26">
      <c r="A607" t="s">
        <v>86</v>
      </c>
      <c r="B607" t="str">
        <f>VLOOKUP(A607,EventPointTypeTable!$A:$B,MATCH(EventPointTypeTable!$B$1,EventPointTypeTable!$A$1:$B$1,0),0)</f>
        <v>신규4</v>
      </c>
      <c r="C607">
        <f t="shared" ca="1" si="118"/>
        <v>11</v>
      </c>
      <c r="D607">
        <v>100</v>
      </c>
      <c r="E607">
        <f t="shared" ca="1" si="119"/>
        <v>462</v>
      </c>
      <c r="F607">
        <f ca="1">(60+SUMIF(OFFSET(N607,-$C607+1,0,$C607),"EN",OFFSET(O607,-$C607+1,0,$C607)))*SummonTypeTable!$O$2</f>
        <v>717.77777777777783</v>
      </c>
      <c r="G607">
        <f ca="1">IF(C607=1,60*SummonTypeTable!$O$2-OFFSET(F607,0,-1),
IF(F607&lt;&gt;OFFSET(F607,-1,0),OFFSET(F607,-1,0)-OFFSET(F607,0,-1),""))</f>
        <v>2.4444444444445139</v>
      </c>
      <c r="H607">
        <f ca="1">IF(C607=1,60*SummonTypeTable!$O$2/OFFSET(F607,0,-1),
IF(F607&lt;&gt;OFFSET(F607,-1,0),OFFSET(F607,-1,0)/OFFSET(F607,0,-1),""))</f>
        <v>1.0052910052910053</v>
      </c>
      <c r="I607">
        <f ca="1">(60+SUMIF(OFFSET(N607,-$C607+1,0,$C607),"EN",OFFSET(O607,-$C607+1,0,$C607))+SUMIF(OFFSET(S607,-$C607+1,0,$C607),"EN",OFFSET(T607,-$C607+1,0,$C607)))*SummonTypeTable!$O$2</f>
        <v>884.97777777777787</v>
      </c>
      <c r="J607">
        <f ca="1">IF(C607=1,60*SummonTypeTable!$O$2-OFFSET(I607,0,-4),
IF(I607&lt;&gt;OFFSET(I607,-1,0),OFFSET(I607,-1,0)-OFFSET(I607,0,-4),""))</f>
        <v>106.31111111111113</v>
      </c>
      <c r="K607">
        <f ca="1">IF(C607=1,60*SummonTypeTable!$O$2/OFFSET(I607,0,-4),
IF(I607&lt;&gt;OFFSET(I607,-1,0),OFFSET(I607,-1,0)/OFFSET(I607,0,-4),""))</f>
        <v>1.2301106301106302</v>
      </c>
      <c r="L607" t="str">
        <f t="shared" ca="1" si="120"/>
        <v>cu</v>
      </c>
      <c r="M607" t="s">
        <v>88</v>
      </c>
      <c r="N607" t="s">
        <v>114</v>
      </c>
      <c r="O607">
        <v>300</v>
      </c>
      <c r="P607" t="str">
        <f t="shared" si="110"/>
        <v>에너지너무많음</v>
      </c>
      <c r="Q607" t="str">
        <f t="shared" ca="1" si="117"/>
        <v>cu</v>
      </c>
      <c r="R607" t="s">
        <v>88</v>
      </c>
      <c r="S607" t="s">
        <v>114</v>
      </c>
      <c r="T607">
        <v>75</v>
      </c>
      <c r="U607" t="str">
        <f t="shared" ca="1" si="111"/>
        <v>cu</v>
      </c>
      <c r="V607" t="str">
        <f t="shared" si="112"/>
        <v>EN</v>
      </c>
      <c r="W607">
        <f t="shared" si="113"/>
        <v>300</v>
      </c>
      <c r="X607" t="str">
        <f t="shared" ca="1" si="114"/>
        <v>cu</v>
      </c>
      <c r="Y607" t="str">
        <f t="shared" si="115"/>
        <v>EN</v>
      </c>
      <c r="Z607">
        <f t="shared" si="116"/>
        <v>75</v>
      </c>
    </row>
    <row r="608" spans="1:26">
      <c r="A608" t="s">
        <v>86</v>
      </c>
      <c r="B608" t="str">
        <f>VLOOKUP(A608,EventPointTypeTable!$A:$B,MATCH(EventPointTypeTable!$B$1,EventPointTypeTable!$A$1:$B$1,0),0)</f>
        <v>신규4</v>
      </c>
      <c r="C608">
        <f t="shared" ca="1" si="118"/>
        <v>12</v>
      </c>
      <c r="D608">
        <v>120</v>
      </c>
      <c r="E608">
        <f t="shared" ca="1" si="119"/>
        <v>582</v>
      </c>
      <c r="F608">
        <f ca="1">(60+SUMIF(OFFSET(N608,-$C608+1,0,$C608),"EN",OFFSET(O608,-$C608+1,0,$C608)))*SummonTypeTable!$O$2</f>
        <v>717.77777777777783</v>
      </c>
      <c r="G608" t="str">
        <f ca="1">IF(C608=1,60*SummonTypeTable!$O$2-OFFSET(F608,0,-1),
IF(F608&lt;&gt;OFFSET(F608,-1,0),OFFSET(F608,-1,0)-OFFSET(F608,0,-1),""))</f>
        <v/>
      </c>
      <c r="H608" t="str">
        <f ca="1">IF(C608=1,60*SummonTypeTable!$O$2/OFFSET(F608,0,-1),
IF(F608&lt;&gt;OFFSET(F608,-1,0),OFFSET(F608,-1,0)/OFFSET(F608,0,-1),""))</f>
        <v/>
      </c>
      <c r="I608">
        <f ca="1">(60+SUMIF(OFFSET(N608,-$C608+1,0,$C608),"EN",OFFSET(O608,-$C608+1,0,$C608))+SUMIF(OFFSET(S608,-$C608+1,0,$C608),"EN",OFFSET(T608,-$C608+1,0,$C608)))*SummonTypeTable!$O$2</f>
        <v>884.97777777777787</v>
      </c>
      <c r="J608" t="str">
        <f ca="1">IF(C608=1,60*SummonTypeTable!$O$2-OFFSET(I608,0,-4),
IF(I608&lt;&gt;OFFSET(I608,-1,0),OFFSET(I608,-1,0)-OFFSET(I608,0,-4),""))</f>
        <v/>
      </c>
      <c r="K608" t="str">
        <f ca="1">IF(C608=1,60*SummonTypeTable!$O$2/OFFSET(I608,0,-4),
IF(I608&lt;&gt;OFFSET(I608,-1,0),OFFSET(I608,-1,0)/OFFSET(I608,0,-4),""))</f>
        <v/>
      </c>
      <c r="L608" t="str">
        <f t="shared" ca="1" si="120"/>
        <v>cu</v>
      </c>
      <c r="M608" t="s">
        <v>88</v>
      </c>
      <c r="N608" t="s">
        <v>90</v>
      </c>
      <c r="O608">
        <v>12500</v>
      </c>
      <c r="P608" t="str">
        <f t="shared" si="110"/>
        <v/>
      </c>
      <c r="Q608" t="str">
        <f t="shared" ca="1" si="117"/>
        <v>cu</v>
      </c>
      <c r="R608" t="s">
        <v>88</v>
      </c>
      <c r="S608" t="s">
        <v>90</v>
      </c>
      <c r="T608">
        <v>3125</v>
      </c>
      <c r="U608" t="str">
        <f t="shared" ca="1" si="111"/>
        <v>cu</v>
      </c>
      <c r="V608" t="str">
        <f t="shared" si="112"/>
        <v>GO</v>
      </c>
      <c r="W608">
        <f t="shared" si="113"/>
        <v>12500</v>
      </c>
      <c r="X608" t="str">
        <f t="shared" ca="1" si="114"/>
        <v>cu</v>
      </c>
      <c r="Y608" t="str">
        <f t="shared" si="115"/>
        <v>GO</v>
      </c>
      <c r="Z608">
        <f t="shared" si="116"/>
        <v>3125</v>
      </c>
    </row>
    <row r="609" spans="1:26">
      <c r="A609" t="s">
        <v>86</v>
      </c>
      <c r="B609" t="str">
        <f>VLOOKUP(A609,EventPointTypeTable!$A:$B,MATCH(EventPointTypeTable!$B$1,EventPointTypeTable!$A$1:$B$1,0),0)</f>
        <v>신규4</v>
      </c>
      <c r="C609">
        <f t="shared" ca="1" si="118"/>
        <v>13</v>
      </c>
      <c r="D609">
        <v>180</v>
      </c>
      <c r="E609">
        <f t="shared" ca="1" si="119"/>
        <v>762</v>
      </c>
      <c r="F609">
        <f ca="1">(60+SUMIF(OFFSET(N609,-$C609+1,0,$C609),"EN",OFFSET(O609,-$C609+1,0,$C609)))*SummonTypeTable!$O$2</f>
        <v>717.77777777777783</v>
      </c>
      <c r="G609" t="str">
        <f ca="1">IF(C609=1,60*SummonTypeTable!$O$2-OFFSET(F609,0,-1),
IF(F609&lt;&gt;OFFSET(F609,-1,0),OFFSET(F609,-1,0)-OFFSET(F609,0,-1),""))</f>
        <v/>
      </c>
      <c r="H609" t="str">
        <f ca="1">IF(C609=1,60*SummonTypeTable!$O$2/OFFSET(F609,0,-1),
IF(F609&lt;&gt;OFFSET(F609,-1,0),OFFSET(F609,-1,0)/OFFSET(F609,0,-1),""))</f>
        <v/>
      </c>
      <c r="I609">
        <f ca="1">(60+SUMIF(OFFSET(N609,-$C609+1,0,$C609),"EN",OFFSET(O609,-$C609+1,0,$C609))+SUMIF(OFFSET(S609,-$C609+1,0,$C609),"EN",OFFSET(T609,-$C609+1,0,$C609)))*SummonTypeTable!$O$2</f>
        <v>884.97777777777787</v>
      </c>
      <c r="J609" t="str">
        <f ca="1">IF(C609=1,60*SummonTypeTable!$O$2-OFFSET(I609,0,-4),
IF(I609&lt;&gt;OFFSET(I609,-1,0),OFFSET(I609,-1,0)-OFFSET(I609,0,-4),""))</f>
        <v/>
      </c>
      <c r="K609" t="str">
        <f ca="1">IF(C609=1,60*SummonTypeTable!$O$2/OFFSET(I609,0,-4),
IF(I609&lt;&gt;OFFSET(I609,-1,0),OFFSET(I609,-1,0)/OFFSET(I609,0,-4),""))</f>
        <v/>
      </c>
      <c r="L609" t="str">
        <f t="shared" ca="1" si="120"/>
        <v>it</v>
      </c>
      <c r="M609" t="s">
        <v>146</v>
      </c>
      <c r="N609" t="s">
        <v>145</v>
      </c>
      <c r="O609">
        <v>10</v>
      </c>
      <c r="P609" t="str">
        <f t="shared" si="110"/>
        <v/>
      </c>
      <c r="Q609" t="str">
        <f t="shared" ca="1" si="117"/>
        <v>cu</v>
      </c>
      <c r="R609" t="s">
        <v>88</v>
      </c>
      <c r="S609" t="s">
        <v>90</v>
      </c>
      <c r="T609">
        <v>4063</v>
      </c>
      <c r="U609" t="str">
        <f t="shared" ca="1" si="111"/>
        <v>it</v>
      </c>
      <c r="V609" t="str">
        <f t="shared" si="112"/>
        <v>Cash_sSpellGacha</v>
      </c>
      <c r="W609">
        <f t="shared" si="113"/>
        <v>10</v>
      </c>
      <c r="X609" t="str">
        <f t="shared" ca="1" si="114"/>
        <v>cu</v>
      </c>
      <c r="Y609" t="str">
        <f t="shared" si="115"/>
        <v>GO</v>
      </c>
      <c r="Z609">
        <f t="shared" si="116"/>
        <v>4063</v>
      </c>
    </row>
    <row r="610" spans="1:26">
      <c r="A610" t="s">
        <v>86</v>
      </c>
      <c r="B610" t="str">
        <f>VLOOKUP(A610,EventPointTypeTable!$A:$B,MATCH(EventPointTypeTable!$B$1,EventPointTypeTable!$A$1:$B$1,0),0)</f>
        <v>신규4</v>
      </c>
      <c r="C610">
        <f t="shared" ca="1" si="118"/>
        <v>14</v>
      </c>
      <c r="D610">
        <v>200</v>
      </c>
      <c r="E610">
        <f t="shared" ca="1" si="119"/>
        <v>962</v>
      </c>
      <c r="F610">
        <f ca="1">(60+SUMIF(OFFSET(N610,-$C610+1,0,$C610),"EN",OFFSET(O610,-$C610+1,0,$C610)))*SummonTypeTable!$O$2</f>
        <v>1140.0000000000002</v>
      </c>
      <c r="G610">
        <f ca="1">IF(C610=1,60*SummonTypeTable!$O$2-OFFSET(F610,0,-1),
IF(F610&lt;&gt;OFFSET(F610,-1,0),OFFSET(F610,-1,0)-OFFSET(F610,0,-1),""))</f>
        <v>-244.22222222222217</v>
      </c>
      <c r="H610">
        <f ca="1">IF(C610=1,60*SummonTypeTable!$O$2/OFFSET(F610,0,-1),
IF(F610&lt;&gt;OFFSET(F610,-1,0),OFFSET(F610,-1,0)/OFFSET(F610,0,-1),""))</f>
        <v>0.74613074613074615</v>
      </c>
      <c r="I610">
        <f ca="1">(60+SUMIF(OFFSET(N610,-$C610+1,0,$C610),"EN",OFFSET(O610,-$C610+1,0,$C610))+SUMIF(OFFSET(S610,-$C610+1,0,$C610),"EN",OFFSET(T610,-$C610+1,0,$C610)))*SummonTypeTable!$O$2</f>
        <v>1412.7555555555557</v>
      </c>
      <c r="J610">
        <f ca="1">IF(C610=1,60*SummonTypeTable!$O$2-OFFSET(I610,0,-4),
IF(I610&lt;&gt;OFFSET(I610,-1,0),OFFSET(I610,-1,0)-OFFSET(I610,0,-4),""))</f>
        <v>-77.022222222222126</v>
      </c>
      <c r="K610">
        <f ca="1">IF(C610=1,60*SummonTypeTable!$O$2/OFFSET(I610,0,-4),
IF(I610&lt;&gt;OFFSET(I610,-1,0),OFFSET(I610,-1,0)/OFFSET(I610,0,-4),""))</f>
        <v>0.91993531993532007</v>
      </c>
      <c r="L610" t="str">
        <f t="shared" ca="1" si="120"/>
        <v>cu</v>
      </c>
      <c r="M610" t="s">
        <v>88</v>
      </c>
      <c r="N610" t="s">
        <v>114</v>
      </c>
      <c r="O610">
        <v>500</v>
      </c>
      <c r="P610" t="str">
        <f t="shared" si="110"/>
        <v>에너지너무많음</v>
      </c>
      <c r="Q610" t="str">
        <f t="shared" ca="1" si="117"/>
        <v>cu</v>
      </c>
      <c r="R610" t="s">
        <v>88</v>
      </c>
      <c r="S610" t="s">
        <v>114</v>
      </c>
      <c r="T610">
        <v>125</v>
      </c>
      <c r="U610" t="str">
        <f t="shared" ca="1" si="111"/>
        <v>cu</v>
      </c>
      <c r="V610" t="str">
        <f t="shared" si="112"/>
        <v>EN</v>
      </c>
      <c r="W610">
        <f t="shared" si="113"/>
        <v>500</v>
      </c>
      <c r="X610" t="str">
        <f t="shared" ca="1" si="114"/>
        <v>cu</v>
      </c>
      <c r="Y610" t="str">
        <f t="shared" si="115"/>
        <v>EN</v>
      </c>
      <c r="Z610">
        <f t="shared" si="116"/>
        <v>125</v>
      </c>
    </row>
    <row r="611" spans="1:26">
      <c r="A611" t="s">
        <v>86</v>
      </c>
      <c r="B611" t="str">
        <f>VLOOKUP(A611,EventPointTypeTable!$A:$B,MATCH(EventPointTypeTable!$B$1,EventPointTypeTable!$A$1:$B$1,0),0)</f>
        <v>신규4</v>
      </c>
      <c r="C611">
        <f t="shared" ca="1" si="118"/>
        <v>15</v>
      </c>
      <c r="D611">
        <v>150</v>
      </c>
      <c r="E611">
        <f t="shared" ca="1" si="119"/>
        <v>1112</v>
      </c>
      <c r="F611">
        <f ca="1">(60+SUMIF(OFFSET(N611,-$C611+1,0,$C611),"EN",OFFSET(O611,-$C611+1,0,$C611)))*SummonTypeTable!$O$2</f>
        <v>1140.0000000000002</v>
      </c>
      <c r="G611" t="str">
        <f ca="1">IF(C611=1,60*SummonTypeTable!$O$2-OFFSET(F611,0,-1),
IF(F611&lt;&gt;OFFSET(F611,-1,0),OFFSET(F611,-1,0)-OFFSET(F611,0,-1),""))</f>
        <v/>
      </c>
      <c r="H611" t="str">
        <f ca="1">IF(C611=1,60*SummonTypeTable!$O$2/OFFSET(F611,0,-1),
IF(F611&lt;&gt;OFFSET(F611,-1,0),OFFSET(F611,-1,0)/OFFSET(F611,0,-1),""))</f>
        <v/>
      </c>
      <c r="I611">
        <f ca="1">(60+SUMIF(OFFSET(N611,-$C611+1,0,$C611),"EN",OFFSET(O611,-$C611+1,0,$C611))+SUMIF(OFFSET(S611,-$C611+1,0,$C611),"EN",OFFSET(T611,-$C611+1,0,$C611)))*SummonTypeTable!$O$2</f>
        <v>1412.7555555555557</v>
      </c>
      <c r="J611" t="str">
        <f ca="1">IF(C611=1,60*SummonTypeTable!$O$2-OFFSET(I611,0,-4),
IF(I611&lt;&gt;OFFSET(I611,-1,0),OFFSET(I611,-1,0)-OFFSET(I611,0,-4),""))</f>
        <v/>
      </c>
      <c r="K611" t="str">
        <f ca="1">IF(C611=1,60*SummonTypeTable!$O$2/OFFSET(I611,0,-4),
IF(I611&lt;&gt;OFFSET(I611,-1,0),OFFSET(I611,-1,0)/OFFSET(I611,0,-4),""))</f>
        <v/>
      </c>
      <c r="L611" t="str">
        <f t="shared" ca="1" si="120"/>
        <v>cu</v>
      </c>
      <c r="M611" t="s">
        <v>88</v>
      </c>
      <c r="N611" t="s">
        <v>90</v>
      </c>
      <c r="O611">
        <v>25000</v>
      </c>
      <c r="P611" t="str">
        <f t="shared" si="110"/>
        <v/>
      </c>
      <c r="Q611" t="str">
        <f t="shared" ca="1" si="117"/>
        <v>cu</v>
      </c>
      <c r="R611" t="s">
        <v>88</v>
      </c>
      <c r="S611" t="s">
        <v>90</v>
      </c>
      <c r="T611">
        <v>6250</v>
      </c>
      <c r="U611" t="str">
        <f t="shared" ca="1" si="111"/>
        <v>cu</v>
      </c>
      <c r="V611" t="str">
        <f t="shared" si="112"/>
        <v>GO</v>
      </c>
      <c r="W611">
        <f t="shared" si="113"/>
        <v>25000</v>
      </c>
      <c r="X611" t="str">
        <f t="shared" ca="1" si="114"/>
        <v>cu</v>
      </c>
      <c r="Y611" t="str">
        <f t="shared" si="115"/>
        <v>GO</v>
      </c>
      <c r="Z611">
        <f t="shared" si="116"/>
        <v>6250</v>
      </c>
    </row>
    <row r="612" spans="1:26">
      <c r="A612" t="s">
        <v>86</v>
      </c>
      <c r="B612" t="str">
        <f>VLOOKUP(A612,EventPointTypeTable!$A:$B,MATCH(EventPointTypeTable!$B$1,EventPointTypeTable!$A$1:$B$1,0),0)</f>
        <v>신규4</v>
      </c>
      <c r="C612">
        <f t="shared" ca="1" si="118"/>
        <v>16</v>
      </c>
      <c r="D612">
        <v>320</v>
      </c>
      <c r="E612">
        <f t="shared" ca="1" si="119"/>
        <v>1432</v>
      </c>
      <c r="F612">
        <f ca="1">(60+SUMIF(OFFSET(N612,-$C612+1,0,$C612),"EN",OFFSET(O612,-$C612+1,0,$C612)))*SummonTypeTable!$O$2</f>
        <v>1140.0000000000002</v>
      </c>
      <c r="G612" t="str">
        <f ca="1">IF(C612=1,60*SummonTypeTable!$O$2-OFFSET(F612,0,-1),
IF(F612&lt;&gt;OFFSET(F612,-1,0),OFFSET(F612,-1,0)-OFFSET(F612,0,-1),""))</f>
        <v/>
      </c>
      <c r="H612" t="str">
        <f ca="1">IF(C612=1,60*SummonTypeTable!$O$2/OFFSET(F612,0,-1),
IF(F612&lt;&gt;OFFSET(F612,-1,0),OFFSET(F612,-1,0)/OFFSET(F612,0,-1),""))</f>
        <v/>
      </c>
      <c r="I612">
        <f ca="1">(60+SUMIF(OFFSET(N612,-$C612+1,0,$C612),"EN",OFFSET(O612,-$C612+1,0,$C612))+SUMIF(OFFSET(S612,-$C612+1,0,$C612),"EN",OFFSET(T612,-$C612+1,0,$C612)))*SummonTypeTable!$O$2</f>
        <v>1412.7555555555557</v>
      </c>
      <c r="J612" t="str">
        <f ca="1">IF(C612=1,60*SummonTypeTable!$O$2-OFFSET(I612,0,-4),
IF(I612&lt;&gt;OFFSET(I612,-1,0),OFFSET(I612,-1,0)-OFFSET(I612,0,-4),""))</f>
        <v/>
      </c>
      <c r="K612" t="str">
        <f ca="1">IF(C612=1,60*SummonTypeTable!$O$2/OFFSET(I612,0,-4),
IF(I612&lt;&gt;OFFSET(I612,-1,0),OFFSET(I612,-1,0)/OFFSET(I612,0,-4),""))</f>
        <v/>
      </c>
      <c r="L612" t="str">
        <f t="shared" ca="1" si="120"/>
        <v>it</v>
      </c>
      <c r="M612" t="s">
        <v>146</v>
      </c>
      <c r="N612" t="s">
        <v>145</v>
      </c>
      <c r="O612">
        <v>2</v>
      </c>
      <c r="P612" t="str">
        <f t="shared" si="110"/>
        <v/>
      </c>
      <c r="Q612" t="str">
        <f t="shared" ca="1" si="117"/>
        <v>cu</v>
      </c>
      <c r="R612" t="s">
        <v>88</v>
      </c>
      <c r="S612" t="s">
        <v>90</v>
      </c>
      <c r="T612">
        <v>7500</v>
      </c>
      <c r="U612" t="str">
        <f t="shared" ca="1" si="111"/>
        <v>it</v>
      </c>
      <c r="V612" t="str">
        <f t="shared" si="112"/>
        <v>Cash_sSpellGacha</v>
      </c>
      <c r="W612">
        <f t="shared" si="113"/>
        <v>2</v>
      </c>
      <c r="X612" t="str">
        <f t="shared" ca="1" si="114"/>
        <v>cu</v>
      </c>
      <c r="Y612" t="str">
        <f t="shared" si="115"/>
        <v>GO</v>
      </c>
      <c r="Z612">
        <f t="shared" si="116"/>
        <v>7500</v>
      </c>
    </row>
    <row r="613" spans="1:26">
      <c r="A613" t="s">
        <v>86</v>
      </c>
      <c r="B613" t="str">
        <f>VLOOKUP(A613,EventPointTypeTable!$A:$B,MATCH(EventPointTypeTable!$B$1,EventPointTypeTable!$A$1:$B$1,0),0)</f>
        <v>신규4</v>
      </c>
      <c r="C613">
        <f t="shared" ca="1" si="118"/>
        <v>17</v>
      </c>
      <c r="D613">
        <v>450</v>
      </c>
      <c r="E613">
        <f t="shared" ca="1" si="119"/>
        <v>1882</v>
      </c>
      <c r="F613">
        <f ca="1">(60+SUMIF(OFFSET(N613,-$C613+1,0,$C613),"EN",OFFSET(O613,-$C613+1,0,$C613)))*SummonTypeTable!$O$2</f>
        <v>1140.0000000000002</v>
      </c>
      <c r="G613" t="str">
        <f ca="1">IF(C613=1,60*SummonTypeTable!$O$2-OFFSET(F613,0,-1),
IF(F613&lt;&gt;OFFSET(F613,-1,0),OFFSET(F613,-1,0)-OFFSET(F613,0,-1),""))</f>
        <v/>
      </c>
      <c r="H613" t="str">
        <f ca="1">IF(C613=1,60*SummonTypeTable!$O$2/OFFSET(F613,0,-1),
IF(F613&lt;&gt;OFFSET(F613,-1,0),OFFSET(F613,-1,0)/OFFSET(F613,0,-1),""))</f>
        <v/>
      </c>
      <c r="I613">
        <f ca="1">(60+SUMIF(OFFSET(N613,-$C613+1,0,$C613),"EN",OFFSET(O613,-$C613+1,0,$C613))+SUMIF(OFFSET(S613,-$C613+1,0,$C613),"EN",OFFSET(T613,-$C613+1,0,$C613)))*SummonTypeTable!$O$2</f>
        <v>1412.7555555555557</v>
      </c>
      <c r="J613" t="str">
        <f ca="1">IF(C613=1,60*SummonTypeTable!$O$2-OFFSET(I613,0,-4),
IF(I613&lt;&gt;OFFSET(I613,-1,0),OFFSET(I613,-1,0)-OFFSET(I613,0,-4),""))</f>
        <v/>
      </c>
      <c r="K613" t="str">
        <f ca="1">IF(C613=1,60*SummonTypeTable!$O$2/OFFSET(I613,0,-4),
IF(I613&lt;&gt;OFFSET(I613,-1,0),OFFSET(I613,-1,0)/OFFSET(I613,0,-4),""))</f>
        <v/>
      </c>
      <c r="L613" t="str">
        <f t="shared" ca="1" si="120"/>
        <v>it</v>
      </c>
      <c r="M613" t="s">
        <v>146</v>
      </c>
      <c r="N613" t="s">
        <v>147</v>
      </c>
      <c r="O613">
        <v>1</v>
      </c>
      <c r="P613" t="str">
        <f t="shared" si="110"/>
        <v/>
      </c>
      <c r="Q613" t="str">
        <f t="shared" ca="1" si="117"/>
        <v>cu</v>
      </c>
      <c r="R613" t="s">
        <v>88</v>
      </c>
      <c r="S613" t="s">
        <v>90</v>
      </c>
      <c r="T613">
        <v>7188</v>
      </c>
      <c r="U613" t="str">
        <f t="shared" ca="1" si="111"/>
        <v>it</v>
      </c>
      <c r="V613" t="str">
        <f t="shared" si="112"/>
        <v>Cash_sCharacterGacha</v>
      </c>
      <c r="W613">
        <f t="shared" si="113"/>
        <v>1</v>
      </c>
      <c r="X613" t="str">
        <f t="shared" ca="1" si="114"/>
        <v>cu</v>
      </c>
      <c r="Y613" t="str">
        <f t="shared" si="115"/>
        <v>GO</v>
      </c>
      <c r="Z613">
        <f t="shared" si="116"/>
        <v>7188</v>
      </c>
    </row>
    <row r="614" spans="1:26">
      <c r="A614" t="s">
        <v>86</v>
      </c>
      <c r="B614" t="str">
        <f>VLOOKUP(A614,EventPointTypeTable!$A:$B,MATCH(EventPointTypeTable!$B$1,EventPointTypeTable!$A$1:$B$1,0),0)</f>
        <v>신규4</v>
      </c>
      <c r="C614">
        <f t="shared" ca="1" si="118"/>
        <v>18</v>
      </c>
      <c r="D614">
        <v>500</v>
      </c>
      <c r="E614">
        <f t="shared" ca="1" si="119"/>
        <v>2382</v>
      </c>
      <c r="F614">
        <f ca="1">(60+SUMIF(OFFSET(N614,-$C614+1,0,$C614),"EN",OFFSET(O614,-$C614+1,0,$C614)))*SummonTypeTable!$O$2</f>
        <v>1984.4444444444448</v>
      </c>
      <c r="G614">
        <f ca="1">IF(C614=1,60*SummonTypeTable!$O$2-OFFSET(F614,0,-1),
IF(F614&lt;&gt;OFFSET(F614,-1,0),OFFSET(F614,-1,0)-OFFSET(F614,0,-1),""))</f>
        <v>-1241.9999999999998</v>
      </c>
      <c r="H614">
        <f ca="1">IF(C614=1,60*SummonTypeTable!$O$2/OFFSET(F614,0,-1),
IF(F614&lt;&gt;OFFSET(F614,-1,0),OFFSET(F614,-1,0)/OFFSET(F614,0,-1),""))</f>
        <v>0.47858942065491195</v>
      </c>
      <c r="I614">
        <f ca="1">(60+SUMIF(OFFSET(N614,-$C614+1,0,$C614),"EN",OFFSET(O614,-$C614+1,0,$C614))+SUMIF(OFFSET(S614,-$C614+1,0,$C614),"EN",OFFSET(T614,-$C614+1,0,$C614)))*SummonTypeTable!$O$2</f>
        <v>2468.3111111111116</v>
      </c>
      <c r="J614">
        <f ca="1">IF(C614=1,60*SummonTypeTable!$O$2-OFFSET(I614,0,-4),
IF(I614&lt;&gt;OFFSET(I614,-1,0),OFFSET(I614,-1,0)-OFFSET(I614,0,-4),""))</f>
        <v>-969.2444444444443</v>
      </c>
      <c r="K614">
        <f ca="1">IF(C614=1,60*SummonTypeTable!$O$2/OFFSET(I614,0,-4),
IF(I614&lt;&gt;OFFSET(I614,-1,0),OFFSET(I614,-1,0)/OFFSET(I614,0,-4),""))</f>
        <v>0.59309637093012413</v>
      </c>
      <c r="L614" t="str">
        <f t="shared" ca="1" si="120"/>
        <v>cu</v>
      </c>
      <c r="M614" t="s">
        <v>88</v>
      </c>
      <c r="N614" t="s">
        <v>114</v>
      </c>
      <c r="O614">
        <v>1000</v>
      </c>
      <c r="P614" t="str">
        <f t="shared" si="110"/>
        <v>에너지너무많음</v>
      </c>
      <c r="Q614" t="str">
        <f t="shared" ca="1" si="117"/>
        <v>cu</v>
      </c>
      <c r="R614" t="s">
        <v>88</v>
      </c>
      <c r="S614" t="s">
        <v>114</v>
      </c>
      <c r="T614">
        <v>250</v>
      </c>
      <c r="U614" t="str">
        <f t="shared" ca="1" si="111"/>
        <v>cu</v>
      </c>
      <c r="V614" t="str">
        <f t="shared" si="112"/>
        <v>EN</v>
      </c>
      <c r="W614">
        <f t="shared" si="113"/>
        <v>1000</v>
      </c>
      <c r="X614" t="str">
        <f t="shared" ca="1" si="114"/>
        <v>cu</v>
      </c>
      <c r="Y614" t="str">
        <f t="shared" si="115"/>
        <v>EN</v>
      </c>
      <c r="Z614">
        <f t="shared" si="116"/>
        <v>250</v>
      </c>
    </row>
    <row r="615" spans="1:26">
      <c r="A615" t="s">
        <v>86</v>
      </c>
      <c r="B615" t="str">
        <f>VLOOKUP(A615,EventPointTypeTable!$A:$B,MATCH(EventPointTypeTable!$B$1,EventPointTypeTable!$A$1:$B$1,0),0)</f>
        <v>신규4</v>
      </c>
      <c r="C615">
        <f t="shared" ca="1" si="118"/>
        <v>19</v>
      </c>
      <c r="D615">
        <v>200</v>
      </c>
      <c r="E615">
        <f t="shared" ca="1" si="119"/>
        <v>2582</v>
      </c>
      <c r="F615">
        <f ca="1">(60+SUMIF(OFFSET(N615,-$C615+1,0,$C615),"EN",OFFSET(O615,-$C615+1,0,$C615)))*SummonTypeTable!$O$2</f>
        <v>1984.4444444444448</v>
      </c>
      <c r="G615" t="str">
        <f ca="1">IF(C615=1,60*SummonTypeTable!$O$2-OFFSET(F615,0,-1),
IF(F615&lt;&gt;OFFSET(F615,-1,0),OFFSET(F615,-1,0)-OFFSET(F615,0,-1),""))</f>
        <v/>
      </c>
      <c r="H615" t="str">
        <f ca="1">IF(C615=1,60*SummonTypeTable!$O$2/OFFSET(F615,0,-1),
IF(F615&lt;&gt;OFFSET(F615,-1,0),OFFSET(F615,-1,0)/OFFSET(F615,0,-1),""))</f>
        <v/>
      </c>
      <c r="I615">
        <f ca="1">(60+SUMIF(OFFSET(N615,-$C615+1,0,$C615),"EN",OFFSET(O615,-$C615+1,0,$C615))+SUMIF(OFFSET(S615,-$C615+1,0,$C615),"EN",OFFSET(T615,-$C615+1,0,$C615)))*SummonTypeTable!$O$2</f>
        <v>2468.3111111111116</v>
      </c>
      <c r="J615" t="str">
        <f ca="1">IF(C615=1,60*SummonTypeTable!$O$2-OFFSET(I615,0,-4),
IF(I615&lt;&gt;OFFSET(I615,-1,0),OFFSET(I615,-1,0)-OFFSET(I615,0,-4),""))</f>
        <v/>
      </c>
      <c r="K615" t="str">
        <f ca="1">IF(C615=1,60*SummonTypeTable!$O$2/OFFSET(I615,0,-4),
IF(I615&lt;&gt;OFFSET(I615,-1,0),OFFSET(I615,-1,0)/OFFSET(I615,0,-4),""))</f>
        <v/>
      </c>
      <c r="L615" t="str">
        <f t="shared" ca="1" si="120"/>
        <v>cu</v>
      </c>
      <c r="M615" t="s">
        <v>88</v>
      </c>
      <c r="N615" t="s">
        <v>90</v>
      </c>
      <c r="O615">
        <v>33750</v>
      </c>
      <c r="P615" t="str">
        <f t="shared" si="110"/>
        <v/>
      </c>
      <c r="Q615" t="str">
        <f t="shared" ca="1" si="117"/>
        <v>cu</v>
      </c>
      <c r="R615" t="s">
        <v>88</v>
      </c>
      <c r="S615" t="s">
        <v>90</v>
      </c>
      <c r="T615">
        <v>8438</v>
      </c>
      <c r="U615" t="str">
        <f t="shared" ca="1" si="111"/>
        <v>cu</v>
      </c>
      <c r="V615" t="str">
        <f t="shared" si="112"/>
        <v>GO</v>
      </c>
      <c r="W615">
        <f t="shared" si="113"/>
        <v>33750</v>
      </c>
      <c r="X615" t="str">
        <f t="shared" ca="1" si="114"/>
        <v>cu</v>
      </c>
      <c r="Y615" t="str">
        <f t="shared" si="115"/>
        <v>GO</v>
      </c>
      <c r="Z615">
        <f t="shared" si="116"/>
        <v>8438</v>
      </c>
    </row>
    <row r="616" spans="1:26">
      <c r="A616" t="s">
        <v>86</v>
      </c>
      <c r="B616" t="str">
        <f>VLOOKUP(A616,EventPointTypeTable!$A:$B,MATCH(EventPointTypeTable!$B$1,EventPointTypeTable!$A$1:$B$1,0),0)</f>
        <v>신규4</v>
      </c>
      <c r="C616">
        <f t="shared" ca="1" si="118"/>
        <v>20</v>
      </c>
      <c r="D616">
        <v>330</v>
      </c>
      <c r="E616">
        <f t="shared" ca="1" si="119"/>
        <v>2912</v>
      </c>
      <c r="F616">
        <f ca="1">(60+SUMIF(OFFSET(N616,-$C616+1,0,$C616),"EN",OFFSET(O616,-$C616+1,0,$C616)))*SummonTypeTable!$O$2</f>
        <v>1984.4444444444448</v>
      </c>
      <c r="G616" t="str">
        <f ca="1">IF(C616=1,60*SummonTypeTable!$O$2-OFFSET(F616,0,-1),
IF(F616&lt;&gt;OFFSET(F616,-1,0),OFFSET(F616,-1,0)-OFFSET(F616,0,-1),""))</f>
        <v/>
      </c>
      <c r="H616" t="str">
        <f ca="1">IF(C616=1,60*SummonTypeTable!$O$2/OFFSET(F616,0,-1),
IF(F616&lt;&gt;OFFSET(F616,-1,0),OFFSET(F616,-1,0)/OFFSET(F616,0,-1),""))</f>
        <v/>
      </c>
      <c r="I616">
        <f ca="1">(60+SUMIF(OFFSET(N616,-$C616+1,0,$C616),"EN",OFFSET(O616,-$C616+1,0,$C616))+SUMIF(OFFSET(S616,-$C616+1,0,$C616),"EN",OFFSET(T616,-$C616+1,0,$C616)))*SummonTypeTable!$O$2</f>
        <v>2468.3111111111116</v>
      </c>
      <c r="J616" t="str">
        <f ca="1">IF(C616=1,60*SummonTypeTable!$O$2-OFFSET(I616,0,-4),
IF(I616&lt;&gt;OFFSET(I616,-1,0),OFFSET(I616,-1,0)-OFFSET(I616,0,-4),""))</f>
        <v/>
      </c>
      <c r="K616" t="str">
        <f ca="1">IF(C616=1,60*SummonTypeTable!$O$2/OFFSET(I616,0,-4),
IF(I616&lt;&gt;OFFSET(I616,-1,0),OFFSET(I616,-1,0)/OFFSET(I616,0,-4),""))</f>
        <v/>
      </c>
      <c r="L616" t="str">
        <f t="shared" ca="1" si="120"/>
        <v>it</v>
      </c>
      <c r="M616" t="s">
        <v>146</v>
      </c>
      <c r="N616" t="s">
        <v>145</v>
      </c>
      <c r="O616">
        <v>10</v>
      </c>
      <c r="P616" t="str">
        <f t="shared" si="110"/>
        <v/>
      </c>
      <c r="Q616" t="str">
        <f t="shared" ca="1" si="117"/>
        <v>cu</v>
      </c>
      <c r="R616" t="s">
        <v>88</v>
      </c>
      <c r="S616" t="s">
        <v>90</v>
      </c>
      <c r="T616">
        <v>9375</v>
      </c>
      <c r="U616" t="str">
        <f t="shared" ca="1" si="111"/>
        <v>it</v>
      </c>
      <c r="V616" t="str">
        <f t="shared" si="112"/>
        <v>Cash_sSpellGacha</v>
      </c>
      <c r="W616">
        <f t="shared" si="113"/>
        <v>10</v>
      </c>
      <c r="X616" t="str">
        <f t="shared" ca="1" si="114"/>
        <v>cu</v>
      </c>
      <c r="Y616" t="str">
        <f t="shared" si="115"/>
        <v>GO</v>
      </c>
      <c r="Z616">
        <f t="shared" si="116"/>
        <v>9375</v>
      </c>
    </row>
    <row r="617" spans="1:26">
      <c r="A617" t="s">
        <v>86</v>
      </c>
      <c r="B617" t="str">
        <f>VLOOKUP(A617,EventPointTypeTable!$A:$B,MATCH(EventPointTypeTable!$B$1,EventPointTypeTable!$A$1:$B$1,0),0)</f>
        <v>신규4</v>
      </c>
      <c r="C617">
        <f t="shared" ca="1" si="118"/>
        <v>21</v>
      </c>
      <c r="D617">
        <v>1000</v>
      </c>
      <c r="E617">
        <f t="shared" ca="1" si="119"/>
        <v>3912</v>
      </c>
      <c r="F617">
        <f ca="1">(60+SUMIF(OFFSET(N617,-$C617+1,0,$C617),"EN",OFFSET(O617,-$C617+1,0,$C617)))*SummonTypeTable!$O$2</f>
        <v>3251.1111111111113</v>
      </c>
      <c r="G617">
        <f ca="1">IF(C617=1,60*SummonTypeTable!$O$2-OFFSET(F617,0,-1),
IF(F617&lt;&gt;OFFSET(F617,-1,0),OFFSET(F617,-1,0)-OFFSET(F617,0,-1),""))</f>
        <v>-1927.5555555555552</v>
      </c>
      <c r="H617">
        <f ca="1">IF(C617=1,60*SummonTypeTable!$O$2/OFFSET(F617,0,-1),
IF(F617&lt;&gt;OFFSET(F617,-1,0),OFFSET(F617,-1,0)/OFFSET(F617,0,-1),""))</f>
        <v>0.50727107475573741</v>
      </c>
      <c r="I617">
        <f ca="1">(60+SUMIF(OFFSET(N617,-$C617+1,0,$C617),"EN",OFFSET(O617,-$C617+1,0,$C617))+SUMIF(OFFSET(S617,-$C617+1,0,$C617),"EN",OFFSET(T617,-$C617+1,0,$C617)))*SummonTypeTable!$O$2</f>
        <v>4051.6444444444451</v>
      </c>
      <c r="J617">
        <f ca="1">IF(C617=1,60*SummonTypeTable!$O$2-OFFSET(I617,0,-4),
IF(I617&lt;&gt;OFFSET(I617,-1,0),OFFSET(I617,-1,0)-OFFSET(I617,0,-4),""))</f>
        <v>-1443.6888888888884</v>
      </c>
      <c r="K617">
        <f ca="1">IF(C617=1,60*SummonTypeTable!$O$2/OFFSET(I617,0,-4),
IF(I617&lt;&gt;OFFSET(I617,-1,0),OFFSET(I617,-1,0)/OFFSET(I617,0,-4),""))</f>
        <v>0.63095887298341302</v>
      </c>
      <c r="L617" t="str">
        <f t="shared" ca="1" si="120"/>
        <v>cu</v>
      </c>
      <c r="M617" t="s">
        <v>88</v>
      </c>
      <c r="N617" t="s">
        <v>114</v>
      </c>
      <c r="O617">
        <v>1500</v>
      </c>
      <c r="P617" t="str">
        <f t="shared" si="110"/>
        <v>에너지너무많음</v>
      </c>
      <c r="Q617" t="str">
        <f t="shared" ca="1" si="117"/>
        <v>cu</v>
      </c>
      <c r="R617" t="s">
        <v>88</v>
      </c>
      <c r="S617" t="s">
        <v>114</v>
      </c>
      <c r="T617">
        <v>375</v>
      </c>
      <c r="U617" t="str">
        <f t="shared" ca="1" si="111"/>
        <v>cu</v>
      </c>
      <c r="V617" t="str">
        <f t="shared" si="112"/>
        <v>EN</v>
      </c>
      <c r="W617">
        <f t="shared" si="113"/>
        <v>1500</v>
      </c>
      <c r="X617" t="str">
        <f t="shared" ca="1" si="114"/>
        <v>cu</v>
      </c>
      <c r="Y617" t="str">
        <f t="shared" si="115"/>
        <v>EN</v>
      </c>
      <c r="Z617">
        <f t="shared" si="116"/>
        <v>375</v>
      </c>
    </row>
    <row r="618" spans="1:26">
      <c r="A618" t="s">
        <v>86</v>
      </c>
      <c r="B618" t="str">
        <f>VLOOKUP(A618,EventPointTypeTable!$A:$B,MATCH(EventPointTypeTable!$B$1,EventPointTypeTable!$A$1:$B$1,0),0)</f>
        <v>신규4</v>
      </c>
      <c r="C618">
        <f t="shared" ca="1" si="118"/>
        <v>22</v>
      </c>
      <c r="D618">
        <v>330</v>
      </c>
      <c r="E618">
        <f t="shared" ca="1" si="119"/>
        <v>4242</v>
      </c>
      <c r="F618">
        <f ca="1">(60+SUMIF(OFFSET(N618,-$C618+1,0,$C618),"EN",OFFSET(O618,-$C618+1,0,$C618)))*SummonTypeTable!$O$2</f>
        <v>3251.1111111111113</v>
      </c>
      <c r="G618" t="str">
        <f ca="1">IF(C618=1,60*SummonTypeTable!$O$2-OFFSET(F618,0,-1),
IF(F618&lt;&gt;OFFSET(F618,-1,0),OFFSET(F618,-1,0)-OFFSET(F618,0,-1),""))</f>
        <v/>
      </c>
      <c r="H618" t="str">
        <f ca="1">IF(C618=1,60*SummonTypeTable!$O$2/OFFSET(F618,0,-1),
IF(F618&lt;&gt;OFFSET(F618,-1,0),OFFSET(F618,-1,0)/OFFSET(F618,0,-1),""))</f>
        <v/>
      </c>
      <c r="I618">
        <f ca="1">(60+SUMIF(OFFSET(N618,-$C618+1,0,$C618),"EN",OFFSET(O618,-$C618+1,0,$C618))+SUMIF(OFFSET(S618,-$C618+1,0,$C618),"EN",OFFSET(T618,-$C618+1,0,$C618)))*SummonTypeTable!$O$2</f>
        <v>4051.6444444444451</v>
      </c>
      <c r="J618" t="str">
        <f ca="1">IF(C618=1,60*SummonTypeTable!$O$2-OFFSET(I618,0,-4),
IF(I618&lt;&gt;OFFSET(I618,-1,0),OFFSET(I618,-1,0)-OFFSET(I618,0,-4),""))</f>
        <v/>
      </c>
      <c r="K618" t="str">
        <f ca="1">IF(C618=1,60*SummonTypeTable!$O$2/OFFSET(I618,0,-4),
IF(I618&lt;&gt;OFFSET(I618,-1,0),OFFSET(I618,-1,0)/OFFSET(I618,0,-4),""))</f>
        <v/>
      </c>
      <c r="L618" t="str">
        <f t="shared" ca="1" si="120"/>
        <v>cu</v>
      </c>
      <c r="M618" t="s">
        <v>88</v>
      </c>
      <c r="N618" t="s">
        <v>90</v>
      </c>
      <c r="O618">
        <v>27500</v>
      </c>
      <c r="P618" t="str">
        <f t="shared" si="110"/>
        <v/>
      </c>
      <c r="Q618" t="str">
        <f t="shared" ca="1" si="117"/>
        <v>cu</v>
      </c>
      <c r="R618" t="s">
        <v>88</v>
      </c>
      <c r="S618" t="s">
        <v>90</v>
      </c>
      <c r="T618">
        <v>6875</v>
      </c>
      <c r="U618" t="str">
        <f t="shared" ca="1" si="111"/>
        <v>cu</v>
      </c>
      <c r="V618" t="str">
        <f t="shared" si="112"/>
        <v>GO</v>
      </c>
      <c r="W618">
        <f t="shared" si="113"/>
        <v>27500</v>
      </c>
      <c r="X618" t="str">
        <f t="shared" ca="1" si="114"/>
        <v>cu</v>
      </c>
      <c r="Y618" t="str">
        <f t="shared" si="115"/>
        <v>GO</v>
      </c>
      <c r="Z618">
        <f t="shared" si="116"/>
        <v>6875</v>
      </c>
    </row>
    <row r="619" spans="1:26">
      <c r="A619" t="s">
        <v>86</v>
      </c>
      <c r="B619" t="str">
        <f>VLOOKUP(A619,EventPointTypeTable!$A:$B,MATCH(EventPointTypeTable!$B$1,EventPointTypeTable!$A$1:$B$1,0),0)</f>
        <v>신규4</v>
      </c>
      <c r="C619">
        <f t="shared" ca="1" si="118"/>
        <v>23</v>
      </c>
      <c r="D619">
        <v>590</v>
      </c>
      <c r="E619">
        <f t="shared" ca="1" si="119"/>
        <v>4832</v>
      </c>
      <c r="F619">
        <f ca="1">(60+SUMIF(OFFSET(N619,-$C619+1,0,$C619),"EN",OFFSET(O619,-$C619+1,0,$C619)))*SummonTypeTable!$O$2</f>
        <v>3251.1111111111113</v>
      </c>
      <c r="G619" t="str">
        <f ca="1">IF(C619=1,60*SummonTypeTable!$O$2-OFFSET(F619,0,-1),
IF(F619&lt;&gt;OFFSET(F619,-1,0),OFFSET(F619,-1,0)-OFFSET(F619,0,-1),""))</f>
        <v/>
      </c>
      <c r="H619" t="str">
        <f ca="1">IF(C619=1,60*SummonTypeTable!$O$2/OFFSET(F619,0,-1),
IF(F619&lt;&gt;OFFSET(F619,-1,0),OFFSET(F619,-1,0)/OFFSET(F619,0,-1),""))</f>
        <v/>
      </c>
      <c r="I619">
        <f ca="1">(60+SUMIF(OFFSET(N619,-$C619+1,0,$C619),"EN",OFFSET(O619,-$C619+1,0,$C619))+SUMIF(OFFSET(S619,-$C619+1,0,$C619),"EN",OFFSET(T619,-$C619+1,0,$C619)))*SummonTypeTable!$O$2</f>
        <v>4051.6444444444451</v>
      </c>
      <c r="J619" t="str">
        <f ca="1">IF(C619=1,60*SummonTypeTable!$O$2-OFFSET(I619,0,-4),
IF(I619&lt;&gt;OFFSET(I619,-1,0),OFFSET(I619,-1,0)-OFFSET(I619,0,-4),""))</f>
        <v/>
      </c>
      <c r="K619" t="str">
        <f ca="1">IF(C619=1,60*SummonTypeTable!$O$2/OFFSET(I619,0,-4),
IF(I619&lt;&gt;OFFSET(I619,-1,0),OFFSET(I619,-1,0)/OFFSET(I619,0,-4),""))</f>
        <v/>
      </c>
      <c r="L619" t="str">
        <f t="shared" ca="1" si="120"/>
        <v>it</v>
      </c>
      <c r="M619" t="s">
        <v>146</v>
      </c>
      <c r="N619" t="s">
        <v>145</v>
      </c>
      <c r="O619">
        <v>10</v>
      </c>
      <c r="P619" t="str">
        <f t="shared" si="110"/>
        <v/>
      </c>
      <c r="Q619" t="str">
        <f t="shared" ca="1" si="117"/>
        <v>cu</v>
      </c>
      <c r="R619" t="s">
        <v>88</v>
      </c>
      <c r="S619" t="s">
        <v>90</v>
      </c>
      <c r="T619">
        <v>10938</v>
      </c>
      <c r="U619" t="str">
        <f t="shared" ca="1" si="111"/>
        <v>it</v>
      </c>
      <c r="V619" t="str">
        <f t="shared" si="112"/>
        <v>Cash_sSpellGacha</v>
      </c>
      <c r="W619">
        <f t="shared" si="113"/>
        <v>10</v>
      </c>
      <c r="X619" t="str">
        <f t="shared" ca="1" si="114"/>
        <v>cu</v>
      </c>
      <c r="Y619" t="str">
        <f t="shared" si="115"/>
        <v>GO</v>
      </c>
      <c r="Z619">
        <f t="shared" si="116"/>
        <v>10938</v>
      </c>
    </row>
    <row r="620" spans="1:26">
      <c r="A620" t="s">
        <v>86</v>
      </c>
      <c r="B620" t="str">
        <f>VLOOKUP(A620,EventPointTypeTable!$A:$B,MATCH(EventPointTypeTable!$B$1,EventPointTypeTable!$A$1:$B$1,0),0)</f>
        <v>신규4</v>
      </c>
      <c r="C620">
        <f t="shared" ca="1" si="118"/>
        <v>24</v>
      </c>
      <c r="D620">
        <v>1250</v>
      </c>
      <c r="E620">
        <f t="shared" ca="1" si="119"/>
        <v>6082</v>
      </c>
      <c r="F620">
        <f ca="1">(60+SUMIF(OFFSET(N620,-$C620+1,0,$C620),"EN",OFFSET(O620,-$C620+1,0,$C620)))*SummonTypeTable!$O$2</f>
        <v>3251.1111111111113</v>
      </c>
      <c r="G620" t="str">
        <f ca="1">IF(C620=1,60*SummonTypeTable!$O$2-OFFSET(F620,0,-1),
IF(F620&lt;&gt;OFFSET(F620,-1,0),OFFSET(F620,-1,0)-OFFSET(F620,0,-1),""))</f>
        <v/>
      </c>
      <c r="H620" t="str">
        <f ca="1">IF(C620=1,60*SummonTypeTable!$O$2/OFFSET(F620,0,-1),
IF(F620&lt;&gt;OFFSET(F620,-1,0),OFFSET(F620,-1,0)/OFFSET(F620,0,-1),""))</f>
        <v/>
      </c>
      <c r="I620">
        <f ca="1">(60+SUMIF(OFFSET(N620,-$C620+1,0,$C620),"EN",OFFSET(O620,-$C620+1,0,$C620))+SUMIF(OFFSET(S620,-$C620+1,0,$C620),"EN",OFFSET(T620,-$C620+1,0,$C620)))*SummonTypeTable!$O$2</f>
        <v>4051.6444444444451</v>
      </c>
      <c r="J620" t="str">
        <f ca="1">IF(C620=1,60*SummonTypeTable!$O$2-OFFSET(I620,0,-4),
IF(I620&lt;&gt;OFFSET(I620,-1,0),OFFSET(I620,-1,0)-OFFSET(I620,0,-4),""))</f>
        <v/>
      </c>
      <c r="K620" t="str">
        <f ca="1">IF(C620=1,60*SummonTypeTable!$O$2/OFFSET(I620,0,-4),
IF(I620&lt;&gt;OFFSET(I620,-1,0),OFFSET(I620,-1,0)/OFFSET(I620,0,-4),""))</f>
        <v/>
      </c>
      <c r="L620" t="str">
        <f t="shared" ca="1" si="120"/>
        <v>cu</v>
      </c>
      <c r="M620" t="s">
        <v>88</v>
      </c>
      <c r="N620" t="s">
        <v>90</v>
      </c>
      <c r="O620">
        <v>36250</v>
      </c>
      <c r="P620" t="str">
        <f t="shared" si="110"/>
        <v/>
      </c>
      <c r="Q620" t="str">
        <f t="shared" ca="1" si="117"/>
        <v>cu</v>
      </c>
      <c r="R620" t="s">
        <v>88</v>
      </c>
      <c r="S620" t="s">
        <v>90</v>
      </c>
      <c r="T620">
        <v>9063</v>
      </c>
      <c r="U620" t="str">
        <f t="shared" ca="1" si="111"/>
        <v>cu</v>
      </c>
      <c r="V620" t="str">
        <f t="shared" si="112"/>
        <v>GO</v>
      </c>
      <c r="W620">
        <f t="shared" si="113"/>
        <v>36250</v>
      </c>
      <c r="X620" t="str">
        <f t="shared" ca="1" si="114"/>
        <v>cu</v>
      </c>
      <c r="Y620" t="str">
        <f t="shared" si="115"/>
        <v>GO</v>
      </c>
      <c r="Z620">
        <f t="shared" si="116"/>
        <v>9063</v>
      </c>
    </row>
    <row r="621" spans="1:26">
      <c r="A621" t="s">
        <v>86</v>
      </c>
      <c r="B621" t="str">
        <f>VLOOKUP(A621,EventPointTypeTable!$A:$B,MATCH(EventPointTypeTable!$B$1,EventPointTypeTable!$A$1:$B$1,0),0)</f>
        <v>신규4</v>
      </c>
      <c r="C621">
        <f t="shared" ca="1" si="118"/>
        <v>25</v>
      </c>
      <c r="D621">
        <v>1900</v>
      </c>
      <c r="E621">
        <f t="shared" ca="1" si="119"/>
        <v>7982</v>
      </c>
      <c r="F621">
        <f ca="1">(60+SUMIF(OFFSET(N621,-$C621+1,0,$C621),"EN",OFFSET(O621,-$C621+1,0,$C621)))*SummonTypeTable!$O$2</f>
        <v>4940.0000000000009</v>
      </c>
      <c r="G621">
        <f ca="1">IF(C621=1,60*SummonTypeTable!$O$2-OFFSET(F621,0,-1),
IF(F621&lt;&gt;OFFSET(F621,-1,0),OFFSET(F621,-1,0)-OFFSET(F621,0,-1),""))</f>
        <v>-4730.8888888888887</v>
      </c>
      <c r="H621">
        <f ca="1">IF(C621=1,60*SummonTypeTable!$O$2/OFFSET(F621,0,-1),
IF(F621&lt;&gt;OFFSET(F621,-1,0),OFFSET(F621,-1,0)/OFFSET(F621,0,-1),""))</f>
        <v>0.40730532587210116</v>
      </c>
      <c r="I621">
        <f ca="1">(60+SUMIF(OFFSET(N621,-$C621+1,0,$C621),"EN",OFFSET(O621,-$C621+1,0,$C621))+SUMIF(OFFSET(S621,-$C621+1,0,$C621),"EN",OFFSET(T621,-$C621+1,0,$C621)))*SummonTypeTable!$O$2</f>
        <v>6162.7555555555564</v>
      </c>
      <c r="J621">
        <f ca="1">IF(C621=1,60*SummonTypeTable!$O$2-OFFSET(I621,0,-4),
IF(I621&lt;&gt;OFFSET(I621,-1,0),OFFSET(I621,-1,0)-OFFSET(I621,0,-4),""))</f>
        <v>-3930.3555555555549</v>
      </c>
      <c r="K621">
        <f ca="1">IF(C621=1,60*SummonTypeTable!$O$2/OFFSET(I621,0,-4),
IF(I621&lt;&gt;OFFSET(I621,-1,0),OFFSET(I621,-1,0)/OFFSET(I621,0,-4),""))</f>
        <v>0.50759765026866011</v>
      </c>
      <c r="L621" t="str">
        <f t="shared" ca="1" si="120"/>
        <v>cu</v>
      </c>
      <c r="M621" t="s">
        <v>88</v>
      </c>
      <c r="N621" t="s">
        <v>114</v>
      </c>
      <c r="O621">
        <v>2000</v>
      </c>
      <c r="P621" t="str">
        <f t="shared" si="110"/>
        <v>에너지너무많음</v>
      </c>
      <c r="Q621" t="str">
        <f t="shared" ca="1" si="117"/>
        <v>cu</v>
      </c>
      <c r="R621" t="s">
        <v>88</v>
      </c>
      <c r="S621" t="s">
        <v>114</v>
      </c>
      <c r="T621">
        <v>500</v>
      </c>
      <c r="U621" t="str">
        <f t="shared" ca="1" si="111"/>
        <v>cu</v>
      </c>
      <c r="V621" t="str">
        <f t="shared" si="112"/>
        <v>EN</v>
      </c>
      <c r="W621">
        <f t="shared" si="113"/>
        <v>2000</v>
      </c>
      <c r="X621" t="str">
        <f t="shared" ca="1" si="114"/>
        <v>cu</v>
      </c>
      <c r="Y621" t="str">
        <f t="shared" si="115"/>
        <v>EN</v>
      </c>
      <c r="Z621">
        <f t="shared" si="116"/>
        <v>500</v>
      </c>
    </row>
    <row r="622" spans="1:26">
      <c r="A622" t="s">
        <v>86</v>
      </c>
      <c r="B622" t="str">
        <f>VLOOKUP(A622,EventPointTypeTable!$A:$B,MATCH(EventPointTypeTable!$B$1,EventPointTypeTable!$A$1:$B$1,0),0)</f>
        <v>신규4</v>
      </c>
      <c r="C622">
        <f t="shared" ca="1" si="118"/>
        <v>26</v>
      </c>
      <c r="D622">
        <v>200</v>
      </c>
      <c r="E622">
        <f t="shared" ca="1" si="119"/>
        <v>8182</v>
      </c>
      <c r="F622">
        <f ca="1">(60+SUMIF(OFFSET(N622,-$C622+1,0,$C622),"EN",OFFSET(O622,-$C622+1,0,$C622)))*SummonTypeTable!$O$2</f>
        <v>4940.0000000000009</v>
      </c>
      <c r="G622" t="str">
        <f ca="1">IF(C622=1,60*SummonTypeTable!$O$2-OFFSET(F622,0,-1),
IF(F622&lt;&gt;OFFSET(F622,-1,0),OFFSET(F622,-1,0)-OFFSET(F622,0,-1),""))</f>
        <v/>
      </c>
      <c r="H622" t="str">
        <f ca="1">IF(C622=1,60*SummonTypeTable!$O$2/OFFSET(F622,0,-1),
IF(F622&lt;&gt;OFFSET(F622,-1,0),OFFSET(F622,-1,0)/OFFSET(F622,0,-1),""))</f>
        <v/>
      </c>
      <c r="I622">
        <f ca="1">(60+SUMIF(OFFSET(N622,-$C622+1,0,$C622),"EN",OFFSET(O622,-$C622+1,0,$C622))+SUMIF(OFFSET(S622,-$C622+1,0,$C622),"EN",OFFSET(T622,-$C622+1,0,$C622)))*SummonTypeTable!$O$2</f>
        <v>6162.7555555555564</v>
      </c>
      <c r="J622" t="str">
        <f ca="1">IF(C622=1,60*SummonTypeTable!$O$2-OFFSET(I622,0,-4),
IF(I622&lt;&gt;OFFSET(I622,-1,0),OFFSET(I622,-1,0)-OFFSET(I622,0,-4),""))</f>
        <v/>
      </c>
      <c r="K622" t="str">
        <f ca="1">IF(C622=1,60*SummonTypeTable!$O$2/OFFSET(I622,0,-4),
IF(I622&lt;&gt;OFFSET(I622,-1,0),OFFSET(I622,-1,0)/OFFSET(I622,0,-4),""))</f>
        <v/>
      </c>
      <c r="L622" t="str">
        <f t="shared" ca="1" si="120"/>
        <v>cu</v>
      </c>
      <c r="M622" t="s">
        <v>88</v>
      </c>
      <c r="N622" t="s">
        <v>90</v>
      </c>
      <c r="O622">
        <v>50000</v>
      </c>
      <c r="P622" t="str">
        <f t="shared" si="110"/>
        <v/>
      </c>
      <c r="Q622" t="str">
        <f t="shared" ca="1" si="117"/>
        <v>cu</v>
      </c>
      <c r="R622" t="s">
        <v>88</v>
      </c>
      <c r="S622" t="s">
        <v>90</v>
      </c>
      <c r="T622">
        <v>12500</v>
      </c>
      <c r="U622" t="str">
        <f t="shared" ca="1" si="111"/>
        <v>cu</v>
      </c>
      <c r="V622" t="str">
        <f t="shared" si="112"/>
        <v>GO</v>
      </c>
      <c r="W622">
        <f t="shared" si="113"/>
        <v>50000</v>
      </c>
      <c r="X622" t="str">
        <f t="shared" ca="1" si="114"/>
        <v>cu</v>
      </c>
      <c r="Y622" t="str">
        <f t="shared" si="115"/>
        <v>GO</v>
      </c>
      <c r="Z622">
        <f t="shared" si="116"/>
        <v>12500</v>
      </c>
    </row>
    <row r="623" spans="1:26">
      <c r="A623" t="s">
        <v>86</v>
      </c>
      <c r="B623" t="str">
        <f>VLOOKUP(A623,EventPointTypeTable!$A:$B,MATCH(EventPointTypeTable!$B$1,EventPointTypeTable!$A$1:$B$1,0),0)</f>
        <v>신규4</v>
      </c>
      <c r="C623">
        <f t="shared" ca="1" si="118"/>
        <v>27</v>
      </c>
      <c r="D623">
        <v>400</v>
      </c>
      <c r="E623">
        <f t="shared" ca="1" si="119"/>
        <v>8582</v>
      </c>
      <c r="F623">
        <f ca="1">(60+SUMIF(OFFSET(N623,-$C623+1,0,$C623),"EN",OFFSET(O623,-$C623+1,0,$C623)))*SummonTypeTable!$O$2</f>
        <v>4940.0000000000009</v>
      </c>
      <c r="G623" t="str">
        <f ca="1">IF(C623=1,60*SummonTypeTable!$O$2-OFFSET(F623,0,-1),
IF(F623&lt;&gt;OFFSET(F623,-1,0),OFFSET(F623,-1,0)-OFFSET(F623,0,-1),""))</f>
        <v/>
      </c>
      <c r="H623" t="str">
        <f ca="1">IF(C623=1,60*SummonTypeTable!$O$2/OFFSET(F623,0,-1),
IF(F623&lt;&gt;OFFSET(F623,-1,0),OFFSET(F623,-1,0)/OFFSET(F623,0,-1),""))</f>
        <v/>
      </c>
      <c r="I623">
        <f ca="1">(60+SUMIF(OFFSET(N623,-$C623+1,0,$C623),"EN",OFFSET(O623,-$C623+1,0,$C623))+SUMIF(OFFSET(S623,-$C623+1,0,$C623),"EN",OFFSET(T623,-$C623+1,0,$C623)))*SummonTypeTable!$O$2</f>
        <v>6162.7555555555564</v>
      </c>
      <c r="J623" t="str">
        <f ca="1">IF(C623=1,60*SummonTypeTable!$O$2-OFFSET(I623,0,-4),
IF(I623&lt;&gt;OFFSET(I623,-1,0),OFFSET(I623,-1,0)-OFFSET(I623,0,-4),""))</f>
        <v/>
      </c>
      <c r="K623" t="str">
        <f ca="1">IF(C623=1,60*SummonTypeTable!$O$2/OFFSET(I623,0,-4),
IF(I623&lt;&gt;OFFSET(I623,-1,0),OFFSET(I623,-1,0)/OFFSET(I623,0,-4),""))</f>
        <v/>
      </c>
      <c r="L623" t="str">
        <f t="shared" ca="1" si="120"/>
        <v>it</v>
      </c>
      <c r="M623" t="s">
        <v>146</v>
      </c>
      <c r="N623" t="s">
        <v>145</v>
      </c>
      <c r="O623">
        <v>10</v>
      </c>
      <c r="P623" t="str">
        <f t="shared" si="110"/>
        <v/>
      </c>
      <c r="Q623" t="str">
        <f t="shared" ca="1" si="117"/>
        <v>cu</v>
      </c>
      <c r="R623" t="s">
        <v>88</v>
      </c>
      <c r="S623" t="s">
        <v>90</v>
      </c>
      <c r="T623">
        <v>15625</v>
      </c>
      <c r="U623" t="str">
        <f t="shared" ca="1" si="111"/>
        <v>it</v>
      </c>
      <c r="V623" t="str">
        <f t="shared" si="112"/>
        <v>Cash_sSpellGacha</v>
      </c>
      <c r="W623">
        <f t="shared" si="113"/>
        <v>10</v>
      </c>
      <c r="X623" t="str">
        <f t="shared" ca="1" si="114"/>
        <v>cu</v>
      </c>
      <c r="Y623" t="str">
        <f t="shared" si="115"/>
        <v>GO</v>
      </c>
      <c r="Z623">
        <f t="shared" si="116"/>
        <v>15625</v>
      </c>
    </row>
    <row r="624" spans="1:26">
      <c r="A624" t="s">
        <v>86</v>
      </c>
      <c r="B624" t="str">
        <f>VLOOKUP(A624,EventPointTypeTable!$A:$B,MATCH(EventPointTypeTable!$B$1,EventPointTypeTable!$A$1:$B$1,0),0)</f>
        <v>신규4</v>
      </c>
      <c r="C624">
        <f t="shared" ca="1" si="118"/>
        <v>28</v>
      </c>
      <c r="D624">
        <v>2400</v>
      </c>
      <c r="E624">
        <f t="shared" ca="1" si="119"/>
        <v>10982</v>
      </c>
      <c r="F624">
        <f ca="1">(60+SUMIF(OFFSET(N624,-$C624+1,0,$C624),"EN",OFFSET(O624,-$C624+1,0,$C624)))*SummonTypeTable!$O$2</f>
        <v>4940.0000000000009</v>
      </c>
      <c r="G624" t="str">
        <f ca="1">IF(C624=1,60*SummonTypeTable!$O$2-OFFSET(F624,0,-1),
IF(F624&lt;&gt;OFFSET(F624,-1,0),OFFSET(F624,-1,0)-OFFSET(F624,0,-1),""))</f>
        <v/>
      </c>
      <c r="H624" t="str">
        <f ca="1">IF(C624=1,60*SummonTypeTable!$O$2/OFFSET(F624,0,-1),
IF(F624&lt;&gt;OFFSET(F624,-1,0),OFFSET(F624,-1,0)/OFFSET(F624,0,-1),""))</f>
        <v/>
      </c>
      <c r="I624">
        <f ca="1">(60+SUMIF(OFFSET(N624,-$C624+1,0,$C624),"EN",OFFSET(O624,-$C624+1,0,$C624))+SUMIF(OFFSET(S624,-$C624+1,0,$C624),"EN",OFFSET(T624,-$C624+1,0,$C624)))*SummonTypeTable!$O$2</f>
        <v>6796.0888888888894</v>
      </c>
      <c r="J624">
        <f ca="1">IF(C624=1,60*SummonTypeTable!$O$2-OFFSET(I624,0,-4),
IF(I624&lt;&gt;OFFSET(I624,-1,0),OFFSET(I624,-1,0)-OFFSET(I624,0,-4),""))</f>
        <v>-4819.2444444444436</v>
      </c>
      <c r="K624">
        <f ca="1">IF(C624=1,60*SummonTypeTable!$O$2/OFFSET(I624,0,-4),
IF(I624&lt;&gt;OFFSET(I624,-1,0),OFFSET(I624,-1,0)/OFFSET(I624,0,-4),""))</f>
        <v>0.56116878123798541</v>
      </c>
      <c r="L624" t="str">
        <f t="shared" ref="L624:L636" ca="1" si="121">IF(ISBLANK(M624),"",
VLOOKUP(M624,OFFSET(INDIRECT("$A:$B"),0,MATCH(M$1&amp;"_Verify",INDIRECT("$1:$1"),0)-1),2,0)
)</f>
        <v>it</v>
      </c>
      <c r="M624" t="s">
        <v>146</v>
      </c>
      <c r="N624" t="s">
        <v>147</v>
      </c>
      <c r="O624">
        <v>10</v>
      </c>
      <c r="P624" t="str">
        <f t="shared" si="110"/>
        <v/>
      </c>
      <c r="Q624" t="str">
        <f t="shared" ca="1" si="117"/>
        <v>cu</v>
      </c>
      <c r="R624" t="s">
        <v>88</v>
      </c>
      <c r="S624" t="s">
        <v>114</v>
      </c>
      <c r="T624">
        <v>750</v>
      </c>
      <c r="U624" t="str">
        <f t="shared" ca="1" si="111"/>
        <v>it</v>
      </c>
      <c r="V624" t="str">
        <f t="shared" si="112"/>
        <v>Cash_sCharacterGacha</v>
      </c>
      <c r="W624">
        <f t="shared" si="113"/>
        <v>10</v>
      </c>
      <c r="X624" t="str">
        <f t="shared" ca="1" si="114"/>
        <v>cu</v>
      </c>
      <c r="Y624" t="str">
        <f t="shared" si="115"/>
        <v>EN</v>
      </c>
      <c r="Z624">
        <f t="shared" si="116"/>
        <v>750</v>
      </c>
    </row>
    <row r="625" spans="1:26">
      <c r="A625" t="s">
        <v>86</v>
      </c>
      <c r="B625" t="str">
        <f>VLOOKUP(A625,EventPointTypeTable!$A:$B,MATCH(EventPointTypeTable!$B$1,EventPointTypeTable!$A$1:$B$1,0),0)</f>
        <v>신규4</v>
      </c>
      <c r="C625">
        <f t="shared" ca="1" si="118"/>
        <v>29</v>
      </c>
      <c r="D625">
        <v>1500</v>
      </c>
      <c r="E625">
        <f t="shared" ca="1" si="119"/>
        <v>12482</v>
      </c>
      <c r="F625">
        <f ca="1">(60+SUMIF(OFFSET(N625,-$C625+1,0,$C625),"EN",OFFSET(O625,-$C625+1,0,$C625)))*SummonTypeTable!$O$2</f>
        <v>4940.0000000000009</v>
      </c>
      <c r="G625" t="str">
        <f ca="1">IF(C625=1,60*SummonTypeTable!$O$2-OFFSET(F625,0,-1),
IF(F625&lt;&gt;OFFSET(F625,-1,0),OFFSET(F625,-1,0)-OFFSET(F625,0,-1),""))</f>
        <v/>
      </c>
      <c r="H625" t="str">
        <f ca="1">IF(C625=1,60*SummonTypeTable!$O$2/OFFSET(F625,0,-1),
IF(F625&lt;&gt;OFFSET(F625,-1,0),OFFSET(F625,-1,0)/OFFSET(F625,0,-1),""))</f>
        <v/>
      </c>
      <c r="I625">
        <f ca="1">(60+SUMIF(OFFSET(N625,-$C625+1,0,$C625),"EN",OFFSET(O625,-$C625+1,0,$C625))+SUMIF(OFFSET(S625,-$C625+1,0,$C625),"EN",OFFSET(T625,-$C625+1,0,$C625)))*SummonTypeTable!$O$2</f>
        <v>6796.0888888888894</v>
      </c>
      <c r="J625" t="str">
        <f ca="1">IF(C625=1,60*SummonTypeTable!$O$2-OFFSET(I625,0,-4),
IF(I625&lt;&gt;OFFSET(I625,-1,0),OFFSET(I625,-1,0)-OFFSET(I625,0,-4),""))</f>
        <v/>
      </c>
      <c r="K625" t="str">
        <f ca="1">IF(C625=1,60*SummonTypeTable!$O$2/OFFSET(I625,0,-4),
IF(I625&lt;&gt;OFFSET(I625,-1,0),OFFSET(I625,-1,0)/OFFSET(I625,0,-4),""))</f>
        <v/>
      </c>
      <c r="L625" t="str">
        <f t="shared" ca="1" si="121"/>
        <v>cu</v>
      </c>
      <c r="M625" t="s">
        <v>88</v>
      </c>
      <c r="N625" t="s">
        <v>90</v>
      </c>
      <c r="O625">
        <v>75000</v>
      </c>
      <c r="P625" t="str">
        <f t="shared" si="110"/>
        <v/>
      </c>
      <c r="Q625" t="str">
        <f t="shared" ca="1" si="117"/>
        <v>cu</v>
      </c>
      <c r="R625" t="s">
        <v>88</v>
      </c>
      <c r="S625" t="s">
        <v>90</v>
      </c>
      <c r="T625">
        <v>18750</v>
      </c>
      <c r="U625" t="str">
        <f t="shared" ca="1" si="111"/>
        <v>cu</v>
      </c>
      <c r="V625" t="str">
        <f t="shared" si="112"/>
        <v>GO</v>
      </c>
      <c r="W625">
        <f t="shared" si="113"/>
        <v>75000</v>
      </c>
      <c r="X625" t="str">
        <f t="shared" ca="1" si="114"/>
        <v>cu</v>
      </c>
      <c r="Y625" t="str">
        <f t="shared" si="115"/>
        <v>GO</v>
      </c>
      <c r="Z625">
        <f t="shared" si="116"/>
        <v>18750</v>
      </c>
    </row>
    <row r="626" spans="1:26">
      <c r="A626" t="s">
        <v>86</v>
      </c>
      <c r="B626" t="str">
        <f>VLOOKUP(A626,EventPointTypeTable!$A:$B,MATCH(EventPointTypeTable!$B$1,EventPointTypeTable!$A$1:$B$1,0),0)</f>
        <v>신규4</v>
      </c>
      <c r="C626">
        <f t="shared" ca="1" si="118"/>
        <v>30</v>
      </c>
      <c r="D626">
        <v>2800</v>
      </c>
      <c r="E626">
        <f t="shared" ca="1" si="119"/>
        <v>15282</v>
      </c>
      <c r="F626">
        <f ca="1">(60+SUMIF(OFFSET(N626,-$C626+1,0,$C626),"EN",OFFSET(O626,-$C626+1,0,$C626)))*SummonTypeTable!$O$2</f>
        <v>4940.0000000000009</v>
      </c>
      <c r="G626" t="str">
        <f ca="1">IF(C626=1,60*SummonTypeTable!$O$2-OFFSET(F626,0,-1),
IF(F626&lt;&gt;OFFSET(F626,-1,0),OFFSET(F626,-1,0)-OFFSET(F626,0,-1),""))</f>
        <v/>
      </c>
      <c r="H626" t="str">
        <f ca="1">IF(C626=1,60*SummonTypeTable!$O$2/OFFSET(F626,0,-1),
IF(F626&lt;&gt;OFFSET(F626,-1,0),OFFSET(F626,-1,0)/OFFSET(F626,0,-1),""))</f>
        <v/>
      </c>
      <c r="I626">
        <f ca="1">(60+SUMIF(OFFSET(N626,-$C626+1,0,$C626),"EN",OFFSET(O626,-$C626+1,0,$C626))+SUMIF(OFFSET(S626,-$C626+1,0,$C626),"EN",OFFSET(T626,-$C626+1,0,$C626)))*SummonTypeTable!$O$2</f>
        <v>6796.0888888888894</v>
      </c>
      <c r="J626" t="str">
        <f ca="1">IF(C626=1,60*SummonTypeTable!$O$2-OFFSET(I626,0,-4),
IF(I626&lt;&gt;OFFSET(I626,-1,0),OFFSET(I626,-1,0)-OFFSET(I626,0,-4),""))</f>
        <v/>
      </c>
      <c r="K626" t="str">
        <f ca="1">IF(C626=1,60*SummonTypeTable!$O$2/OFFSET(I626,0,-4),
IF(I626&lt;&gt;OFFSET(I626,-1,0),OFFSET(I626,-1,0)/OFFSET(I626,0,-4),""))</f>
        <v/>
      </c>
      <c r="L626" t="str">
        <f t="shared" ca="1" si="121"/>
        <v>cu</v>
      </c>
      <c r="M626" t="s">
        <v>88</v>
      </c>
      <c r="N626" t="s">
        <v>90</v>
      </c>
      <c r="O626">
        <v>81250</v>
      </c>
      <c r="P626" t="str">
        <f t="shared" si="110"/>
        <v/>
      </c>
      <c r="Q626" t="str">
        <f t="shared" ca="1" si="117"/>
        <v>cu</v>
      </c>
      <c r="R626" t="s">
        <v>88</v>
      </c>
      <c r="S626" t="s">
        <v>90</v>
      </c>
      <c r="T626">
        <v>20313</v>
      </c>
      <c r="U626" t="str">
        <f t="shared" ca="1" si="111"/>
        <v>cu</v>
      </c>
      <c r="V626" t="str">
        <f t="shared" si="112"/>
        <v>GO</v>
      </c>
      <c r="W626">
        <f t="shared" si="113"/>
        <v>81250</v>
      </c>
      <c r="X626" t="str">
        <f t="shared" ca="1" si="114"/>
        <v>cu</v>
      </c>
      <c r="Y626" t="str">
        <f t="shared" si="115"/>
        <v>GO</v>
      </c>
      <c r="Z626">
        <f t="shared" si="116"/>
        <v>20313</v>
      </c>
    </row>
    <row r="627" spans="1:26">
      <c r="A627" t="s">
        <v>86</v>
      </c>
      <c r="B627" t="str">
        <f>VLOOKUP(A627,EventPointTypeTable!$A:$B,MATCH(EventPointTypeTable!$B$1,EventPointTypeTable!$A$1:$B$1,0),0)</f>
        <v>신규4</v>
      </c>
      <c r="C627">
        <f t="shared" ca="1" si="118"/>
        <v>31</v>
      </c>
      <c r="D627">
        <v>3400</v>
      </c>
      <c r="E627">
        <f t="shared" ca="1" si="119"/>
        <v>18682</v>
      </c>
      <c r="F627">
        <f ca="1">(60+SUMIF(OFFSET(N627,-$C627+1,0,$C627),"EN",OFFSET(O627,-$C627+1,0,$C627)))*SummonTypeTable!$O$2</f>
        <v>8317.7777777777792</v>
      </c>
      <c r="G627">
        <f ca="1">IF(C627=1,60*SummonTypeTable!$O$2-OFFSET(F627,0,-1),
IF(F627&lt;&gt;OFFSET(F627,-1,0),OFFSET(F627,-1,0)-OFFSET(F627,0,-1),""))</f>
        <v>-13742</v>
      </c>
      <c r="H627">
        <f ca="1">IF(C627=1,60*SummonTypeTable!$O$2/OFFSET(F627,0,-1),
IF(F627&lt;&gt;OFFSET(F627,-1,0),OFFSET(F627,-1,0)/OFFSET(F627,0,-1),""))</f>
        <v>0.26442565035863402</v>
      </c>
      <c r="I627">
        <f ca="1">(60+SUMIF(OFFSET(N627,-$C627+1,0,$C627),"EN",OFFSET(O627,-$C627+1,0,$C627))+SUMIF(OFFSET(S627,-$C627+1,0,$C627),"EN",OFFSET(T627,-$C627+1,0,$C627)))*SummonTypeTable!$O$2</f>
        <v>11018.311111111112</v>
      </c>
      <c r="J627">
        <f ca="1">IF(C627=1,60*SummonTypeTable!$O$2-OFFSET(I627,0,-4),
IF(I627&lt;&gt;OFFSET(I627,-1,0),OFFSET(I627,-1,0)-OFFSET(I627,0,-4),""))</f>
        <v>-11885.911111111111</v>
      </c>
      <c r="K627">
        <f ca="1">IF(C627=1,60*SummonTypeTable!$O$2/OFFSET(I627,0,-4),
IF(I627&lt;&gt;OFFSET(I627,-1,0),OFFSET(I627,-1,0)/OFFSET(I627,0,-4),""))</f>
        <v>0.36377737334808313</v>
      </c>
      <c r="L627" t="str">
        <f t="shared" ca="1" si="121"/>
        <v>cu</v>
      </c>
      <c r="M627" t="s">
        <v>88</v>
      </c>
      <c r="N627" t="s">
        <v>114</v>
      </c>
      <c r="O627">
        <v>4000</v>
      </c>
      <c r="P627" t="str">
        <f t="shared" si="110"/>
        <v>에너지너무많음</v>
      </c>
      <c r="Q627" t="str">
        <f t="shared" ca="1" si="117"/>
        <v>cu</v>
      </c>
      <c r="R627" t="s">
        <v>88</v>
      </c>
      <c r="S627" t="s">
        <v>114</v>
      </c>
      <c r="T627">
        <v>1000</v>
      </c>
      <c r="U627" t="str">
        <f t="shared" ca="1" si="111"/>
        <v>cu</v>
      </c>
      <c r="V627" t="str">
        <f t="shared" si="112"/>
        <v>EN</v>
      </c>
      <c r="W627">
        <f t="shared" si="113"/>
        <v>4000</v>
      </c>
      <c r="X627" t="str">
        <f t="shared" ca="1" si="114"/>
        <v>cu</v>
      </c>
      <c r="Y627" t="str">
        <f t="shared" si="115"/>
        <v>EN</v>
      </c>
      <c r="Z627">
        <f t="shared" si="116"/>
        <v>1000</v>
      </c>
    </row>
    <row r="628" spans="1:26">
      <c r="A628" t="s">
        <v>86</v>
      </c>
      <c r="B628" t="str">
        <f>VLOOKUP(A628,EventPointTypeTable!$A:$B,MATCH(EventPointTypeTable!$B$1,EventPointTypeTable!$A$1:$B$1,0),0)</f>
        <v>신규4</v>
      </c>
      <c r="C628">
        <f t="shared" ca="1" si="118"/>
        <v>32</v>
      </c>
      <c r="D628">
        <v>1200</v>
      </c>
      <c r="E628">
        <f t="shared" ca="1" si="119"/>
        <v>19882</v>
      </c>
      <c r="F628">
        <f ca="1">(60+SUMIF(OFFSET(N628,-$C628+1,0,$C628),"EN",OFFSET(O628,-$C628+1,0,$C628)))*SummonTypeTable!$O$2</f>
        <v>8317.7777777777792</v>
      </c>
      <c r="G628" t="str">
        <f ca="1">IF(C628=1,60*SummonTypeTable!$O$2-OFFSET(F628,0,-1),
IF(F628&lt;&gt;OFFSET(F628,-1,0),OFFSET(F628,-1,0)-OFFSET(F628,0,-1),""))</f>
        <v/>
      </c>
      <c r="H628" t="str">
        <f ca="1">IF(C628=1,60*SummonTypeTable!$O$2/OFFSET(F628,0,-1),
IF(F628&lt;&gt;OFFSET(F628,-1,0),OFFSET(F628,-1,0)/OFFSET(F628,0,-1),""))</f>
        <v/>
      </c>
      <c r="I628">
        <f ca="1">(60+SUMIF(OFFSET(N628,-$C628+1,0,$C628),"EN",OFFSET(O628,-$C628+1,0,$C628))+SUMIF(OFFSET(S628,-$C628+1,0,$C628),"EN",OFFSET(T628,-$C628+1,0,$C628)))*SummonTypeTable!$O$2</f>
        <v>11018.311111111112</v>
      </c>
      <c r="J628" t="str">
        <f ca="1">IF(C628=1,60*SummonTypeTable!$O$2-OFFSET(I628,0,-4),
IF(I628&lt;&gt;OFFSET(I628,-1,0),OFFSET(I628,-1,0)-OFFSET(I628,0,-4),""))</f>
        <v/>
      </c>
      <c r="K628" t="str">
        <f ca="1">IF(C628=1,60*SummonTypeTable!$O$2/OFFSET(I628,0,-4),
IF(I628&lt;&gt;OFFSET(I628,-1,0),OFFSET(I628,-1,0)/OFFSET(I628,0,-4),""))</f>
        <v/>
      </c>
      <c r="L628" t="str">
        <f t="shared" ca="1" si="121"/>
        <v>cu</v>
      </c>
      <c r="M628" t="s">
        <v>88</v>
      </c>
      <c r="N628" t="s">
        <v>90</v>
      </c>
      <c r="O628">
        <v>93750</v>
      </c>
      <c r="P628" t="str">
        <f t="shared" si="110"/>
        <v/>
      </c>
      <c r="Q628" t="str">
        <f t="shared" ca="1" si="117"/>
        <v>cu</v>
      </c>
      <c r="R628" t="s">
        <v>88</v>
      </c>
      <c r="S628" t="s">
        <v>90</v>
      </c>
      <c r="T628">
        <v>23438</v>
      </c>
      <c r="U628" t="str">
        <f t="shared" ca="1" si="111"/>
        <v>cu</v>
      </c>
      <c r="V628" t="str">
        <f t="shared" si="112"/>
        <v>GO</v>
      </c>
      <c r="W628">
        <f t="shared" si="113"/>
        <v>93750</v>
      </c>
      <c r="X628" t="str">
        <f t="shared" ca="1" si="114"/>
        <v>cu</v>
      </c>
      <c r="Y628" t="str">
        <f t="shared" si="115"/>
        <v>GO</v>
      </c>
      <c r="Z628">
        <f t="shared" si="116"/>
        <v>23438</v>
      </c>
    </row>
    <row r="629" spans="1:26">
      <c r="A629" t="s">
        <v>86</v>
      </c>
      <c r="B629" t="str">
        <f>VLOOKUP(A629,EventPointTypeTable!$A:$B,MATCH(EventPointTypeTable!$B$1,EventPointTypeTable!$A$1:$B$1,0),0)</f>
        <v>신규4</v>
      </c>
      <c r="C629">
        <f t="shared" ca="1" si="118"/>
        <v>33</v>
      </c>
      <c r="D629">
        <v>4700</v>
      </c>
      <c r="E629">
        <f t="shared" ca="1" si="119"/>
        <v>24582</v>
      </c>
      <c r="F629">
        <f ca="1">(60+SUMIF(OFFSET(N629,-$C629+1,0,$C629),"EN",OFFSET(O629,-$C629+1,0,$C629)))*SummonTypeTable!$O$2</f>
        <v>12540.000000000002</v>
      </c>
      <c r="G629">
        <f ca="1">IF(C629=1,60*SummonTypeTable!$O$2-OFFSET(F629,0,-1),
IF(F629&lt;&gt;OFFSET(F629,-1,0),OFFSET(F629,-1,0)-OFFSET(F629,0,-1),""))</f>
        <v>-16264.222222222221</v>
      </c>
      <c r="H629">
        <f ca="1">IF(C629=1,60*SummonTypeTable!$O$2/OFFSET(F629,0,-1),
IF(F629&lt;&gt;OFFSET(F629,-1,0),OFFSET(F629,-1,0)/OFFSET(F629,0,-1),""))</f>
        <v>0.33836863468301109</v>
      </c>
      <c r="I629">
        <f ca="1">(60+SUMIF(OFFSET(N629,-$C629+1,0,$C629),"EN",OFFSET(O629,-$C629+1,0,$C629))+SUMIF(OFFSET(S629,-$C629+1,0,$C629),"EN",OFFSET(T629,-$C629+1,0,$C629)))*SummonTypeTable!$O$2</f>
        <v>16296.088888888891</v>
      </c>
      <c r="J629">
        <f ca="1">IF(C629=1,60*SummonTypeTable!$O$2-OFFSET(I629,0,-4),
IF(I629&lt;&gt;OFFSET(I629,-1,0),OFFSET(I629,-1,0)-OFFSET(I629,0,-4),""))</f>
        <v>-13563.688888888888</v>
      </c>
      <c r="K629">
        <f ca="1">IF(C629=1,60*SummonTypeTable!$O$2/OFFSET(I629,0,-4),
IF(I629&lt;&gt;OFFSET(I629,-1,0),OFFSET(I629,-1,0)/OFFSET(I629,0,-4),""))</f>
        <v>0.44822679648161712</v>
      </c>
      <c r="L629" t="str">
        <f t="shared" ca="1" si="121"/>
        <v>cu</v>
      </c>
      <c r="M629" t="s">
        <v>88</v>
      </c>
      <c r="N629" t="s">
        <v>114</v>
      </c>
      <c r="O629">
        <v>5000</v>
      </c>
      <c r="P629" t="str">
        <f t="shared" si="110"/>
        <v>에너지너무많음</v>
      </c>
      <c r="Q629" t="str">
        <f t="shared" ca="1" si="117"/>
        <v>cu</v>
      </c>
      <c r="R629" t="s">
        <v>88</v>
      </c>
      <c r="S629" t="s">
        <v>114</v>
      </c>
      <c r="T629">
        <v>1250</v>
      </c>
      <c r="U629" t="str">
        <f t="shared" ca="1" si="111"/>
        <v>cu</v>
      </c>
      <c r="V629" t="str">
        <f t="shared" si="112"/>
        <v>EN</v>
      </c>
      <c r="W629">
        <f t="shared" si="113"/>
        <v>5000</v>
      </c>
      <c r="X629" t="str">
        <f t="shared" ca="1" si="114"/>
        <v>cu</v>
      </c>
      <c r="Y629" t="str">
        <f t="shared" si="115"/>
        <v>EN</v>
      </c>
      <c r="Z629">
        <f t="shared" si="116"/>
        <v>1250</v>
      </c>
    </row>
    <row r="630" spans="1:26">
      <c r="A630" t="s">
        <v>86</v>
      </c>
      <c r="B630" t="str">
        <f>VLOOKUP(A630,EventPointTypeTable!$A:$B,MATCH(EventPointTypeTable!$B$1,EventPointTypeTable!$A$1:$B$1,0),0)</f>
        <v>신규4</v>
      </c>
      <c r="C630">
        <f t="shared" ca="1" si="118"/>
        <v>34</v>
      </c>
      <c r="D630">
        <v>3500</v>
      </c>
      <c r="E630">
        <f t="shared" ca="1" si="119"/>
        <v>28082</v>
      </c>
      <c r="F630">
        <f ca="1">(60+SUMIF(OFFSET(N630,-$C630+1,0,$C630),"EN",OFFSET(O630,-$C630+1,0,$C630)))*SummonTypeTable!$O$2</f>
        <v>12540.000000000002</v>
      </c>
      <c r="G630" t="str">
        <f ca="1">IF(C630=1,60*SummonTypeTable!$O$2-OFFSET(F630,0,-1),
IF(F630&lt;&gt;OFFSET(F630,-1,0),OFFSET(F630,-1,0)-OFFSET(F630,0,-1),""))</f>
        <v/>
      </c>
      <c r="H630" t="str">
        <f ca="1">IF(C630=1,60*SummonTypeTable!$O$2/OFFSET(F630,0,-1),
IF(F630&lt;&gt;OFFSET(F630,-1,0),OFFSET(F630,-1,0)/OFFSET(F630,0,-1),""))</f>
        <v/>
      </c>
      <c r="I630">
        <f ca="1">(60+SUMIF(OFFSET(N630,-$C630+1,0,$C630),"EN",OFFSET(O630,-$C630+1,0,$C630))+SUMIF(OFFSET(S630,-$C630+1,0,$C630),"EN",OFFSET(T630,-$C630+1,0,$C630)))*SummonTypeTable!$O$2</f>
        <v>16296.088888888891</v>
      </c>
      <c r="J630" t="str">
        <f ca="1">IF(C630=1,60*SummonTypeTable!$O$2-OFFSET(I630,0,-4),
IF(I630&lt;&gt;OFFSET(I630,-1,0),OFFSET(I630,-1,0)-OFFSET(I630,0,-4),""))</f>
        <v/>
      </c>
      <c r="K630" t="str">
        <f ca="1">IF(C630=1,60*SummonTypeTable!$O$2/OFFSET(I630,0,-4),
IF(I630&lt;&gt;OFFSET(I630,-1,0),OFFSET(I630,-1,0)/OFFSET(I630,0,-4),""))</f>
        <v/>
      </c>
      <c r="L630" t="str">
        <f t="shared" ca="1" si="121"/>
        <v>cu</v>
      </c>
      <c r="M630" t="s">
        <v>88</v>
      </c>
      <c r="N630" t="s">
        <v>90</v>
      </c>
      <c r="O630">
        <v>68750</v>
      </c>
      <c r="P630" t="str">
        <f t="shared" si="110"/>
        <v/>
      </c>
      <c r="Q630" t="str">
        <f t="shared" ca="1" si="117"/>
        <v>cu</v>
      </c>
      <c r="R630" t="s">
        <v>88</v>
      </c>
      <c r="S630" t="s">
        <v>90</v>
      </c>
      <c r="T630">
        <v>17188</v>
      </c>
      <c r="U630" t="str">
        <f t="shared" ca="1" si="111"/>
        <v>cu</v>
      </c>
      <c r="V630" t="str">
        <f t="shared" si="112"/>
        <v>GO</v>
      </c>
      <c r="W630">
        <f t="shared" si="113"/>
        <v>68750</v>
      </c>
      <c r="X630" t="str">
        <f t="shared" ca="1" si="114"/>
        <v>cu</v>
      </c>
      <c r="Y630" t="str">
        <f t="shared" si="115"/>
        <v>GO</v>
      </c>
      <c r="Z630">
        <f t="shared" si="116"/>
        <v>17188</v>
      </c>
    </row>
    <row r="631" spans="1:26">
      <c r="A631" t="s">
        <v>86</v>
      </c>
      <c r="B631" t="str">
        <f>VLOOKUP(A631,EventPointTypeTable!$A:$B,MATCH(EventPointTypeTable!$B$1,EventPointTypeTable!$A$1:$B$1,0),0)</f>
        <v>신규4</v>
      </c>
      <c r="C631">
        <f t="shared" ca="1" si="118"/>
        <v>35</v>
      </c>
      <c r="D631">
        <v>4500</v>
      </c>
      <c r="E631">
        <f t="shared" ca="1" si="119"/>
        <v>32582</v>
      </c>
      <c r="F631">
        <f ca="1">(60+SUMIF(OFFSET(N631,-$C631+1,0,$C631),"EN",OFFSET(O631,-$C631+1,0,$C631)))*SummonTypeTable!$O$2</f>
        <v>12540.000000000002</v>
      </c>
      <c r="G631" t="str">
        <f ca="1">IF(C631=1,60*SummonTypeTable!$O$2-OFFSET(F631,0,-1),
IF(F631&lt;&gt;OFFSET(F631,-1,0),OFFSET(F631,-1,0)-OFFSET(F631,0,-1),""))</f>
        <v/>
      </c>
      <c r="H631" t="str">
        <f ca="1">IF(C631=1,60*SummonTypeTable!$O$2/OFFSET(F631,0,-1),
IF(F631&lt;&gt;OFFSET(F631,-1,0),OFFSET(F631,-1,0)/OFFSET(F631,0,-1),""))</f>
        <v/>
      </c>
      <c r="I631">
        <f ca="1">(60+SUMIF(OFFSET(N631,-$C631+1,0,$C631),"EN",OFFSET(O631,-$C631+1,0,$C631))+SUMIF(OFFSET(S631,-$C631+1,0,$C631),"EN",OFFSET(T631,-$C631+1,0,$C631)))*SummonTypeTable!$O$2</f>
        <v>16296.088888888891</v>
      </c>
      <c r="J631" t="str">
        <f ca="1">IF(C631=1,60*SummonTypeTable!$O$2-OFFSET(I631,0,-4),
IF(I631&lt;&gt;OFFSET(I631,-1,0),OFFSET(I631,-1,0)-OFFSET(I631,0,-4),""))</f>
        <v/>
      </c>
      <c r="K631" t="str">
        <f ca="1">IF(C631=1,60*SummonTypeTable!$O$2/OFFSET(I631,0,-4),
IF(I631&lt;&gt;OFFSET(I631,-1,0),OFFSET(I631,-1,0)/OFFSET(I631,0,-4),""))</f>
        <v/>
      </c>
      <c r="L631" t="str">
        <f t="shared" ca="1" si="121"/>
        <v>cu</v>
      </c>
      <c r="M631" t="s">
        <v>88</v>
      </c>
      <c r="N631" t="s">
        <v>90</v>
      </c>
      <c r="O631">
        <v>87500</v>
      </c>
      <c r="P631" t="str">
        <f t="shared" si="110"/>
        <v/>
      </c>
      <c r="Q631" t="str">
        <f t="shared" ca="1" si="117"/>
        <v>cu</v>
      </c>
      <c r="R631" t="s">
        <v>88</v>
      </c>
      <c r="S631" t="s">
        <v>90</v>
      </c>
      <c r="T631">
        <v>21875</v>
      </c>
      <c r="U631" t="str">
        <f t="shared" ca="1" si="111"/>
        <v>cu</v>
      </c>
      <c r="V631" t="str">
        <f t="shared" si="112"/>
        <v>GO</v>
      </c>
      <c r="W631">
        <f t="shared" si="113"/>
        <v>87500</v>
      </c>
      <c r="X631" t="str">
        <f t="shared" ca="1" si="114"/>
        <v>cu</v>
      </c>
      <c r="Y631" t="str">
        <f t="shared" si="115"/>
        <v>GO</v>
      </c>
      <c r="Z631">
        <f t="shared" si="116"/>
        <v>21875</v>
      </c>
    </row>
    <row r="632" spans="1:26">
      <c r="A632" t="s">
        <v>86</v>
      </c>
      <c r="B632" t="str">
        <f>VLOOKUP(A632,EventPointTypeTable!$A:$B,MATCH(EventPointTypeTable!$B$1,EventPointTypeTable!$A$1:$B$1,0),0)</f>
        <v>신규4</v>
      </c>
      <c r="C632">
        <f t="shared" ca="1" si="118"/>
        <v>36</v>
      </c>
      <c r="D632">
        <v>5800</v>
      </c>
      <c r="E632">
        <f t="shared" ca="1" si="119"/>
        <v>38382</v>
      </c>
      <c r="F632">
        <f ca="1">(60+SUMIF(OFFSET(N632,-$C632+1,0,$C632),"EN",OFFSET(O632,-$C632+1,0,$C632)))*SummonTypeTable!$O$2</f>
        <v>17944.444444444445</v>
      </c>
      <c r="G632">
        <f ca="1">IF(C632=1,60*SummonTypeTable!$O$2-OFFSET(F632,0,-1),
IF(F632&lt;&gt;OFFSET(F632,-1,0),OFFSET(F632,-1,0)-OFFSET(F632,0,-1),""))</f>
        <v>-25842</v>
      </c>
      <c r="H632">
        <f ca="1">IF(C632=1,60*SummonTypeTable!$O$2/OFFSET(F632,0,-1),
IF(F632&lt;&gt;OFFSET(F632,-1,0),OFFSET(F632,-1,0)/OFFSET(F632,0,-1),""))</f>
        <v>0.32671564795998131</v>
      </c>
      <c r="I632">
        <f ca="1">(60+SUMIF(OFFSET(N632,-$C632+1,0,$C632),"EN",OFFSET(O632,-$C632+1,0,$C632))+SUMIF(OFFSET(S632,-$C632+1,0,$C632),"EN",OFFSET(T632,-$C632+1,0,$C632)))*SummonTypeTable!$O$2</f>
        <v>23051.644444444446</v>
      </c>
      <c r="J632">
        <f ca="1">IF(C632=1,60*SummonTypeTable!$O$2-OFFSET(I632,0,-4),
IF(I632&lt;&gt;OFFSET(I632,-1,0),OFFSET(I632,-1,0)-OFFSET(I632,0,-4),""))</f>
        <v>-22085.911111111109</v>
      </c>
      <c r="K632">
        <f ca="1">IF(C632=1,60*SummonTypeTable!$O$2/OFFSET(I632,0,-4),
IF(I632&lt;&gt;OFFSET(I632,-1,0),OFFSET(I632,-1,0)/OFFSET(I632,0,-4),""))</f>
        <v>0.42457633497183295</v>
      </c>
      <c r="L632" t="str">
        <f t="shared" ca="1" si="121"/>
        <v>cu</v>
      </c>
      <c r="M632" t="s">
        <v>88</v>
      </c>
      <c r="N632" t="s">
        <v>114</v>
      </c>
      <c r="O632">
        <v>6400</v>
      </c>
      <c r="P632" t="str">
        <f t="shared" si="110"/>
        <v>에너지너무많음</v>
      </c>
      <c r="Q632" t="str">
        <f t="shared" ca="1" si="117"/>
        <v>cu</v>
      </c>
      <c r="R632" t="s">
        <v>88</v>
      </c>
      <c r="S632" t="s">
        <v>114</v>
      </c>
      <c r="T632">
        <v>1600</v>
      </c>
      <c r="U632" t="str">
        <f t="shared" ca="1" si="111"/>
        <v>cu</v>
      </c>
      <c r="V632" t="str">
        <f t="shared" si="112"/>
        <v>EN</v>
      </c>
      <c r="W632">
        <f t="shared" si="113"/>
        <v>6400</v>
      </c>
      <c r="X632" t="str">
        <f t="shared" ca="1" si="114"/>
        <v>cu</v>
      </c>
      <c r="Y632" t="str">
        <f t="shared" si="115"/>
        <v>EN</v>
      </c>
      <c r="Z632">
        <f t="shared" si="116"/>
        <v>1600</v>
      </c>
    </row>
    <row r="633" spans="1:26">
      <c r="A633" t="s">
        <v>86</v>
      </c>
      <c r="B633" t="str">
        <f>VLOOKUP(A633,EventPointTypeTable!$A:$B,MATCH(EventPointTypeTable!$B$1,EventPointTypeTable!$A$1:$B$1,0),0)</f>
        <v>신규4</v>
      </c>
      <c r="C633">
        <f t="shared" ca="1" si="118"/>
        <v>37</v>
      </c>
      <c r="D633">
        <v>1200</v>
      </c>
      <c r="E633">
        <f t="shared" ca="1" si="119"/>
        <v>39582</v>
      </c>
      <c r="F633">
        <f ca="1">(60+SUMIF(OFFSET(N633,-$C633+1,0,$C633),"EN",OFFSET(O633,-$C633+1,0,$C633)))*SummonTypeTable!$O$2</f>
        <v>17944.444444444445</v>
      </c>
      <c r="G633" t="str">
        <f ca="1">IF(C633=1,60*SummonTypeTable!$O$2-OFFSET(F633,0,-1),
IF(F633&lt;&gt;OFFSET(F633,-1,0),OFFSET(F633,-1,0)-OFFSET(F633,0,-1),""))</f>
        <v/>
      </c>
      <c r="H633" t="str">
        <f ca="1">IF(C633=1,60*SummonTypeTable!$O$2/OFFSET(F633,0,-1),
IF(F633&lt;&gt;OFFSET(F633,-1,0),OFFSET(F633,-1,0)/OFFSET(F633,0,-1),""))</f>
        <v/>
      </c>
      <c r="I633">
        <f ca="1">(60+SUMIF(OFFSET(N633,-$C633+1,0,$C633),"EN",OFFSET(O633,-$C633+1,0,$C633))+SUMIF(OFFSET(S633,-$C633+1,0,$C633),"EN",OFFSET(T633,-$C633+1,0,$C633)))*SummonTypeTable!$O$2</f>
        <v>23051.644444444446</v>
      </c>
      <c r="J633" t="str">
        <f ca="1">IF(C633=1,60*SummonTypeTable!$O$2-OFFSET(I633,0,-4),
IF(I633&lt;&gt;OFFSET(I633,-1,0),OFFSET(I633,-1,0)-OFFSET(I633,0,-4),""))</f>
        <v/>
      </c>
      <c r="K633" t="str">
        <f ca="1">IF(C633=1,60*SummonTypeTable!$O$2/OFFSET(I633,0,-4),
IF(I633&lt;&gt;OFFSET(I633,-1,0),OFFSET(I633,-1,0)/OFFSET(I633,0,-4),""))</f>
        <v/>
      </c>
      <c r="L633" t="str">
        <f t="shared" ca="1" si="121"/>
        <v>cu</v>
      </c>
      <c r="M633" t="s">
        <v>88</v>
      </c>
      <c r="N633" t="s">
        <v>90</v>
      </c>
      <c r="O633">
        <v>48750</v>
      </c>
      <c r="P633" t="str">
        <f t="shared" si="110"/>
        <v/>
      </c>
      <c r="Q633" t="str">
        <f t="shared" ca="1" si="117"/>
        <v>cu</v>
      </c>
      <c r="R633" t="s">
        <v>88</v>
      </c>
      <c r="S633" t="s">
        <v>90</v>
      </c>
      <c r="T633">
        <v>12188</v>
      </c>
      <c r="U633" t="str">
        <f t="shared" ca="1" si="111"/>
        <v>cu</v>
      </c>
      <c r="V633" t="str">
        <f t="shared" si="112"/>
        <v>GO</v>
      </c>
      <c r="W633">
        <f t="shared" si="113"/>
        <v>48750</v>
      </c>
      <c r="X633" t="str">
        <f t="shared" ca="1" si="114"/>
        <v>cu</v>
      </c>
      <c r="Y633" t="str">
        <f t="shared" si="115"/>
        <v>GO</v>
      </c>
      <c r="Z633">
        <f t="shared" si="116"/>
        <v>12188</v>
      </c>
    </row>
    <row r="634" spans="1:26">
      <c r="A634" t="s">
        <v>86</v>
      </c>
      <c r="B634" t="str">
        <f>VLOOKUP(A634,EventPointTypeTable!$A:$B,MATCH(EventPointTypeTable!$B$1,EventPointTypeTable!$A$1:$B$1,0),0)</f>
        <v>신규4</v>
      </c>
      <c r="C634">
        <f t="shared" ca="1" si="118"/>
        <v>38</v>
      </c>
      <c r="D634">
        <v>1550</v>
      </c>
      <c r="E634">
        <f t="shared" ca="1" si="119"/>
        <v>41132</v>
      </c>
      <c r="F634">
        <f ca="1">(60+SUMIF(OFFSET(N634,-$C634+1,0,$C634),"EN",OFFSET(O634,-$C634+1,0,$C634)))*SummonTypeTable!$O$2</f>
        <v>17944.444444444445</v>
      </c>
      <c r="G634" t="str">
        <f ca="1">IF(C634=1,60*SummonTypeTable!$O$2-OFFSET(F634,0,-1),
IF(F634&lt;&gt;OFFSET(F634,-1,0),OFFSET(F634,-1,0)-OFFSET(F634,0,-1),""))</f>
        <v/>
      </c>
      <c r="H634" t="str">
        <f ca="1">IF(C634=1,60*SummonTypeTable!$O$2/OFFSET(F634,0,-1),
IF(F634&lt;&gt;OFFSET(F634,-1,0),OFFSET(F634,-1,0)/OFFSET(F634,0,-1),""))</f>
        <v/>
      </c>
      <c r="I634">
        <f ca="1">(60+SUMIF(OFFSET(N634,-$C634+1,0,$C634),"EN",OFFSET(O634,-$C634+1,0,$C634))+SUMIF(OFFSET(S634,-$C634+1,0,$C634),"EN",OFFSET(T634,-$C634+1,0,$C634)))*SummonTypeTable!$O$2</f>
        <v>23051.644444444446</v>
      </c>
      <c r="J634" t="str">
        <f ca="1">IF(C634=1,60*SummonTypeTable!$O$2-OFFSET(I634,0,-4),
IF(I634&lt;&gt;OFFSET(I634,-1,0),OFFSET(I634,-1,0)-OFFSET(I634,0,-4),""))</f>
        <v/>
      </c>
      <c r="K634" t="str">
        <f ca="1">IF(C634=1,60*SummonTypeTable!$O$2/OFFSET(I634,0,-4),
IF(I634&lt;&gt;OFFSET(I634,-1,0),OFFSET(I634,-1,0)/OFFSET(I634,0,-4),""))</f>
        <v/>
      </c>
      <c r="L634" t="str">
        <f t="shared" ca="1" si="121"/>
        <v>cu</v>
      </c>
      <c r="M634" t="s">
        <v>88</v>
      </c>
      <c r="N634" t="s">
        <v>90</v>
      </c>
      <c r="O634">
        <v>112500</v>
      </c>
      <c r="P634" t="str">
        <f t="shared" si="110"/>
        <v/>
      </c>
      <c r="Q634" t="str">
        <f t="shared" ca="1" si="117"/>
        <v>cu</v>
      </c>
      <c r="R634" t="s">
        <v>88</v>
      </c>
      <c r="S634" t="s">
        <v>90</v>
      </c>
      <c r="T634">
        <v>28125</v>
      </c>
      <c r="U634" t="str">
        <f t="shared" ca="1" si="111"/>
        <v>cu</v>
      </c>
      <c r="V634" t="str">
        <f t="shared" si="112"/>
        <v>GO</v>
      </c>
      <c r="W634">
        <f t="shared" si="113"/>
        <v>112500</v>
      </c>
      <c r="X634" t="str">
        <f t="shared" ca="1" si="114"/>
        <v>cu</v>
      </c>
      <c r="Y634" t="str">
        <f t="shared" si="115"/>
        <v>GO</v>
      </c>
      <c r="Z634">
        <f t="shared" si="116"/>
        <v>28125</v>
      </c>
    </row>
    <row r="635" spans="1:26">
      <c r="A635" t="s">
        <v>86</v>
      </c>
      <c r="B635" t="str">
        <f>VLOOKUP(A635,EventPointTypeTable!$A:$B,MATCH(EventPointTypeTable!$B$1,EventPointTypeTable!$A$1:$B$1,0),0)</f>
        <v>신규4</v>
      </c>
      <c r="C635">
        <f t="shared" ca="1" si="118"/>
        <v>39</v>
      </c>
      <c r="D635">
        <v>6700</v>
      </c>
      <c r="E635">
        <f t="shared" ca="1" si="119"/>
        <v>47832</v>
      </c>
      <c r="F635">
        <f ca="1">(60+SUMIF(OFFSET(N635,-$C635+1,0,$C635),"EN",OFFSET(O635,-$C635+1,0,$C635)))*SummonTypeTable!$O$2</f>
        <v>24024.444444444449</v>
      </c>
      <c r="G635">
        <f ca="1">IF(C635=1,60*SummonTypeTable!$O$2-OFFSET(F635,0,-1),
IF(F635&lt;&gt;OFFSET(F635,-1,0),OFFSET(F635,-1,0)-OFFSET(F635,0,-1),""))</f>
        <v>-29887.555555555555</v>
      </c>
      <c r="H635">
        <f ca="1">IF(C635=1,60*SummonTypeTable!$O$2/OFFSET(F635,0,-1),
IF(F635&lt;&gt;OFFSET(F635,-1,0),OFFSET(F635,-1,0)/OFFSET(F635,0,-1),""))</f>
        <v>0.37515563732322388</v>
      </c>
      <c r="I635">
        <f ca="1">(60+SUMIF(OFFSET(N635,-$C635+1,0,$C635),"EN",OFFSET(O635,-$C635+1,0,$C635))+SUMIF(OFFSET(S635,-$C635+1,0,$C635),"EN",OFFSET(T635,-$C635+1,0,$C635)))*SummonTypeTable!$O$2</f>
        <v>30651.64444444445</v>
      </c>
      <c r="J635">
        <f ca="1">IF(C635=1,60*SummonTypeTable!$O$2-OFFSET(I635,0,-4),
IF(I635&lt;&gt;OFFSET(I635,-1,0),OFFSET(I635,-1,0)-OFFSET(I635,0,-4),""))</f>
        <v>-24780.355555555554</v>
      </c>
      <c r="K635">
        <f ca="1">IF(C635=1,60*SummonTypeTable!$O$2/OFFSET(I635,0,-4),
IF(I635&lt;&gt;OFFSET(I635,-1,0),OFFSET(I635,-1,0)/OFFSET(I635,0,-4),""))</f>
        <v>0.48192934530114662</v>
      </c>
      <c r="L635" t="str">
        <f t="shared" ca="1" si="121"/>
        <v>cu</v>
      </c>
      <c r="M635" t="s">
        <v>88</v>
      </c>
      <c r="N635" t="s">
        <v>114</v>
      </c>
      <c r="O635">
        <v>7200</v>
      </c>
      <c r="P635" t="str">
        <f t="shared" si="110"/>
        <v>에너지너무많음</v>
      </c>
      <c r="Q635" t="str">
        <f t="shared" ca="1" si="117"/>
        <v>cu</v>
      </c>
      <c r="R635" t="s">
        <v>88</v>
      </c>
      <c r="S635" t="s">
        <v>114</v>
      </c>
      <c r="T635">
        <v>1800</v>
      </c>
      <c r="U635" t="str">
        <f t="shared" ca="1" si="111"/>
        <v>cu</v>
      </c>
      <c r="V635" t="str">
        <f t="shared" si="112"/>
        <v>EN</v>
      </c>
      <c r="W635">
        <f t="shared" si="113"/>
        <v>7200</v>
      </c>
      <c r="X635" t="str">
        <f t="shared" ca="1" si="114"/>
        <v>cu</v>
      </c>
      <c r="Y635" t="str">
        <f t="shared" si="115"/>
        <v>EN</v>
      </c>
      <c r="Z635">
        <f t="shared" si="116"/>
        <v>1800</v>
      </c>
    </row>
    <row r="636" spans="1:26">
      <c r="A636" t="s">
        <v>86</v>
      </c>
      <c r="B636" t="str">
        <f>VLOOKUP(A636,EventPointTypeTable!$A:$B,MATCH(EventPointTypeTable!$B$1,EventPointTypeTable!$A$1:$B$1,0),0)</f>
        <v>신규4</v>
      </c>
      <c r="C636">
        <f t="shared" ca="1" si="118"/>
        <v>40</v>
      </c>
      <c r="D636">
        <v>2500</v>
      </c>
      <c r="E636">
        <f t="shared" ca="1" si="119"/>
        <v>50332</v>
      </c>
      <c r="F636">
        <f ca="1">(60+SUMIF(OFFSET(N636,-$C636+1,0,$C636),"EN",OFFSET(O636,-$C636+1,0,$C636)))*SummonTypeTable!$O$2</f>
        <v>24024.444444444449</v>
      </c>
      <c r="G636" t="str">
        <f ca="1">IF(C636=1,60*SummonTypeTable!$O$2-OFFSET(F636,0,-1),
IF(F636&lt;&gt;OFFSET(F636,-1,0),OFFSET(F636,-1,0)-OFFSET(F636,0,-1),""))</f>
        <v/>
      </c>
      <c r="H636" t="str">
        <f ca="1">IF(C636=1,60*SummonTypeTable!$O$2/OFFSET(F636,0,-1),
IF(F636&lt;&gt;OFFSET(F636,-1,0),OFFSET(F636,-1,0)/OFFSET(F636,0,-1),""))</f>
        <v/>
      </c>
      <c r="I636">
        <f ca="1">(60+SUMIF(OFFSET(N636,-$C636+1,0,$C636),"EN",OFFSET(O636,-$C636+1,0,$C636))+SUMIF(OFFSET(S636,-$C636+1,0,$C636),"EN",OFFSET(T636,-$C636+1,0,$C636)))*SummonTypeTable!$O$2</f>
        <v>30651.64444444445</v>
      </c>
      <c r="J636" t="str">
        <f ca="1">IF(C636=1,60*SummonTypeTable!$O$2-OFFSET(I636,0,-4),
IF(I636&lt;&gt;OFFSET(I636,-1,0),OFFSET(I636,-1,0)-OFFSET(I636,0,-4),""))</f>
        <v/>
      </c>
      <c r="K636" t="str">
        <f ca="1">IF(C636=1,60*SummonTypeTable!$O$2/OFFSET(I636,0,-4),
IF(I636&lt;&gt;OFFSET(I636,-1,0),OFFSET(I636,-1,0)/OFFSET(I636,0,-4),""))</f>
        <v/>
      </c>
      <c r="L636" t="str">
        <f t="shared" ca="1" si="121"/>
        <v>cu</v>
      </c>
      <c r="M636" t="s">
        <v>88</v>
      </c>
      <c r="N636" t="s">
        <v>90</v>
      </c>
      <c r="O636">
        <v>105000</v>
      </c>
      <c r="P636" t="str">
        <f t="shared" si="110"/>
        <v/>
      </c>
      <c r="Q636" t="str">
        <f t="shared" ca="1" si="117"/>
        <v>cu</v>
      </c>
      <c r="R636" t="s">
        <v>88</v>
      </c>
      <c r="S636" t="s">
        <v>90</v>
      </c>
      <c r="T636">
        <v>26250</v>
      </c>
      <c r="U636" t="str">
        <f t="shared" ca="1" si="111"/>
        <v>cu</v>
      </c>
      <c r="V636" t="str">
        <f t="shared" si="112"/>
        <v>GO</v>
      </c>
      <c r="W636">
        <f t="shared" si="113"/>
        <v>105000</v>
      </c>
      <c r="X636" t="str">
        <f t="shared" ca="1" si="114"/>
        <v>cu</v>
      </c>
      <c r="Y636" t="str">
        <f t="shared" si="115"/>
        <v>GO</v>
      </c>
      <c r="Z636">
        <f t="shared" si="116"/>
        <v>26250</v>
      </c>
    </row>
  </sheetData>
  <autoFilter ref="C1:C636" xr:uid="{D2F68268-BCC5-463A-AA9E-1F9126D7E42C}"/>
  <phoneticPr fontId="1" type="noConversion"/>
  <dataValidations count="2">
    <dataValidation type="list" allowBlank="1" showInputMessage="1" showErrorMessage="1" sqref="R2:R636 M2:M636" xr:uid="{A7C2FCB2-BD21-42F2-8295-F4B7FEAA6BED}">
      <formula1>OFFSET(INDIRECT("$A$1"),1,MATCH(M$1&amp;"_Verify",INDIRECT("$1:$1"),0)-1,COUNTA(OFFSET(INDIRECT("$A:$A"),0,MATCH(M$1&amp;"_Verify",INDIRECT("$1:$1"),0)-1))-1,1)</formula1>
    </dataValidation>
    <dataValidation type="list" allowBlank="1" showInputMessage="1" showErrorMessage="1" sqref="S2:S636 N2:N636" xr:uid="{0B2C3D6B-A320-49B8-ABF2-1DEC6F5B3DD5}">
      <formula1>OFFSET(INDIRECT("$A$1"),1,MATCH(IF(M2="재화","서버재화",IF(M2="아이템","서버아이템","그외")),INDIRECT("$1:$1"),0)-1,COUNTA(OFFSET(INDIRECT("$A:$A"),0,MATCH(IF(M2="재화","서버재화",IF(M2="아이템","서버아이템","그외")),INDIRECT("$1:$1"),0)-1))-1,1)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SummonTypeTable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2022-08-04T02:41:35Z</dcterms:created>
  <dcterms:modified xsi:type="dcterms:W3CDTF">2023-03-27T16:21:50Z</dcterms:modified>
</cp:coreProperties>
</file>