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C569DE0A-60FD-453A-AC8A-E4C9E1E9DE0B}" xr6:coauthVersionLast="47" xr6:coauthVersionMax="47" xr10:uidLastSave="{00000000-0000-0000-0000-000000000000}"/>
  <bookViews>
    <workbookView xWindow="-120" yWindow="-120" windowWidth="29040" windowHeight="15840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4" i="1" l="1"/>
  <c r="AE13" i="1"/>
  <c r="AE12" i="1"/>
  <c r="AE11" i="1"/>
  <c r="AD11" i="1" s="1"/>
  <c r="AD12" i="1" s="1"/>
  <c r="AD13" i="1" s="1"/>
  <c r="AD14" i="1" s="1"/>
  <c r="P12" i="1"/>
  <c r="X12" i="1" s="1"/>
  <c r="O12" i="1"/>
  <c r="W12" i="1" s="1"/>
  <c r="N12" i="1"/>
  <c r="V12" i="1" s="1"/>
  <c r="M12" i="1"/>
  <c r="U12" i="1" s="1"/>
  <c r="L12" i="1"/>
  <c r="T12" i="1" s="1"/>
  <c r="K12" i="1"/>
  <c r="S12" i="1" s="1"/>
  <c r="J12" i="1"/>
  <c r="H12" i="1"/>
  <c r="F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F11" i="1"/>
  <c r="AB11" i="1"/>
  <c r="Z11" i="1"/>
  <c r="AB10" i="1"/>
  <c r="Z10" i="1"/>
  <c r="B71" i="2" l="1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K60" i="2"/>
  <c r="J60" i="2"/>
  <c r="K48" i="2"/>
  <c r="J48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K36" i="2"/>
  <c r="J36" i="2"/>
  <c r="P4" i="2"/>
  <c r="K25" i="2"/>
  <c r="K2" i="2"/>
  <c r="K5" i="2"/>
  <c r="K15" i="2"/>
  <c r="O4" i="2"/>
  <c r="N4" i="2"/>
  <c r="M4" i="2"/>
  <c r="L4" i="2"/>
  <c r="K4" i="2"/>
  <c r="J4" i="2"/>
  <c r="G6" i="1"/>
  <c r="J25" i="2"/>
  <c r="AB8" i="1"/>
  <c r="AB9" i="1"/>
  <c r="Z8" i="1"/>
  <c r="Z9" i="1"/>
  <c r="Z6" i="1"/>
  <c r="AB6" i="1"/>
  <c r="E4" i="2"/>
  <c r="O60" i="2" l="1"/>
  <c r="R60" i="2" s="1"/>
  <c r="P60" i="2"/>
  <c r="S60" i="2" s="1"/>
  <c r="N60" i="2"/>
  <c r="P48" i="2"/>
  <c r="S48" i="2" s="1"/>
  <c r="N48" i="2"/>
  <c r="O48" i="2"/>
  <c r="R48" i="2" s="1"/>
  <c r="D36" i="2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N36" i="2"/>
  <c r="O36" i="2"/>
  <c r="R36" i="2" s="1"/>
  <c r="P36" i="2"/>
  <c r="S36" i="2" s="1"/>
  <c r="P25" i="2"/>
  <c r="S25" i="2" s="1"/>
  <c r="N25" i="2"/>
  <c r="O25" i="2"/>
  <c r="R25" i="2" s="1"/>
  <c r="S4" i="2"/>
  <c r="R4" i="2"/>
  <c r="M25" i="2"/>
  <c r="M60" i="2"/>
  <c r="M48" i="2"/>
  <c r="M36" i="2"/>
  <c r="Q60" i="2" l="1"/>
  <c r="Q48" i="2"/>
  <c r="Q36" i="2"/>
  <c r="Q25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AB7" i="1"/>
  <c r="Z7" i="1"/>
  <c r="F2" i="3" l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N2" i="1" l="1"/>
  <c r="J2" i="2"/>
  <c r="P2" i="2" s="1"/>
  <c r="J5" i="2"/>
  <c r="P5" i="2" s="1"/>
  <c r="J15" i="2"/>
  <c r="P15" i="2" s="1"/>
  <c r="AB3" i="1"/>
  <c r="AB2" i="1"/>
  <c r="AB4" i="1"/>
  <c r="AB5" i="1"/>
  <c r="O15" i="2" l="1"/>
  <c r="N15" i="2"/>
  <c r="O5" i="2"/>
  <c r="N5" i="2"/>
  <c r="O2" i="2"/>
  <c r="N2" i="2"/>
  <c r="Z2" i="1"/>
  <c r="Z5" i="1"/>
  <c r="Z3" i="1"/>
  <c r="Z4" i="1"/>
  <c r="M15" i="2"/>
  <c r="M2" i="2"/>
  <c r="M5" i="2"/>
  <c r="P14" i="1" l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P13" i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P10" i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4" i="1" l="1"/>
  <c r="J13" i="1"/>
  <c r="J10" i="1"/>
  <c r="J9" i="1"/>
  <c r="J8" i="1"/>
  <c r="J7" i="1"/>
  <c r="J6" i="1"/>
  <c r="J5" i="1"/>
  <c r="J4" i="1"/>
  <c r="J3" i="1"/>
  <c r="J2" i="1"/>
  <c r="H14" i="1"/>
  <c r="E2" i="2" l="1"/>
  <c r="Q4" i="2" l="1"/>
  <c r="H13" i="1"/>
  <c r="G4" i="1"/>
  <c r="H4" i="1" s="1"/>
  <c r="G5" i="1"/>
  <c r="H5" i="1" s="1"/>
  <c r="H10" i="1"/>
  <c r="H9" i="1"/>
  <c r="H8" i="1"/>
  <c r="H7" i="1"/>
  <c r="H6" i="1"/>
  <c r="H3" i="1"/>
  <c r="H2" i="1"/>
  <c r="R5" i="2" l="1"/>
  <c r="R2" i="2"/>
  <c r="R15" i="2" l="1"/>
  <c r="S15" i="2"/>
  <c r="S2" i="2"/>
  <c r="S5" i="2"/>
  <c r="Q5" i="2" l="1"/>
  <c r="Q2" i="2"/>
  <c r="Q15" i="2"/>
  <c r="D25" i="2" l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2" i="2"/>
  <c r="D3" i="2" s="1"/>
  <c r="D15" i="2"/>
  <c r="D16" i="2" s="1"/>
  <c r="D17" i="2" s="1"/>
  <c r="D18" i="2" s="1"/>
  <c r="D19" i="2" s="1"/>
  <c r="D20" i="2" s="1"/>
  <c r="D21" i="2" s="1"/>
  <c r="D22" i="2" s="1"/>
  <c r="D23" i="2" s="1"/>
  <c r="D24" i="2" s="1"/>
  <c r="D4" i="2"/>
  <c r="F14" i="1"/>
  <c r="F4" i="1"/>
  <c r="F9" i="1"/>
  <c r="F10" i="1"/>
  <c r="F6" i="1"/>
  <c r="F5" i="1"/>
  <c r="F8" i="1"/>
  <c r="F13" i="1"/>
  <c r="F3" i="1"/>
  <c r="F7" i="1"/>
  <c r="F2" i="1"/>
  <c r="L36" i="2" l="1"/>
  <c r="L60" i="2"/>
  <c r="L48" i="2"/>
  <c r="K49" i="2" l="1"/>
  <c r="J49" i="2"/>
  <c r="J61" i="2"/>
  <c r="K61" i="2"/>
  <c r="K37" i="2"/>
  <c r="J37" i="2"/>
  <c r="L61" i="2" l="1"/>
  <c r="K62" i="2" s="1"/>
  <c r="L37" i="2"/>
  <c r="K38" i="2" s="1"/>
  <c r="P37" i="2"/>
  <c r="S37" i="2" s="1"/>
  <c r="N37" i="2"/>
  <c r="O37" i="2"/>
  <c r="R37" i="2" s="1"/>
  <c r="O61" i="2"/>
  <c r="R61" i="2" s="1"/>
  <c r="P61" i="2"/>
  <c r="S61" i="2" s="1"/>
  <c r="N61" i="2"/>
  <c r="P49" i="2"/>
  <c r="S49" i="2" s="1"/>
  <c r="O49" i="2"/>
  <c r="R49" i="2" s="1"/>
  <c r="N49" i="2"/>
  <c r="L49" i="2"/>
  <c r="K50" i="2" s="1"/>
  <c r="M37" i="2"/>
  <c r="M61" i="2"/>
  <c r="M49" i="2"/>
  <c r="J62" i="2" l="1"/>
  <c r="P62" i="2" s="1"/>
  <c r="S62" i="2" s="1"/>
  <c r="J38" i="2"/>
  <c r="N38" i="2" s="1"/>
  <c r="Q49" i="2"/>
  <c r="Q37" i="2"/>
  <c r="Q61" i="2"/>
  <c r="J50" i="2"/>
  <c r="M38" i="2"/>
  <c r="N62" i="2" l="1"/>
  <c r="O62" i="2"/>
  <c r="R62" i="2" s="1"/>
  <c r="L62" i="2"/>
  <c r="K63" i="2" s="1"/>
  <c r="L38" i="2"/>
  <c r="K39" i="2" s="1"/>
  <c r="P38" i="2"/>
  <c r="S38" i="2" s="1"/>
  <c r="O38" i="2"/>
  <c r="R38" i="2" s="1"/>
  <c r="Q38" i="2"/>
  <c r="N50" i="2"/>
  <c r="P50" i="2"/>
  <c r="S50" i="2" s="1"/>
  <c r="O50" i="2"/>
  <c r="R50" i="2" s="1"/>
  <c r="L50" i="2"/>
  <c r="K51" i="2" s="1"/>
  <c r="M62" i="2"/>
  <c r="M50" i="2"/>
  <c r="J63" i="2" l="1"/>
  <c r="O63" i="2" s="1"/>
  <c r="R63" i="2" s="1"/>
  <c r="Q62" i="2"/>
  <c r="J39" i="2"/>
  <c r="L39" i="2" s="1"/>
  <c r="K40" i="2" s="1"/>
  <c r="J51" i="2"/>
  <c r="O51" i="2" s="1"/>
  <c r="R51" i="2" s="1"/>
  <c r="Q50" i="2"/>
  <c r="N63" i="2" l="1"/>
  <c r="L63" i="2"/>
  <c r="K64" i="2" s="1"/>
  <c r="P63" i="2"/>
  <c r="S63" i="2" s="1"/>
  <c r="N39" i="2"/>
  <c r="O39" i="2"/>
  <c r="R39" i="2" s="1"/>
  <c r="P39" i="2"/>
  <c r="S39" i="2" s="1"/>
  <c r="J40" i="2"/>
  <c r="L40" i="2" s="1"/>
  <c r="K41" i="2" s="1"/>
  <c r="L51" i="2"/>
  <c r="K52" i="2" s="1"/>
  <c r="P51" i="2"/>
  <c r="S51" i="2" s="1"/>
  <c r="N51" i="2"/>
  <c r="L25" i="2"/>
  <c r="L15" i="2"/>
  <c r="L2" i="2"/>
  <c r="L5" i="2"/>
  <c r="M63" i="2"/>
  <c r="M39" i="2"/>
  <c r="M51" i="2"/>
  <c r="J64" i="2" l="1"/>
  <c r="N64" i="2" s="1"/>
  <c r="Q63" i="2"/>
  <c r="Q39" i="2"/>
  <c r="J52" i="2"/>
  <c r="L52" i="2" s="1"/>
  <c r="K53" i="2" s="1"/>
  <c r="P40" i="2"/>
  <c r="S40" i="2" s="1"/>
  <c r="O40" i="2"/>
  <c r="R40" i="2" s="1"/>
  <c r="N40" i="2"/>
  <c r="J41" i="2"/>
  <c r="P41" i="2" s="1"/>
  <c r="S41" i="2" s="1"/>
  <c r="Q51" i="2"/>
  <c r="J6" i="2"/>
  <c r="K6" i="2"/>
  <c r="J3" i="2"/>
  <c r="K3" i="2"/>
  <c r="K16" i="2"/>
  <c r="J16" i="2"/>
  <c r="K26" i="2"/>
  <c r="J26" i="2"/>
  <c r="M64" i="2"/>
  <c r="M40" i="2"/>
  <c r="L64" i="2" l="1"/>
  <c r="K65" i="2" s="1"/>
  <c r="O64" i="2"/>
  <c r="R64" i="2" s="1"/>
  <c r="P64" i="2"/>
  <c r="S64" i="2" s="1"/>
  <c r="Q64" i="2"/>
  <c r="N52" i="2"/>
  <c r="O52" i="2"/>
  <c r="R52" i="2" s="1"/>
  <c r="O41" i="2"/>
  <c r="R41" i="2" s="1"/>
  <c r="P52" i="2"/>
  <c r="S52" i="2" s="1"/>
  <c r="L41" i="2"/>
  <c r="K42" i="2" s="1"/>
  <c r="N41" i="2"/>
  <c r="Q40" i="2"/>
  <c r="L6" i="2"/>
  <c r="K7" i="2" s="1"/>
  <c r="L3" i="2"/>
  <c r="L26" i="2"/>
  <c r="K27" i="2" s="1"/>
  <c r="N16" i="2"/>
  <c r="O16" i="2"/>
  <c r="R16" i="2" s="1"/>
  <c r="P16" i="2"/>
  <c r="S16" i="2" s="1"/>
  <c r="L16" i="2"/>
  <c r="K17" i="2" s="1"/>
  <c r="P3" i="2"/>
  <c r="S3" i="2" s="1"/>
  <c r="O3" i="2"/>
  <c r="R3" i="2" s="1"/>
  <c r="N3" i="2"/>
  <c r="J53" i="2"/>
  <c r="N6" i="2"/>
  <c r="O6" i="2"/>
  <c r="R6" i="2" s="1"/>
  <c r="P6" i="2"/>
  <c r="S6" i="2" s="1"/>
  <c r="P26" i="2"/>
  <c r="S26" i="2" s="1"/>
  <c r="N26" i="2"/>
  <c r="O26" i="2"/>
  <c r="R26" i="2" s="1"/>
  <c r="M52" i="2"/>
  <c r="M3" i="2"/>
  <c r="M26" i="2"/>
  <c r="M16" i="2"/>
  <c r="M41" i="2"/>
  <c r="M6" i="2"/>
  <c r="J65" i="2" l="1"/>
  <c r="O65" i="2" s="1"/>
  <c r="R65" i="2" s="1"/>
  <c r="Q52" i="2"/>
  <c r="J42" i="2"/>
  <c r="N42" i="2" s="1"/>
  <c r="Q41" i="2"/>
  <c r="J7" i="2"/>
  <c r="O7" i="2" s="1"/>
  <c r="R7" i="2" s="1"/>
  <c r="J27" i="2"/>
  <c r="O27" i="2" s="1"/>
  <c r="R27" i="2" s="1"/>
  <c r="Q16" i="2"/>
  <c r="Q6" i="2"/>
  <c r="Q26" i="2"/>
  <c r="Q3" i="2"/>
  <c r="L53" i="2"/>
  <c r="K54" i="2" s="1"/>
  <c r="P53" i="2"/>
  <c r="S53" i="2" s="1"/>
  <c r="N53" i="2"/>
  <c r="O53" i="2"/>
  <c r="R53" i="2" s="1"/>
  <c r="J17" i="2"/>
  <c r="L17" i="2" s="1"/>
  <c r="K18" i="2" s="1"/>
  <c r="M42" i="2"/>
  <c r="M53" i="2"/>
  <c r="P65" i="2" l="1"/>
  <c r="S65" i="2" s="1"/>
  <c r="N65" i="2"/>
  <c r="L65" i="2"/>
  <c r="K66" i="2" s="1"/>
  <c r="O42" i="2"/>
  <c r="R42" i="2" s="1"/>
  <c r="P42" i="2"/>
  <c r="S42" i="2" s="1"/>
  <c r="L42" i="2"/>
  <c r="K43" i="2" s="1"/>
  <c r="L7" i="2"/>
  <c r="K8" i="2" s="1"/>
  <c r="P7" i="2"/>
  <c r="S7" i="2" s="1"/>
  <c r="N7" i="2"/>
  <c r="N27" i="2"/>
  <c r="L27" i="2"/>
  <c r="P27" i="2"/>
  <c r="S27" i="2" s="1"/>
  <c r="Q53" i="2"/>
  <c r="Q42" i="2"/>
  <c r="J54" i="2"/>
  <c r="L54" i="2" s="1"/>
  <c r="K55" i="2" s="1"/>
  <c r="P17" i="2"/>
  <c r="S17" i="2" s="1"/>
  <c r="O17" i="2"/>
  <c r="R17" i="2" s="1"/>
  <c r="N17" i="2"/>
  <c r="J18" i="2"/>
  <c r="M65" i="2"/>
  <c r="M7" i="2"/>
  <c r="M27" i="2"/>
  <c r="M17" i="2"/>
  <c r="J43" i="2" l="1"/>
  <c r="L43" i="2" s="1"/>
  <c r="K44" i="2" s="1"/>
  <c r="Q65" i="2"/>
  <c r="J66" i="2"/>
  <c r="O66" i="2" s="1"/>
  <c r="R66" i="2" s="1"/>
  <c r="J8" i="2"/>
  <c r="O8" i="2" s="1"/>
  <c r="R8" i="2" s="1"/>
  <c r="Q7" i="2"/>
  <c r="Q27" i="2"/>
  <c r="K28" i="2"/>
  <c r="L28" i="2" s="1"/>
  <c r="K29" i="2" s="1"/>
  <c r="J28" i="2"/>
  <c r="Q17" i="2"/>
  <c r="N43" i="2"/>
  <c r="P18" i="2"/>
  <c r="S18" i="2" s="1"/>
  <c r="N18" i="2"/>
  <c r="O18" i="2"/>
  <c r="R18" i="2" s="1"/>
  <c r="L18" i="2"/>
  <c r="K19" i="2" s="1"/>
  <c r="N54" i="2"/>
  <c r="P54" i="2"/>
  <c r="S54" i="2" s="1"/>
  <c r="O54" i="2"/>
  <c r="R54" i="2" s="1"/>
  <c r="J55" i="2"/>
  <c r="L55" i="2" s="1"/>
  <c r="K56" i="2" s="1"/>
  <c r="M43" i="2"/>
  <c r="M54" i="2"/>
  <c r="M18" i="2"/>
  <c r="P43" i="2" l="1"/>
  <c r="S43" i="2" s="1"/>
  <c r="O43" i="2"/>
  <c r="R43" i="2" s="1"/>
  <c r="L66" i="2"/>
  <c r="K67" i="2" s="1"/>
  <c r="N66" i="2"/>
  <c r="P66" i="2"/>
  <c r="S66" i="2" s="1"/>
  <c r="P8" i="2"/>
  <c r="S8" i="2" s="1"/>
  <c r="L8" i="2"/>
  <c r="K9" i="2" s="1"/>
  <c r="N8" i="2"/>
  <c r="O28" i="2"/>
  <c r="R28" i="2" s="1"/>
  <c r="N28" i="2"/>
  <c r="J29" i="2"/>
  <c r="P28" i="2"/>
  <c r="S28" i="2" s="1"/>
  <c r="J44" i="2"/>
  <c r="N44" i="2" s="1"/>
  <c r="Q18" i="2"/>
  <c r="Q43" i="2"/>
  <c r="Q54" i="2"/>
  <c r="N55" i="2"/>
  <c r="O55" i="2"/>
  <c r="R55" i="2" s="1"/>
  <c r="P55" i="2"/>
  <c r="S55" i="2" s="1"/>
  <c r="J56" i="2"/>
  <c r="L56" i="2" s="1"/>
  <c r="K57" i="2" s="1"/>
  <c r="J19" i="2"/>
  <c r="M66" i="2"/>
  <c r="M8" i="2"/>
  <c r="M28" i="2"/>
  <c r="M55" i="2"/>
  <c r="M44" i="2"/>
  <c r="J67" i="2" l="1"/>
  <c r="N67" i="2" s="1"/>
  <c r="Q66" i="2"/>
  <c r="J9" i="2"/>
  <c r="Q8" i="2"/>
  <c r="L44" i="2"/>
  <c r="K45" i="2" s="1"/>
  <c r="Q28" i="2"/>
  <c r="L29" i="2"/>
  <c r="P29" i="2"/>
  <c r="S29" i="2" s="1"/>
  <c r="N29" i="2"/>
  <c r="O29" i="2"/>
  <c r="R29" i="2" s="1"/>
  <c r="P44" i="2"/>
  <c r="S44" i="2" s="1"/>
  <c r="O44" i="2"/>
  <c r="R44" i="2" s="1"/>
  <c r="Q55" i="2"/>
  <c r="Q44" i="2"/>
  <c r="L19" i="2"/>
  <c r="K20" i="2" s="1"/>
  <c r="P19" i="2"/>
  <c r="S19" i="2" s="1"/>
  <c r="N19" i="2"/>
  <c r="O19" i="2"/>
  <c r="R19" i="2" s="1"/>
  <c r="P56" i="2"/>
  <c r="S56" i="2" s="1"/>
  <c r="N56" i="2"/>
  <c r="O56" i="2"/>
  <c r="R56" i="2" s="1"/>
  <c r="J57" i="2"/>
  <c r="M67" i="2"/>
  <c r="M29" i="2"/>
  <c r="M56" i="2"/>
  <c r="M19" i="2"/>
  <c r="L67" i="2" l="1"/>
  <c r="K68" i="2" s="1"/>
  <c r="P67" i="2"/>
  <c r="S67" i="2" s="1"/>
  <c r="O67" i="2"/>
  <c r="R67" i="2" s="1"/>
  <c r="Q67" i="2"/>
  <c r="L9" i="2"/>
  <c r="O9" i="2"/>
  <c r="R9" i="2" s="1"/>
  <c r="P9" i="2"/>
  <c r="S9" i="2" s="1"/>
  <c r="N9" i="2"/>
  <c r="J45" i="2"/>
  <c r="L45" i="2" s="1"/>
  <c r="K46" i="2" s="1"/>
  <c r="Q29" i="2"/>
  <c r="K30" i="2"/>
  <c r="J30" i="2"/>
  <c r="Q19" i="2"/>
  <c r="Q56" i="2"/>
  <c r="N57" i="2"/>
  <c r="O57" i="2"/>
  <c r="R57" i="2" s="1"/>
  <c r="P57" i="2"/>
  <c r="S57" i="2" s="1"/>
  <c r="L57" i="2"/>
  <c r="K58" i="2" s="1"/>
  <c r="J20" i="2"/>
  <c r="M9" i="2"/>
  <c r="M57" i="2"/>
  <c r="J68" i="2" l="1"/>
  <c r="O68" i="2" s="1"/>
  <c r="R68" i="2" s="1"/>
  <c r="Q9" i="2"/>
  <c r="K10" i="2"/>
  <c r="J10" i="2"/>
  <c r="O45" i="2"/>
  <c r="R45" i="2" s="1"/>
  <c r="J46" i="2"/>
  <c r="L46" i="2" s="1"/>
  <c r="K47" i="2" s="1"/>
  <c r="N45" i="2"/>
  <c r="P45" i="2"/>
  <c r="S45" i="2" s="1"/>
  <c r="O30" i="2"/>
  <c r="R30" i="2" s="1"/>
  <c r="P30" i="2"/>
  <c r="S30" i="2" s="1"/>
  <c r="N30" i="2"/>
  <c r="L30" i="2"/>
  <c r="K31" i="2" s="1"/>
  <c r="Q57" i="2"/>
  <c r="J58" i="2"/>
  <c r="L20" i="2"/>
  <c r="K21" i="2" s="1"/>
  <c r="P20" i="2"/>
  <c r="S20" i="2" s="1"/>
  <c r="O20" i="2"/>
  <c r="R20" i="2" s="1"/>
  <c r="N20" i="2"/>
  <c r="M20" i="2"/>
  <c r="M45" i="2"/>
  <c r="M30" i="2"/>
  <c r="L68" i="2" l="1"/>
  <c r="J69" i="2" s="1"/>
  <c r="P68" i="2"/>
  <c r="S68" i="2" s="1"/>
  <c r="N68" i="2"/>
  <c r="P46" i="2"/>
  <c r="S46" i="2" s="1"/>
  <c r="L10" i="2"/>
  <c r="K11" i="2" s="1"/>
  <c r="P10" i="2"/>
  <c r="S10" i="2" s="1"/>
  <c r="O10" i="2"/>
  <c r="R10" i="2" s="1"/>
  <c r="N10" i="2"/>
  <c r="N46" i="2"/>
  <c r="O46" i="2"/>
  <c r="R46" i="2" s="1"/>
  <c r="Q45" i="2"/>
  <c r="J47" i="2"/>
  <c r="L47" i="2" s="1"/>
  <c r="Q30" i="2"/>
  <c r="J31" i="2"/>
  <c r="J21" i="2"/>
  <c r="O21" i="2" s="1"/>
  <c r="R21" i="2" s="1"/>
  <c r="Q20" i="2"/>
  <c r="N58" i="2"/>
  <c r="P58" i="2"/>
  <c r="S58" i="2" s="1"/>
  <c r="O58" i="2"/>
  <c r="R58" i="2" s="1"/>
  <c r="L58" i="2"/>
  <c r="K59" i="2" s="1"/>
  <c r="M68" i="2"/>
  <c r="M10" i="2"/>
  <c r="M46" i="2"/>
  <c r="M58" i="2"/>
  <c r="K69" i="2" l="1"/>
  <c r="L69" i="2" s="1"/>
  <c r="K70" i="2" s="1"/>
  <c r="Q68" i="2"/>
  <c r="Q46" i="2"/>
  <c r="Q10" i="2"/>
  <c r="J11" i="2"/>
  <c r="L11" i="2" s="1"/>
  <c r="K12" i="2" s="1"/>
  <c r="O47" i="2"/>
  <c r="R47" i="2" s="1"/>
  <c r="P47" i="2"/>
  <c r="S47" i="2" s="1"/>
  <c r="L21" i="2"/>
  <c r="K22" i="2" s="1"/>
  <c r="L22" i="2" s="1"/>
  <c r="K23" i="2" s="1"/>
  <c r="P21" i="2"/>
  <c r="S21" i="2" s="1"/>
  <c r="N47" i="2"/>
  <c r="O31" i="2"/>
  <c r="R31" i="2" s="1"/>
  <c r="N31" i="2"/>
  <c r="P31" i="2"/>
  <c r="S31" i="2" s="1"/>
  <c r="L31" i="2"/>
  <c r="K32" i="2" s="1"/>
  <c r="N21" i="2"/>
  <c r="Q58" i="2"/>
  <c r="J59" i="2"/>
  <c r="M47" i="2"/>
  <c r="M31" i="2"/>
  <c r="M21" i="2"/>
  <c r="O69" i="2" l="1"/>
  <c r="R69" i="2" s="1"/>
  <c r="P69" i="2"/>
  <c r="S69" i="2" s="1"/>
  <c r="N69" i="2"/>
  <c r="J70" i="2"/>
  <c r="L70" i="2" s="1"/>
  <c r="K71" i="2" s="1"/>
  <c r="N11" i="2"/>
  <c r="P11" i="2"/>
  <c r="S11" i="2" s="1"/>
  <c r="O11" i="2"/>
  <c r="R11" i="2" s="1"/>
  <c r="J12" i="2"/>
  <c r="J22" i="2"/>
  <c r="O22" i="2" s="1"/>
  <c r="R22" i="2" s="1"/>
  <c r="Q47" i="2"/>
  <c r="Q31" i="2"/>
  <c r="J32" i="2"/>
  <c r="L32" i="2" s="1"/>
  <c r="K33" i="2" s="1"/>
  <c r="Q21" i="2"/>
  <c r="L59" i="2"/>
  <c r="O59" i="2"/>
  <c r="R59" i="2" s="1"/>
  <c r="P59" i="2"/>
  <c r="S59" i="2" s="1"/>
  <c r="N59" i="2"/>
  <c r="M69" i="2"/>
  <c r="M11" i="2"/>
  <c r="M59" i="2"/>
  <c r="Q69" i="2" l="1"/>
  <c r="O70" i="2"/>
  <c r="R70" i="2" s="1"/>
  <c r="P70" i="2"/>
  <c r="S70" i="2" s="1"/>
  <c r="N70" i="2"/>
  <c r="J71" i="2"/>
  <c r="L71" i="2" s="1"/>
  <c r="J23" i="2"/>
  <c r="P23" i="2" s="1"/>
  <c r="S23" i="2" s="1"/>
  <c r="N22" i="2"/>
  <c r="P22" i="2"/>
  <c r="S22" i="2" s="1"/>
  <c r="Q11" i="2"/>
  <c r="P12" i="2"/>
  <c r="S12" i="2" s="1"/>
  <c r="O12" i="2"/>
  <c r="R12" i="2" s="1"/>
  <c r="N12" i="2"/>
  <c r="L12" i="2"/>
  <c r="K13" i="2" s="1"/>
  <c r="J33" i="2"/>
  <c r="O32" i="2"/>
  <c r="R32" i="2" s="1"/>
  <c r="P32" i="2"/>
  <c r="S32" i="2" s="1"/>
  <c r="N32" i="2"/>
  <c r="Q59" i="2"/>
  <c r="M70" i="2"/>
  <c r="M22" i="2"/>
  <c r="M12" i="2"/>
  <c r="M32" i="2"/>
  <c r="O23" i="2" l="1"/>
  <c r="R23" i="2" s="1"/>
  <c r="Q70" i="2"/>
  <c r="P71" i="2"/>
  <c r="S71" i="2" s="1"/>
  <c r="N71" i="2"/>
  <c r="O71" i="2"/>
  <c r="R71" i="2" s="1"/>
  <c r="Q22" i="2"/>
  <c r="L23" i="2"/>
  <c r="K24" i="2" s="1"/>
  <c r="N23" i="2"/>
  <c r="Q12" i="2"/>
  <c r="J13" i="2"/>
  <c r="Q32" i="2"/>
  <c r="P33" i="2"/>
  <c r="S33" i="2" s="1"/>
  <c r="O33" i="2"/>
  <c r="R33" i="2" s="1"/>
  <c r="N33" i="2"/>
  <c r="L33" i="2"/>
  <c r="K34" i="2" s="1"/>
  <c r="M71" i="2"/>
  <c r="M23" i="2"/>
  <c r="M33" i="2"/>
  <c r="Q71" i="2" l="1"/>
  <c r="J24" i="2"/>
  <c r="O24" i="2" s="1"/>
  <c r="R24" i="2" s="1"/>
  <c r="Q23" i="2"/>
  <c r="O13" i="2"/>
  <c r="R13" i="2" s="1"/>
  <c r="P13" i="2"/>
  <c r="S13" i="2" s="1"/>
  <c r="N13" i="2"/>
  <c r="L13" i="2"/>
  <c r="K14" i="2" s="1"/>
  <c r="L14" i="2" s="1"/>
  <c r="Q33" i="2"/>
  <c r="J34" i="2"/>
  <c r="M13" i="2"/>
  <c r="N24" i="2" l="1"/>
  <c r="P24" i="2"/>
  <c r="S24" i="2" s="1"/>
  <c r="L24" i="2"/>
  <c r="Q13" i="2"/>
  <c r="J14" i="2"/>
  <c r="P34" i="2"/>
  <c r="S34" i="2" s="1"/>
  <c r="N34" i="2"/>
  <c r="O34" i="2"/>
  <c r="R34" i="2" s="1"/>
  <c r="L34" i="2"/>
  <c r="K35" i="2" s="1"/>
  <c r="L35" i="2" s="1"/>
  <c r="M24" i="2"/>
  <c r="M34" i="2"/>
  <c r="Q24" i="2" l="1"/>
  <c r="N14" i="2"/>
  <c r="O14" i="2"/>
  <c r="R14" i="2" s="1"/>
  <c r="P14" i="2"/>
  <c r="S14" i="2" s="1"/>
  <c r="Q34" i="2"/>
  <c r="J35" i="2"/>
  <c r="M14" i="2"/>
  <c r="Q14" i="2" l="1"/>
  <c r="P35" i="2"/>
  <c r="S35" i="2" s="1"/>
  <c r="O35" i="2"/>
  <c r="R35" i="2" s="1"/>
  <c r="N35" i="2"/>
  <c r="M35" i="2"/>
  <c r="Q35" i="2" l="1"/>
</calcChain>
</file>

<file path=xl/sharedStrings.xml><?xml version="1.0" encoding="utf-8"?>
<sst xmlns="http://schemas.openxmlformats.org/spreadsheetml/2006/main" count="218" uniqueCount="121">
  <si>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</si>
  <si>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</si>
  <si>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</si>
  <si>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</si>
  <si>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</si>
  <si>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</si>
  <si>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</si>
  <si>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</si>
  <si>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</si>
  <si>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</si>
  <si>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</si>
  <si>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</si>
  <si>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</si>
  <si>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</si>
  <si>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</si>
  <si>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</si>
  <si>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</si>
  <si>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</si>
  <si>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</si>
  <si>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</si>
  <si>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</si>
  <si>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</si>
  <si>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재화</t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</si>
  <si>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</si>
  <si>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</si>
  <si>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</si>
  <si>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</si>
  <si>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</si>
  <si>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</si>
  <si>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</si>
  <si>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</si>
  <si>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EN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</si>
  <si>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</si>
  <si>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</si>
  <si>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</si>
  <si>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</si>
  <si>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</si>
  <si>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</si>
  <si>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</si>
  <si>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</si>
  <si>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</si>
  <si>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</si>
  <si>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출석체크</t>
    <phoneticPr fontId="1" type="noConversion"/>
  </si>
  <si>
    <t>돼지저금통</t>
    <phoneticPr fontId="1" type="noConversion"/>
  </si>
  <si>
    <t>그외기능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</si>
  <si>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</si>
  <si>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</si>
  <si>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</si>
  <si>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</si>
  <si>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</si>
  <si>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</si>
  <si>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</si>
  <si>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</si>
  <si>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</si>
  <si>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</si>
  <si>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</si>
  <si>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</si>
  <si>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</si>
  <si>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</si>
  <si>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</si>
  <si>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</si>
  <si>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</si>
  <si>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</si>
  <si>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</si>
  <si>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</si>
  <si>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</si>
  <si>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</si>
  <si>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</si>
  <si>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</si>
  <si>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</si>
  <si>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</si>
  <si>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</si>
  <si>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</si>
  <si>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</si>
  <si>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</si>
  <si>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</si>
  <si>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</si>
  <si>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</si>
  <si>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</si>
  <si>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</si>
  <si>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온앱포즈 &amp; 홈 도착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</si>
  <si>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</si>
  <si>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</si>
  <si>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</si>
  <si>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</si>
  <si>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</si>
  <si>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</si>
  <si>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</si>
  <si>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</si>
  <si>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</si>
  <si>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test_bigboost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</si>
  <si>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</si>
  <si>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</si>
  <si>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</si>
  <si>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</si>
  <si>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</si>
  <si>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</si>
  <si>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</si>
  <si>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</si>
  <si>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</si>
  <si>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</si>
  <si>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</si>
  <si>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</si>
  <si>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</si>
  <si>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</si>
  <si>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</si>
  <si>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</si>
  <si>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</si>
  <si>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</si>
  <si>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</si>
  <si>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</si>
  <si>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</si>
  <si>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</si>
  <si>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</si>
  <si>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</si>
  <si>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</si>
  <si>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</si>
  <si>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</si>
  <si>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</si>
  <si>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온앱포즈 &amp; 홈 도착</t>
  </si>
  <si>
    <t>ev11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</si>
</sst>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id</v>
          </cell>
          <cell r="D1" t="str">
            <v>이벤트프로덕트카운트참고</v>
          </cell>
          <cell r="E1" t="str">
            <v>등록상품개수</v>
          </cell>
          <cell r="F1" t="str">
            <v>indexSub|Int</v>
          </cell>
          <cell r="G1" t="str">
            <v>free|Bool</v>
          </cell>
          <cell r="H1" t="str">
            <v>eng|Float</v>
          </cell>
          <cell r="I1" t="str">
            <v>kor|Int</v>
          </cell>
          <cell r="J1" t="str">
            <v>serverItemId|String</v>
          </cell>
          <cell r="K1" t="str">
            <v>key</v>
          </cell>
          <cell r="L1" t="str">
            <v>key|Int</v>
          </cell>
          <cell r="M1" t="str">
            <v>tp1</v>
          </cell>
          <cell r="N1" t="str">
            <v>tp</v>
          </cell>
          <cell r="O1" t="str">
            <v>vl1</v>
          </cell>
          <cell r="P1" t="str">
            <v>cn1</v>
          </cell>
          <cell r="Q1" t="str">
            <v>tp2</v>
          </cell>
          <cell r="R1" t="str">
            <v>tp</v>
          </cell>
          <cell r="S1" t="str">
            <v>vl2</v>
          </cell>
          <cell r="T1" t="str">
            <v>cn2</v>
          </cell>
          <cell r="U1" t="str">
            <v>tp3</v>
          </cell>
          <cell r="V1" t="str">
            <v>tp</v>
          </cell>
          <cell r="W1" t="str">
            <v>vl3</v>
          </cell>
          <cell r="X1" t="str">
            <v>cn3</v>
          </cell>
          <cell r="Y1" t="str">
            <v>tp4</v>
          </cell>
          <cell r="Z1" t="str">
            <v>tp</v>
          </cell>
          <cell r="AA1" t="str">
            <v>vl4</v>
          </cell>
          <cell r="AB1" t="str">
            <v>cn4</v>
          </cell>
          <cell r="AC1" t="str">
            <v>tp5</v>
          </cell>
          <cell r="AD1" t="str">
            <v>tp</v>
          </cell>
          <cell r="AE1" t="str">
            <v>vl5</v>
          </cell>
          <cell r="AF1" t="str">
            <v>cn5</v>
          </cell>
          <cell r="AG1" t="str">
            <v>rewardType1|String</v>
          </cell>
          <cell r="AH1" t="str">
            <v>rewardValue1|String</v>
          </cell>
          <cell r="AI1" t="str">
            <v>rewardCount1|Int</v>
          </cell>
          <cell r="AJ1" t="str">
            <v>rewardType2|String</v>
          </cell>
          <cell r="AK1" t="str">
            <v>rewardValue2|String</v>
          </cell>
          <cell r="AL1" t="str">
            <v>rewardCount2|Int</v>
          </cell>
          <cell r="AM1" t="str">
            <v>rewardType3|String</v>
          </cell>
          <cell r="AN1" t="str">
            <v>rewardValue3|String</v>
          </cell>
          <cell r="AO1" t="str">
            <v>rewardCount3|Int</v>
          </cell>
          <cell r="AP1" t="str">
            <v>rewardType4|String</v>
          </cell>
          <cell r="AQ1" t="str">
            <v>rewardValue4|String</v>
          </cell>
          <cell r="AR1" t="str">
            <v>rewardCount4|Int</v>
          </cell>
          <cell r="AS1" t="str">
            <v>rewardType5|String</v>
          </cell>
          <cell r="AT1" t="str">
            <v>rewardValue5|String</v>
          </cell>
          <cell r="AU1" t="str">
            <v>rewardCount5|Int</v>
          </cell>
          <cell r="AV1" t="str">
            <v>테이블연결</v>
          </cell>
          <cell r="AW1" t="str">
            <v>Jason화</v>
          </cell>
          <cell r="AY1" t="str">
            <v>tp_Verify</v>
          </cell>
          <cell r="AZ1" t="str">
            <v>value</v>
          </cell>
          <cell r="BB1" t="str">
            <v>서버재화</v>
          </cell>
          <cell r="BD1" t="str">
            <v>서버아이템</v>
          </cell>
          <cell r="BF1" t="str">
            <v>그외</v>
          </cell>
          <cell r="BH1" t="str">
            <v>sProd</v>
          </cell>
        </row>
        <row r="2">
          <cell r="A2" t="str">
            <v>test_levelpass</v>
          </cell>
          <cell r="D2" t="str">
            <v>test</v>
          </cell>
          <cell r="E2">
            <v>1</v>
          </cell>
        </row>
        <row r="3">
          <cell r="A3" t="str">
            <v>test_bigboost</v>
          </cell>
          <cell r="D3" t="str">
            <v>test</v>
          </cell>
          <cell r="E3">
            <v>2</v>
          </cell>
        </row>
        <row r="4">
          <cell r="A4" t="str">
            <v>ev3_oneofthree_1</v>
          </cell>
          <cell r="D4" t="str">
            <v>ev3</v>
          </cell>
          <cell r="E4">
            <v>3</v>
          </cell>
        </row>
        <row r="5">
          <cell r="A5" t="str">
            <v>ev3_oneofthree_2</v>
          </cell>
          <cell r="D5" t="str">
            <v>ev3</v>
          </cell>
          <cell r="E5">
            <v>3</v>
          </cell>
        </row>
        <row r="6">
          <cell r="A6" t="str">
            <v>ev3_oneofthree_3</v>
          </cell>
          <cell r="D6" t="str">
            <v>ev3</v>
          </cell>
          <cell r="E6">
            <v>4</v>
          </cell>
        </row>
        <row r="7">
          <cell r="A7" t="str">
            <v>ev4_conti_1</v>
          </cell>
          <cell r="D7" t="str">
            <v>ev4</v>
          </cell>
          <cell r="E7">
            <v>3</v>
          </cell>
        </row>
        <row r="8">
          <cell r="A8" t="str">
            <v>ev4_conti_2</v>
          </cell>
          <cell r="D8" t="str">
            <v>ev4</v>
          </cell>
          <cell r="E8">
            <v>1</v>
          </cell>
        </row>
        <row r="9">
          <cell r="A9" t="str">
            <v>ev4_conti_3</v>
          </cell>
          <cell r="D9" t="str">
            <v>ev4</v>
          </cell>
          <cell r="E9">
            <v>4</v>
          </cell>
        </row>
        <row r="10">
          <cell r="A10" t="str">
            <v>ev4_conti_4</v>
          </cell>
          <cell r="D10" t="str">
            <v>ev4</v>
          </cell>
          <cell r="E10">
            <v>2</v>
          </cell>
        </row>
        <row r="11">
          <cell r="A11" t="str">
            <v>ev5_oneplustwo_1</v>
          </cell>
          <cell r="D11" t="str">
            <v>ev5</v>
          </cell>
          <cell r="E11">
            <v>4</v>
          </cell>
        </row>
        <row r="12">
          <cell r="A12" t="str">
            <v>ev5_oneplustwo_2</v>
          </cell>
          <cell r="D12" t="str">
            <v>ev5</v>
          </cell>
          <cell r="E12">
            <v>3</v>
          </cell>
        </row>
        <row r="13">
          <cell r="A13" t="str">
            <v>ev5_oneplustwo_3</v>
          </cell>
          <cell r="D13" t="str">
            <v>ev5</v>
          </cell>
          <cell r="E13">
            <v>4</v>
          </cell>
        </row>
        <row r="14">
          <cell r="A14" t="str">
            <v>seventotalgroup1_1</v>
          </cell>
          <cell r="D14" t="str">
            <v>seventotalgroup1</v>
          </cell>
          <cell r="E14">
            <v>3</v>
          </cell>
        </row>
        <row r="15">
          <cell r="A15" t="str">
            <v>seventotalgroup1_2</v>
          </cell>
          <cell r="D15" t="str">
            <v>seventotalgroup1</v>
          </cell>
          <cell r="E15">
            <v>3</v>
          </cell>
        </row>
        <row r="16">
          <cell r="A16" t="str">
            <v>seventotalgroup1_3</v>
          </cell>
          <cell r="D16" t="str">
            <v>seventotalgroup1</v>
          </cell>
          <cell r="E16">
            <v>3</v>
          </cell>
        </row>
        <row r="17">
          <cell r="A17" t="str">
            <v>seventotalgroup1_4</v>
          </cell>
          <cell r="D17" t="str">
            <v>seventotalgroup1</v>
          </cell>
          <cell r="E17">
            <v>3</v>
          </cell>
        </row>
        <row r="18">
          <cell r="A18" t="str">
            <v>seventotalgroup2_1</v>
          </cell>
          <cell r="D18" t="str">
            <v>seventotalgroup2</v>
          </cell>
          <cell r="E18">
            <v>3</v>
          </cell>
        </row>
        <row r="19">
          <cell r="A19" t="str">
            <v>seventotalgroup2_2</v>
          </cell>
          <cell r="D19" t="str">
            <v>seventotalgroup2</v>
          </cell>
          <cell r="E19">
            <v>3</v>
          </cell>
        </row>
        <row r="20">
          <cell r="A20" t="str">
            <v>seventotalgroup2_3</v>
          </cell>
          <cell r="D20" t="str">
            <v>seventotalgroup2</v>
          </cell>
          <cell r="E20">
            <v>3</v>
          </cell>
        </row>
        <row r="21">
          <cell r="A21" t="str">
            <v>seventotalgroup2_4</v>
          </cell>
          <cell r="D21" t="str">
            <v>seventotalgroup2</v>
          </cell>
          <cell r="E21">
            <v>3</v>
          </cell>
        </row>
        <row r="22">
          <cell r="A22" t="str">
            <v>seventotalgroup3_1</v>
          </cell>
          <cell r="D22" t="str">
            <v>seventotalgroup3</v>
          </cell>
          <cell r="E22">
            <v>3</v>
          </cell>
        </row>
        <row r="23">
          <cell r="A23" t="str">
            <v>seventotalgroup3_2</v>
          </cell>
          <cell r="D23" t="str">
            <v>seventotalgroup3</v>
          </cell>
          <cell r="E23">
            <v>3</v>
          </cell>
        </row>
        <row r="24">
          <cell r="A24" t="str">
            <v>seventotalgroup3_3</v>
          </cell>
          <cell r="D24" t="str">
            <v>seventotalgroup3</v>
          </cell>
          <cell r="E24">
            <v>3</v>
          </cell>
        </row>
        <row r="25">
          <cell r="A25" t="str">
            <v>seventotalgroup3_4</v>
          </cell>
          <cell r="D25" t="str">
            <v>seventotalgroup3</v>
          </cell>
          <cell r="E25">
            <v>3</v>
          </cell>
        </row>
        <row r="26">
          <cell r="A26" t="str">
            <v>cashshopenergy_1</v>
          </cell>
          <cell r="D26" t="str">
            <v>cashshopenergy</v>
          </cell>
          <cell r="E26">
            <v>1</v>
          </cell>
        </row>
        <row r="27">
          <cell r="A27" t="str">
            <v>cashshopenergy_2</v>
          </cell>
          <cell r="D27" t="str">
            <v>cashshopenergy</v>
          </cell>
          <cell r="E27">
            <v>1</v>
          </cell>
        </row>
        <row r="28">
          <cell r="A28" t="str">
            <v>cashshopenergy_3</v>
          </cell>
          <cell r="D28" t="str">
            <v>cashshopenergy</v>
          </cell>
          <cell r="E28">
            <v>1</v>
          </cell>
        </row>
        <row r="29">
          <cell r="A29" t="str">
            <v>cashshopenergy_4</v>
          </cell>
          <cell r="D29" t="str">
            <v>cashshopenergy</v>
          </cell>
          <cell r="E29">
            <v>1</v>
          </cell>
        </row>
        <row r="30">
          <cell r="A30" t="str">
            <v>cashshopenergy_5</v>
          </cell>
          <cell r="D30" t="str">
            <v>cashshopenergy</v>
          </cell>
          <cell r="E30">
            <v>1</v>
          </cell>
        </row>
        <row r="31">
          <cell r="A31" t="str">
            <v>cashshopenergy_6</v>
          </cell>
          <cell r="D31" t="str">
            <v>cashshopenergy</v>
          </cell>
          <cell r="E31">
            <v>1</v>
          </cell>
        </row>
        <row r="32">
          <cell r="A32" t="str">
            <v>cashshopenergy_1_more</v>
          </cell>
          <cell r="D32" t="str">
            <v>cashshopenergy</v>
          </cell>
          <cell r="E32">
            <v>1</v>
          </cell>
        </row>
        <row r="33">
          <cell r="A33" t="str">
            <v>cashshopenergy_2_more</v>
          </cell>
          <cell r="D33" t="str">
            <v>cashshopenergy</v>
          </cell>
          <cell r="E33">
            <v>1</v>
          </cell>
        </row>
        <row r="34">
          <cell r="A34" t="str">
            <v>cashshopenergy_3_more</v>
          </cell>
          <cell r="D34" t="str">
            <v>cashshopenergy</v>
          </cell>
          <cell r="E34">
            <v>1</v>
          </cell>
        </row>
        <row r="35">
          <cell r="A35" t="str">
            <v>cashshopenergy_4_more</v>
          </cell>
          <cell r="D35" t="str">
            <v>cashshopenergy</v>
          </cell>
          <cell r="E35">
            <v>1</v>
          </cell>
        </row>
        <row r="36">
          <cell r="A36" t="str">
            <v>cashshopenergy_5_more</v>
          </cell>
          <cell r="D36" t="str">
            <v>cashshopenergy</v>
          </cell>
          <cell r="E36">
            <v>1</v>
          </cell>
        </row>
        <row r="37">
          <cell r="A37" t="str">
            <v>cashshopenergy_6_more</v>
          </cell>
          <cell r="D37" t="str">
            <v>cashshopenergy</v>
          </cell>
          <cell r="E37">
            <v>1</v>
          </cell>
        </row>
        <row r="38">
          <cell r="A38" t="str">
            <v>cashshopgold_1</v>
          </cell>
          <cell r="D38" t="str">
            <v>cashshopgold</v>
          </cell>
          <cell r="E38">
            <v>1</v>
          </cell>
        </row>
        <row r="39">
          <cell r="A39" t="str">
            <v>cashshopgold_2</v>
          </cell>
          <cell r="D39" t="str">
            <v>cashshopgold</v>
          </cell>
          <cell r="E39">
            <v>1</v>
          </cell>
        </row>
        <row r="40">
          <cell r="A40" t="str">
            <v>cashshopgold_3</v>
          </cell>
          <cell r="D40" t="str">
            <v>cashshopgold</v>
          </cell>
          <cell r="E40">
            <v>1</v>
          </cell>
        </row>
        <row r="41">
          <cell r="A41" t="str">
            <v>cashshopgold_4</v>
          </cell>
          <cell r="D41" t="str">
            <v>cashshopgold</v>
          </cell>
          <cell r="E41">
            <v>1</v>
          </cell>
        </row>
        <row r="42">
          <cell r="A42" t="str">
            <v>cashshopgold_5</v>
          </cell>
          <cell r="D42" t="str">
            <v>cashshopgold</v>
          </cell>
          <cell r="E42">
            <v>1</v>
          </cell>
        </row>
        <row r="43">
          <cell r="A43" t="str">
            <v>cashshopgold_6</v>
          </cell>
          <cell r="D43" t="str">
            <v>cashshopgold</v>
          </cell>
          <cell r="E43">
            <v>1</v>
          </cell>
        </row>
        <row r="44">
          <cell r="A44" t="str">
            <v>cashshopgold_1_more</v>
          </cell>
          <cell r="D44" t="str">
            <v>cashshopgold</v>
          </cell>
          <cell r="E44">
            <v>1</v>
          </cell>
        </row>
        <row r="45">
          <cell r="A45" t="str">
            <v>cashshopgold_2_more</v>
          </cell>
          <cell r="D45" t="str">
            <v>cashshopgold</v>
          </cell>
          <cell r="E45">
            <v>1</v>
          </cell>
        </row>
        <row r="46">
          <cell r="A46" t="str">
            <v>cashshopgold_3_more</v>
          </cell>
          <cell r="D46" t="str">
            <v>cashshopgold</v>
          </cell>
          <cell r="E46">
            <v>1</v>
          </cell>
        </row>
        <row r="47">
          <cell r="A47" t="str">
            <v>cashshopgold_4_more</v>
          </cell>
          <cell r="D47" t="str">
            <v>cashshopgold</v>
          </cell>
          <cell r="E47">
            <v>1</v>
          </cell>
        </row>
        <row r="48">
          <cell r="A48" t="str">
            <v>cashshopgold_5_more</v>
          </cell>
          <cell r="D48" t="str">
            <v>cashshopgold</v>
          </cell>
          <cell r="E48">
            <v>1</v>
          </cell>
        </row>
        <row r="49">
          <cell r="A49" t="str">
            <v>cashshopgold_6_more</v>
          </cell>
          <cell r="D49" t="str">
            <v>cashshopgold</v>
          </cell>
          <cell r="E49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N1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9" sqref="C9"/>
    </sheetView>
  </sheetViews>
  <sheetFormatPr defaultRowHeight="16.5" outlineLevelCol="1"/>
  <cols>
    <col min="2" max="3" width="26.5" customWidth="1" outlineLevel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  <col min="40" max="40" width="9" customWidth="1" outlineLevel="1"/>
  </cols>
  <sheetData>
    <row r="1" spans="1:40" ht="27" customHeight="1">
      <c r="A1" t="s">
        <v>17</v>
      </c>
      <c r="B1" t="s">
        <v>11</v>
      </c>
      <c r="C1" t="s">
        <v>14</v>
      </c>
      <c r="D1" t="s">
        <v>87</v>
      </c>
      <c r="E1" t="s">
        <v>92</v>
      </c>
      <c r="F1" t="s">
        <v>91</v>
      </c>
      <c r="G1" t="s">
        <v>18</v>
      </c>
      <c r="H1" t="s">
        <v>19</v>
      </c>
      <c r="I1" s="2" t="s">
        <v>72</v>
      </c>
      <c r="J1" t="s">
        <v>19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69</v>
      </c>
      <c r="AB1" t="s">
        <v>79</v>
      </c>
      <c r="AC1" t="s">
        <v>78</v>
      </c>
      <c r="AD1" t="s">
        <v>83</v>
      </c>
      <c r="AE1" t="s">
        <v>82</v>
      </c>
      <c r="AG1" t="s">
        <v>35</v>
      </c>
      <c r="AI1" t="s">
        <v>71</v>
      </c>
      <c r="AJ1" t="s">
        <v>24</v>
      </c>
      <c r="AL1" t="s">
        <v>44</v>
      </c>
      <c r="AN1" t="s">
        <v>81</v>
      </c>
    </row>
    <row r="2" spans="1:40">
      <c r="A2" t="s">
        <v>0</v>
      </c>
      <c r="B2" t="s">
        <v>48</v>
      </c>
      <c r="C2" t="s">
        <v>36</v>
      </c>
      <c r="F2">
        <f ca="1">IF(NOT(ISBLANK(E2)),E2,
COUNTIF(OFFSET([1]ShopProductTable!$A:$A,0,MATCH("이벤트프로덕트카운트참고",[1]ShopProductTable!$1:$1,0)-1),A2))</f>
        <v>0</v>
      </c>
      <c r="G2">
        <v>300</v>
      </c>
      <c r="H2" t="str">
        <f t="shared" ref="H2:J14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4" si="1">IF(ISBLANK($Q2),"",YEAR($Q2))</f>
        <v>2022</v>
      </c>
      <c r="L2">
        <f t="shared" ref="L2:L14" si="2">IF(ISBLANK($Q2),"",MONTH($Q2))</f>
        <v>11</v>
      </c>
      <c r="M2">
        <f t="shared" ref="M2:M14" si="3">IF(ISBLANK($Q2),"",DAY($Q2))</f>
        <v>1</v>
      </c>
      <c r="N2">
        <f t="shared" ref="N2:N14" si="4">IF(ISBLANK($R2),"",YEAR($R2+1))</f>
        <v>2022</v>
      </c>
      <c r="O2">
        <f t="shared" ref="O2:O14" si="5">IF(ISBLANK($R2),"",MONTH($R2+1))</f>
        <v>12</v>
      </c>
      <c r="P2">
        <f t="shared" ref="P2:P14" si="6">IF(ISBLANK($R2),"",DAY($R2+1))</f>
        <v>1</v>
      </c>
      <c r="Q2" s="3">
        <v>44866</v>
      </c>
      <c r="R2" s="3">
        <v>44895</v>
      </c>
      <c r="S2">
        <f>K2</f>
        <v>2022</v>
      </c>
      <c r="T2">
        <f t="shared" ref="T2:X14" si="7">L2</f>
        <v>11</v>
      </c>
      <c r="U2">
        <f t="shared" si="7"/>
        <v>1</v>
      </c>
      <c r="V2">
        <f t="shared" si="7"/>
        <v>2022</v>
      </c>
      <c r="W2">
        <f t="shared" si="7"/>
        <v>12</v>
      </c>
      <c r="X2">
        <f t="shared" si="7"/>
        <v>1</v>
      </c>
      <c r="Y2" t="s">
        <v>54</v>
      </c>
      <c r="Z2" s="4">
        <f t="shared" ref="Z2:AB5" ca="1" si="8">VLOOKUP(Y2,OFFSET(INDIRECT("$A:$B"),0,MATCH(Y$1&amp;"_Verify",INDIRECT("$1:$1"),0)-1),2,0)</f>
        <v>3</v>
      </c>
      <c r="AA2" t="s">
        <v>51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37</v>
      </c>
      <c r="AI2" t="s">
        <v>51</v>
      </c>
      <c r="AJ2">
        <v>0</v>
      </c>
      <c r="AL2" t="s">
        <v>42</v>
      </c>
      <c r="AN2" t="str">
        <f ca="1">"{"&amp;
IF(LEFT(OFFSET(AD1,COUNTA(AD:AD)-1,0),1)=",",SUBSTITUTE(OFFSET(AD1,COUNTA(AD:AD)-1,0),",","",1),OFFSET(AD1,COUNTA(AD:AD)-1,0))
&amp;"}"</f>
        <v>{"ev1":86400,"ev2":0,"ev3":691200,"ev4":172800,"ev5":86400,"ev6":2592000,"ev7":43200,"ev8":43200,"ev9":0,"ev10":0,"ev11":0,"ev12":0,"ev13":0}</v>
      </c>
    </row>
    <row r="3" spans="1:40">
      <c r="A3" t="s">
        <v>1</v>
      </c>
      <c r="B3" t="s">
        <v>49</v>
      </c>
      <c r="C3" t="s">
        <v>36</v>
      </c>
      <c r="F3">
        <f ca="1">IF(NOT(ISBLANK(E3)),E3,
COUNTIF(OFFSET([1]ShopProductTable!$A:$A,0,MATCH("이벤트프로덕트카운트참고",[1]ShopProductTable!$1:$1,0)-1),A3))</f>
        <v>0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2022</v>
      </c>
      <c r="L3">
        <f t="shared" si="2"/>
        <v>11</v>
      </c>
      <c r="M3">
        <f t="shared" si="3"/>
        <v>1</v>
      </c>
      <c r="N3">
        <f t="shared" si="4"/>
        <v>2022</v>
      </c>
      <c r="O3">
        <f t="shared" si="5"/>
        <v>12</v>
      </c>
      <c r="P3">
        <f t="shared" si="6"/>
        <v>1</v>
      </c>
      <c r="Q3" s="3">
        <v>44866</v>
      </c>
      <c r="R3" s="3">
        <v>44895</v>
      </c>
      <c r="S3">
        <f t="shared" ref="S3:S14" si="9">K3</f>
        <v>2022</v>
      </c>
      <c r="T3">
        <f t="shared" si="7"/>
        <v>11</v>
      </c>
      <c r="U3">
        <f t="shared" si="7"/>
        <v>1</v>
      </c>
      <c r="V3">
        <f t="shared" si="7"/>
        <v>2022</v>
      </c>
      <c r="W3">
        <f t="shared" si="7"/>
        <v>12</v>
      </c>
      <c r="X3">
        <f t="shared" si="7"/>
        <v>1</v>
      </c>
      <c r="Y3" t="s">
        <v>51</v>
      </c>
      <c r="Z3" s="4">
        <f t="shared" ca="1" si="8"/>
        <v>0</v>
      </c>
      <c r="AA3" t="s">
        <v>51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39</v>
      </c>
      <c r="AI3" t="s">
        <v>52</v>
      </c>
      <c r="AJ3">
        <v>1</v>
      </c>
      <c r="AL3" t="s">
        <v>43</v>
      </c>
    </row>
    <row r="4" spans="1:40">
      <c r="A4" t="s">
        <v>2</v>
      </c>
      <c r="B4" t="s">
        <v>47</v>
      </c>
      <c r="C4" t="s">
        <v>40</v>
      </c>
      <c r="D4" t="s">
        <v>84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2022</v>
      </c>
      <c r="L4">
        <f t="shared" si="2"/>
        <v>11</v>
      </c>
      <c r="M4">
        <f t="shared" si="3"/>
        <v>1</v>
      </c>
      <c r="N4">
        <f t="shared" si="4"/>
        <v>2022</v>
      </c>
      <c r="O4">
        <f t="shared" si="5"/>
        <v>12</v>
      </c>
      <c r="P4">
        <f t="shared" si="6"/>
        <v>1</v>
      </c>
      <c r="Q4" s="3">
        <v>44866</v>
      </c>
      <c r="R4" s="3">
        <v>44895</v>
      </c>
      <c r="S4">
        <f t="shared" si="9"/>
        <v>2022</v>
      </c>
      <c r="T4">
        <f t="shared" si="7"/>
        <v>11</v>
      </c>
      <c r="U4">
        <f t="shared" si="7"/>
        <v>1</v>
      </c>
      <c r="V4">
        <f t="shared" si="7"/>
        <v>2022</v>
      </c>
      <c r="W4">
        <f t="shared" si="7"/>
        <v>12</v>
      </c>
      <c r="X4">
        <f t="shared" si="7"/>
        <v>1</v>
      </c>
      <c r="Y4" t="s">
        <v>52</v>
      </c>
      <c r="Z4" s="4">
        <f t="shared" ca="1" si="8"/>
        <v>1</v>
      </c>
      <c r="AA4" t="s">
        <v>80</v>
      </c>
      <c r="AB4" s="4">
        <f t="shared" ca="1" si="8"/>
        <v>4</v>
      </c>
      <c r="AC4" s="4">
        <v>1</v>
      </c>
      <c r="AD4" t="str">
        <f t="shared" ref="AD4:AD14" si="10">AD3&amp;","&amp;AE4</f>
        <v>"ev1":86400,"ev2":0,"ev3":691200</v>
      </c>
      <c r="AE4" t="str">
        <f t="shared" ref="AE4:AE14" si="11">""""&amp;$A4&amp;""""&amp;""&amp;":"&amp;I4</f>
        <v>"ev3":691200</v>
      </c>
      <c r="AG4" t="s">
        <v>41</v>
      </c>
      <c r="AI4" t="s">
        <v>53</v>
      </c>
      <c r="AJ4">
        <v>2</v>
      </c>
    </row>
    <row r="5" spans="1:40">
      <c r="A5" t="s">
        <v>3</v>
      </c>
      <c r="B5" t="s">
        <v>12</v>
      </c>
      <c r="C5" t="s">
        <v>38</v>
      </c>
      <c r="D5" t="s">
        <v>85</v>
      </c>
      <c r="F5">
        <f ca="1">IF(NOT(ISBLANK(E5)),E5,
COUNTIF(OFFSET([1]ShopProductTable!$A:$A,0,MATCH("이벤트프로덕트카운트참고",[1]ShopProductTable!$1:$1,0)-1),A5))</f>
        <v>4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2022</v>
      </c>
      <c r="L5">
        <f t="shared" si="2"/>
        <v>11</v>
      </c>
      <c r="M5">
        <f t="shared" si="3"/>
        <v>12</v>
      </c>
      <c r="N5">
        <f t="shared" si="4"/>
        <v>2022</v>
      </c>
      <c r="O5">
        <f t="shared" si="5"/>
        <v>11</v>
      </c>
      <c r="P5">
        <f t="shared" si="6"/>
        <v>28</v>
      </c>
      <c r="Q5" s="3">
        <v>44877</v>
      </c>
      <c r="R5" s="3">
        <v>44892</v>
      </c>
      <c r="S5">
        <f t="shared" si="9"/>
        <v>2022</v>
      </c>
      <c r="T5">
        <f t="shared" si="7"/>
        <v>11</v>
      </c>
      <c r="U5">
        <f t="shared" si="7"/>
        <v>12</v>
      </c>
      <c r="V5">
        <f t="shared" si="7"/>
        <v>2022</v>
      </c>
      <c r="W5">
        <f t="shared" si="7"/>
        <v>11</v>
      </c>
      <c r="X5">
        <f t="shared" si="7"/>
        <v>28</v>
      </c>
      <c r="Y5" t="s">
        <v>52</v>
      </c>
      <c r="Z5" s="4">
        <f t="shared" ca="1" si="8"/>
        <v>1</v>
      </c>
      <c r="AA5" t="s">
        <v>80</v>
      </c>
      <c r="AB5" s="4">
        <f t="shared" ca="1" si="8"/>
        <v>4</v>
      </c>
      <c r="AC5" s="4">
        <v>1</v>
      </c>
      <c r="AD5" t="str">
        <f t="shared" si="10"/>
        <v>"ev1":86400,"ev2":0,"ev3":691200,"ev4":172800</v>
      </c>
      <c r="AE5" t="str">
        <f t="shared" si="11"/>
        <v>"ev4":172800</v>
      </c>
      <c r="AG5" t="s">
        <v>46</v>
      </c>
      <c r="AI5" t="s">
        <v>54</v>
      </c>
      <c r="AJ5">
        <v>3</v>
      </c>
    </row>
    <row r="6" spans="1:40">
      <c r="A6" t="s">
        <v>4</v>
      </c>
      <c r="B6" t="s">
        <v>102</v>
      </c>
      <c r="C6" t="s">
        <v>45</v>
      </c>
      <c r="D6" t="s">
        <v>86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2022</v>
      </c>
      <c r="L6">
        <f t="shared" si="2"/>
        <v>9</v>
      </c>
      <c r="M6">
        <f t="shared" si="3"/>
        <v>25</v>
      </c>
      <c r="N6">
        <f t="shared" si="4"/>
        <v>2022</v>
      </c>
      <c r="O6">
        <f t="shared" si="5"/>
        <v>11</v>
      </c>
      <c r="P6">
        <f t="shared" si="6"/>
        <v>16</v>
      </c>
      <c r="Q6" s="3">
        <v>44829</v>
      </c>
      <c r="R6" s="3">
        <v>44880</v>
      </c>
      <c r="S6">
        <f t="shared" si="9"/>
        <v>2022</v>
      </c>
      <c r="T6">
        <f t="shared" si="7"/>
        <v>9</v>
      </c>
      <c r="U6">
        <f t="shared" si="7"/>
        <v>25</v>
      </c>
      <c r="V6">
        <f t="shared" si="7"/>
        <v>2022</v>
      </c>
      <c r="W6">
        <f t="shared" si="7"/>
        <v>11</v>
      </c>
      <c r="X6">
        <f t="shared" si="7"/>
        <v>16</v>
      </c>
      <c r="Y6" t="s">
        <v>52</v>
      </c>
      <c r="Z6" s="4">
        <f t="shared" ref="Z6" ca="1" si="12">VLOOKUP(Y6,OFFSET(INDIRECT("$A:$B"),0,MATCH(Y$1&amp;"_Verify",INDIRECT("$1:$1"),0)-1),2,0)</f>
        <v>1</v>
      </c>
      <c r="AA6" t="s">
        <v>80</v>
      </c>
      <c r="AB6" s="4">
        <f t="shared" ref="AB6" ca="1" si="13">VLOOKUP(AA6,OFFSET(INDIRECT("$A:$B"),0,MATCH(AA$1&amp;"_Verify",INDIRECT("$1:$1"),0)-1),2,0)</f>
        <v>4</v>
      </c>
      <c r="AC6" s="4">
        <v>1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104</v>
      </c>
      <c r="AI6" t="s">
        <v>80</v>
      </c>
      <c r="AJ6">
        <v>4</v>
      </c>
    </row>
    <row r="7" spans="1:40">
      <c r="A7" t="s">
        <v>5</v>
      </c>
      <c r="B7" t="s">
        <v>95</v>
      </c>
      <c r="C7" t="s">
        <v>93</v>
      </c>
      <c r="D7" t="s">
        <v>99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2022</v>
      </c>
      <c r="L7">
        <f t="shared" si="2"/>
        <v>9</v>
      </c>
      <c r="M7">
        <f t="shared" si="3"/>
        <v>12</v>
      </c>
      <c r="N7">
        <f t="shared" si="4"/>
        <v>2022</v>
      </c>
      <c r="O7">
        <f t="shared" si="5"/>
        <v>11</v>
      </c>
      <c r="P7">
        <f t="shared" si="6"/>
        <v>28</v>
      </c>
      <c r="Q7" s="3">
        <v>44816</v>
      </c>
      <c r="R7" s="3">
        <v>44892</v>
      </c>
      <c r="S7">
        <f t="shared" si="9"/>
        <v>2022</v>
      </c>
      <c r="T7">
        <f t="shared" si="7"/>
        <v>9</v>
      </c>
      <c r="U7">
        <f t="shared" si="7"/>
        <v>12</v>
      </c>
      <c r="V7">
        <f t="shared" si="7"/>
        <v>2022</v>
      </c>
      <c r="W7">
        <f t="shared" si="7"/>
        <v>11</v>
      </c>
      <c r="X7">
        <f t="shared" si="7"/>
        <v>28</v>
      </c>
      <c r="Y7" t="s">
        <v>52</v>
      </c>
      <c r="Z7" s="4">
        <f t="shared" ref="Z7" ca="1" si="14">VLOOKUP(Y7,OFFSET(INDIRECT("$A:$B"),0,MATCH(Y$1&amp;"_Verify",INDIRECT("$1:$1"),0)-1),2,0)</f>
        <v>1</v>
      </c>
      <c r="AA7" t="s">
        <v>80</v>
      </c>
      <c r="AB7" s="4">
        <f t="shared" ref="AB7" ca="1" si="15">VLOOKUP(AA7,OFFSET(INDIRECT("$A:$B"),0,MATCH(AA$1&amp;"_Verify",INDIRECT("$1:$1"),0)-1),2,0)</f>
        <v>4</v>
      </c>
      <c r="AC7" s="4">
        <v>1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105</v>
      </c>
    </row>
    <row r="8" spans="1:40">
      <c r="A8" t="s">
        <v>6</v>
      </c>
      <c r="B8" t="s">
        <v>116</v>
      </c>
      <c r="C8" t="s">
        <v>104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43200</v>
      </c>
      <c r="J8" t="str">
        <f t="shared" si="0"/>
        <v>12h</v>
      </c>
      <c r="K8">
        <f t="shared" si="1"/>
        <v>2022</v>
      </c>
      <c r="L8">
        <f t="shared" si="2"/>
        <v>11</v>
      </c>
      <c r="M8">
        <f t="shared" si="3"/>
        <v>1</v>
      </c>
      <c r="N8">
        <f t="shared" si="4"/>
        <v>2022</v>
      </c>
      <c r="O8">
        <f t="shared" si="5"/>
        <v>12</v>
      </c>
      <c r="P8">
        <f t="shared" si="6"/>
        <v>1</v>
      </c>
      <c r="Q8" s="3">
        <v>44866</v>
      </c>
      <c r="R8" s="3">
        <v>44895</v>
      </c>
      <c r="S8">
        <f t="shared" si="9"/>
        <v>2022</v>
      </c>
      <c r="T8">
        <f t="shared" si="7"/>
        <v>11</v>
      </c>
      <c r="U8">
        <f t="shared" si="7"/>
        <v>1</v>
      </c>
      <c r="V8">
        <f t="shared" si="7"/>
        <v>2022</v>
      </c>
      <c r="W8">
        <f t="shared" si="7"/>
        <v>12</v>
      </c>
      <c r="X8">
        <f t="shared" si="7"/>
        <v>1</v>
      </c>
      <c r="Y8" t="s">
        <v>52</v>
      </c>
      <c r="Z8" s="4">
        <f t="shared" ref="Z8:Z9" ca="1" si="16">VLOOKUP(Y8,OFFSET(INDIRECT("$A:$B"),0,MATCH(Y$1&amp;"_Verify",INDIRECT("$1:$1"),0)-1),2,0)</f>
        <v>1</v>
      </c>
      <c r="AA8" t="s">
        <v>80</v>
      </c>
      <c r="AB8" s="4">
        <f t="shared" ref="AB8:AB9" ca="1" si="17">VLOOKUP(AA8,OFFSET(INDIRECT("$A:$B"),0,MATCH(AA$1&amp;"_Verify",INDIRECT("$1:$1"),0)-1),2,0)</f>
        <v>4</v>
      </c>
      <c r="AC8" s="4">
        <v>1</v>
      </c>
      <c r="AD8" t="str">
        <f t="shared" si="10"/>
        <v>"ev1":86400,"ev2":0,"ev3":691200,"ev4":172800,"ev5":86400,"ev6":2592000,"ev7":43200</v>
      </c>
      <c r="AE8" t="str">
        <f t="shared" si="11"/>
        <v>"ev7":43200</v>
      </c>
      <c r="AG8" t="s">
        <v>106</v>
      </c>
    </row>
    <row r="9" spans="1:40">
      <c r="A9" t="s">
        <v>7</v>
      </c>
      <c r="B9" t="s">
        <v>117</v>
      </c>
      <c r="C9" t="s">
        <v>106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43200</v>
      </c>
      <c r="J9" t="str">
        <f t="shared" si="0"/>
        <v>12h</v>
      </c>
      <c r="K9">
        <f t="shared" si="1"/>
        <v>2022</v>
      </c>
      <c r="L9">
        <f t="shared" si="2"/>
        <v>11</v>
      </c>
      <c r="M9">
        <f t="shared" si="3"/>
        <v>1</v>
      </c>
      <c r="N9">
        <f t="shared" si="4"/>
        <v>2022</v>
      </c>
      <c r="O9">
        <f t="shared" si="5"/>
        <v>12</v>
      </c>
      <c r="P9">
        <f t="shared" si="6"/>
        <v>1</v>
      </c>
      <c r="Q9" s="3">
        <v>44866</v>
      </c>
      <c r="R9" s="3">
        <v>44895</v>
      </c>
      <c r="S9">
        <f t="shared" si="9"/>
        <v>2022</v>
      </c>
      <c r="T9">
        <f t="shared" si="7"/>
        <v>11</v>
      </c>
      <c r="U9">
        <f t="shared" si="7"/>
        <v>1</v>
      </c>
      <c r="V9">
        <f t="shared" si="7"/>
        <v>2022</v>
      </c>
      <c r="W9">
        <f t="shared" si="7"/>
        <v>12</v>
      </c>
      <c r="X9">
        <f t="shared" si="7"/>
        <v>1</v>
      </c>
      <c r="Y9" t="s">
        <v>52</v>
      </c>
      <c r="Z9" s="4">
        <f t="shared" ca="1" si="16"/>
        <v>1</v>
      </c>
      <c r="AA9" t="s">
        <v>80</v>
      </c>
      <c r="AB9" s="4">
        <f t="shared" ca="1" si="17"/>
        <v>4</v>
      </c>
      <c r="AC9" s="4">
        <v>1</v>
      </c>
      <c r="AD9" t="str">
        <f t="shared" si="10"/>
        <v>"ev1":86400,"ev2":0,"ev3":691200,"ev4":172800,"ev5":86400,"ev6":2592000,"ev7":43200,"ev8":43200</v>
      </c>
      <c r="AE9" t="str">
        <f t="shared" si="11"/>
        <v>"ev8":43200</v>
      </c>
      <c r="AG9" t="s">
        <v>93</v>
      </c>
    </row>
    <row r="10" spans="1:40">
      <c r="A10" t="s">
        <v>8</v>
      </c>
      <c r="B10" t="s">
        <v>113</v>
      </c>
      <c r="C10" t="s">
        <v>105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2022</v>
      </c>
      <c r="L10">
        <f t="shared" si="2"/>
        <v>11</v>
      </c>
      <c r="M10">
        <f t="shared" si="3"/>
        <v>1</v>
      </c>
      <c r="N10">
        <f t="shared" si="4"/>
        <v>2022</v>
      </c>
      <c r="O10">
        <f t="shared" si="5"/>
        <v>12</v>
      </c>
      <c r="P10">
        <f t="shared" si="6"/>
        <v>1</v>
      </c>
      <c r="Q10" s="3">
        <v>44866</v>
      </c>
      <c r="R10" s="3">
        <v>44895</v>
      </c>
      <c r="S10">
        <f t="shared" si="9"/>
        <v>2022</v>
      </c>
      <c r="T10">
        <f t="shared" si="7"/>
        <v>11</v>
      </c>
      <c r="U10">
        <f t="shared" si="7"/>
        <v>1</v>
      </c>
      <c r="V10">
        <f t="shared" si="7"/>
        <v>2022</v>
      </c>
      <c r="W10">
        <f t="shared" si="7"/>
        <v>12</v>
      </c>
      <c r="X10">
        <f t="shared" si="7"/>
        <v>1</v>
      </c>
      <c r="Y10" t="s">
        <v>52</v>
      </c>
      <c r="Z10" s="4">
        <f t="shared" ref="Z10" ca="1" si="18">VLOOKUP(Y10,OFFSET(INDIRECT("$A:$B"),0,MATCH(Y$1&amp;"_Verify",INDIRECT("$1:$1"),0)-1),2,0)</f>
        <v>1</v>
      </c>
      <c r="AA10" t="s">
        <v>80</v>
      </c>
      <c r="AB10" s="4">
        <f t="shared" ref="AB10" ca="1" si="19">VLOOKUP(AA10,OFFSET(INDIRECT("$A:$B"),0,MATCH(AA$1&amp;"_Verify",INDIRECT("$1:$1"),0)-1),2,0)</f>
        <v>4</v>
      </c>
      <c r="AC10" s="4">
        <v>1</v>
      </c>
      <c r="AD10" t="str">
        <f t="shared" si="10"/>
        <v>"ev1":86400,"ev2":0,"ev3":691200,"ev4":172800,"ev5":86400,"ev6":2592000,"ev7":43200,"ev8":43200,"ev9":0</v>
      </c>
      <c r="AE10" t="str">
        <f t="shared" si="11"/>
        <v>"ev9":0</v>
      </c>
      <c r="AG10" t="s">
        <v>115</v>
      </c>
    </row>
    <row r="11" spans="1:40">
      <c r="A11" t="s">
        <v>9</v>
      </c>
      <c r="B11" t="s">
        <v>118</v>
      </c>
      <c r="C11" t="s">
        <v>114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2022</v>
      </c>
      <c r="L11">
        <f t="shared" si="2"/>
        <v>10</v>
      </c>
      <c r="M11">
        <f t="shared" si="3"/>
        <v>1</v>
      </c>
      <c r="N11">
        <f t="shared" si="4"/>
        <v>2022</v>
      </c>
      <c r="O11">
        <f t="shared" si="5"/>
        <v>10</v>
      </c>
      <c r="P11">
        <f t="shared" si="6"/>
        <v>31</v>
      </c>
      <c r="Q11" s="3">
        <v>44835</v>
      </c>
      <c r="R11" s="3">
        <v>44864</v>
      </c>
      <c r="S11">
        <f t="shared" ref="S11" si="22">K11</f>
        <v>2022</v>
      </c>
      <c r="T11">
        <f t="shared" ref="T11" si="23">L11</f>
        <v>10</v>
      </c>
      <c r="U11">
        <f t="shared" ref="U11" si="24">M11</f>
        <v>1</v>
      </c>
      <c r="V11">
        <f t="shared" ref="V11" si="25">N11</f>
        <v>2022</v>
      </c>
      <c r="W11">
        <f t="shared" ref="W11" si="26">O11</f>
        <v>10</v>
      </c>
      <c r="X11">
        <f t="shared" ref="X11" si="27">P11</f>
        <v>31</v>
      </c>
      <c r="Y11" t="s">
        <v>52</v>
      </c>
      <c r="Z11">
        <f t="shared" ref="Z11" ca="1" si="28">VLOOKUP(Y11,OFFSET(INDIRECT("$A:$B"),0,MATCH(Y$1&amp;"_Verify",INDIRECT("$1:$1"),0)-1),2,0)</f>
        <v>1</v>
      </c>
      <c r="AA11" t="s">
        <v>119</v>
      </c>
      <c r="AB11" s="4">
        <f t="shared" ref="AB11" ca="1" si="29">VLOOKUP(AA11,OFFSET(INDIRECT("$A:$B"),0,MATCH(AA$1&amp;"_Verify",INDIRECT("$1:$1"),0)-1),2,0)</f>
        <v>4</v>
      </c>
      <c r="AC11">
        <v>1</v>
      </c>
      <c r="AD11" t="str">
        <f t="shared" ref="AD11:AD14" si="30">AD10&amp;","&amp;AE11</f>
        <v>"ev1":86400,"ev2":0,"ev3":691200,"ev4":172800,"ev5":86400,"ev6":2592000,"ev7":43200,"ev8":43200,"ev9":0,"ev10":0</v>
      </c>
      <c r="AE11" t="str">
        <f t="shared" ref="AE11:AE14" si="31">""""&amp;$A11&amp;""""&amp;""&amp;":"&amp;I11</f>
        <v>"ev10":0</v>
      </c>
    </row>
    <row r="12" spans="1:40">
      <c r="A12" t="s">
        <v>120</v>
      </c>
      <c r="F12">
        <f ca="1">IF(NOT(ISBLANK(E12)),E12,
COUNTIF(OFFSET([1]ShopProductTable!$A:$A,0,MATCH("이벤트프로덕트카운트참고",[1]ShopProductTable!$1:$1,0)-1),A12))</f>
        <v>0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 t="str">
        <f t="shared" si="1"/>
        <v/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s="3"/>
      <c r="R12" s="3"/>
      <c r="S12" t="str">
        <f t="shared" ref="S12" si="34">K12</f>
        <v/>
      </c>
      <c r="T12" t="str">
        <f t="shared" ref="T12" si="35">L12</f>
        <v/>
      </c>
      <c r="U12" t="str">
        <f t="shared" ref="U12" si="36">M12</f>
        <v/>
      </c>
      <c r="V12" t="str">
        <f t="shared" ref="V12" si="37">N12</f>
        <v/>
      </c>
      <c r="W12" t="str">
        <f t="shared" ref="W12" si="38">O12</f>
        <v/>
      </c>
      <c r="X12" t="str">
        <f t="shared" ref="X12" si="39">P12</f>
        <v/>
      </c>
      <c r="AB12" s="4"/>
      <c r="AD12" t="str">
        <f t="shared" si="30"/>
        <v>"ev1":86400,"ev2":0,"ev3":691200,"ev4":172800,"ev5":86400,"ev6":2592000,"ev7":43200,"ev8":43200,"ev9":0,"ev10":0,"ev11":0</v>
      </c>
      <c r="AE12" t="str">
        <f t="shared" si="31"/>
        <v>"ev11":0</v>
      </c>
    </row>
    <row r="13" spans="1:40">
      <c r="A13" t="s">
        <v>10</v>
      </c>
      <c r="F13">
        <f ca="1">IF(NOT(ISBLANK(E13)),E13,
COUNTIF(OFFSET([1]ShopProductTable!$A:$A,0,MATCH("이벤트프로덕트카운트참고",[1]ShopProductTable!$1:$1,0)-1),A13))</f>
        <v>0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 t="str">
        <f t="shared" si="1"/>
        <v/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s="3"/>
      <c r="R13" s="3"/>
      <c r="S13" t="str">
        <f t="shared" si="9"/>
        <v/>
      </c>
      <c r="T13" t="str">
        <f t="shared" si="7"/>
        <v/>
      </c>
      <c r="U13" t="str">
        <f t="shared" si="7"/>
        <v/>
      </c>
      <c r="V13" t="str">
        <f t="shared" si="7"/>
        <v/>
      </c>
      <c r="W13" t="str">
        <f t="shared" si="7"/>
        <v/>
      </c>
      <c r="X13" t="str">
        <f t="shared" si="7"/>
        <v/>
      </c>
      <c r="AB13" s="4"/>
      <c r="AD13" t="str">
        <f t="shared" si="30"/>
        <v>"ev1":86400,"ev2":0,"ev3":691200,"ev4":172800,"ev5":86400,"ev6":2592000,"ev7":43200,"ev8":43200,"ev9":0,"ev10":0,"ev11":0,"ev12":0</v>
      </c>
      <c r="AE13" t="str">
        <f t="shared" si="31"/>
        <v>"ev12":0</v>
      </c>
    </row>
    <row r="14" spans="1:40">
      <c r="A14" t="s">
        <v>50</v>
      </c>
      <c r="F14">
        <f ca="1">IF(NOT(ISBLANK(E14)),E14,
COUNTIF(OFFSET([1]ShopProductTable!$A:$A,0,MATCH("이벤트프로덕트카운트참고",[1]ShopProductTable!$1:$1,0)-1),A14))</f>
        <v>0</v>
      </c>
      <c r="G14">
        <v>420</v>
      </c>
      <c r="H14" t="str">
        <f t="shared" si="0"/>
        <v>7m</v>
      </c>
      <c r="I14">
        <v>0</v>
      </c>
      <c r="J14" t="str">
        <f t="shared" si="0"/>
        <v/>
      </c>
      <c r="K14" t="str">
        <f t="shared" si="1"/>
        <v/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s="3"/>
      <c r="R14" s="3"/>
      <c r="S14" t="str">
        <f t="shared" si="9"/>
        <v/>
      </c>
      <c r="T14" t="str">
        <f t="shared" si="7"/>
        <v/>
      </c>
      <c r="U14" t="str">
        <f t="shared" si="7"/>
        <v/>
      </c>
      <c r="V14" t="str">
        <f t="shared" si="7"/>
        <v/>
      </c>
      <c r="W14" t="str">
        <f t="shared" si="7"/>
        <v/>
      </c>
      <c r="X14" t="str">
        <f t="shared" si="7"/>
        <v/>
      </c>
      <c r="AB14" s="4"/>
      <c r="AD14" t="str">
        <f t="shared" si="30"/>
        <v>"ev1":86400,"ev2":0,"ev3":691200,"ev4":172800,"ev5":86400,"ev6":2592000,"ev7":43200,"ev8":43200,"ev9":0,"ev10":0,"ev11":0,"ev12":0,"ev13":0</v>
      </c>
      <c r="AE14" t="str">
        <f t="shared" si="31"/>
        <v>"ev13":0</v>
      </c>
    </row>
  </sheetData>
  <phoneticPr fontId="1" type="noConversion"/>
  <conditionalFormatting sqref="Q1:R1048576">
    <cfRule type="expression" dxfId="0" priority="2">
      <formula>$R1&lt;TODAY()</formula>
    </cfRule>
  </conditionalFormatting>
  <dataValidations count="1">
    <dataValidation type="list" allowBlank="1" showInputMessage="1" showErrorMessage="1" sqref="AA2:AA14 C2:C14 Y2:Y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71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O4" sqref="O4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100</v>
      </c>
      <c r="E1" s="1" t="s">
        <v>21</v>
      </c>
      <c r="F1" s="1" t="s">
        <v>21</v>
      </c>
      <c r="G1" s="1" t="s">
        <v>27</v>
      </c>
      <c r="H1" s="1" t="s">
        <v>28</v>
      </c>
      <c r="I1" t="s">
        <v>73</v>
      </c>
      <c r="J1" s="1" t="s">
        <v>74</v>
      </c>
      <c r="K1" s="1" t="s">
        <v>75</v>
      </c>
      <c r="L1" s="1" t="s">
        <v>76</v>
      </c>
      <c r="M1" s="1" t="s">
        <v>21</v>
      </c>
      <c r="N1" s="1" t="s">
        <v>21</v>
      </c>
      <c r="O1" s="1" t="s">
        <v>27</v>
      </c>
      <c r="P1" s="1" t="s">
        <v>28</v>
      </c>
      <c r="Q1" s="1" t="s">
        <v>32</v>
      </c>
      <c r="R1" s="1" t="s">
        <v>33</v>
      </c>
      <c r="S1" s="1" t="s">
        <v>34</v>
      </c>
      <c r="U1" t="s">
        <v>23</v>
      </c>
      <c r="V1" t="s">
        <v>24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0</v>
      </c>
      <c r="E2" t="str">
        <f t="shared" ref="E2:E65" ca="1" si="0">IF(ISBLANK(F2),"",
VLOOKUP(F2,OFFSET(INDIRECT("$A:$B"),0,MATCH(F$1&amp;"_Verify",INDIRECT("$1:$1"),0)-1),2,0)
)</f>
        <v/>
      </c>
      <c r="I2" t="s">
        <v>90</v>
      </c>
      <c r="J2">
        <f ca="1">IF(ISBLANK(OFFSET($I2,-($C2-1),0)),"",
IF($C2=1,MATCH(OFFSET($I2,-($C2-1),0),[1]ShopProductTable!$A:$A,0),
OFFSET(J2,-1,0)+OFFSET(L2,-1,0)
))</f>
        <v>3</v>
      </c>
      <c r="K2">
        <f ca="1">IF(ISBLANK(OFFSET($I2,-($C2-1),0)),"",
IF($C2=1,MATCH("tp1",[1]ShopProductTable!$1:$1,0),
IF(OFFSET(L2,-1,0)=1,MATCH("tp1",[1]ShopProductTable!$1:$1,0),
OFFSET(K2,-1,0)+4)))</f>
        <v>13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600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600</v>
      </c>
      <c r="U2" t="s">
        <v>25</v>
      </c>
      <c r="V2" t="s">
        <v>26</v>
      </c>
    </row>
    <row r="3" spans="1:22">
      <c r="A3" t="s">
        <v>77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0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3</v>
      </c>
      <c r="K3">
        <f ca="1">IF(ISBLANK(OFFSET($I3,-($C3-1),0)),"",
IF($C3=1,MATCH("tp1",[1]ShopProductTable!$1:$1,0),
IF(OFFSET(L3,-1,0)=1,MATCH("tp1",[1]ShopProductTable!$1:$1,0),
OFFSET(K3,-1,0)+4)))</f>
        <v>17</v>
      </c>
      <c r="L3">
        <f ca="1">IF(ISBLANK(OFFSET($I3,-($C3-1),0)),"",
IF($K3-1+4=28,1,
IF(LEN(OFFSET([1]ShopProductTable!$A$1,$J3-1,$K3-1+4))=0,1,0)))</f>
        <v>1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GO</v>
      </c>
      <c r="P3">
        <f ca="1">IF(ISBLANK(OFFSET($I3,-($C3-1),0)),"",
OFFSET([1]ShopProductTable!$A$1,$J3-1,$K3+2))</f>
        <v>50000</v>
      </c>
      <c r="Q3" t="str">
        <f t="shared" ref="Q3:Q4" ca="1" si="5">IF(LEN(E3)&lt;&gt;0,E3,
IF(LEN(M3)&lt;&gt;0,M3,""))</f>
        <v>cu</v>
      </c>
      <c r="R3" t="str">
        <f t="shared" ref="R3:R4" ca="1" si="6">IF(LEN(G3)&lt;&gt;0,G3,
IF(LEN(O3)&lt;&gt;0,O3,""))</f>
        <v>GO</v>
      </c>
      <c r="S3">
        <f t="shared" ref="S3:S4" ca="1" si="7">IF(LEN(H3)&lt;&gt;0,H3,
IF(LEN(P3)&lt;&gt;0,P3,""))</f>
        <v>50000</v>
      </c>
      <c r="U3" t="s">
        <v>29</v>
      </c>
      <c r="V3" t="s">
        <v>30</v>
      </c>
    </row>
    <row r="4" spans="1:22">
      <c r="A4" t="s">
        <v>16</v>
      </c>
      <c r="B4" t="str">
        <f>IFERROR(VLOOKUP(A4,EventTypeTable!A:B,MATCH(EventTypeTable!$B$1,EventTypeTable!$A$1:$B$1,0),0),"")</f>
        <v>올모스트 데어1</v>
      </c>
      <c r="C4">
        <v>1</v>
      </c>
      <c r="D4">
        <f ca="1">IF(C4&lt;&gt;1,OFFSET(D4,-1,0),
SUMIF([1]ShopProductTable!$D:$D,$A4,[1]ShopProductTable!$E:$E))</f>
        <v>0</v>
      </c>
      <c r="E4" t="str">
        <f t="shared" ca="1" si="0"/>
        <v>cu</v>
      </c>
      <c r="F4" t="s">
        <v>22</v>
      </c>
      <c r="G4" t="s">
        <v>31</v>
      </c>
      <c r="H4">
        <v>100</v>
      </c>
      <c r="J4" t="str">
        <f ca="1">IF(ISBLANK(OFFSET($I4,-($C4-1),0)),"",
IF($C4=1,MATCH(OFFSET($I4,-($C4-1),0),[1]ShopProductTable!$A:$A,0),
OFFSET(J4,-1,0)+OFFSET(L4,-1,0)
))</f>
        <v/>
      </c>
      <c r="K4" t="str">
        <f ca="1">IF(ISBLANK(OFFSET($I4,-($C4-1),0)),"",
IF($C4=1,MATCH("tp1",[1]ShopProductTable!$1:$1,0),
IF(OFFSET(L4,-1,0)=1,MATCH("tp1",[1]ShopProductTable!$1:$1,0),
OFFSET(K4,-1,0)+4)))</f>
        <v/>
      </c>
      <c r="L4" t="str">
        <f ca="1">IF(ISBLANK(OFFSET($I4,-($C4-1),0)),"",
IF($K4-1+4=28,1,
IF(LEN(OFFSET([1]ShopProductTable!$A$1,$J4-1,$K4-1+4))=0,1,0)))</f>
        <v/>
      </c>
      <c r="M4" t="str">
        <f t="shared" ref="M4:M24" ca="1" si="8">IF(ISBLANK(OFFSET($I4,-($C4-1),0)),"",
IF(ISBLANK(N4),"",
VLOOKUP(N4,OFFSET(INDIRECT("$A:$B"),0,MATCH(N$1&amp;"_Verify",INDIRECT("$1:$1"),0)-1),2,0)
))</f>
        <v/>
      </c>
      <c r="N4" t="str">
        <f ca="1">IF(ISBLANK(OFFSET($I4,-($C4-1),0)),"",
OFFSET([1]ShopProductTable!$A$1,$J4-1,$K4))</f>
        <v/>
      </c>
      <c r="O4" t="str">
        <f ca="1">IF(ISBLANK(OFFSET($I4,-($C4-1),0)),"",
OFFSET([1]ShopProductTable!$A$1,$J4-1,$K4+1))</f>
        <v/>
      </c>
      <c r="P4" t="str">
        <f ca="1">IF(ISBLANK(OFFSET($I4,-($C4-1),0)),"",
OFFSET([1]ShopProductTable!$A$1,$J4-1,$K4+2))</f>
        <v/>
      </c>
      <c r="Q4" t="str">
        <f t="shared" ca="1" si="5"/>
        <v>cu</v>
      </c>
      <c r="R4" t="str">
        <f t="shared" si="6"/>
        <v>EN</v>
      </c>
      <c r="S4">
        <f t="shared" si="7"/>
        <v>100</v>
      </c>
    </row>
    <row r="5" spans="1:22">
      <c r="A5" t="s">
        <v>15</v>
      </c>
      <c r="B5" t="str">
        <f>IFERROR(VLOOKUP(A5,EventTypeTable!A:B,MATCH(EventTypeTable!$B$1,EventTypeTable!$A$1:$B$1,0),0),"")</f>
        <v>세개 중 하나 사기1</v>
      </c>
      <c r="C5">
        <v>1</v>
      </c>
      <c r="D5">
        <f ca="1">IF(C5&lt;&gt;1,OFFSET(D5,-1,0),
SUMIF([1]ShopProductTable!$D:$D,$A5,[1]ShopProductTable!$E:$E))</f>
        <v>10</v>
      </c>
      <c r="E5" t="str">
        <f t="shared" ca="1" si="0"/>
        <v/>
      </c>
      <c r="I5" t="s">
        <v>89</v>
      </c>
      <c r="J5">
        <f ca="1">IF(ISBLANK(OFFSET($I5,-($C5-1),0)),"",
IF($C5=1,MATCH(OFFSET($I5,-($C5-1),0),[1]ShopProductTable!$A:$A,0),
OFFSET(J5,-1,0)+OFFSET(L5,-1,0)
))</f>
        <v>4</v>
      </c>
      <c r="K5">
        <f ca="1">IF(ISBLANK(OFFSET($I5,-($C5-1),0)),"",
IF($C5=1,MATCH("tp1",[1]ShopProductTable!$1:$1,0),
IF(OFFSET(L5,-1,0)=1,MATCH("tp1",[1]ShopProductTable!$1:$1,0),
OFFSET(K5,-1,0)+4)))</f>
        <v>13</v>
      </c>
      <c r="L5">
        <f ca="1">IF(ISBLANK(OFFSET($I5,-($C5-1),0)),"",
IF($K5-1+4=28,1,
IF(LEN(OFFSET([1]ShopProductTable!$A$1,$J5-1,$K5-1+4))=0,1,0)))</f>
        <v>0</v>
      </c>
      <c r="M5" t="str">
        <f t="shared" ca="1" si="8"/>
        <v>cu</v>
      </c>
      <c r="N5" t="str">
        <f ca="1">IF(ISBLANK(OFFSET($I5,-($C5-1),0)),"",
OFFSET([1]ShopProductTable!$A$1,$J5-1,$K5))</f>
        <v>재화</v>
      </c>
      <c r="O5" t="str">
        <f ca="1">IF(ISBLANK(OFFSET($I5,-($C5-1),0)),"",
OFFSET([1]ShopProductTable!$A$1,$J5-1,$K5+1))</f>
        <v>EN</v>
      </c>
      <c r="P5">
        <f ca="1">IF(ISBLANK(OFFSET($I5,-($C5-1),0)),"",
OFFSET([1]ShopProductTable!$A$1,$J5-1,$K5+2))</f>
        <v>30</v>
      </c>
      <c r="Q5" t="str">
        <f t="shared" ref="Q5:Q24" ca="1" si="9">IF(LEN(E5)&lt;&gt;0,E5,
IF(LEN(M5)&lt;&gt;0,M5,""))</f>
        <v>cu</v>
      </c>
      <c r="R5" t="str">
        <f t="shared" ref="R5:R24" ca="1" si="10">IF(LEN(G5)&lt;&gt;0,G5,
IF(LEN(O5)&lt;&gt;0,O5,""))</f>
        <v>EN</v>
      </c>
      <c r="S5">
        <f t="shared" ref="S5:S24" ca="1" si="11">IF(LEN(H5)&lt;&gt;0,H5,
IF(LEN(P5)&lt;&gt;0,P5,""))</f>
        <v>30</v>
      </c>
    </row>
    <row r="6" spans="1:22">
      <c r="A6" t="s">
        <v>15</v>
      </c>
      <c r="B6" t="str">
        <f>IFERROR(VLOOKUP(A6,EventTypeTable!A:B,MATCH(EventTypeTable!$B$1,EventTypeTable!$A$1:$B$1,0),0),"")</f>
        <v>세개 중 하나 사기1</v>
      </c>
      <c r="C6">
        <v>2</v>
      </c>
      <c r="D6">
        <f ca="1">IF(C6&lt;&gt;1,OFFSET(D6,-1,0),
SUMIF([1]ShopProductTable!$D:$D,$A6,[1]ShopProductTable!$E:$E))</f>
        <v>10</v>
      </c>
      <c r="E6" t="str">
        <f t="shared" ca="1" si="0"/>
        <v/>
      </c>
      <c r="J6">
        <f ca="1">IF(ISBLANK(OFFSET($I6,-($C6-1),0)),"",
IF($C6=1,MATCH(OFFSET($I6,-($C6-1),0),[1]ShopProductTable!$A:$A,0),
OFFSET(J6,-1,0)+OFFSET(L6,-1,0)
))</f>
        <v>4</v>
      </c>
      <c r="K6">
        <f ca="1">IF(ISBLANK(OFFSET($I6,-($C6-1),0)),"",
IF($C6=1,MATCH("tp1",[1]ShopProductTable!$1:$1,0),
IF(OFFSET(L6,-1,0)=1,MATCH("tp1",[1]ShopProductTable!$1:$1,0),
OFFSET(K6,-1,0)+4)))</f>
        <v>17</v>
      </c>
      <c r="L6">
        <f ca="1">IF(ISBLANK(OFFSET($I6,-($C6-1),0)),"",
IF($K6-1+4=28,1,
IF(LEN(OFFSET([1]ShopProductTable!$A$1,$J6-1,$K6-1+4))=0,1,0)))</f>
        <v>0</v>
      </c>
      <c r="M6" t="str">
        <f t="shared" ca="1" si="8"/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GO</v>
      </c>
      <c r="P6">
        <f ca="1">IF(ISBLANK(OFFSET($I6,-($C6-1),0)),"",
OFFSET([1]ShopProductTable!$A$1,$J6-1,$K6+2))</f>
        <v>25000</v>
      </c>
      <c r="Q6" t="str">
        <f t="shared" ca="1" si="9"/>
        <v>cu</v>
      </c>
      <c r="R6" t="str">
        <f t="shared" ca="1" si="10"/>
        <v>GO</v>
      </c>
      <c r="S6">
        <f t="shared" ca="1" si="11"/>
        <v>25000</v>
      </c>
    </row>
    <row r="7" spans="1:22">
      <c r="A7" t="s">
        <v>15</v>
      </c>
      <c r="B7" t="str">
        <f>IFERROR(VLOOKUP(A7,EventTypeTable!A:B,MATCH(EventTypeTable!$B$1,EventTypeTable!$A$1:$B$1,0),0),"")</f>
        <v>세개 중 하나 사기1</v>
      </c>
      <c r="C7">
        <v>3</v>
      </c>
      <c r="D7">
        <f ca="1">IF(C7&lt;&gt;1,OFFSET(D7,-1,0),
SUMIF([1]ShopProductTable!$D:$D,$A7,[1]ShopProductTable!$E:$E))</f>
        <v>10</v>
      </c>
      <c r="E7" t="str">
        <f t="shared" ca="1" si="0"/>
        <v/>
      </c>
      <c r="J7">
        <f ca="1">IF(ISBLANK(OFFSET($I7,-($C7-1),0)),"",
IF($C7=1,MATCH(OFFSET($I7,-($C7-1),0),[1]ShopProductTable!$A:$A,0),
OFFSET(J7,-1,0)+OFFSET(L7,-1,0)
))</f>
        <v>4</v>
      </c>
      <c r="K7">
        <f ca="1">IF(ISBLANK(OFFSET($I7,-($C7-1),0)),"",
IF($C7=1,MATCH("tp1",[1]ShopProductTable!$1:$1,0),
IF(OFFSET(L7,-1,0)=1,MATCH("tp1",[1]ShopProductTable!$1:$1,0),
OFFSET(K7,-1,0)+4)))</f>
        <v>21</v>
      </c>
      <c r="L7">
        <f ca="1">IF(ISBLANK(OFFSET($I7,-($C7-1),0)),"",
IF($K7-1+4=28,1,
IF(LEN(OFFSET([1]ShopProductTable!$A$1,$J7-1,$K7-1+4))=0,1,0)))</f>
        <v>1</v>
      </c>
      <c r="M7" t="str">
        <f t="shared" ca="1" si="8"/>
        <v>cu</v>
      </c>
      <c r="N7" t="str">
        <f ca="1">IF(ISBLANK(OFFSET($I7,-($C7-1),0)),"",
OFFSET([1]ShopProductTable!$A$1,$J7-1,$K7))</f>
        <v>재화</v>
      </c>
      <c r="O7" t="str">
        <f ca="1">IF(ISBLANK(OFFSET($I7,-($C7-1),0)),"",
OFFSET([1]ShopProductTable!$A$1,$J7-1,$K7+1))</f>
        <v>EN</v>
      </c>
      <c r="P7">
        <f ca="1">IF(ISBLANK(OFFSET($I7,-($C7-1),0)),"",
OFFSET([1]ShopProductTable!$A$1,$J7-1,$K7+2))</f>
        <v>100</v>
      </c>
      <c r="Q7" t="str">
        <f t="shared" ca="1" si="9"/>
        <v>cu</v>
      </c>
      <c r="R7" t="str">
        <f t="shared" ca="1" si="10"/>
        <v>EN</v>
      </c>
      <c r="S7">
        <f t="shared" ca="1" si="11"/>
        <v>100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4</v>
      </c>
      <c r="D8">
        <f ca="1">IF(C8&lt;&gt;1,OFFSET(D8,-1,0),
SUMIF([1]ShopProductTable!$D:$D,$A8,[1]ShopProductTable!$E:$E))</f>
        <v>10</v>
      </c>
      <c r="E8" t="str">
        <f t="shared" ca="1" si="0"/>
        <v/>
      </c>
      <c r="J8">
        <f ca="1">IF(ISBLANK(OFFSET($I8,-($C8-1),0)),"",
IF($C8=1,MATCH(OFFSET($I8,-($C8-1),0),[1]ShopProductTable!$A:$A,0),
OFFSET(J8,-1,0)+OFFSET(L8,-1,0)
))</f>
        <v>5</v>
      </c>
      <c r="K8">
        <f ca="1">IF(ISBLANK(OFFSET($I8,-($C8-1),0)),"",
IF($C8=1,MATCH("tp1",[1]ShopProductTable!$1:$1,0),
IF(OFFSET(L8,-1,0)=1,MATCH("tp1",[1]ShopProductTable!$1:$1,0),
OFFSET(K8,-1,0)+4)))</f>
        <v>13</v>
      </c>
      <c r="L8">
        <f ca="1">IF(ISBLANK(OFFSET($I8,-($C8-1),0)),"",
IF($K8-1+4=28,1,
IF(LEN(OFFSET([1]ShopProductTable!$A$1,$J8-1,$K8-1+4))=0,1,0)))</f>
        <v>0</v>
      </c>
      <c r="M8" t="str">
        <f t="shared" ca="1" si="8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60</v>
      </c>
      <c r="Q8" t="str">
        <f t="shared" ca="1" si="9"/>
        <v>cu</v>
      </c>
      <c r="R8" t="str">
        <f t="shared" ca="1" si="10"/>
        <v>EN</v>
      </c>
      <c r="S8">
        <f t="shared" ca="1" si="11"/>
        <v>60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5</v>
      </c>
      <c r="D9">
        <f ca="1">IF(C9&lt;&gt;1,OFFSET(D9,-1,0),
SUMIF([1]ShopProductTable!$D:$D,$A9,[1]ShopProductTable!$E:$E))</f>
        <v>10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5</v>
      </c>
      <c r="K9">
        <f ca="1">IF(ISBLANK(OFFSET($I9,-($C9-1),0)),"",
IF($C9=1,MATCH("tp1",[1]ShopProductTable!$1:$1,0),
IF(OFFSET(L9,-1,0)=1,MATCH("tp1",[1]ShopProductTable!$1:$1,0),
OFFSET(K9,-1,0)+4)))</f>
        <v>17</v>
      </c>
      <c r="L9">
        <f ca="1">IF(ISBLANK(OFFSET($I9,-($C9-1),0)),"",
IF($K9-1+4=28,1,
IF(LEN(OFFSET([1]ShopProductTable!$A$1,$J9-1,$K9-1+4))=0,1,0)))</f>
        <v>0</v>
      </c>
      <c r="M9" t="str">
        <f t="shared" ca="1" si="8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GO</v>
      </c>
      <c r="P9">
        <f ca="1">IF(ISBLANK(OFFSET($I9,-($C9-1),0)),"",
OFFSET([1]ShopProductTable!$A$1,$J9-1,$K9+2))</f>
        <v>15000</v>
      </c>
      <c r="Q9" t="str">
        <f t="shared" ca="1" si="9"/>
        <v>cu</v>
      </c>
      <c r="R9" t="str">
        <f t="shared" ca="1" si="10"/>
        <v>GO</v>
      </c>
      <c r="S9">
        <f t="shared" ca="1" si="11"/>
        <v>15000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6</v>
      </c>
      <c r="D10">
        <f ca="1">IF(C10&lt;&gt;1,OFFSET(D10,-1,0),
SUMIF([1]ShopProductTable!$D:$D,$A10,[1]ShopProductTable!$E:$E))</f>
        <v>10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5</v>
      </c>
      <c r="K10">
        <f ca="1">IF(ISBLANK(OFFSET($I10,-($C10-1),0)),"",
IF($C10=1,MATCH("tp1",[1]ShopProductTable!$1:$1,0),
IF(OFFSET(L10,-1,0)=1,MATCH("tp1",[1]ShopProductTable!$1:$1,0),
OFFSET(K10,-1,0)+4)))</f>
        <v>21</v>
      </c>
      <c r="L10">
        <f ca="1">IF(ISBLANK(OFFSET($I10,-($C10-1),0)),"",
IF($K10-1+4=28,1,
IF(LEN(OFFSET([1]ShopProductTable!$A$1,$J10-1,$K10-1+4))=0,1,0)))</f>
        <v>1</v>
      </c>
      <c r="M10" t="str">
        <f t="shared" ca="1" si="8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EN</v>
      </c>
      <c r="P10">
        <f ca="1">IF(ISBLANK(OFFSET($I10,-($C10-1),0)),"",
OFFSET([1]ShopProductTable!$A$1,$J10-1,$K10+2))</f>
        <v>120</v>
      </c>
      <c r="Q10" t="str">
        <f t="shared" ca="1" si="9"/>
        <v>cu</v>
      </c>
      <c r="R10" t="str">
        <f t="shared" ca="1" si="10"/>
        <v>EN</v>
      </c>
      <c r="S10">
        <f t="shared" ca="1" si="11"/>
        <v>120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7</v>
      </c>
      <c r="D11">
        <f ca="1">IF(C11&lt;&gt;1,OFFSET(D11,-1,0),
SUMIF([1]ShopProductTable!$D:$D,$A11,[1]ShopProductTable!$E:$E))</f>
        <v>10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6</v>
      </c>
      <c r="K11">
        <f ca="1">IF(ISBLANK(OFFSET($I11,-($C11-1),0)),"",
IF($C11=1,MATCH("tp1",[1]ShopProductTable!$1:$1,0),
IF(OFFSET(L11,-1,0)=1,MATCH("tp1",[1]ShopProductTable!$1:$1,0),
OFFSET(K11,-1,0)+4)))</f>
        <v>13</v>
      </c>
      <c r="L11">
        <f ca="1">IF(ISBLANK(OFFSET($I11,-($C11-1),0)),"",
IF($K11-1+4=28,1,
IF(LEN(OFFSET([1]ShopProductTable!$A$1,$J11-1,$K11-1+4))=0,1,0)))</f>
        <v>0</v>
      </c>
      <c r="M11" t="str">
        <f t="shared" ca="1" si="8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90</v>
      </c>
      <c r="Q11" t="str">
        <f t="shared" ca="1" si="9"/>
        <v>cu</v>
      </c>
      <c r="R11" t="str">
        <f t="shared" ca="1" si="10"/>
        <v>EN</v>
      </c>
      <c r="S11">
        <f t="shared" ca="1" si="11"/>
        <v>90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8</v>
      </c>
      <c r="D12">
        <f ca="1">IF(C12&lt;&gt;1,OFFSET(D12,-1,0),
SUMIF([1]ShopProductTable!$D:$D,$A12,[1]ShopProductTable!$E:$E))</f>
        <v>10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6</v>
      </c>
      <c r="K12">
        <f ca="1">IF(ISBLANK(OFFSET($I12,-($C12-1),0)),"",
IF($C12=1,MATCH("tp1",[1]ShopProductTable!$1:$1,0),
IF(OFFSET(L12,-1,0)=1,MATCH("tp1",[1]ShopProductTable!$1:$1,0),
OFFSET(K12,-1,0)+4)))</f>
        <v>17</v>
      </c>
      <c r="L12">
        <f ca="1">IF(ISBLANK(OFFSET($I12,-($C12-1),0)),"",
IF($K12-1+4=28,1,
IF(LEN(OFFSET([1]ShopProductTable!$A$1,$J12-1,$K12-1+4))=0,1,0)))</f>
        <v>0</v>
      </c>
      <c r="M12" t="str">
        <f t="shared" ca="1" si="8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GO</v>
      </c>
      <c r="P12">
        <f ca="1">IF(ISBLANK(OFFSET($I12,-($C12-1),0)),"",
OFFSET([1]ShopProductTable!$A$1,$J12-1,$K12+2))</f>
        <v>30000</v>
      </c>
      <c r="Q12" t="str">
        <f t="shared" ca="1" si="9"/>
        <v>cu</v>
      </c>
      <c r="R12" t="str">
        <f t="shared" ca="1" si="10"/>
        <v>GO</v>
      </c>
      <c r="S12">
        <f t="shared" ca="1" si="11"/>
        <v>30000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9</v>
      </c>
      <c r="D13">
        <f ca="1">IF(C13&lt;&gt;1,OFFSET(D13,-1,0),
SUMIF([1]ShopProductTable!$D:$D,$A13,[1]ShopProductTable!$E:$E))</f>
        <v>10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6</v>
      </c>
      <c r="K13">
        <f ca="1">IF(ISBLANK(OFFSET($I13,-($C13-1),0)),"",
IF($C13=1,MATCH("tp1",[1]ShopProductTable!$1:$1,0),
IF(OFFSET(L13,-1,0)=1,MATCH("tp1",[1]ShopProductTable!$1:$1,0),
OFFSET(K13,-1,0)+4)))</f>
        <v>21</v>
      </c>
      <c r="L13">
        <f ca="1">IF(ISBLANK(OFFSET($I13,-($C13-1),0)),"",
IF($K13-1+4=28,1,
IF(LEN(OFFSET([1]ShopProductTable!$A$1,$J13-1,$K13-1+4))=0,1,0)))</f>
        <v>0</v>
      </c>
      <c r="M13" t="str">
        <f t="shared" ca="1" si="8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EN</v>
      </c>
      <c r="P13">
        <f ca="1">IF(ISBLANK(OFFSET($I13,-($C13-1),0)),"",
OFFSET([1]ShopProductTable!$A$1,$J13-1,$K13+2))</f>
        <v>150</v>
      </c>
      <c r="Q13" t="str">
        <f t="shared" ca="1" si="9"/>
        <v>cu</v>
      </c>
      <c r="R13" t="str">
        <f t="shared" ca="1" si="10"/>
        <v>EN</v>
      </c>
      <c r="S13">
        <f t="shared" ca="1" si="11"/>
        <v>150</v>
      </c>
    </row>
    <row r="14" spans="1:22">
      <c r="A14" t="s">
        <v>2</v>
      </c>
      <c r="B14" t="str">
        <f>IFERROR(VLOOKUP(A14,EventTypeTable!A:B,MATCH(EventTypeTable!$B$1,EventTypeTable!$A$1:$B$1,0),0),"")</f>
        <v>세개 중 하나 사기1</v>
      </c>
      <c r="C14">
        <v>10</v>
      </c>
      <c r="D14">
        <f ca="1">IF(C14&lt;&gt;1,OFFSET(D14,-1,0),
SUMIF([1]ShopProductTable!$D:$D,$A14,[1]ShopProductTable!$E:$E))</f>
        <v>10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6</v>
      </c>
      <c r="K14">
        <f ca="1">IF(ISBLANK(OFFSET($I14,-($C14-1),0)),"",
IF($C14=1,MATCH("tp1",[1]ShopProductTable!$1:$1,0),
IF(OFFSET(L14,-1,0)=1,MATCH("tp1",[1]ShopProductTable!$1:$1,0),
OFFSET(K14,-1,0)+4)))</f>
        <v>25</v>
      </c>
      <c r="L14">
        <f ca="1">IF(ISBLANK(OFFSET($I14,-($C14-1),0)),"",
IF($K14-1+4=28,1,
IF(LEN(OFFSET([1]ShopProductTable!$A$1,$J14-1,$K14-1+4))=0,1,0)))</f>
        <v>1</v>
      </c>
      <c r="M14" t="str">
        <f t="shared" ca="1" si="8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300</v>
      </c>
      <c r="Q14" t="str">
        <f t="shared" ca="1" si="9"/>
        <v>cu</v>
      </c>
      <c r="R14" t="str">
        <f t="shared" ca="1" si="10"/>
        <v>EN</v>
      </c>
      <c r="S14">
        <f t="shared" ca="1" si="11"/>
        <v>300</v>
      </c>
    </row>
    <row r="15" spans="1:22">
      <c r="A15" t="s">
        <v>13</v>
      </c>
      <c r="B15" t="str">
        <f>IFERROR(VLOOKUP(A15,EventTypeTable!A:B,MATCH(EventTypeTable!$B$1,EventTypeTable!$A$1:$B$1,0),0),"")</f>
        <v>연속구매1</v>
      </c>
      <c r="C15">
        <v>1</v>
      </c>
      <c r="D15">
        <f ca="1">IF(C15&lt;&gt;1,OFFSET(D15,-1,0),
SUMIF([1]ShopProductTable!$D:$D,$A15,[1]ShopProductTable!$E:$E))</f>
        <v>10</v>
      </c>
      <c r="E15" t="str">
        <f t="shared" ca="1" si="0"/>
        <v/>
      </c>
      <c r="I15" t="s">
        <v>88</v>
      </c>
      <c r="J15">
        <f ca="1">IF(ISBLANK(OFFSET($I15,-($C15-1),0)),"",
IF($C15=1,MATCH(OFFSET($I15,-($C15-1),0),[1]ShopProductTable!$A:$A,0),
OFFSET(J15,-1,0)+OFFSET(L15,-1,0)
))</f>
        <v>7</v>
      </c>
      <c r="K15">
        <f ca="1">IF(ISBLANK(OFFSET($I15,-($C15-1),0)),"",
IF($C15=1,MATCH("tp1",[1]ShopProductTable!$1:$1,0),
IF(OFFSET(L15,-1,0)=1,MATCH("tp1",[1]ShopProductTable!$1:$1,0),
OFFSET(K15,-1,0)+4)))</f>
        <v>13</v>
      </c>
      <c r="L15">
        <f ca="1">IF(ISBLANK(OFFSET($I15,-($C15-1),0)),"",
IF($K15-1+4=28,1,
IF(LEN(OFFSET([1]ShopProductTable!$A$1,$J15-1,$K15-1+4))=0,1,0)))</f>
        <v>0</v>
      </c>
      <c r="M15" t="str">
        <f t="shared" ca="1" si="8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EN</v>
      </c>
      <c r="P15">
        <f ca="1">IF(ISBLANK(OFFSET($I15,-($C15-1),0)),"",
OFFSET([1]ShopProductTable!$A$1,$J15-1,$K15+2))</f>
        <v>80</v>
      </c>
      <c r="Q15" t="str">
        <f t="shared" ca="1" si="9"/>
        <v>cu</v>
      </c>
      <c r="R15" t="str">
        <f t="shared" ca="1" si="10"/>
        <v>EN</v>
      </c>
      <c r="S15">
        <f t="shared" ca="1" si="11"/>
        <v>80</v>
      </c>
    </row>
    <row r="16" spans="1:22">
      <c r="A16" t="s">
        <v>13</v>
      </c>
      <c r="B16" t="str">
        <f>IFERROR(VLOOKUP(A16,EventTypeTable!A:B,MATCH(EventTypeTable!$B$1,EventTypeTable!$A$1:$B$1,0),0),"")</f>
        <v>연속구매1</v>
      </c>
      <c r="C16">
        <v>2</v>
      </c>
      <c r="D16">
        <f ca="1">IF(C16&lt;&gt;1,OFFSET(D16,-1,0),
SUMIF([1]ShopProductTable!$D:$D,$A16,[1]ShopProductTable!$E:$E))</f>
        <v>10</v>
      </c>
      <c r="E16" t="str">
        <f t="shared" ca="1" si="0"/>
        <v/>
      </c>
      <c r="J16">
        <f ca="1">IF(ISBLANK(OFFSET($I16,-($C16-1),0)),"",
IF($C16=1,MATCH(OFFSET($I16,-($C16-1),0),[1]ShopProductTable!$A:$A,0),
OFFSET(J16,-1,0)+OFFSET(L16,-1,0)
))</f>
        <v>7</v>
      </c>
      <c r="K16">
        <f ca="1">IF(ISBLANK(OFFSET($I16,-($C16-1),0)),"",
IF($C16=1,MATCH("tp1",[1]ShopProductTable!$1:$1,0),
IF(OFFSET(L16,-1,0)=1,MATCH("tp1",[1]ShopProductTable!$1:$1,0),
OFFSET(K16,-1,0)+4)))</f>
        <v>17</v>
      </c>
      <c r="L16">
        <f ca="1">IF(ISBLANK(OFFSET($I16,-($C16-1),0)),"",
IF($K16-1+4=28,1,
IF(LEN(OFFSET([1]ShopProductTable!$A$1,$J16-1,$K16-1+4))=0,1,0)))</f>
        <v>0</v>
      </c>
      <c r="M16" t="str">
        <f t="shared" ca="1" si="8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GO</v>
      </c>
      <c r="P16">
        <f ca="1">IF(ISBLANK(OFFSET($I16,-($C16-1),0)),"",
OFFSET([1]ShopProductTable!$A$1,$J16-1,$K16+2))</f>
        <v>35000</v>
      </c>
      <c r="Q16" t="str">
        <f t="shared" ca="1" si="9"/>
        <v>cu</v>
      </c>
      <c r="R16" t="str">
        <f t="shared" ca="1" si="10"/>
        <v>GO</v>
      </c>
      <c r="S16">
        <f t="shared" ca="1" si="11"/>
        <v>35000</v>
      </c>
    </row>
    <row r="17" spans="1:19">
      <c r="A17" t="s">
        <v>13</v>
      </c>
      <c r="B17" t="str">
        <f>IFERROR(VLOOKUP(A17,EventTypeTable!A:B,MATCH(EventTypeTable!$B$1,EventTypeTable!$A$1:$B$1,0),0),"")</f>
        <v>연속구매1</v>
      </c>
      <c r="C17">
        <v>3</v>
      </c>
      <c r="D17">
        <f ca="1">IF(C17&lt;&gt;1,OFFSET(D17,-1,0),
SUMIF([1]ShopProductTable!$D:$D,$A17,[1]ShopProductTable!$E:$E))</f>
        <v>10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7</v>
      </c>
      <c r="K17">
        <f ca="1">IF(ISBLANK(OFFSET($I17,-($C17-1),0)),"",
IF($C17=1,MATCH("tp1",[1]ShopProductTable!$1:$1,0),
IF(OFFSET(L17,-1,0)=1,MATCH("tp1",[1]ShopProductTable!$1:$1,0),
OFFSET(K17,-1,0)+4)))</f>
        <v>21</v>
      </c>
      <c r="L17">
        <f ca="1">IF(ISBLANK(OFFSET($I17,-($C17-1),0)),"",
IF($K17-1+4=28,1,
IF(LEN(OFFSET([1]ShopProductTable!$A$1,$J17-1,$K17-1+4))=0,1,0)))</f>
        <v>1</v>
      </c>
      <c r="M17" t="str">
        <f t="shared" ca="1" si="8"/>
        <v>cu</v>
      </c>
      <c r="N17" t="str">
        <f ca="1">IF(ISBLANK(OFFSET($I17,-($C17-1),0)),"",
OFFSET([1]ShopProductTable!$A$1,$J17-1,$K17))</f>
        <v>재화</v>
      </c>
      <c r="O17" t="str">
        <f ca="1">IF(ISBLANK(OFFSET($I17,-($C17-1),0)),"",
OFFSET([1]ShopProductTable!$A$1,$J17-1,$K17+1))</f>
        <v>EN</v>
      </c>
      <c r="P17">
        <f ca="1">IF(ISBLANK(OFFSET($I17,-($C17-1),0)),"",
OFFSET([1]ShopProductTable!$A$1,$J17-1,$K17+2))</f>
        <v>170</v>
      </c>
      <c r="Q17" t="str">
        <f t="shared" ca="1" si="9"/>
        <v>cu</v>
      </c>
      <c r="R17" t="str">
        <f t="shared" ca="1" si="10"/>
        <v>EN</v>
      </c>
      <c r="S17">
        <f t="shared" ca="1" si="11"/>
        <v>170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4</v>
      </c>
      <c r="D18">
        <f ca="1">IF(C18&lt;&gt;1,OFFSET(D18,-1,0),
SUMIF([1]ShopProductTable!$D:$D,$A18,[1]ShopProductTable!$E:$E))</f>
        <v>10</v>
      </c>
      <c r="E18" t="str">
        <f t="shared" ca="1" si="0"/>
        <v/>
      </c>
      <c r="J18">
        <f ca="1">IF(ISBLANK(OFFSET($I18,-($C18-1),0)),"",
IF($C18=1,MATCH(OFFSET($I18,-($C18-1),0),[1]ShopProductTable!$A:$A,0),
OFFSET(J18,-1,0)+OFFSET(L18,-1,0)
))</f>
        <v>8</v>
      </c>
      <c r="K18">
        <f ca="1">IF(ISBLANK(OFFSET($I18,-($C18-1),0)),"",
IF($C18=1,MATCH("tp1",[1]ShopProductTable!$1:$1,0),
IF(OFFSET(L18,-1,0)=1,MATCH("tp1",[1]ShopProductTable!$1:$1,0),
OFFSET(K18,-1,0)+4)))</f>
        <v>13</v>
      </c>
      <c r="L18">
        <f ca="1">IF(ISBLANK(OFFSET($I18,-($C18-1),0)),"",
IF($K18-1+4=28,1,
IF(LEN(OFFSET([1]ShopProductTable!$A$1,$J18-1,$K18-1+4))=0,1,0)))</f>
        <v>1</v>
      </c>
      <c r="M18" t="str">
        <f t="shared" ca="1" si="8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150</v>
      </c>
      <c r="Q18" t="str">
        <f t="shared" ca="1" si="9"/>
        <v>cu</v>
      </c>
      <c r="R18" t="str">
        <f t="shared" ca="1" si="10"/>
        <v>EN</v>
      </c>
      <c r="S18">
        <f t="shared" ca="1" si="11"/>
        <v>150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5</v>
      </c>
      <c r="D19">
        <f ca="1">IF(C19&lt;&gt;1,OFFSET(D19,-1,0),
SUMIF([1]ShopProductTable!$D:$D,$A19,[1]ShopProductTable!$E:$E))</f>
        <v>10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9</v>
      </c>
      <c r="K19">
        <f ca="1">IF(ISBLANK(OFFSET($I19,-($C19-1),0)),"",
IF($C19=1,MATCH("tp1",[1]ShopProductTable!$1:$1,0),
IF(OFFSET(L19,-1,0)=1,MATCH("tp1",[1]ShopProductTable!$1:$1,0),
OFFSET(K19,-1,0)+4)))</f>
        <v>13</v>
      </c>
      <c r="L19">
        <f ca="1">IF(ISBLANK(OFFSET($I19,-($C19-1),0)),"",
IF($K19-1+4=28,1,
IF(LEN(OFFSET([1]ShopProductTable!$A$1,$J19-1,$K19-1+4))=0,1,0)))</f>
        <v>0</v>
      </c>
      <c r="M19" t="str">
        <f t="shared" ca="1" si="8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GO</v>
      </c>
      <c r="P19">
        <f ca="1">IF(ISBLANK(OFFSET($I19,-($C19-1),0)),"",
OFFSET([1]ShopProductTable!$A$1,$J19-1,$K19+2))</f>
        <v>20000</v>
      </c>
      <c r="Q19" t="str">
        <f t="shared" ca="1" si="9"/>
        <v>cu</v>
      </c>
      <c r="R19" t="str">
        <f t="shared" ca="1" si="10"/>
        <v>GO</v>
      </c>
      <c r="S19">
        <f t="shared" ca="1" si="11"/>
        <v>20000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6</v>
      </c>
      <c r="D20">
        <f ca="1">IF(C20&lt;&gt;1,OFFSET(D20,-1,0),
SUMIF([1]ShopProductTable!$D:$D,$A20,[1]ShopProductTable!$E:$E))</f>
        <v>10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9</v>
      </c>
      <c r="K20">
        <f ca="1">IF(ISBLANK(OFFSET($I20,-($C20-1),0)),"",
IF($C20=1,MATCH("tp1",[1]ShopProductTable!$1:$1,0),
IF(OFFSET(L20,-1,0)=1,MATCH("tp1",[1]ShopProductTable!$1:$1,0),
OFFSET(K20,-1,0)+4)))</f>
        <v>17</v>
      </c>
      <c r="L20">
        <f ca="1">IF(ISBLANK(OFFSET($I20,-($C20-1),0)),"",
IF($K20-1+4=28,1,
IF(LEN(OFFSET([1]ShopProductTable!$A$1,$J20-1,$K20-1+4))=0,1,0)))</f>
        <v>0</v>
      </c>
      <c r="M20" t="str">
        <f t="shared" ca="1" si="8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EN</v>
      </c>
      <c r="P20">
        <f ca="1">IF(ISBLANK(OFFSET($I20,-($C20-1),0)),"",
OFFSET([1]ShopProductTable!$A$1,$J20-1,$K20+2))</f>
        <v>150</v>
      </c>
      <c r="Q20" t="str">
        <f t="shared" ca="1" si="9"/>
        <v>cu</v>
      </c>
      <c r="R20" t="str">
        <f t="shared" ca="1" si="10"/>
        <v>EN</v>
      </c>
      <c r="S20">
        <f t="shared" ca="1" si="11"/>
        <v>150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7</v>
      </c>
      <c r="D21">
        <f ca="1">IF(C21&lt;&gt;1,OFFSET(D21,-1,0),
SUMIF([1]ShopProductTable!$D:$D,$A21,[1]ShopProductTable!$E:$E))</f>
        <v>10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9</v>
      </c>
      <c r="K21">
        <f ca="1">IF(ISBLANK(OFFSET($I21,-($C21-1),0)),"",
IF($C21=1,MATCH("tp1",[1]ShopProductTable!$1:$1,0),
IF(OFFSET(L21,-1,0)=1,MATCH("tp1",[1]ShopProductTable!$1:$1,0),
OFFSET(K21,-1,0)+4)))</f>
        <v>21</v>
      </c>
      <c r="L21">
        <f ca="1">IF(ISBLANK(OFFSET($I21,-($C21-1),0)),"",
IF($K21-1+4=28,1,
IF(LEN(OFFSET([1]ShopProductTable!$A$1,$J21-1,$K21-1+4))=0,1,0)))</f>
        <v>0</v>
      </c>
      <c r="M21" t="str">
        <f t="shared" ca="1" si="8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GO</v>
      </c>
      <c r="P21">
        <f ca="1">IF(ISBLANK(OFFSET($I21,-($C21-1),0)),"",
OFFSET([1]ShopProductTable!$A$1,$J21-1,$K21+2))</f>
        <v>35000</v>
      </c>
      <c r="Q21" t="str">
        <f t="shared" ca="1" si="9"/>
        <v>cu</v>
      </c>
      <c r="R21" t="str">
        <f t="shared" ca="1" si="10"/>
        <v>GO</v>
      </c>
      <c r="S21">
        <f t="shared" ca="1" si="11"/>
        <v>35000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8</v>
      </c>
      <c r="D22">
        <f ca="1">IF(C22&lt;&gt;1,OFFSET(D22,-1,0),
SUMIF([1]ShopProductTable!$D:$D,$A22,[1]ShopProductTable!$E:$E))</f>
        <v>10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9</v>
      </c>
      <c r="K22">
        <f ca="1">IF(ISBLANK(OFFSET($I22,-($C22-1),0)),"",
IF($C22=1,MATCH("tp1",[1]ShopProductTable!$1:$1,0),
IF(OFFSET(L22,-1,0)=1,MATCH("tp1",[1]ShopProductTable!$1:$1,0),
OFFSET(K22,-1,0)+4)))</f>
        <v>25</v>
      </c>
      <c r="L22">
        <f ca="1">IF(ISBLANK(OFFSET($I22,-($C22-1),0)),"",
IF($K22-1+4=28,1,
IF(LEN(OFFSET([1]ShopProductTable!$A$1,$J22-1,$K22-1+4))=0,1,0)))</f>
        <v>1</v>
      </c>
      <c r="M22" t="str">
        <f t="shared" ca="1" si="8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EN</v>
      </c>
      <c r="P22">
        <f ca="1">IF(ISBLANK(OFFSET($I22,-($C22-1),0)),"",
OFFSET([1]ShopProductTable!$A$1,$J22-1,$K22+2))</f>
        <v>200</v>
      </c>
      <c r="Q22" t="str">
        <f t="shared" ca="1" si="9"/>
        <v>cu</v>
      </c>
      <c r="R22" t="str">
        <f t="shared" ca="1" si="10"/>
        <v>EN</v>
      </c>
      <c r="S22">
        <f t="shared" ca="1" si="11"/>
        <v>200</v>
      </c>
    </row>
    <row r="23" spans="1:19">
      <c r="A23" t="s">
        <v>3</v>
      </c>
      <c r="B23" t="str">
        <f>IFERROR(VLOOKUP(A23,EventTypeTable!A:B,MATCH(EventTypeTable!$B$1,EventTypeTable!$A$1:$B$1,0),0),"")</f>
        <v>연속구매1</v>
      </c>
      <c r="C23">
        <v>9</v>
      </c>
      <c r="D23">
        <f ca="1">IF(C23&lt;&gt;1,OFFSET(D23,-1,0),
SUMIF([1]ShopProductTable!$D:$D,$A23,[1]ShopProductTable!$E:$E))</f>
        <v>10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10</v>
      </c>
      <c r="K23">
        <f ca="1">IF(ISBLANK(OFFSET($I23,-($C23-1),0)),"",
IF($C23=1,MATCH("tp1",[1]ShopProductTable!$1:$1,0),
IF(OFFSET(L23,-1,0)=1,MATCH("tp1",[1]ShopProductTable!$1:$1,0),
OFFSET(K23,-1,0)+4)))</f>
        <v>13</v>
      </c>
      <c r="L23">
        <f ca="1">IF(ISBLANK(OFFSET($I23,-($C23-1),0)),"",
IF($K23-1+4=28,1,
IF(LEN(OFFSET([1]ShopProductTable!$A$1,$J23-1,$K23-1+4))=0,1,0)))</f>
        <v>0</v>
      </c>
      <c r="M23" t="str">
        <f t="shared" ca="1" si="8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150</v>
      </c>
      <c r="Q23" t="str">
        <f t="shared" ca="1" si="9"/>
        <v>cu</v>
      </c>
      <c r="R23" t="str">
        <f t="shared" ca="1" si="10"/>
        <v>EN</v>
      </c>
      <c r="S23">
        <f t="shared" ca="1" si="11"/>
        <v>150</v>
      </c>
    </row>
    <row r="24" spans="1:19">
      <c r="A24" t="s">
        <v>3</v>
      </c>
      <c r="B24" t="str">
        <f>IFERROR(VLOOKUP(A24,EventTypeTable!A:B,MATCH(EventTypeTable!$B$1,EventTypeTable!$A$1:$B$1,0),0),"")</f>
        <v>연속구매1</v>
      </c>
      <c r="C24">
        <v>10</v>
      </c>
      <c r="D24">
        <f ca="1">IF(C24&lt;&gt;1,OFFSET(D24,-1,0),
SUMIF([1]ShopProductTable!$D:$D,$A24,[1]ShopProductTable!$E:$E))</f>
        <v>10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10</v>
      </c>
      <c r="K24">
        <f ca="1">IF(ISBLANK(OFFSET($I24,-($C24-1),0)),"",
IF($C24=1,MATCH("tp1",[1]ShopProductTable!$1:$1,0),
IF(OFFSET(L24,-1,0)=1,MATCH("tp1",[1]ShopProductTable!$1:$1,0),
OFFSET(K24,-1,0)+4)))</f>
        <v>17</v>
      </c>
      <c r="L24">
        <f ca="1">IF(ISBLANK(OFFSET($I24,-($C24-1),0)),"",
IF($K24-1+4=28,1,
IF(LEN(OFFSET([1]ShopProductTable!$A$1,$J24-1,$K24-1+4))=0,1,0)))</f>
        <v>1</v>
      </c>
      <c r="M24" t="str">
        <f t="shared" ca="1" si="8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GO</v>
      </c>
      <c r="P24">
        <f ca="1">IF(ISBLANK(OFFSET($I24,-($C24-1),0)),"",
OFFSET([1]ShopProductTable!$A$1,$J24-1,$K24+2))</f>
        <v>20000</v>
      </c>
      <c r="Q24" t="str">
        <f t="shared" ca="1" si="9"/>
        <v>cu</v>
      </c>
      <c r="R24" t="str">
        <f t="shared" ca="1" si="10"/>
        <v>GO</v>
      </c>
      <c r="S24">
        <f t="shared" ca="1" si="11"/>
        <v>20000</v>
      </c>
    </row>
    <row r="25" spans="1:19">
      <c r="A25" t="s">
        <v>101</v>
      </c>
      <c r="B25" t="str">
        <f>IFERROR(VLOOKUP(A25,EventTypeTable!A:B,MATCH(EventTypeTable!$B$1,EventTypeTable!$A$1:$B$1,0),0),"")</f>
        <v>원플투1</v>
      </c>
      <c r="C25">
        <v>1</v>
      </c>
      <c r="D25">
        <f ca="1">IF(C25&lt;&gt;1,OFFSET(D25,-1,0),
SUMIF([1]ShopProductTable!$D:$D,$A25,[1]ShopProductTable!$E:$E))</f>
        <v>11</v>
      </c>
      <c r="E25" t="str">
        <f t="shared" ca="1" si="0"/>
        <v/>
      </c>
      <c r="I25" t="s">
        <v>103</v>
      </c>
      <c r="J25">
        <f ca="1">IF(ISBLANK(OFFSET($I25,-($C25-1),0)),"",
IF($C25=1,MATCH(OFFSET($I25,-($C25-1),0),[1]ShopProductTable!$A:$A,0),
OFFSET(J25,-1,0)+OFFSET(L25,-1,0)
))</f>
        <v>11</v>
      </c>
      <c r="K25">
        <f ca="1">IF(ISBLANK(OFFSET($I25,-($C25-1),0)),"",
IF($C25=1,MATCH("tp1",[1]ShopProductTable!$1:$1,0),
IF(OFFSET(L25,-1,0)=1,MATCH("tp1",[1]ShopProductTable!$1:$1,0),
OFFSET(K25,-1,0)+4)))</f>
        <v>13</v>
      </c>
      <c r="L25">
        <f ca="1">IF(ISBLANK(OFFSET($I25,-($C25-1),0)),"",
IF($K25-1+4=28,1,
IF(LEN(OFFSET([1]ShopProductTable!$A$1,$J25-1,$K25-1+4))=0,1,0)))</f>
        <v>0</v>
      </c>
      <c r="M25" t="str">
        <f t="shared" ref="M25:M35" ca="1" si="12">IF(ISBLANK(OFFSET($I25,-($C25-1),0)),"",
IF(ISBLANK(N25),"",
VLOOKUP(N25,OFFSET(INDIRECT("$A:$B"),0,MATCH(N$1&amp;"_Verify",INDIRECT("$1:$1"),0)-1),2,0)
))</f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EN</v>
      </c>
      <c r="P25">
        <f ca="1">IF(ISBLANK(OFFSET($I25,-($C25-1),0)),"",
OFFSET([1]ShopProductTable!$A$1,$J25-1,$K25+2))</f>
        <v>350</v>
      </c>
      <c r="Q25" t="str">
        <f t="shared" ref="Q25" ca="1" si="13">IF(LEN(E25)&lt;&gt;0,E25,
IF(LEN(M25)&lt;&gt;0,M25,""))</f>
        <v>cu</v>
      </c>
      <c r="R25" t="str">
        <f t="shared" ref="R25" ca="1" si="14">IF(LEN(G25)&lt;&gt;0,G25,
IF(LEN(O25)&lt;&gt;0,O25,""))</f>
        <v>EN</v>
      </c>
      <c r="S25">
        <f t="shared" ref="S25" ca="1" si="15">IF(LEN(H25)&lt;&gt;0,H25,
IF(LEN(P25)&lt;&gt;0,P25,""))</f>
        <v>350</v>
      </c>
    </row>
    <row r="26" spans="1:19">
      <c r="A26" t="s">
        <v>101</v>
      </c>
      <c r="B26" t="str">
        <f>IFERROR(VLOOKUP(A26,EventTypeTable!A:B,MATCH(EventTypeTable!$B$1,EventTypeTable!$A$1:$B$1,0),0),"")</f>
        <v>원플투1</v>
      </c>
      <c r="C26">
        <v>2</v>
      </c>
      <c r="D26">
        <f ca="1">IF(C26&lt;&gt;1,OFFSET(D26,-1,0),
SUMIF([1]ShopProductTable!$D:$D,$A26,[1]ShopProductTable!$E:$E))</f>
        <v>11</v>
      </c>
      <c r="E26" t="str">
        <f t="shared" ca="1" si="0"/>
        <v/>
      </c>
      <c r="J26">
        <f ca="1">IF(ISBLANK(OFFSET($I26,-($C26-1),0)),"",
IF($C26=1,MATCH(OFFSET($I26,-($C26-1),0),[1]ShopProductTable!$A:$A,0),
OFFSET(J26,-1,0)+OFFSET(L26,-1,0)
))</f>
        <v>11</v>
      </c>
      <c r="K26">
        <f ca="1">IF(ISBLANK(OFFSET($I26,-($C26-1),0)),"",
IF($C26=1,MATCH("tp1",[1]ShopProductTable!$1:$1,0),
IF(OFFSET(L26,-1,0)=1,MATCH("tp1",[1]ShopProductTable!$1:$1,0),
OFFSET(K26,-1,0)+4)))</f>
        <v>17</v>
      </c>
      <c r="L26">
        <f ca="1">IF(ISBLANK(OFFSET($I26,-($C26-1),0)),"",
IF($K26-1+4=28,1,
IF(LEN(OFFSET([1]ShopProductTable!$A$1,$J26-1,$K26-1+4))=0,1,0)))</f>
        <v>0</v>
      </c>
      <c r="M26" t="str">
        <f t="shared" ca="1" si="12"/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GO</v>
      </c>
      <c r="P26">
        <f ca="1">IF(ISBLANK(OFFSET($I26,-($C26-1),0)),"",
OFFSET([1]ShopProductTable!$A$1,$J26-1,$K26+2))</f>
        <v>80000</v>
      </c>
      <c r="Q26" t="str">
        <f t="shared" ref="Q26:Q35" ca="1" si="16">IF(LEN(E26)&lt;&gt;0,E26,
IF(LEN(M26)&lt;&gt;0,M26,""))</f>
        <v>cu</v>
      </c>
      <c r="R26" t="str">
        <f t="shared" ref="R26:R35" ca="1" si="17">IF(LEN(G26)&lt;&gt;0,G26,
IF(LEN(O26)&lt;&gt;0,O26,""))</f>
        <v>GO</v>
      </c>
      <c r="S26">
        <f t="shared" ref="S26:S35" ca="1" si="18">IF(LEN(H26)&lt;&gt;0,H26,
IF(LEN(P26)&lt;&gt;0,P26,""))</f>
        <v>80000</v>
      </c>
    </row>
    <row r="27" spans="1:19">
      <c r="A27" t="s">
        <v>101</v>
      </c>
      <c r="B27" t="str">
        <f>IFERROR(VLOOKUP(A27,EventTypeTable!A:B,MATCH(EventTypeTable!$B$1,EventTypeTable!$A$1:$B$1,0),0),"")</f>
        <v>원플투1</v>
      </c>
      <c r="C27">
        <v>3</v>
      </c>
      <c r="D27">
        <f ca="1">IF(C27&lt;&gt;1,OFFSET(D27,-1,0),
SUMIF([1]ShopProductTable!$D:$D,$A27,[1]ShopProductTable!$E:$E))</f>
        <v>11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11</v>
      </c>
      <c r="K27">
        <f ca="1">IF(ISBLANK(OFFSET($I27,-($C27-1),0)),"",
IF($C27=1,MATCH("tp1",[1]ShopProductTable!$1:$1,0),
IF(OFFSET(L27,-1,0)=1,MATCH("tp1",[1]ShopProductTable!$1:$1,0),
OFFSET(K27,-1,0)+4)))</f>
        <v>21</v>
      </c>
      <c r="L27">
        <f ca="1">IF(ISBLANK(OFFSET($I27,-($C27-1),0)),"",
IF($K27-1+4=28,1,
IF(LEN(OFFSET([1]ShopProductTable!$A$1,$J27-1,$K27-1+4))=0,1,0)))</f>
        <v>0</v>
      </c>
      <c r="M27" t="str">
        <f t="shared" ca="1" si="12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EN</v>
      </c>
      <c r="P27">
        <f ca="1">IF(ISBLANK(OFFSET($I27,-($C27-1),0)),"",
OFFSET([1]ShopProductTable!$A$1,$J27-1,$K27+2))</f>
        <v>800</v>
      </c>
      <c r="Q27" t="str">
        <f t="shared" ca="1" si="16"/>
        <v>cu</v>
      </c>
      <c r="R27" t="str">
        <f t="shared" ca="1" si="17"/>
        <v>EN</v>
      </c>
      <c r="S27">
        <f t="shared" ca="1" si="18"/>
        <v>800</v>
      </c>
    </row>
    <row r="28" spans="1:19">
      <c r="A28" t="s">
        <v>101</v>
      </c>
      <c r="B28" t="str">
        <f>IFERROR(VLOOKUP(A28,EventTypeTable!A:B,MATCH(EventTypeTable!$B$1,EventTypeTable!$A$1:$B$1,0),0),"")</f>
        <v>원플투1</v>
      </c>
      <c r="C28">
        <v>4</v>
      </c>
      <c r="D28">
        <f ca="1">IF(C28&lt;&gt;1,OFFSET(D28,-1,0),
SUMIF([1]ShopProductTable!$D:$D,$A28,[1]ShopProductTable!$E:$E))</f>
        <v>11</v>
      </c>
      <c r="E28" t="str">
        <f t="shared" ca="1" si="0"/>
        <v/>
      </c>
      <c r="J28">
        <f ca="1">IF(ISBLANK(OFFSET($I28,-($C28-1),0)),"",
IF($C28=1,MATCH(OFFSET($I28,-($C28-1),0),[1]ShopProductTable!$A:$A,0),
OFFSET(J28,-1,0)+OFFSET(L28,-1,0)
))</f>
        <v>11</v>
      </c>
      <c r="K28">
        <f ca="1">IF(ISBLANK(OFFSET($I28,-($C28-1),0)),"",
IF($C28=1,MATCH("tp1",[1]ShopProductTable!$1:$1,0),
IF(OFFSET(L28,-1,0)=1,MATCH("tp1",[1]ShopProductTable!$1:$1,0),
OFFSET(K28,-1,0)+4)))</f>
        <v>25</v>
      </c>
      <c r="L28">
        <f ca="1">IF(ISBLANK(OFFSET($I28,-($C28-1),0)),"",
IF($K28-1+4=28,1,
IF(LEN(OFFSET([1]ShopProductTable!$A$1,$J28-1,$K28-1+4))=0,1,0)))</f>
        <v>1</v>
      </c>
      <c r="M28" t="str">
        <f t="shared" ca="1" si="12"/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GO</v>
      </c>
      <c r="P28">
        <f ca="1">IF(ISBLANK(OFFSET($I28,-($C28-1),0)),"",
OFFSET([1]ShopProductTable!$A$1,$J28-1,$K28+2))</f>
        <v>100000</v>
      </c>
      <c r="Q28" t="str">
        <f t="shared" ca="1" si="16"/>
        <v>cu</v>
      </c>
      <c r="R28" t="str">
        <f t="shared" ca="1" si="17"/>
        <v>GO</v>
      </c>
      <c r="S28">
        <f t="shared" ca="1" si="18"/>
        <v>100000</v>
      </c>
    </row>
    <row r="29" spans="1:19">
      <c r="A29" t="s">
        <v>101</v>
      </c>
      <c r="B29" t="str">
        <f>IFERROR(VLOOKUP(A29,EventTypeTable!A:B,MATCH(EventTypeTable!$B$1,EventTypeTable!$A$1:$B$1,0),0),"")</f>
        <v>원플투1</v>
      </c>
      <c r="C29">
        <v>5</v>
      </c>
      <c r="D29">
        <f ca="1">IF(C29&lt;&gt;1,OFFSET(D29,-1,0),
SUMIF([1]ShopProductTable!$D:$D,$A29,[1]ShopProductTable!$E:$E))</f>
        <v>11</v>
      </c>
      <c r="E29" t="str">
        <f t="shared" ca="1" si="0"/>
        <v/>
      </c>
      <c r="J29">
        <f ca="1">IF(ISBLANK(OFFSET($I29,-($C29-1),0)),"",
IF($C29=1,MATCH(OFFSET($I29,-($C29-1),0),[1]ShopProductTable!$A:$A,0),
OFFSET(J29,-1,0)+OFFSET(L29,-1,0)
))</f>
        <v>12</v>
      </c>
      <c r="K29">
        <f ca="1">IF(ISBLANK(OFFSET($I29,-($C29-1),0)),"",
IF($C29=1,MATCH("tp1",[1]ShopProductTable!$1:$1,0),
IF(OFFSET(L29,-1,0)=1,MATCH("tp1",[1]ShopProductTable!$1:$1,0),
OFFSET(K29,-1,0)+4)))</f>
        <v>13</v>
      </c>
      <c r="L29">
        <f ca="1">IF(ISBLANK(OFFSET($I29,-($C29-1),0)),"",
IF($K29-1+4=28,1,
IF(LEN(OFFSET([1]ShopProductTable!$A$1,$J29-1,$K29-1+4))=0,1,0)))</f>
        <v>0</v>
      </c>
      <c r="M29" t="str">
        <f t="shared" ca="1" si="12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50000</v>
      </c>
      <c r="Q29" t="str">
        <f t="shared" ca="1" si="16"/>
        <v>cu</v>
      </c>
      <c r="R29" t="str">
        <f t="shared" ca="1" si="17"/>
        <v>GO</v>
      </c>
      <c r="S29">
        <f t="shared" ca="1" si="18"/>
        <v>50000</v>
      </c>
    </row>
    <row r="30" spans="1:19">
      <c r="A30" t="s">
        <v>101</v>
      </c>
      <c r="B30" t="str">
        <f>IFERROR(VLOOKUP(A30,EventTypeTable!A:B,MATCH(EventTypeTable!$B$1,EventTypeTable!$A$1:$B$1,0),0),"")</f>
        <v>원플투1</v>
      </c>
      <c r="C30">
        <v>6</v>
      </c>
      <c r="D30">
        <f ca="1">IF(C30&lt;&gt;1,OFFSET(D30,-1,0),
SUMIF([1]ShopProductTable!$D:$D,$A30,[1]ShopProductTable!$E:$E))</f>
        <v>11</v>
      </c>
      <c r="E30" t="str">
        <f t="shared" ca="1" si="0"/>
        <v/>
      </c>
      <c r="J30">
        <f ca="1">IF(ISBLANK(OFFSET($I30,-($C30-1),0)),"",
IF($C30=1,MATCH(OFFSET($I30,-($C30-1),0),[1]ShopProductTable!$A:$A,0),
OFFSET(J30,-1,0)+OFFSET(L30,-1,0)
))</f>
        <v>12</v>
      </c>
      <c r="K30">
        <f ca="1">IF(ISBLANK(OFFSET($I30,-($C30-1),0)),"",
IF($C30=1,MATCH("tp1",[1]ShopProductTable!$1:$1,0),
IF(OFFSET(L30,-1,0)=1,MATCH("tp1",[1]ShopProductTable!$1:$1,0),
OFFSET(K30,-1,0)+4)))</f>
        <v>17</v>
      </c>
      <c r="L30">
        <f ca="1">IF(ISBLANK(OFFSET($I30,-($C30-1),0)),"",
IF($K30-1+4=28,1,
IF(LEN(OFFSET([1]ShopProductTable!$A$1,$J30-1,$K30-1+4))=0,1,0)))</f>
        <v>0</v>
      </c>
      <c r="M30" t="str">
        <f t="shared" ca="1" si="12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EN</v>
      </c>
      <c r="P30">
        <f ca="1">IF(ISBLANK(OFFSET($I30,-($C30-1),0)),"",
OFFSET([1]ShopProductTable!$A$1,$J30-1,$K30+2))</f>
        <v>500</v>
      </c>
      <c r="Q30" t="str">
        <f t="shared" ca="1" si="16"/>
        <v>cu</v>
      </c>
      <c r="R30" t="str">
        <f t="shared" ca="1" si="17"/>
        <v>EN</v>
      </c>
      <c r="S30">
        <f t="shared" ca="1" si="18"/>
        <v>500</v>
      </c>
    </row>
    <row r="31" spans="1:19">
      <c r="A31" t="s">
        <v>101</v>
      </c>
      <c r="B31" t="str">
        <f>IFERROR(VLOOKUP(A31,EventTypeTable!A:B,MATCH(EventTypeTable!$B$1,EventTypeTable!$A$1:$B$1,0),0),"")</f>
        <v>원플투1</v>
      </c>
      <c r="C31">
        <v>7</v>
      </c>
      <c r="D31">
        <f ca="1">IF(C31&lt;&gt;1,OFFSET(D31,-1,0),
SUMIF([1]ShopProductTable!$D:$D,$A31,[1]ShopProductTable!$E:$E))</f>
        <v>11</v>
      </c>
      <c r="E31" t="str">
        <f t="shared" ca="1" si="0"/>
        <v/>
      </c>
      <c r="J31">
        <f ca="1">IF(ISBLANK(OFFSET($I31,-($C31-1),0)),"",
IF($C31=1,MATCH(OFFSET($I31,-($C31-1),0),[1]ShopProductTable!$A:$A,0),
OFFSET(J31,-1,0)+OFFSET(L31,-1,0)
))</f>
        <v>12</v>
      </c>
      <c r="K31">
        <f ca="1">IF(ISBLANK(OFFSET($I31,-($C31-1),0)),"",
IF($C31=1,MATCH("tp1",[1]ShopProductTable!$1:$1,0),
IF(OFFSET(L31,-1,0)=1,MATCH("tp1",[1]ShopProductTable!$1:$1,0),
OFFSET(K31,-1,0)+4)))</f>
        <v>21</v>
      </c>
      <c r="L31">
        <f ca="1">IF(ISBLANK(OFFSET($I31,-($C31-1),0)),"",
IF($K31-1+4=28,1,
IF(LEN(OFFSET([1]ShopProductTable!$A$1,$J31-1,$K31-1+4))=0,1,0)))</f>
        <v>1</v>
      </c>
      <c r="M31" t="str">
        <f t="shared" ca="1" si="12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GO</v>
      </c>
      <c r="P31">
        <f ca="1">IF(ISBLANK(OFFSET($I31,-($C31-1),0)),"",
OFFSET([1]ShopProductTable!$A$1,$J31-1,$K31+2))</f>
        <v>70000</v>
      </c>
      <c r="Q31" t="str">
        <f t="shared" ca="1" si="16"/>
        <v>cu</v>
      </c>
      <c r="R31" t="str">
        <f t="shared" ca="1" si="17"/>
        <v>GO</v>
      </c>
      <c r="S31">
        <f t="shared" ca="1" si="18"/>
        <v>70000</v>
      </c>
    </row>
    <row r="32" spans="1:19">
      <c r="A32" t="s">
        <v>101</v>
      </c>
      <c r="B32" t="str">
        <f>IFERROR(VLOOKUP(A32,EventTypeTable!A:B,MATCH(EventTypeTable!$B$1,EventTypeTable!$A$1:$B$1,0),0),"")</f>
        <v>원플투1</v>
      </c>
      <c r="C32">
        <v>8</v>
      </c>
      <c r="D32">
        <f ca="1">IF(C32&lt;&gt;1,OFFSET(D32,-1,0),
SUMIF([1]ShopProductTable!$D:$D,$A32,[1]ShopProductTable!$E:$E))</f>
        <v>11</v>
      </c>
      <c r="E32" t="str">
        <f t="shared" ca="1" si="0"/>
        <v/>
      </c>
      <c r="J32">
        <f ca="1">IF(ISBLANK(OFFSET($I32,-($C32-1),0)),"",
IF($C32=1,MATCH(OFFSET($I32,-($C32-1),0),[1]ShopProductTable!$A:$A,0),
OFFSET(J32,-1,0)+OFFSET(L32,-1,0)
))</f>
        <v>13</v>
      </c>
      <c r="K32">
        <f ca="1">IF(ISBLANK(OFFSET($I32,-($C32-1),0)),"",
IF($C32=1,MATCH("tp1",[1]ShopProductTable!$1:$1,0),
IF(OFFSET(L32,-1,0)=1,MATCH("tp1",[1]ShopProductTable!$1:$1,0),
OFFSET(K32,-1,0)+4)))</f>
        <v>13</v>
      </c>
      <c r="L32">
        <f ca="1">IF(ISBLANK(OFFSET($I32,-($C32-1),0)),"",
IF($K32-1+4=28,1,
IF(LEN(OFFSET([1]ShopProductTable!$A$1,$J32-1,$K32-1+4))=0,1,0)))</f>
        <v>0</v>
      </c>
      <c r="M32" t="str">
        <f t="shared" ca="1" si="12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EN</v>
      </c>
      <c r="P32">
        <f ca="1">IF(ISBLANK(OFFSET($I32,-($C32-1),0)),"",
OFFSET([1]ShopProductTable!$A$1,$J32-1,$K32+2))</f>
        <v>450</v>
      </c>
      <c r="Q32" t="str">
        <f t="shared" ca="1" si="16"/>
        <v>cu</v>
      </c>
      <c r="R32" t="str">
        <f t="shared" ca="1" si="17"/>
        <v>EN</v>
      </c>
      <c r="S32">
        <f t="shared" ca="1" si="18"/>
        <v>450</v>
      </c>
    </row>
    <row r="33" spans="1:19">
      <c r="A33" t="s">
        <v>101</v>
      </c>
      <c r="B33" t="str">
        <f>IFERROR(VLOOKUP(A33,EventTypeTable!A:B,MATCH(EventTypeTable!$B$1,EventTypeTable!$A$1:$B$1,0),0),"")</f>
        <v>원플투1</v>
      </c>
      <c r="C33">
        <v>9</v>
      </c>
      <c r="D33">
        <f ca="1">IF(C33&lt;&gt;1,OFFSET(D33,-1,0),
SUMIF([1]ShopProductTable!$D:$D,$A33,[1]ShopProductTable!$E:$E))</f>
        <v>11</v>
      </c>
      <c r="E33" t="str">
        <f t="shared" ca="1" si="0"/>
        <v/>
      </c>
      <c r="J33">
        <f ca="1">IF(ISBLANK(OFFSET($I33,-($C33-1),0)),"",
IF($C33=1,MATCH(OFFSET($I33,-($C33-1),0),[1]ShopProductTable!$A:$A,0),
OFFSET(J33,-1,0)+OFFSET(L33,-1,0)
))</f>
        <v>13</v>
      </c>
      <c r="K33">
        <f ca="1">IF(ISBLANK(OFFSET($I33,-($C33-1),0)),"",
IF($C33=1,MATCH("tp1",[1]ShopProductTable!$1:$1,0),
IF(OFFSET(L33,-1,0)=1,MATCH("tp1",[1]ShopProductTable!$1:$1,0),
OFFSET(K33,-1,0)+4)))</f>
        <v>17</v>
      </c>
      <c r="L33">
        <f ca="1">IF(ISBLANK(OFFSET($I33,-($C33-1),0)),"",
IF($K33-1+4=28,1,
IF(LEN(OFFSET([1]ShopProductTable!$A$1,$J33-1,$K33-1+4))=0,1,0)))</f>
        <v>0</v>
      </c>
      <c r="M33" t="str">
        <f t="shared" ca="1" si="12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GO</v>
      </c>
      <c r="P33">
        <f ca="1">IF(ISBLANK(OFFSET($I33,-($C33-1),0)),"",
OFFSET([1]ShopProductTable!$A$1,$J33-1,$K33+2))</f>
        <v>60000</v>
      </c>
      <c r="Q33" t="str">
        <f t="shared" ca="1" si="16"/>
        <v>cu</v>
      </c>
      <c r="R33" t="str">
        <f t="shared" ca="1" si="17"/>
        <v>GO</v>
      </c>
      <c r="S33">
        <f t="shared" ca="1" si="18"/>
        <v>60000</v>
      </c>
    </row>
    <row r="34" spans="1:19">
      <c r="A34" t="s">
        <v>101</v>
      </c>
      <c r="B34" t="str">
        <f>IFERROR(VLOOKUP(A34,EventTypeTable!A:B,MATCH(EventTypeTable!$B$1,EventTypeTable!$A$1:$B$1,0),0),"")</f>
        <v>원플투1</v>
      </c>
      <c r="C34">
        <v>10</v>
      </c>
      <c r="D34">
        <f ca="1">IF(C34&lt;&gt;1,OFFSET(D34,-1,0),
SUMIF([1]ShopProductTable!$D:$D,$A34,[1]ShopProductTable!$E:$E))</f>
        <v>11</v>
      </c>
      <c r="E34" t="str">
        <f t="shared" ca="1" si="0"/>
        <v/>
      </c>
      <c r="J34">
        <f ca="1">IF(ISBLANK(OFFSET($I34,-($C34-1),0)),"",
IF($C34=1,MATCH(OFFSET($I34,-($C34-1),0),[1]ShopProductTable!$A:$A,0),
OFFSET(J34,-1,0)+OFFSET(L34,-1,0)
))</f>
        <v>13</v>
      </c>
      <c r="K34">
        <f ca="1">IF(ISBLANK(OFFSET($I34,-($C34-1),0)),"",
IF($C34=1,MATCH("tp1",[1]ShopProductTable!$1:$1,0),
IF(OFFSET(L34,-1,0)=1,MATCH("tp1",[1]ShopProductTable!$1:$1,0),
OFFSET(K34,-1,0)+4)))</f>
        <v>21</v>
      </c>
      <c r="L34">
        <f ca="1">IF(ISBLANK(OFFSET($I34,-($C34-1),0)),"",
IF($K34-1+4=28,1,
IF(LEN(OFFSET([1]ShopProductTable!$A$1,$J34-1,$K34-1+4))=0,1,0)))</f>
        <v>0</v>
      </c>
      <c r="M34" t="str">
        <f t="shared" ca="1" si="12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GO</v>
      </c>
      <c r="P34">
        <f ca="1">IF(ISBLANK(OFFSET($I34,-($C34-1),0)),"",
OFFSET([1]ShopProductTable!$A$1,$J34-1,$K34+2))</f>
        <v>90000</v>
      </c>
      <c r="Q34" t="str">
        <f t="shared" ca="1" si="16"/>
        <v>cu</v>
      </c>
      <c r="R34" t="str">
        <f t="shared" ca="1" si="17"/>
        <v>GO</v>
      </c>
      <c r="S34">
        <f t="shared" ca="1" si="18"/>
        <v>90000</v>
      </c>
    </row>
    <row r="35" spans="1:19">
      <c r="A35" t="s">
        <v>101</v>
      </c>
      <c r="B35" t="str">
        <f>IFERROR(VLOOKUP(A35,EventTypeTable!A:B,MATCH(EventTypeTable!$B$1,EventTypeTable!$A$1:$B$1,0),0),"")</f>
        <v>원플투1</v>
      </c>
      <c r="C35">
        <v>11</v>
      </c>
      <c r="D35">
        <f ca="1">IF(C35&lt;&gt;1,OFFSET(D35,-1,0),
SUMIF([1]ShopProductTable!$D:$D,$A35,[1]ShopProductTable!$E:$E))</f>
        <v>11</v>
      </c>
      <c r="E35" t="str">
        <f t="shared" ca="1" si="0"/>
        <v/>
      </c>
      <c r="J35">
        <f ca="1">IF(ISBLANK(OFFSET($I35,-($C35-1),0)),"",
IF($C35=1,MATCH(OFFSET($I35,-($C35-1),0),[1]ShopProductTable!$A:$A,0),
OFFSET(J35,-1,0)+OFFSET(L35,-1,0)
))</f>
        <v>13</v>
      </c>
      <c r="K35">
        <f ca="1">IF(ISBLANK(OFFSET($I35,-($C35-1),0)),"",
IF($C35=1,MATCH("tp1",[1]ShopProductTable!$1:$1,0),
IF(OFFSET(L35,-1,0)=1,MATCH("tp1",[1]ShopProductTable!$1:$1,0),
OFFSET(K35,-1,0)+4)))</f>
        <v>25</v>
      </c>
      <c r="L35">
        <f ca="1">IF(ISBLANK(OFFSET($I35,-($C35-1),0)),"",
IF($K35-1+4=28,1,
IF(LEN(OFFSET([1]ShopProductTable!$A$1,$J35-1,$K35-1+4))=0,1,0)))</f>
        <v>1</v>
      </c>
      <c r="M35" t="str">
        <f t="shared" ca="1" si="12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EN</v>
      </c>
      <c r="P35">
        <f ca="1">IF(ISBLANK(OFFSET($I35,-($C35-1),0)),"",
OFFSET([1]ShopProductTable!$A$1,$J35-1,$K35+2))</f>
        <v>650</v>
      </c>
      <c r="Q35" t="str">
        <f t="shared" ca="1" si="16"/>
        <v>cu</v>
      </c>
      <c r="R35" t="str">
        <f t="shared" ca="1" si="17"/>
        <v>EN</v>
      </c>
      <c r="S35">
        <f t="shared" ca="1" si="18"/>
        <v>650</v>
      </c>
    </row>
    <row r="36" spans="1:19">
      <c r="A36" t="s">
        <v>107</v>
      </c>
      <c r="B36" t="str">
        <f>IFERROR(VLOOKUP(A36,EventTypeTable!A:B,MATCH(EventTypeTable!$B$1,EventTypeTable!$A$1:$B$1,0),0),"")</f>
        <v/>
      </c>
      <c r="C36">
        <v>1</v>
      </c>
      <c r="D36">
        <f ca="1">IF(C36&lt;&gt;1,OFFSET(D36,-1,0),
SUMIF([1]ShopProductTable!$D:$D,$A36,[1]ShopProductTable!$E:$E))</f>
        <v>12</v>
      </c>
      <c r="E36" t="str">
        <f t="shared" ca="1" si="0"/>
        <v/>
      </c>
      <c r="I36" t="s">
        <v>108</v>
      </c>
      <c r="J36">
        <f ca="1">IF(ISBLANK(OFFSET($I36,-($C36-1),0)),"",
IF($C36=1,MATCH(OFFSET($I36,-($C36-1),0),[1]ShopProductTable!$A:$A,0),
OFFSET(J36,-1,0)+OFFSET(L36,-1,0)
))</f>
        <v>14</v>
      </c>
      <c r="K36">
        <f ca="1">IF(ISBLANK(OFFSET($I36,-($C36-1),0)),"",
IF($C36=1,MATCH("tp1",[1]ShopProductTable!$1:$1,0),
IF(OFFSET(L36,-1,0)=1,MATCH("tp1",[1]ShopProductTable!$1:$1,0),
OFFSET(K36,-1,0)+4)))</f>
        <v>13</v>
      </c>
      <c r="L36">
        <f ca="1">IF(ISBLANK(OFFSET($I36,-($C36-1),0)),"",
IF($K36-1+4=28,1,
IF(LEN(OFFSET([1]ShopProductTable!$A$1,$J36-1,$K36-1+4))=0,1,0)))</f>
        <v>0</v>
      </c>
      <c r="M36" t="str">
        <f t="shared" ref="M36:M47" ca="1" si="19">IF(ISBLANK(OFFSET($I36,-($C36-1),0)),"",
IF(ISBLANK(N36),"",
VLOOKUP(N36,OFFSET(INDIRECT("$A:$B"),0,MATCH(N$1&amp;"_Verify",INDIRECT("$1:$1"),0)-1),2,0)
))</f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100</v>
      </c>
      <c r="Q36" t="str">
        <f t="shared" ref="Q36:Q47" ca="1" si="20">IF(LEN(E36)&lt;&gt;0,E36,
IF(LEN(M36)&lt;&gt;0,M36,""))</f>
        <v>cu</v>
      </c>
      <c r="R36" t="str">
        <f t="shared" ref="R36:R47" ca="1" si="21">IF(LEN(G36)&lt;&gt;0,G36,
IF(LEN(O36)&lt;&gt;0,O36,""))</f>
        <v>EN</v>
      </c>
      <c r="S36">
        <f t="shared" ref="S36:S47" ca="1" si="22">IF(LEN(H36)&lt;&gt;0,H36,
IF(LEN(P36)&lt;&gt;0,P36,""))</f>
        <v>100</v>
      </c>
    </row>
    <row r="37" spans="1:19">
      <c r="A37" t="s">
        <v>107</v>
      </c>
      <c r="B37" t="str">
        <f>IFERROR(VLOOKUP(A37,EventTypeTable!A:B,MATCH(EventTypeTable!$B$1,EventTypeTable!$A$1:$B$1,0),0),"")</f>
        <v/>
      </c>
      <c r="C37">
        <v>2</v>
      </c>
      <c r="D37">
        <f ca="1">IF(C37&lt;&gt;1,OFFSET(D37,-1,0),
SUMIF([1]ShopProductTable!$D:$D,$A37,[1]ShopProductTable!$E:$E))</f>
        <v>12</v>
      </c>
      <c r="E37" t="str">
        <f t="shared" ca="1" si="0"/>
        <v/>
      </c>
      <c r="J37">
        <f ca="1">IF(ISBLANK(OFFSET($I37,-($C37-1),0)),"",
IF($C37=1,MATCH(OFFSET($I37,-($C37-1),0),[1]ShopProductTable!$A:$A,0),
OFFSET(J37,-1,0)+OFFSET(L37,-1,0)
))</f>
        <v>14</v>
      </c>
      <c r="K37">
        <f ca="1">IF(ISBLANK(OFFSET($I37,-($C37-1),0)),"",
IF($C37=1,MATCH("tp1",[1]ShopProductTable!$1:$1,0),
IF(OFFSET(L37,-1,0)=1,MATCH("tp1",[1]ShopProductTable!$1:$1,0),
OFFSET(K37,-1,0)+4)))</f>
        <v>17</v>
      </c>
      <c r="L37">
        <f ca="1">IF(ISBLANK(OFFSET($I37,-($C37-1),0)),"",
IF($K37-1+4=28,1,
IF(LEN(OFFSET([1]ShopProductTable!$A$1,$J37-1,$K37-1+4))=0,1,0)))</f>
        <v>0</v>
      </c>
      <c r="M37" t="str">
        <f t="shared" ca="1" si="19"/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EN</v>
      </c>
      <c r="P37">
        <f ca="1">IF(ISBLANK(OFFSET($I37,-($C37-1),0)),"",
OFFSET([1]ShopProductTable!$A$1,$J37-1,$K37+2))</f>
        <v>50</v>
      </c>
      <c r="Q37" t="str">
        <f t="shared" ca="1" si="20"/>
        <v>cu</v>
      </c>
      <c r="R37" t="str">
        <f t="shared" ca="1" si="21"/>
        <v>EN</v>
      </c>
      <c r="S37">
        <f t="shared" ca="1" si="22"/>
        <v>50</v>
      </c>
    </row>
    <row r="38" spans="1:19">
      <c r="A38" t="s">
        <v>107</v>
      </c>
      <c r="B38" t="str">
        <f>IFERROR(VLOOKUP(A38,EventTypeTable!A:B,MATCH(EventTypeTable!$B$1,EventTypeTable!$A$1:$B$1,0),0),"")</f>
        <v/>
      </c>
      <c r="C38">
        <v>3</v>
      </c>
      <c r="D38">
        <f ca="1">IF(C38&lt;&gt;1,OFFSET(D38,-1,0),
SUMIF([1]ShopProductTable!$D:$D,$A38,[1]ShopProductTable!$E:$E))</f>
        <v>12</v>
      </c>
      <c r="E38" t="str">
        <f t="shared" ca="1" si="0"/>
        <v/>
      </c>
      <c r="J38">
        <f ca="1">IF(ISBLANK(OFFSET($I38,-($C38-1),0)),"",
IF($C38=1,MATCH(OFFSET($I38,-($C38-1),0),[1]ShopProductTable!$A:$A,0),
OFFSET(J38,-1,0)+OFFSET(L38,-1,0)
))</f>
        <v>14</v>
      </c>
      <c r="K38">
        <f ca="1">IF(ISBLANK(OFFSET($I38,-($C38-1),0)),"",
IF($C38=1,MATCH("tp1",[1]ShopProductTable!$1:$1,0),
IF(OFFSET(L38,-1,0)=1,MATCH("tp1",[1]ShopProductTable!$1:$1,0),
OFFSET(K38,-1,0)+4)))</f>
        <v>21</v>
      </c>
      <c r="L38">
        <f ca="1">IF(ISBLANK(OFFSET($I38,-($C38-1),0)),"",
IF($K38-1+4=28,1,
IF(LEN(OFFSET([1]ShopProductTable!$A$1,$J38-1,$K38-1+4))=0,1,0)))</f>
        <v>1</v>
      </c>
      <c r="M38" t="str">
        <f t="shared" ca="1" si="19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GO</v>
      </c>
      <c r="P38">
        <f ca="1">IF(ISBLANK(OFFSET($I38,-($C38-1),0)),"",
OFFSET([1]ShopProductTable!$A$1,$J38-1,$K38+2))</f>
        <v>10000</v>
      </c>
      <c r="Q38" t="str">
        <f t="shared" ca="1" si="20"/>
        <v>cu</v>
      </c>
      <c r="R38" t="str">
        <f t="shared" ca="1" si="21"/>
        <v>GO</v>
      </c>
      <c r="S38">
        <f t="shared" ca="1" si="22"/>
        <v>10000</v>
      </c>
    </row>
    <row r="39" spans="1:19">
      <c r="A39" t="s">
        <v>107</v>
      </c>
      <c r="B39" t="str">
        <f>IFERROR(VLOOKUP(A39,EventTypeTable!A:B,MATCH(EventTypeTable!$B$1,EventTypeTable!$A$1:$B$1,0),0),"")</f>
        <v/>
      </c>
      <c r="C39">
        <v>4</v>
      </c>
      <c r="D39">
        <f ca="1">IF(C39&lt;&gt;1,OFFSET(D39,-1,0),
SUMIF([1]ShopProductTable!$D:$D,$A39,[1]ShopProductTable!$E:$E))</f>
        <v>12</v>
      </c>
      <c r="E39" t="str">
        <f t="shared" ca="1" si="0"/>
        <v/>
      </c>
      <c r="J39">
        <f ca="1">IF(ISBLANK(OFFSET($I39,-($C39-1),0)),"",
IF($C39=1,MATCH(OFFSET($I39,-($C39-1),0),[1]ShopProductTable!$A:$A,0),
OFFSET(J39,-1,0)+OFFSET(L39,-1,0)
))</f>
        <v>15</v>
      </c>
      <c r="K39">
        <f ca="1">IF(ISBLANK(OFFSET($I39,-($C39-1),0)),"",
IF($C39=1,MATCH("tp1",[1]ShopProductTable!$1:$1,0),
IF(OFFSET(L39,-1,0)=1,MATCH("tp1",[1]ShopProductTable!$1:$1,0),
OFFSET(K39,-1,0)+4)))</f>
        <v>13</v>
      </c>
      <c r="L39">
        <f ca="1">IF(ISBLANK(OFFSET($I39,-($C39-1),0)),"",
IF($K39-1+4=28,1,
IF(LEN(OFFSET([1]ShopProductTable!$A$1,$J39-1,$K39-1+4))=0,1,0)))</f>
        <v>0</v>
      </c>
      <c r="M39" t="str">
        <f t="shared" ca="1" si="19"/>
        <v>it</v>
      </c>
      <c r="N39" t="str">
        <f ca="1">IF(ISBLANK(OFFSET($I39,-($C39-1),0)),"",
OFFSET([1]ShopProductTable!$A$1,$J39-1,$K39))</f>
        <v>아이템</v>
      </c>
      <c r="O39" t="str">
        <f ca="1">IF(ISBLANK(OFFSET($I39,-($C39-1),0)),"",
OFFSET([1]ShopProductTable!$A$1,$J39-1,$K39+1))</f>
        <v>Cash_sSevenTotal</v>
      </c>
      <c r="P39">
        <f ca="1">IF(ISBLANK(OFFSET($I39,-($C39-1),0)),"",
OFFSET([1]ShopProductTable!$A$1,$J39-1,$K39+2))</f>
        <v>500</v>
      </c>
      <c r="Q39" t="str">
        <f t="shared" ca="1" si="20"/>
        <v>it</v>
      </c>
      <c r="R39" t="str">
        <f t="shared" ca="1" si="21"/>
        <v>Cash_sSevenTotal</v>
      </c>
      <c r="S39">
        <f t="shared" ca="1" si="22"/>
        <v>500</v>
      </c>
    </row>
    <row r="40" spans="1:19">
      <c r="A40" t="s">
        <v>107</v>
      </c>
      <c r="B40" t="str">
        <f>IFERROR(VLOOKUP(A40,EventTypeTable!A:B,MATCH(EventTypeTable!$B$1,EventTypeTable!$A$1:$B$1,0),0),"")</f>
        <v/>
      </c>
      <c r="C40">
        <v>5</v>
      </c>
      <c r="D40">
        <f ca="1">IF(C40&lt;&gt;1,OFFSET(D40,-1,0),
SUMIF([1]ShopProductTable!$D:$D,$A40,[1]ShopProductTable!$E:$E))</f>
        <v>12</v>
      </c>
      <c r="E40" t="str">
        <f t="shared" ca="1" si="0"/>
        <v/>
      </c>
      <c r="J40">
        <f ca="1">IF(ISBLANK(OFFSET($I40,-($C40-1),0)),"",
IF($C40=1,MATCH(OFFSET($I40,-($C40-1),0),[1]ShopProductTable!$A:$A,0),
OFFSET(J40,-1,0)+OFFSET(L40,-1,0)
))</f>
        <v>15</v>
      </c>
      <c r="K40">
        <f ca="1">IF(ISBLANK(OFFSET($I40,-($C40-1),0)),"",
IF($C40=1,MATCH("tp1",[1]ShopProductTable!$1:$1,0),
IF(OFFSET(L40,-1,0)=1,MATCH("tp1",[1]ShopProductTable!$1:$1,0),
OFFSET(K40,-1,0)+4)))</f>
        <v>17</v>
      </c>
      <c r="L40">
        <f ca="1">IF(ISBLANK(OFFSET($I40,-($C40-1),0)),"",
IF($K40-1+4=28,1,
IF(LEN(OFFSET([1]ShopProductTable!$A$1,$J40-1,$K40-1+4))=0,1,0)))</f>
        <v>0</v>
      </c>
      <c r="M40" t="str">
        <f t="shared" ca="1" si="19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EN</v>
      </c>
      <c r="P40">
        <f ca="1">IF(ISBLANK(OFFSET($I40,-($C40-1),0)),"",
OFFSET([1]ShopProductTable!$A$1,$J40-1,$K40+2))</f>
        <v>75</v>
      </c>
      <c r="Q40" t="str">
        <f t="shared" ca="1" si="20"/>
        <v>cu</v>
      </c>
      <c r="R40" t="str">
        <f t="shared" ca="1" si="21"/>
        <v>EN</v>
      </c>
      <c r="S40">
        <f t="shared" ca="1" si="22"/>
        <v>75</v>
      </c>
    </row>
    <row r="41" spans="1:19">
      <c r="A41" t="s">
        <v>107</v>
      </c>
      <c r="B41" t="str">
        <f>IFERROR(VLOOKUP(A41,EventTypeTable!A:B,MATCH(EventTypeTable!$B$1,EventTypeTable!$A$1:$B$1,0),0),"")</f>
        <v/>
      </c>
      <c r="C41">
        <v>6</v>
      </c>
      <c r="D41">
        <f ca="1">IF(C41&lt;&gt;1,OFFSET(D41,-1,0),
SUMIF([1]ShopProductTable!$D:$D,$A41,[1]ShopProductTable!$E:$E))</f>
        <v>12</v>
      </c>
      <c r="E41" t="str">
        <f t="shared" ca="1" si="0"/>
        <v/>
      </c>
      <c r="J41">
        <f ca="1">IF(ISBLANK(OFFSET($I41,-($C41-1),0)),"",
IF($C41=1,MATCH(OFFSET($I41,-($C41-1),0),[1]ShopProductTable!$A:$A,0),
OFFSET(J41,-1,0)+OFFSET(L41,-1,0)
))</f>
        <v>15</v>
      </c>
      <c r="K41">
        <f ca="1">IF(ISBLANK(OFFSET($I41,-($C41-1),0)),"",
IF($C41=1,MATCH("tp1",[1]ShopProductTable!$1:$1,0),
IF(OFFSET(L41,-1,0)=1,MATCH("tp1",[1]ShopProductTable!$1:$1,0),
OFFSET(K41,-1,0)+4)))</f>
        <v>21</v>
      </c>
      <c r="L41">
        <f ca="1">IF(ISBLANK(OFFSET($I41,-($C41-1),0)),"",
IF($K41-1+4=28,1,
IF(LEN(OFFSET([1]ShopProductTable!$A$1,$J41-1,$K41-1+4))=0,1,0)))</f>
        <v>1</v>
      </c>
      <c r="M41" t="str">
        <f t="shared" ca="1" si="19"/>
        <v>cu</v>
      </c>
      <c r="N41" t="str">
        <f ca="1">IF(ISBLANK(OFFSET($I41,-($C41-1),0)),"",
OFFSET([1]ShopProductTable!$A$1,$J41-1,$K41))</f>
        <v>재화</v>
      </c>
      <c r="O41" t="str">
        <f ca="1">IF(ISBLANK(OFFSET($I41,-($C41-1),0)),"",
OFFSET([1]ShopProductTable!$A$1,$J41-1,$K41+1))</f>
        <v>GO</v>
      </c>
      <c r="P41">
        <f ca="1">IF(ISBLANK(OFFSET($I41,-($C41-1),0)),"",
OFFSET([1]ShopProductTable!$A$1,$J41-1,$K41+2))</f>
        <v>20000</v>
      </c>
      <c r="Q41" t="str">
        <f t="shared" ca="1" si="20"/>
        <v>cu</v>
      </c>
      <c r="R41" t="str">
        <f t="shared" ca="1" si="21"/>
        <v>GO</v>
      </c>
      <c r="S41">
        <f t="shared" ca="1" si="22"/>
        <v>20000</v>
      </c>
    </row>
    <row r="42" spans="1:19">
      <c r="A42" t="s">
        <v>107</v>
      </c>
      <c r="B42" t="str">
        <f>IFERROR(VLOOKUP(A42,EventTypeTable!A:B,MATCH(EventTypeTable!$B$1,EventTypeTable!$A$1:$B$1,0),0),"")</f>
        <v/>
      </c>
      <c r="C42">
        <v>7</v>
      </c>
      <c r="D42">
        <f ca="1">IF(C42&lt;&gt;1,OFFSET(D42,-1,0),
SUMIF([1]ShopProductTable!$D:$D,$A42,[1]ShopProductTable!$E:$E))</f>
        <v>12</v>
      </c>
      <c r="E42" t="str">
        <f t="shared" ca="1" si="0"/>
        <v/>
      </c>
      <c r="J42">
        <f ca="1">IF(ISBLANK(OFFSET($I42,-($C42-1),0)),"",
IF($C42=1,MATCH(OFFSET($I42,-($C42-1),0),[1]ShopProductTable!$A:$A,0),
OFFSET(J42,-1,0)+OFFSET(L42,-1,0)
))</f>
        <v>16</v>
      </c>
      <c r="K42">
        <f ca="1">IF(ISBLANK(OFFSET($I42,-($C42-1),0)),"",
IF($C42=1,MATCH("tp1",[1]ShopProductTable!$1:$1,0),
IF(OFFSET(L42,-1,0)=1,MATCH("tp1",[1]ShopProductTable!$1:$1,0),
OFFSET(K42,-1,0)+4)))</f>
        <v>13</v>
      </c>
      <c r="L42">
        <f ca="1">IF(ISBLANK(OFFSET($I42,-($C42-1),0)),"",
IF($K42-1+4=28,1,
IF(LEN(OFFSET([1]ShopProductTable!$A$1,$J42-1,$K42-1+4))=0,1,0)))</f>
        <v>0</v>
      </c>
      <c r="M42" t="str">
        <f t="shared" ca="1" si="19"/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300</v>
      </c>
      <c r="Q42" t="str">
        <f t="shared" ca="1" si="20"/>
        <v>cu</v>
      </c>
      <c r="R42" t="str">
        <f t="shared" ca="1" si="21"/>
        <v>EN</v>
      </c>
      <c r="S42">
        <f t="shared" ca="1" si="22"/>
        <v>300</v>
      </c>
    </row>
    <row r="43" spans="1:19">
      <c r="A43" t="s">
        <v>107</v>
      </c>
      <c r="B43" t="str">
        <f>IFERROR(VLOOKUP(A43,EventTypeTable!A:B,MATCH(EventTypeTable!$B$1,EventTypeTable!$A$1:$B$1,0),0),"")</f>
        <v/>
      </c>
      <c r="C43">
        <v>8</v>
      </c>
      <c r="D43">
        <f ca="1">IF(C43&lt;&gt;1,OFFSET(D43,-1,0),
SUMIF([1]ShopProductTable!$D:$D,$A43,[1]ShopProductTable!$E:$E))</f>
        <v>12</v>
      </c>
      <c r="E43" t="str">
        <f t="shared" ca="1" si="0"/>
        <v/>
      </c>
      <c r="J43">
        <f ca="1">IF(ISBLANK(OFFSET($I43,-($C43-1),0)),"",
IF($C43=1,MATCH(OFFSET($I43,-($C43-1),0),[1]ShopProductTable!$A:$A,0),
OFFSET(J43,-1,0)+OFFSET(L43,-1,0)
))</f>
        <v>16</v>
      </c>
      <c r="K43">
        <f ca="1">IF(ISBLANK(OFFSET($I43,-($C43-1),0)),"",
IF($C43=1,MATCH("tp1",[1]ShopProductTable!$1:$1,0),
IF(OFFSET(L43,-1,0)=1,MATCH("tp1",[1]ShopProductTable!$1:$1,0),
OFFSET(K43,-1,0)+4)))</f>
        <v>17</v>
      </c>
      <c r="L43">
        <f ca="1">IF(ISBLANK(OFFSET($I43,-($C43-1),0)),"",
IF($K43-1+4=28,1,
IF(LEN(OFFSET([1]ShopProductTable!$A$1,$J43-1,$K43-1+4))=0,1,0)))</f>
        <v>0</v>
      </c>
      <c r="M43" t="str">
        <f t="shared" ca="1" si="19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EN</v>
      </c>
      <c r="P43">
        <f ca="1">IF(ISBLANK(OFFSET($I43,-($C43-1),0)),"",
OFFSET([1]ShopProductTable!$A$1,$J43-1,$K43+2))</f>
        <v>100</v>
      </c>
      <c r="Q43" t="str">
        <f t="shared" ca="1" si="20"/>
        <v>cu</v>
      </c>
      <c r="R43" t="str">
        <f t="shared" ca="1" si="21"/>
        <v>EN</v>
      </c>
      <c r="S43">
        <f t="shared" ca="1" si="22"/>
        <v>100</v>
      </c>
    </row>
    <row r="44" spans="1:19">
      <c r="A44" t="s">
        <v>107</v>
      </c>
      <c r="B44" t="str">
        <f>IFERROR(VLOOKUP(A44,EventTypeTable!A:B,MATCH(EventTypeTable!$B$1,EventTypeTable!$A$1:$B$1,0),0),"")</f>
        <v/>
      </c>
      <c r="C44">
        <v>9</v>
      </c>
      <c r="D44">
        <f ca="1">IF(C44&lt;&gt;1,OFFSET(D44,-1,0),
SUMIF([1]ShopProductTable!$D:$D,$A44,[1]ShopProductTable!$E:$E))</f>
        <v>12</v>
      </c>
      <c r="E44" t="str">
        <f t="shared" ca="1" si="0"/>
        <v/>
      </c>
      <c r="J44">
        <f ca="1">IF(ISBLANK(OFFSET($I44,-($C44-1),0)),"",
IF($C44=1,MATCH(OFFSET($I44,-($C44-1),0),[1]ShopProductTable!$A:$A,0),
OFFSET(J44,-1,0)+OFFSET(L44,-1,0)
))</f>
        <v>16</v>
      </c>
      <c r="K44">
        <f ca="1">IF(ISBLANK(OFFSET($I44,-($C44-1),0)),"",
IF($C44=1,MATCH("tp1",[1]ShopProductTable!$1:$1,0),
IF(OFFSET(L44,-1,0)=1,MATCH("tp1",[1]ShopProductTable!$1:$1,0),
OFFSET(K44,-1,0)+4)))</f>
        <v>21</v>
      </c>
      <c r="L44">
        <f ca="1">IF(ISBLANK(OFFSET($I44,-($C44-1),0)),"",
IF($K44-1+4=28,1,
IF(LEN(OFFSET([1]ShopProductTable!$A$1,$J44-1,$K44-1+4))=0,1,0)))</f>
        <v>1</v>
      </c>
      <c r="M44" t="str">
        <f t="shared" ca="1" si="19"/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GO</v>
      </c>
      <c r="P44">
        <f ca="1">IF(ISBLANK(OFFSET($I44,-($C44-1),0)),"",
OFFSET([1]ShopProductTable!$A$1,$J44-1,$K44+2))</f>
        <v>40000</v>
      </c>
      <c r="Q44" t="str">
        <f t="shared" ca="1" si="20"/>
        <v>cu</v>
      </c>
      <c r="R44" t="str">
        <f t="shared" ca="1" si="21"/>
        <v>GO</v>
      </c>
      <c r="S44">
        <f t="shared" ca="1" si="22"/>
        <v>40000</v>
      </c>
    </row>
    <row r="45" spans="1:19">
      <c r="A45" t="s">
        <v>107</v>
      </c>
      <c r="B45" t="str">
        <f>IFERROR(VLOOKUP(A45,EventTypeTable!A:B,MATCH(EventTypeTable!$B$1,EventTypeTable!$A$1:$B$1,0),0),"")</f>
        <v/>
      </c>
      <c r="C45">
        <v>10</v>
      </c>
      <c r="D45">
        <f ca="1">IF(C45&lt;&gt;1,OFFSET(D45,-1,0),
SUMIF([1]ShopProductTable!$D:$D,$A45,[1]ShopProductTable!$E:$E))</f>
        <v>12</v>
      </c>
      <c r="E45" t="str">
        <f t="shared" ca="1" si="0"/>
        <v/>
      </c>
      <c r="J45">
        <f ca="1">IF(ISBLANK(OFFSET($I45,-($C45-1),0)),"",
IF($C45=1,MATCH(OFFSET($I45,-($C45-1),0),[1]ShopProductTable!$A:$A,0),
OFFSET(J45,-1,0)+OFFSET(L45,-1,0)
))</f>
        <v>17</v>
      </c>
      <c r="K45">
        <f ca="1">IF(ISBLANK(OFFSET($I45,-($C45-1),0)),"",
IF($C45=1,MATCH("tp1",[1]ShopProductTable!$1:$1,0),
IF(OFFSET(L45,-1,0)=1,MATCH("tp1",[1]ShopProductTable!$1:$1,0),
OFFSET(K45,-1,0)+4)))</f>
        <v>13</v>
      </c>
      <c r="L45">
        <f ca="1">IF(ISBLANK(OFFSET($I45,-($C45-1),0)),"",
IF($K45-1+4=28,1,
IF(LEN(OFFSET([1]ShopProductTable!$A$1,$J45-1,$K45-1+4))=0,1,0)))</f>
        <v>0</v>
      </c>
      <c r="M45" t="str">
        <f t="shared" ca="1" si="19"/>
        <v>it</v>
      </c>
      <c r="N45" t="str">
        <f ca="1">IF(ISBLANK(OFFSET($I45,-($C45-1),0)),"",
OFFSET([1]ShopProductTable!$A$1,$J45-1,$K45))</f>
        <v>아이템</v>
      </c>
      <c r="O45" t="str">
        <f ca="1">IF(ISBLANK(OFFSET($I45,-($C45-1),0)),"",
OFFSET([1]ShopProductTable!$A$1,$J45-1,$K45+1))</f>
        <v>Cash_sSevenTotal</v>
      </c>
      <c r="P45">
        <f ca="1">IF(ISBLANK(OFFSET($I45,-($C45-1),0)),"",
OFFSET([1]ShopProductTable!$A$1,$J45-1,$K45+2))</f>
        <v>1500</v>
      </c>
      <c r="Q45" t="str">
        <f t="shared" ca="1" si="20"/>
        <v>it</v>
      </c>
      <c r="R45" t="str">
        <f t="shared" ca="1" si="21"/>
        <v>Cash_sSevenTotal</v>
      </c>
      <c r="S45">
        <f t="shared" ca="1" si="22"/>
        <v>1500</v>
      </c>
    </row>
    <row r="46" spans="1:19">
      <c r="A46" t="s">
        <v>107</v>
      </c>
      <c r="B46" t="str">
        <f>IFERROR(VLOOKUP(A46,EventTypeTable!A:B,MATCH(EventTypeTable!$B$1,EventTypeTable!$A$1:$B$1,0),0),"")</f>
        <v/>
      </c>
      <c r="C46">
        <v>11</v>
      </c>
      <c r="D46">
        <f ca="1">IF(C46&lt;&gt;1,OFFSET(D46,-1,0),
SUMIF([1]ShopProductTable!$D:$D,$A46,[1]ShopProductTable!$E:$E))</f>
        <v>12</v>
      </c>
      <c r="E46" t="str">
        <f t="shared" ca="1" si="0"/>
        <v/>
      </c>
      <c r="J46">
        <f ca="1">IF(ISBLANK(OFFSET($I46,-($C46-1),0)),"",
IF($C46=1,MATCH(OFFSET($I46,-($C46-1),0),[1]ShopProductTable!$A:$A,0),
OFFSET(J46,-1,0)+OFFSET(L46,-1,0)
))</f>
        <v>17</v>
      </c>
      <c r="K46">
        <f ca="1">IF(ISBLANK(OFFSET($I46,-($C46-1),0)),"",
IF($C46=1,MATCH("tp1",[1]ShopProductTable!$1:$1,0),
IF(OFFSET(L46,-1,0)=1,MATCH("tp1",[1]ShopProductTable!$1:$1,0),
OFFSET(K46,-1,0)+4)))</f>
        <v>17</v>
      </c>
      <c r="L46">
        <f ca="1">IF(ISBLANK(OFFSET($I46,-($C46-1),0)),"",
IF($K46-1+4=28,1,
IF(LEN(OFFSET([1]ShopProductTable!$A$1,$J46-1,$K46-1+4))=0,1,0)))</f>
        <v>0</v>
      </c>
      <c r="M46" t="str">
        <f t="shared" ca="1" si="19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EN</v>
      </c>
      <c r="P46">
        <f ca="1">IF(ISBLANK(OFFSET($I46,-($C46-1),0)),"",
OFFSET([1]ShopProductTable!$A$1,$J46-1,$K46+2))</f>
        <v>500</v>
      </c>
      <c r="Q46" t="str">
        <f t="shared" ca="1" si="20"/>
        <v>cu</v>
      </c>
      <c r="R46" t="str">
        <f t="shared" ca="1" si="21"/>
        <v>EN</v>
      </c>
      <c r="S46">
        <f t="shared" ca="1" si="22"/>
        <v>500</v>
      </c>
    </row>
    <row r="47" spans="1:19">
      <c r="A47" t="s">
        <v>107</v>
      </c>
      <c r="B47" t="str">
        <f>IFERROR(VLOOKUP(A47,EventTypeTable!A:B,MATCH(EventTypeTable!$B$1,EventTypeTable!$A$1:$B$1,0),0),"")</f>
        <v/>
      </c>
      <c r="C47">
        <v>12</v>
      </c>
      <c r="D47">
        <f ca="1">IF(C47&lt;&gt;1,OFFSET(D47,-1,0),
SUMIF([1]ShopProductTable!$D:$D,$A47,[1]ShopProductTable!$E:$E))</f>
        <v>12</v>
      </c>
      <c r="E47" t="str">
        <f t="shared" ca="1" si="0"/>
        <v/>
      </c>
      <c r="J47">
        <f ca="1">IF(ISBLANK(OFFSET($I47,-($C47-1),0)),"",
IF($C47=1,MATCH(OFFSET($I47,-($C47-1),0),[1]ShopProductTable!$A:$A,0),
OFFSET(J47,-1,0)+OFFSET(L47,-1,0)
))</f>
        <v>17</v>
      </c>
      <c r="K47">
        <f ca="1">IF(ISBLANK(OFFSET($I47,-($C47-1),0)),"",
IF($C47=1,MATCH("tp1",[1]ShopProductTable!$1:$1,0),
IF(OFFSET(L47,-1,0)=1,MATCH("tp1",[1]ShopProductTable!$1:$1,0),
OFFSET(K47,-1,0)+4)))</f>
        <v>21</v>
      </c>
      <c r="L47">
        <f ca="1">IF(ISBLANK(OFFSET($I47,-($C47-1),0)),"",
IF($K47-1+4=28,1,
IF(LEN(OFFSET([1]ShopProductTable!$A$1,$J47-1,$K47-1+4))=0,1,0)))</f>
        <v>1</v>
      </c>
      <c r="M47" t="str">
        <f t="shared" ca="1" si="19"/>
        <v>cu</v>
      </c>
      <c r="N47" t="str">
        <f ca="1">IF(ISBLANK(OFFSET($I47,-($C47-1),0)),"",
OFFSET([1]ShopProductTable!$A$1,$J47-1,$K47))</f>
        <v>재화</v>
      </c>
      <c r="O47" t="str">
        <f ca="1">IF(ISBLANK(OFFSET($I47,-($C47-1),0)),"",
OFFSET([1]ShopProductTable!$A$1,$J47-1,$K47+1))</f>
        <v>GO</v>
      </c>
      <c r="P47">
        <f ca="1">IF(ISBLANK(OFFSET($I47,-($C47-1),0)),"",
OFFSET([1]ShopProductTable!$A$1,$J47-1,$K47+2))</f>
        <v>60000</v>
      </c>
      <c r="Q47" t="str">
        <f t="shared" ca="1" si="20"/>
        <v>cu</v>
      </c>
      <c r="R47" t="str">
        <f t="shared" ca="1" si="21"/>
        <v>GO</v>
      </c>
      <c r="S47">
        <f t="shared" ca="1" si="22"/>
        <v>60000</v>
      </c>
    </row>
    <row r="48" spans="1:19">
      <c r="A48" t="s">
        <v>111</v>
      </c>
      <c r="B48" t="str">
        <f>IFERROR(VLOOKUP(A48,EventTypeTable!A:B,MATCH(EventTypeTable!$B$1,EventTypeTable!$A$1:$B$1,0),0),"")</f>
        <v/>
      </c>
      <c r="C48">
        <v>1</v>
      </c>
      <c r="D48">
        <f ca="1">IF(C48&lt;&gt;1,OFFSET(D48,-1,0),
SUMIF([1]ShopProductTable!$D:$D,$A48,[1]ShopProductTable!$E:$E))</f>
        <v>12</v>
      </c>
      <c r="E48" t="str">
        <f t="shared" ca="1" si="0"/>
        <v/>
      </c>
      <c r="I48" t="s">
        <v>109</v>
      </c>
      <c r="J48">
        <f ca="1">IF(ISBLANK(OFFSET($I48,-($C48-1),0)),"",
IF($C48=1,MATCH(OFFSET($I48,-($C48-1),0),[1]ShopProductTable!$A:$A,0),
OFFSET(J48,-1,0)+OFFSET(L48,-1,0)
))</f>
        <v>18</v>
      </c>
      <c r="K48">
        <f ca="1">IF(ISBLANK(OFFSET($I48,-($C48-1),0)),"",
IF($C48=1,MATCH("tp1",[1]ShopProductTable!$1:$1,0),
IF(OFFSET(L48,-1,0)=1,MATCH("tp1",[1]ShopProductTable!$1:$1,0),
OFFSET(K48,-1,0)+4)))</f>
        <v>13</v>
      </c>
      <c r="L48">
        <f ca="1">IF(ISBLANK(OFFSET($I48,-($C48-1),0)),"",
IF($K48-1+4=28,1,
IF(LEN(OFFSET([1]ShopProductTable!$A$1,$J48-1,$K48-1+4))=0,1,0)))</f>
        <v>0</v>
      </c>
      <c r="M48" t="str">
        <f t="shared" ref="M48:M71" ca="1" si="23">IF(ISBLANK(OFFSET($I48,-($C48-1),0)),"",
IF(ISBLANK(N48),"",
VLOOKUP(N48,OFFSET(INDIRECT("$A:$B"),0,MATCH(N$1&amp;"_Verify",INDIRECT("$1:$1"),0)-1),2,0)
))</f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100</v>
      </c>
      <c r="Q48" t="str">
        <f t="shared" ref="Q48:Q71" ca="1" si="24">IF(LEN(E48)&lt;&gt;0,E48,
IF(LEN(M48)&lt;&gt;0,M48,""))</f>
        <v>cu</v>
      </c>
      <c r="R48" t="str">
        <f t="shared" ref="R48:R71" ca="1" si="25">IF(LEN(G48)&lt;&gt;0,G48,
IF(LEN(O48)&lt;&gt;0,O48,""))</f>
        <v>EN</v>
      </c>
      <c r="S48">
        <f t="shared" ref="S48:S71" ca="1" si="26">IF(LEN(H48)&lt;&gt;0,H48,
IF(LEN(P48)&lt;&gt;0,P48,""))</f>
        <v>100</v>
      </c>
    </row>
    <row r="49" spans="1:19">
      <c r="A49" t="s">
        <v>111</v>
      </c>
      <c r="B49" t="str">
        <f>IFERROR(VLOOKUP(A49,EventTypeTable!A:B,MATCH(EventTypeTable!$B$1,EventTypeTable!$A$1:$B$1,0),0),"")</f>
        <v/>
      </c>
      <c r="C49">
        <v>2</v>
      </c>
      <c r="D49">
        <f ca="1">IF(C49&lt;&gt;1,OFFSET(D49,-1,0),
SUMIF([1]ShopProductTable!$D:$D,$A49,[1]ShopProductTable!$E:$E))</f>
        <v>12</v>
      </c>
      <c r="E49" t="str">
        <f t="shared" ca="1" si="0"/>
        <v/>
      </c>
      <c r="J49">
        <f ca="1">IF(ISBLANK(OFFSET($I49,-($C49-1),0)),"",
IF($C49=1,MATCH(OFFSET($I49,-($C49-1),0),[1]ShopProductTable!$A:$A,0),
OFFSET(J49,-1,0)+OFFSET(L49,-1,0)
))</f>
        <v>18</v>
      </c>
      <c r="K49">
        <f ca="1">IF(ISBLANK(OFFSET($I49,-($C49-1),0)),"",
IF($C49=1,MATCH("tp1",[1]ShopProductTable!$1:$1,0),
IF(OFFSET(L49,-1,0)=1,MATCH("tp1",[1]ShopProductTable!$1:$1,0),
OFFSET(K49,-1,0)+4)))</f>
        <v>17</v>
      </c>
      <c r="L49">
        <f ca="1">IF(ISBLANK(OFFSET($I49,-($C49-1),0)),"",
IF($K49-1+4=28,1,
IF(LEN(OFFSET([1]ShopProductTable!$A$1,$J49-1,$K49-1+4))=0,1,0)))</f>
        <v>0</v>
      </c>
      <c r="M49" t="str">
        <f t="shared" ca="1" si="23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EN</v>
      </c>
      <c r="P49">
        <f ca="1">IF(ISBLANK(OFFSET($I49,-($C49-1),0)),"",
OFFSET([1]ShopProductTable!$A$1,$J49-1,$K49+2))</f>
        <v>50</v>
      </c>
      <c r="Q49" t="str">
        <f t="shared" ca="1" si="24"/>
        <v>cu</v>
      </c>
      <c r="R49" t="str">
        <f t="shared" ca="1" si="25"/>
        <v>EN</v>
      </c>
      <c r="S49">
        <f t="shared" ca="1" si="26"/>
        <v>50</v>
      </c>
    </row>
    <row r="50" spans="1:19">
      <c r="A50" t="s">
        <v>111</v>
      </c>
      <c r="B50" t="str">
        <f>IFERROR(VLOOKUP(A50,EventTypeTable!A:B,MATCH(EventTypeTable!$B$1,EventTypeTable!$A$1:$B$1,0),0),"")</f>
        <v/>
      </c>
      <c r="C50">
        <v>3</v>
      </c>
      <c r="D50">
        <f ca="1">IF(C50&lt;&gt;1,OFFSET(D50,-1,0),
SUMIF([1]ShopProductTable!$D:$D,$A50,[1]ShopProductTable!$E:$E))</f>
        <v>12</v>
      </c>
      <c r="E50" t="str">
        <f t="shared" ca="1" si="0"/>
        <v/>
      </c>
      <c r="J50">
        <f ca="1">IF(ISBLANK(OFFSET($I50,-($C50-1),0)),"",
IF($C50=1,MATCH(OFFSET($I50,-($C50-1),0),[1]ShopProductTable!$A:$A,0),
OFFSET(J50,-1,0)+OFFSET(L50,-1,0)
))</f>
        <v>18</v>
      </c>
      <c r="K50">
        <f ca="1">IF(ISBLANK(OFFSET($I50,-($C50-1),0)),"",
IF($C50=1,MATCH("tp1",[1]ShopProductTable!$1:$1,0),
IF(OFFSET(L50,-1,0)=1,MATCH("tp1",[1]ShopProductTable!$1:$1,0),
OFFSET(K50,-1,0)+4)))</f>
        <v>21</v>
      </c>
      <c r="L50">
        <f ca="1">IF(ISBLANK(OFFSET($I50,-($C50-1),0)),"",
IF($K50-1+4=28,1,
IF(LEN(OFFSET([1]ShopProductTable!$A$1,$J50-1,$K50-1+4))=0,1,0)))</f>
        <v>1</v>
      </c>
      <c r="M50" t="str">
        <f t="shared" ca="1" si="23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GO</v>
      </c>
      <c r="P50">
        <f ca="1">IF(ISBLANK(OFFSET($I50,-($C50-1),0)),"",
OFFSET([1]ShopProductTable!$A$1,$J50-1,$K50+2))</f>
        <v>10000</v>
      </c>
      <c r="Q50" t="str">
        <f t="shared" ca="1" si="24"/>
        <v>cu</v>
      </c>
      <c r="R50" t="str">
        <f t="shared" ca="1" si="25"/>
        <v>GO</v>
      </c>
      <c r="S50">
        <f t="shared" ca="1" si="26"/>
        <v>10000</v>
      </c>
    </row>
    <row r="51" spans="1:19">
      <c r="A51" t="s">
        <v>111</v>
      </c>
      <c r="B51" t="str">
        <f>IFERROR(VLOOKUP(A51,EventTypeTable!A:B,MATCH(EventTypeTable!$B$1,EventTypeTable!$A$1:$B$1,0),0),"")</f>
        <v/>
      </c>
      <c r="C51">
        <v>4</v>
      </c>
      <c r="D51">
        <f ca="1">IF(C51&lt;&gt;1,OFFSET(D51,-1,0),
SUMIF([1]ShopProductTable!$D:$D,$A51,[1]ShopProductTable!$E:$E))</f>
        <v>12</v>
      </c>
      <c r="E51" t="str">
        <f t="shared" ca="1" si="0"/>
        <v/>
      </c>
      <c r="J51">
        <f ca="1">IF(ISBLANK(OFFSET($I51,-($C51-1),0)),"",
IF($C51=1,MATCH(OFFSET($I51,-($C51-1),0),[1]ShopProductTable!$A:$A,0),
OFFSET(J51,-1,0)+OFFSET(L51,-1,0)
))</f>
        <v>19</v>
      </c>
      <c r="K51">
        <f ca="1">IF(ISBLANK(OFFSET($I51,-($C51-1),0)),"",
IF($C51=1,MATCH("tp1",[1]ShopProductTable!$1:$1,0),
IF(OFFSET(L51,-1,0)=1,MATCH("tp1",[1]ShopProductTable!$1:$1,0),
OFFSET(K51,-1,0)+4)))</f>
        <v>13</v>
      </c>
      <c r="L51">
        <f ca="1">IF(ISBLANK(OFFSET($I51,-($C51-1),0)),"",
IF($K51-1+4=28,1,
IF(LEN(OFFSET([1]ShopProductTable!$A$1,$J51-1,$K51-1+4))=0,1,0)))</f>
        <v>0</v>
      </c>
      <c r="M51" t="str">
        <f t="shared" ca="1" si="23"/>
        <v>it</v>
      </c>
      <c r="N51" t="str">
        <f ca="1">IF(ISBLANK(OFFSET($I51,-($C51-1),0)),"",
OFFSET([1]ShopProductTable!$A$1,$J51-1,$K51))</f>
        <v>아이템</v>
      </c>
      <c r="O51" t="str">
        <f ca="1">IF(ISBLANK(OFFSET($I51,-($C51-1),0)),"",
OFFSET([1]ShopProductTable!$A$1,$J51-1,$K51+1))</f>
        <v>Cash_sSevenTotal</v>
      </c>
      <c r="P51">
        <f ca="1">IF(ISBLANK(OFFSET($I51,-($C51-1),0)),"",
OFFSET([1]ShopProductTable!$A$1,$J51-1,$K51+2))</f>
        <v>400</v>
      </c>
      <c r="Q51" t="str">
        <f t="shared" ca="1" si="24"/>
        <v>it</v>
      </c>
      <c r="R51" t="str">
        <f t="shared" ca="1" si="25"/>
        <v>Cash_sSevenTotal</v>
      </c>
      <c r="S51">
        <f t="shared" ca="1" si="26"/>
        <v>400</v>
      </c>
    </row>
    <row r="52" spans="1:19">
      <c r="A52" t="s">
        <v>111</v>
      </c>
      <c r="B52" t="str">
        <f>IFERROR(VLOOKUP(A52,EventTypeTable!A:B,MATCH(EventTypeTable!$B$1,EventTypeTable!$A$1:$B$1,0),0),"")</f>
        <v/>
      </c>
      <c r="C52">
        <v>5</v>
      </c>
      <c r="D52">
        <f ca="1">IF(C52&lt;&gt;1,OFFSET(D52,-1,0),
SUMIF([1]ShopProductTable!$D:$D,$A52,[1]ShopProductTable!$E:$E))</f>
        <v>12</v>
      </c>
      <c r="E52" t="str">
        <f t="shared" ca="1" si="0"/>
        <v/>
      </c>
      <c r="J52">
        <f ca="1">IF(ISBLANK(OFFSET($I52,-($C52-1),0)),"",
IF($C52=1,MATCH(OFFSET($I52,-($C52-1),0),[1]ShopProductTable!$A:$A,0),
OFFSET(J52,-1,0)+OFFSET(L52,-1,0)
))</f>
        <v>19</v>
      </c>
      <c r="K52">
        <f ca="1">IF(ISBLANK(OFFSET($I52,-($C52-1),0)),"",
IF($C52=1,MATCH("tp1",[1]ShopProductTable!$1:$1,0),
IF(OFFSET(L52,-1,0)=1,MATCH("tp1",[1]ShopProductTable!$1:$1,0),
OFFSET(K52,-1,0)+4)))</f>
        <v>17</v>
      </c>
      <c r="L52">
        <f ca="1">IF(ISBLANK(OFFSET($I52,-($C52-1),0)),"",
IF($K52-1+4=28,1,
IF(LEN(OFFSET([1]ShopProductTable!$A$1,$J52-1,$K52-1+4))=0,1,0)))</f>
        <v>0</v>
      </c>
      <c r="M52" t="str">
        <f t="shared" ca="1" si="23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EN</v>
      </c>
      <c r="P52">
        <f ca="1">IF(ISBLANK(OFFSET($I52,-($C52-1),0)),"",
OFFSET([1]ShopProductTable!$A$1,$J52-1,$K52+2))</f>
        <v>75</v>
      </c>
      <c r="Q52" t="str">
        <f t="shared" ca="1" si="24"/>
        <v>cu</v>
      </c>
      <c r="R52" t="str">
        <f t="shared" ca="1" si="25"/>
        <v>EN</v>
      </c>
      <c r="S52">
        <f t="shared" ca="1" si="26"/>
        <v>75</v>
      </c>
    </row>
    <row r="53" spans="1:19">
      <c r="A53" t="s">
        <v>111</v>
      </c>
      <c r="B53" t="str">
        <f>IFERROR(VLOOKUP(A53,EventTypeTable!A:B,MATCH(EventTypeTable!$B$1,EventTypeTable!$A$1:$B$1,0),0),"")</f>
        <v/>
      </c>
      <c r="C53">
        <v>6</v>
      </c>
      <c r="D53">
        <f ca="1">IF(C53&lt;&gt;1,OFFSET(D53,-1,0),
SUMIF([1]ShopProductTable!$D:$D,$A53,[1]ShopProductTable!$E:$E))</f>
        <v>12</v>
      </c>
      <c r="E53" t="str">
        <f t="shared" ca="1" si="0"/>
        <v/>
      </c>
      <c r="J53">
        <f ca="1">IF(ISBLANK(OFFSET($I53,-($C53-1),0)),"",
IF($C53=1,MATCH(OFFSET($I53,-($C53-1),0),[1]ShopProductTable!$A:$A,0),
OFFSET(J53,-1,0)+OFFSET(L53,-1,0)
))</f>
        <v>19</v>
      </c>
      <c r="K53">
        <f ca="1">IF(ISBLANK(OFFSET($I53,-($C53-1),0)),"",
IF($C53=1,MATCH("tp1",[1]ShopProductTable!$1:$1,0),
IF(OFFSET(L53,-1,0)=1,MATCH("tp1",[1]ShopProductTable!$1:$1,0),
OFFSET(K53,-1,0)+4)))</f>
        <v>21</v>
      </c>
      <c r="L53">
        <f ca="1">IF(ISBLANK(OFFSET($I53,-($C53-1),0)),"",
IF($K53-1+4=28,1,
IF(LEN(OFFSET([1]ShopProductTable!$A$1,$J53-1,$K53-1+4))=0,1,0)))</f>
        <v>1</v>
      </c>
      <c r="M53" t="str">
        <f t="shared" ca="1" si="23"/>
        <v>cu</v>
      </c>
      <c r="N53" t="str">
        <f ca="1">IF(ISBLANK(OFFSET($I53,-($C53-1),0)),"",
OFFSET([1]ShopProductTable!$A$1,$J53-1,$K53))</f>
        <v>재화</v>
      </c>
      <c r="O53" t="str">
        <f ca="1">IF(ISBLANK(OFFSET($I53,-($C53-1),0)),"",
OFFSET([1]ShopProductTable!$A$1,$J53-1,$K53+1))</f>
        <v>GO</v>
      </c>
      <c r="P53">
        <f ca="1">IF(ISBLANK(OFFSET($I53,-($C53-1),0)),"",
OFFSET([1]ShopProductTable!$A$1,$J53-1,$K53+2))</f>
        <v>20000</v>
      </c>
      <c r="Q53" t="str">
        <f t="shared" ca="1" si="24"/>
        <v>cu</v>
      </c>
      <c r="R53" t="str">
        <f t="shared" ca="1" si="25"/>
        <v>GO</v>
      </c>
      <c r="S53">
        <f t="shared" ca="1" si="26"/>
        <v>20000</v>
      </c>
    </row>
    <row r="54" spans="1:19">
      <c r="A54" t="s">
        <v>111</v>
      </c>
      <c r="B54" t="str">
        <f>IFERROR(VLOOKUP(A54,EventTypeTable!A:B,MATCH(EventTypeTable!$B$1,EventTypeTable!$A$1:$B$1,0),0),"")</f>
        <v/>
      </c>
      <c r="C54">
        <v>7</v>
      </c>
      <c r="D54">
        <f ca="1">IF(C54&lt;&gt;1,OFFSET(D54,-1,0),
SUMIF([1]ShopProductTable!$D:$D,$A54,[1]ShopProductTable!$E:$E))</f>
        <v>12</v>
      </c>
      <c r="E54" t="str">
        <f t="shared" ca="1" si="0"/>
        <v/>
      </c>
      <c r="J54">
        <f ca="1">IF(ISBLANK(OFFSET($I54,-($C54-1),0)),"",
IF($C54=1,MATCH(OFFSET($I54,-($C54-1),0),[1]ShopProductTable!$A:$A,0),
OFFSET(J54,-1,0)+OFFSET(L54,-1,0)
))</f>
        <v>20</v>
      </c>
      <c r="K54">
        <f ca="1">IF(ISBLANK(OFFSET($I54,-($C54-1),0)),"",
IF($C54=1,MATCH("tp1",[1]ShopProductTable!$1:$1,0),
IF(OFFSET(L54,-1,0)=1,MATCH("tp1",[1]ShopProductTable!$1:$1,0),
OFFSET(K54,-1,0)+4)))</f>
        <v>13</v>
      </c>
      <c r="L54">
        <f ca="1">IF(ISBLANK(OFFSET($I54,-($C54-1),0)),"",
IF($K54-1+4=28,1,
IF(LEN(OFFSET([1]ShopProductTable!$A$1,$J54-1,$K54-1+4))=0,1,0)))</f>
        <v>0</v>
      </c>
      <c r="M54" t="str">
        <f t="shared" ca="1" si="23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300</v>
      </c>
      <c r="Q54" t="str">
        <f t="shared" ca="1" si="24"/>
        <v>cu</v>
      </c>
      <c r="R54" t="str">
        <f t="shared" ca="1" si="25"/>
        <v>EN</v>
      </c>
      <c r="S54">
        <f t="shared" ca="1" si="26"/>
        <v>300</v>
      </c>
    </row>
    <row r="55" spans="1:19">
      <c r="A55" t="s">
        <v>111</v>
      </c>
      <c r="B55" t="str">
        <f>IFERROR(VLOOKUP(A55,EventTypeTable!A:B,MATCH(EventTypeTable!$B$1,EventTypeTable!$A$1:$B$1,0),0),"")</f>
        <v/>
      </c>
      <c r="C55">
        <v>8</v>
      </c>
      <c r="D55">
        <f ca="1">IF(C55&lt;&gt;1,OFFSET(D55,-1,0),
SUMIF([1]ShopProductTable!$D:$D,$A55,[1]ShopProductTable!$E:$E))</f>
        <v>12</v>
      </c>
      <c r="E55" t="str">
        <f t="shared" ca="1" si="0"/>
        <v/>
      </c>
      <c r="J55">
        <f ca="1">IF(ISBLANK(OFFSET($I55,-($C55-1),0)),"",
IF($C55=1,MATCH(OFFSET($I55,-($C55-1),0),[1]ShopProductTable!$A:$A,0),
OFFSET(J55,-1,0)+OFFSET(L55,-1,0)
))</f>
        <v>20</v>
      </c>
      <c r="K55">
        <f ca="1">IF(ISBLANK(OFFSET($I55,-($C55-1),0)),"",
IF($C55=1,MATCH("tp1",[1]ShopProductTable!$1:$1,0),
IF(OFFSET(L55,-1,0)=1,MATCH("tp1",[1]ShopProductTable!$1:$1,0),
OFFSET(K55,-1,0)+4)))</f>
        <v>17</v>
      </c>
      <c r="L55">
        <f ca="1">IF(ISBLANK(OFFSET($I55,-($C55-1),0)),"",
IF($K55-1+4=28,1,
IF(LEN(OFFSET([1]ShopProductTable!$A$1,$J55-1,$K55-1+4))=0,1,0)))</f>
        <v>0</v>
      </c>
      <c r="M55" t="str">
        <f t="shared" ca="1" si="23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EN</v>
      </c>
      <c r="P55">
        <f ca="1">IF(ISBLANK(OFFSET($I55,-($C55-1),0)),"",
OFFSET([1]ShopProductTable!$A$1,$J55-1,$K55+2))</f>
        <v>100</v>
      </c>
      <c r="Q55" t="str">
        <f t="shared" ca="1" si="24"/>
        <v>cu</v>
      </c>
      <c r="R55" t="str">
        <f t="shared" ca="1" si="25"/>
        <v>EN</v>
      </c>
      <c r="S55">
        <f t="shared" ca="1" si="26"/>
        <v>100</v>
      </c>
    </row>
    <row r="56" spans="1:19">
      <c r="A56" t="s">
        <v>111</v>
      </c>
      <c r="B56" t="str">
        <f>IFERROR(VLOOKUP(A56,EventTypeTable!A:B,MATCH(EventTypeTable!$B$1,EventTypeTable!$A$1:$B$1,0),0),"")</f>
        <v/>
      </c>
      <c r="C56">
        <v>9</v>
      </c>
      <c r="D56">
        <f ca="1">IF(C56&lt;&gt;1,OFFSET(D56,-1,0),
SUMIF([1]ShopProductTable!$D:$D,$A56,[1]ShopProductTable!$E:$E))</f>
        <v>12</v>
      </c>
      <c r="E56" t="str">
        <f t="shared" ca="1" si="0"/>
        <v/>
      </c>
      <c r="J56">
        <f ca="1">IF(ISBLANK(OFFSET($I56,-($C56-1),0)),"",
IF($C56=1,MATCH(OFFSET($I56,-($C56-1),0),[1]ShopProductTable!$A:$A,0),
OFFSET(J56,-1,0)+OFFSET(L56,-1,0)
))</f>
        <v>20</v>
      </c>
      <c r="K56">
        <f ca="1">IF(ISBLANK(OFFSET($I56,-($C56-1),0)),"",
IF($C56=1,MATCH("tp1",[1]ShopProductTable!$1:$1,0),
IF(OFFSET(L56,-1,0)=1,MATCH("tp1",[1]ShopProductTable!$1:$1,0),
OFFSET(K56,-1,0)+4)))</f>
        <v>21</v>
      </c>
      <c r="L56">
        <f ca="1">IF(ISBLANK(OFFSET($I56,-($C56-1),0)),"",
IF($K56-1+4=28,1,
IF(LEN(OFFSET([1]ShopProductTable!$A$1,$J56-1,$K56-1+4))=0,1,0)))</f>
        <v>1</v>
      </c>
      <c r="M56" t="str">
        <f t="shared" ca="1" si="23"/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GO</v>
      </c>
      <c r="P56">
        <f ca="1">IF(ISBLANK(OFFSET($I56,-($C56-1),0)),"",
OFFSET([1]ShopProductTable!$A$1,$J56-1,$K56+2))</f>
        <v>40000</v>
      </c>
      <c r="Q56" t="str">
        <f t="shared" ca="1" si="24"/>
        <v>cu</v>
      </c>
      <c r="R56" t="str">
        <f t="shared" ca="1" si="25"/>
        <v>GO</v>
      </c>
      <c r="S56">
        <f t="shared" ca="1" si="26"/>
        <v>40000</v>
      </c>
    </row>
    <row r="57" spans="1:19">
      <c r="A57" t="s">
        <v>111</v>
      </c>
      <c r="B57" t="str">
        <f>IFERROR(VLOOKUP(A57,EventTypeTable!A:B,MATCH(EventTypeTable!$B$1,EventTypeTable!$A$1:$B$1,0),0),"")</f>
        <v/>
      </c>
      <c r="C57">
        <v>10</v>
      </c>
      <c r="D57">
        <f ca="1">IF(C57&lt;&gt;1,OFFSET(D57,-1,0),
SUMIF([1]ShopProductTable!$D:$D,$A57,[1]ShopProductTable!$E:$E))</f>
        <v>12</v>
      </c>
      <c r="E57" t="str">
        <f t="shared" ca="1" si="0"/>
        <v/>
      </c>
      <c r="J57">
        <f ca="1">IF(ISBLANK(OFFSET($I57,-($C57-1),0)),"",
IF($C57=1,MATCH(OFFSET($I57,-($C57-1),0),[1]ShopProductTable!$A:$A,0),
OFFSET(J57,-1,0)+OFFSET(L57,-1,0)
))</f>
        <v>21</v>
      </c>
      <c r="K57">
        <f ca="1">IF(ISBLANK(OFFSET($I57,-($C57-1),0)),"",
IF($C57=1,MATCH("tp1",[1]ShopProductTable!$1:$1,0),
IF(OFFSET(L57,-1,0)=1,MATCH("tp1",[1]ShopProductTable!$1:$1,0),
OFFSET(K57,-1,0)+4)))</f>
        <v>13</v>
      </c>
      <c r="L57">
        <f ca="1">IF(ISBLANK(OFFSET($I57,-($C57-1),0)),"",
IF($K57-1+4=28,1,
IF(LEN(OFFSET([1]ShopProductTable!$A$1,$J57-1,$K57-1+4))=0,1,0)))</f>
        <v>0</v>
      </c>
      <c r="M57" t="str">
        <f t="shared" ca="1" si="23"/>
        <v>it</v>
      </c>
      <c r="N57" t="str">
        <f ca="1">IF(ISBLANK(OFFSET($I57,-($C57-1),0)),"",
OFFSET([1]ShopProductTable!$A$1,$J57-1,$K57))</f>
        <v>아이템</v>
      </c>
      <c r="O57" t="str">
        <f ca="1">IF(ISBLANK(OFFSET($I57,-($C57-1),0)),"",
OFFSET([1]ShopProductTable!$A$1,$J57-1,$K57+1))</f>
        <v>Cash_sSevenTotal</v>
      </c>
      <c r="P57">
        <f ca="1">IF(ISBLANK(OFFSET($I57,-($C57-1),0)),"",
OFFSET([1]ShopProductTable!$A$1,$J57-1,$K57+2))</f>
        <v>1200</v>
      </c>
      <c r="Q57" t="str">
        <f t="shared" ca="1" si="24"/>
        <v>it</v>
      </c>
      <c r="R57" t="str">
        <f t="shared" ca="1" si="25"/>
        <v>Cash_sSevenTotal</v>
      </c>
      <c r="S57">
        <f t="shared" ca="1" si="26"/>
        <v>1200</v>
      </c>
    </row>
    <row r="58" spans="1:19">
      <c r="A58" t="s">
        <v>111</v>
      </c>
      <c r="B58" t="str">
        <f>IFERROR(VLOOKUP(A58,EventTypeTable!A:B,MATCH(EventTypeTable!$B$1,EventTypeTable!$A$1:$B$1,0),0),"")</f>
        <v/>
      </c>
      <c r="C58">
        <v>11</v>
      </c>
      <c r="D58">
        <f ca="1">IF(C58&lt;&gt;1,OFFSET(D58,-1,0),
SUMIF([1]ShopProductTable!$D:$D,$A58,[1]ShopProductTable!$E:$E))</f>
        <v>12</v>
      </c>
      <c r="E58" t="str">
        <f t="shared" ca="1" si="0"/>
        <v/>
      </c>
      <c r="J58">
        <f ca="1">IF(ISBLANK(OFFSET($I58,-($C58-1),0)),"",
IF($C58=1,MATCH(OFFSET($I58,-($C58-1),0),[1]ShopProductTable!$A:$A,0),
OFFSET(J58,-1,0)+OFFSET(L58,-1,0)
))</f>
        <v>21</v>
      </c>
      <c r="K58">
        <f ca="1">IF(ISBLANK(OFFSET($I58,-($C58-1),0)),"",
IF($C58=1,MATCH("tp1",[1]ShopProductTable!$1:$1,0),
IF(OFFSET(L58,-1,0)=1,MATCH("tp1",[1]ShopProductTable!$1:$1,0),
OFFSET(K58,-1,0)+4)))</f>
        <v>17</v>
      </c>
      <c r="L58">
        <f ca="1">IF(ISBLANK(OFFSET($I58,-($C58-1),0)),"",
IF($K58-1+4=28,1,
IF(LEN(OFFSET([1]ShopProductTable!$A$1,$J58-1,$K58-1+4))=0,1,0)))</f>
        <v>0</v>
      </c>
      <c r="M58" t="str">
        <f t="shared" ca="1" si="23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EN</v>
      </c>
      <c r="P58">
        <f ca="1">IF(ISBLANK(OFFSET($I58,-($C58-1),0)),"",
OFFSET([1]ShopProductTable!$A$1,$J58-1,$K58+2))</f>
        <v>500</v>
      </c>
      <c r="Q58" t="str">
        <f t="shared" ca="1" si="24"/>
        <v>cu</v>
      </c>
      <c r="R58" t="str">
        <f t="shared" ca="1" si="25"/>
        <v>EN</v>
      </c>
      <c r="S58">
        <f t="shared" ca="1" si="26"/>
        <v>500</v>
      </c>
    </row>
    <row r="59" spans="1:19">
      <c r="A59" t="s">
        <v>111</v>
      </c>
      <c r="B59" t="str">
        <f>IFERROR(VLOOKUP(A59,EventTypeTable!A:B,MATCH(EventTypeTable!$B$1,EventTypeTable!$A$1:$B$1,0),0),"")</f>
        <v/>
      </c>
      <c r="C59">
        <v>12</v>
      </c>
      <c r="D59">
        <f ca="1">IF(C59&lt;&gt;1,OFFSET(D59,-1,0),
SUMIF([1]ShopProductTable!$D:$D,$A59,[1]ShopProductTable!$E:$E))</f>
        <v>12</v>
      </c>
      <c r="E59" t="str">
        <f t="shared" ca="1" si="0"/>
        <v/>
      </c>
      <c r="J59">
        <f ca="1">IF(ISBLANK(OFFSET($I59,-($C59-1),0)),"",
IF($C59=1,MATCH(OFFSET($I59,-($C59-1),0),[1]ShopProductTable!$A:$A,0),
OFFSET(J59,-1,0)+OFFSET(L59,-1,0)
))</f>
        <v>21</v>
      </c>
      <c r="K59">
        <f ca="1">IF(ISBLANK(OFFSET($I59,-($C59-1),0)),"",
IF($C59=1,MATCH("tp1",[1]ShopProductTable!$1:$1,0),
IF(OFFSET(L59,-1,0)=1,MATCH("tp1",[1]ShopProductTable!$1:$1,0),
OFFSET(K59,-1,0)+4)))</f>
        <v>21</v>
      </c>
      <c r="L59">
        <f ca="1">IF(ISBLANK(OFFSET($I59,-($C59-1),0)),"",
IF($K59-1+4=28,1,
IF(LEN(OFFSET([1]ShopProductTable!$A$1,$J59-1,$K59-1+4))=0,1,0)))</f>
        <v>1</v>
      </c>
      <c r="M59" t="str">
        <f t="shared" ca="1" si="23"/>
        <v>cu</v>
      </c>
      <c r="N59" t="str">
        <f ca="1">IF(ISBLANK(OFFSET($I59,-($C59-1),0)),"",
OFFSET([1]ShopProductTable!$A$1,$J59-1,$K59))</f>
        <v>재화</v>
      </c>
      <c r="O59" t="str">
        <f ca="1">IF(ISBLANK(OFFSET($I59,-($C59-1),0)),"",
OFFSET([1]ShopProductTable!$A$1,$J59-1,$K59+1))</f>
        <v>GO</v>
      </c>
      <c r="P59">
        <f ca="1">IF(ISBLANK(OFFSET($I59,-($C59-1),0)),"",
OFFSET([1]ShopProductTable!$A$1,$J59-1,$K59+2))</f>
        <v>60000</v>
      </c>
      <c r="Q59" t="str">
        <f t="shared" ca="1" si="24"/>
        <v>cu</v>
      </c>
      <c r="R59" t="str">
        <f t="shared" ca="1" si="25"/>
        <v>GO</v>
      </c>
      <c r="S59">
        <f t="shared" ca="1" si="26"/>
        <v>60000</v>
      </c>
    </row>
    <row r="60" spans="1:19">
      <c r="A60" t="s">
        <v>112</v>
      </c>
      <c r="B60" t="str">
        <f>IFERROR(VLOOKUP(A60,EventTypeTable!A:B,MATCH(EventTypeTable!$B$1,EventTypeTable!$A$1:$B$1,0),0),"")</f>
        <v/>
      </c>
      <c r="C60">
        <v>1</v>
      </c>
      <c r="D60">
        <f ca="1">IF(C60&lt;&gt;1,OFFSET(D60,-1,0),
SUMIF([1]ShopProductTable!$D:$D,$A60,[1]ShopProductTable!$E:$E))</f>
        <v>12</v>
      </c>
      <c r="E60" t="str">
        <f t="shared" ca="1" si="0"/>
        <v/>
      </c>
      <c r="I60" t="s">
        <v>110</v>
      </c>
      <c r="J60">
        <f ca="1">IF(ISBLANK(OFFSET($I60,-($C60-1),0)),"",
IF($C60=1,MATCH(OFFSET($I60,-($C60-1),0),[1]ShopProductTable!$A:$A,0),
OFFSET(J60,-1,0)+OFFSET(L60,-1,0)
))</f>
        <v>22</v>
      </c>
      <c r="K60">
        <f ca="1">IF(ISBLANK(OFFSET($I60,-($C60-1),0)),"",
IF($C60=1,MATCH("tp1",[1]ShopProductTable!$1:$1,0),
IF(OFFSET(L60,-1,0)=1,MATCH("tp1",[1]ShopProductTable!$1:$1,0),
OFFSET(K60,-1,0)+4)))</f>
        <v>13</v>
      </c>
      <c r="L60">
        <f ca="1">IF(ISBLANK(OFFSET($I60,-($C60-1),0)),"",
IF($K60-1+4=28,1,
IF(LEN(OFFSET([1]ShopProductTable!$A$1,$J60-1,$K60-1+4))=0,1,0)))</f>
        <v>0</v>
      </c>
      <c r="M60" t="str">
        <f t="shared" ca="1" si="23"/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100</v>
      </c>
      <c r="Q60" t="str">
        <f t="shared" ca="1" si="24"/>
        <v>cu</v>
      </c>
      <c r="R60" t="str">
        <f t="shared" ca="1" si="25"/>
        <v>EN</v>
      </c>
      <c r="S60">
        <f t="shared" ca="1" si="26"/>
        <v>100</v>
      </c>
    </row>
    <row r="61" spans="1:19">
      <c r="A61" t="s">
        <v>112</v>
      </c>
      <c r="B61" t="str">
        <f>IFERROR(VLOOKUP(A61,EventTypeTable!A:B,MATCH(EventTypeTable!$B$1,EventTypeTable!$A$1:$B$1,0),0),"")</f>
        <v/>
      </c>
      <c r="C61">
        <v>2</v>
      </c>
      <c r="D61">
        <f ca="1">IF(C61&lt;&gt;1,OFFSET(D61,-1,0),
SUMIF([1]ShopProductTable!$D:$D,$A61,[1]ShopProductTable!$E:$E))</f>
        <v>12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22</v>
      </c>
      <c r="K61">
        <f ca="1">IF(ISBLANK(OFFSET($I61,-($C61-1),0)),"",
IF($C61=1,MATCH("tp1",[1]ShopProductTable!$1:$1,0),
IF(OFFSET(L61,-1,0)=1,MATCH("tp1",[1]ShopProductTable!$1:$1,0),
OFFSET(K61,-1,0)+4)))</f>
        <v>17</v>
      </c>
      <c r="L61">
        <f ca="1">IF(ISBLANK(OFFSET($I61,-($C61-1),0)),"",
IF($K61-1+4=28,1,
IF(LEN(OFFSET([1]ShopProductTable!$A$1,$J61-1,$K61-1+4))=0,1,0)))</f>
        <v>0</v>
      </c>
      <c r="M61" t="str">
        <f t="shared" ca="1" si="23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EN</v>
      </c>
      <c r="P61">
        <f ca="1">IF(ISBLANK(OFFSET($I61,-($C61-1),0)),"",
OFFSET([1]ShopProductTable!$A$1,$J61-1,$K61+2))</f>
        <v>50</v>
      </c>
      <c r="Q61" t="str">
        <f t="shared" ca="1" si="24"/>
        <v>cu</v>
      </c>
      <c r="R61" t="str">
        <f t="shared" ca="1" si="25"/>
        <v>EN</v>
      </c>
      <c r="S61">
        <f t="shared" ca="1" si="26"/>
        <v>50</v>
      </c>
    </row>
    <row r="62" spans="1:19">
      <c r="A62" t="s">
        <v>112</v>
      </c>
      <c r="B62" t="str">
        <f>IFERROR(VLOOKUP(A62,EventTypeTable!A:B,MATCH(EventTypeTable!$B$1,EventTypeTable!$A$1:$B$1,0),0),"")</f>
        <v/>
      </c>
      <c r="C62">
        <v>3</v>
      </c>
      <c r="D62">
        <f ca="1">IF(C62&lt;&gt;1,OFFSET(D62,-1,0),
SUMIF([1]ShopProductTable!$D:$D,$A62,[1]ShopProductTable!$E:$E))</f>
        <v>12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22</v>
      </c>
      <c r="K62">
        <f ca="1">IF(ISBLANK(OFFSET($I62,-($C62-1),0)),"",
IF($C62=1,MATCH("tp1",[1]ShopProductTable!$1:$1,0),
IF(OFFSET(L62,-1,0)=1,MATCH("tp1",[1]ShopProductTable!$1:$1,0),
OFFSET(K62,-1,0)+4)))</f>
        <v>21</v>
      </c>
      <c r="L62">
        <f ca="1">IF(ISBLANK(OFFSET($I62,-($C62-1),0)),"",
IF($K62-1+4=28,1,
IF(LEN(OFFSET([1]ShopProductTable!$A$1,$J62-1,$K62-1+4))=0,1,0)))</f>
        <v>1</v>
      </c>
      <c r="M62" t="str">
        <f t="shared" ca="1" si="23"/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GO</v>
      </c>
      <c r="P62">
        <f ca="1">IF(ISBLANK(OFFSET($I62,-($C62-1),0)),"",
OFFSET([1]ShopProductTable!$A$1,$J62-1,$K62+2))</f>
        <v>10000</v>
      </c>
      <c r="Q62" t="str">
        <f t="shared" ca="1" si="24"/>
        <v>cu</v>
      </c>
      <c r="R62" t="str">
        <f t="shared" ca="1" si="25"/>
        <v>GO</v>
      </c>
      <c r="S62">
        <f t="shared" ca="1" si="26"/>
        <v>10000</v>
      </c>
    </row>
    <row r="63" spans="1:19">
      <c r="A63" t="s">
        <v>112</v>
      </c>
      <c r="B63" t="str">
        <f>IFERROR(VLOOKUP(A63,EventTypeTable!A:B,MATCH(EventTypeTable!$B$1,EventTypeTable!$A$1:$B$1,0),0),"")</f>
        <v/>
      </c>
      <c r="C63">
        <v>4</v>
      </c>
      <c r="D63">
        <f ca="1">IF(C63&lt;&gt;1,OFFSET(D63,-1,0),
SUMIF([1]ShopProductTable!$D:$D,$A63,[1]ShopProductTable!$E:$E))</f>
        <v>12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23</v>
      </c>
      <c r="K63">
        <f ca="1">IF(ISBLANK(OFFSET($I63,-($C63-1),0)),"",
IF($C63=1,MATCH("tp1",[1]ShopProductTable!$1:$1,0),
IF(OFFSET(L63,-1,0)=1,MATCH("tp1",[1]ShopProductTable!$1:$1,0),
OFFSET(K63,-1,0)+4)))</f>
        <v>13</v>
      </c>
      <c r="L63">
        <f ca="1">IF(ISBLANK(OFFSET($I63,-($C63-1),0)),"",
IF($K63-1+4=28,1,
IF(LEN(OFFSET([1]ShopProductTable!$A$1,$J63-1,$K63-1+4))=0,1,0)))</f>
        <v>0</v>
      </c>
      <c r="M63" t="str">
        <f t="shared" ca="1" si="23"/>
        <v>it</v>
      </c>
      <c r="N63" t="str">
        <f ca="1">IF(ISBLANK(OFFSET($I63,-($C63-1),0)),"",
OFFSET([1]ShopProductTable!$A$1,$J63-1,$K63))</f>
        <v>아이템</v>
      </c>
      <c r="O63" t="str">
        <f ca="1">IF(ISBLANK(OFFSET($I63,-($C63-1),0)),"",
OFFSET([1]ShopProductTable!$A$1,$J63-1,$K63+1))</f>
        <v>Cash_sSevenTotal</v>
      </c>
      <c r="P63">
        <f ca="1">IF(ISBLANK(OFFSET($I63,-($C63-1),0)),"",
OFFSET([1]ShopProductTable!$A$1,$J63-1,$K63+2))</f>
        <v>300</v>
      </c>
      <c r="Q63" t="str">
        <f t="shared" ca="1" si="24"/>
        <v>it</v>
      </c>
      <c r="R63" t="str">
        <f t="shared" ca="1" si="25"/>
        <v>Cash_sSevenTotal</v>
      </c>
      <c r="S63">
        <f t="shared" ca="1" si="26"/>
        <v>300</v>
      </c>
    </row>
    <row r="64" spans="1:19">
      <c r="A64" t="s">
        <v>112</v>
      </c>
      <c r="B64" t="str">
        <f>IFERROR(VLOOKUP(A64,EventTypeTable!A:B,MATCH(EventTypeTable!$B$1,EventTypeTable!$A$1:$B$1,0),0),"")</f>
        <v/>
      </c>
      <c r="C64">
        <v>5</v>
      </c>
      <c r="D64">
        <f ca="1">IF(C64&lt;&gt;1,OFFSET(D64,-1,0),
SUMIF([1]ShopProductTable!$D:$D,$A64,[1]ShopProductTable!$E:$E))</f>
        <v>12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23</v>
      </c>
      <c r="K64">
        <f ca="1">IF(ISBLANK(OFFSET($I64,-($C64-1),0)),"",
IF($C64=1,MATCH("tp1",[1]ShopProductTable!$1:$1,0),
IF(OFFSET(L64,-1,0)=1,MATCH("tp1",[1]ShopProductTable!$1:$1,0),
OFFSET(K64,-1,0)+4)))</f>
        <v>17</v>
      </c>
      <c r="L64">
        <f ca="1">IF(ISBLANK(OFFSET($I64,-($C64-1),0)),"",
IF($K64-1+4=28,1,
IF(LEN(OFFSET([1]ShopProductTable!$A$1,$J64-1,$K64-1+4))=0,1,0)))</f>
        <v>0</v>
      </c>
      <c r="M64" t="str">
        <f t="shared" ca="1" si="23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EN</v>
      </c>
      <c r="P64">
        <f ca="1">IF(ISBLANK(OFFSET($I64,-($C64-1),0)),"",
OFFSET([1]ShopProductTable!$A$1,$J64-1,$K64+2))</f>
        <v>75</v>
      </c>
      <c r="Q64" t="str">
        <f t="shared" ca="1" si="24"/>
        <v>cu</v>
      </c>
      <c r="R64" t="str">
        <f t="shared" ca="1" si="25"/>
        <v>EN</v>
      </c>
      <c r="S64">
        <f t="shared" ca="1" si="26"/>
        <v>75</v>
      </c>
    </row>
    <row r="65" spans="1:19">
      <c r="A65" t="s">
        <v>112</v>
      </c>
      <c r="B65" t="str">
        <f>IFERROR(VLOOKUP(A65,EventTypeTable!A:B,MATCH(EventTypeTable!$B$1,EventTypeTable!$A$1:$B$1,0),0),"")</f>
        <v/>
      </c>
      <c r="C65">
        <v>6</v>
      </c>
      <c r="D65">
        <f ca="1">IF(C65&lt;&gt;1,OFFSET(D65,-1,0),
SUMIF([1]ShopProductTable!$D:$D,$A65,[1]ShopProductTable!$E:$E))</f>
        <v>12</v>
      </c>
      <c r="E65" t="str">
        <f t="shared" ca="1" si="0"/>
        <v/>
      </c>
      <c r="J65">
        <f ca="1">IF(ISBLANK(OFFSET($I65,-($C65-1),0)),"",
IF($C65=1,MATCH(OFFSET($I65,-($C65-1),0),[1]ShopProductTable!$A:$A,0),
OFFSET(J65,-1,0)+OFFSET(L65,-1,0)
))</f>
        <v>23</v>
      </c>
      <c r="K65">
        <f ca="1">IF(ISBLANK(OFFSET($I65,-($C65-1),0)),"",
IF($C65=1,MATCH("tp1",[1]ShopProductTable!$1:$1,0),
IF(OFFSET(L65,-1,0)=1,MATCH("tp1",[1]ShopProductTable!$1:$1,0),
OFFSET(K65,-1,0)+4)))</f>
        <v>21</v>
      </c>
      <c r="L65">
        <f ca="1">IF(ISBLANK(OFFSET($I65,-($C65-1),0)),"",
IF($K65-1+4=28,1,
IF(LEN(OFFSET([1]ShopProductTable!$A$1,$J65-1,$K65-1+4))=0,1,0)))</f>
        <v>1</v>
      </c>
      <c r="M65" t="str">
        <f t="shared" ca="1" si="23"/>
        <v>cu</v>
      </c>
      <c r="N65" t="str">
        <f ca="1">IF(ISBLANK(OFFSET($I65,-($C65-1),0)),"",
OFFSET([1]ShopProductTable!$A$1,$J65-1,$K65))</f>
        <v>재화</v>
      </c>
      <c r="O65" t="str">
        <f ca="1">IF(ISBLANK(OFFSET($I65,-($C65-1),0)),"",
OFFSET([1]ShopProductTable!$A$1,$J65-1,$K65+1))</f>
        <v>GO</v>
      </c>
      <c r="P65">
        <f ca="1">IF(ISBLANK(OFFSET($I65,-($C65-1),0)),"",
OFFSET([1]ShopProductTable!$A$1,$J65-1,$K65+2))</f>
        <v>20000</v>
      </c>
      <c r="Q65" t="str">
        <f t="shared" ca="1" si="24"/>
        <v>cu</v>
      </c>
      <c r="R65" t="str">
        <f t="shared" ca="1" si="25"/>
        <v>GO</v>
      </c>
      <c r="S65">
        <f t="shared" ca="1" si="26"/>
        <v>20000</v>
      </c>
    </row>
    <row r="66" spans="1:19">
      <c r="A66" t="s">
        <v>112</v>
      </c>
      <c r="B66" t="str">
        <f>IFERROR(VLOOKUP(A66,EventTypeTable!A:B,MATCH(EventTypeTable!$B$1,EventTypeTable!$A$1:$B$1,0),0),"")</f>
        <v/>
      </c>
      <c r="C66">
        <v>7</v>
      </c>
      <c r="D66">
        <f ca="1">IF(C66&lt;&gt;1,OFFSET(D66,-1,0),
SUMIF([1]ShopProductTable!$D:$D,$A66,[1]ShopProductTable!$E:$E))</f>
        <v>12</v>
      </c>
      <c r="E66" t="str">
        <f t="shared" ref="E66:E71" ca="1" si="27">IF(ISBLANK(F66),"",
VLOOKUP(F66,OFFSET(INDIRECT("$A:$B"),0,MATCH(F$1&amp;"_Verify",INDIRECT("$1:$1"),0)-1),2,0)
)</f>
        <v/>
      </c>
      <c r="J66">
        <f ca="1">IF(ISBLANK(OFFSET($I66,-($C66-1),0)),"",
IF($C66=1,MATCH(OFFSET($I66,-($C66-1),0),[1]ShopProductTable!$A:$A,0),
OFFSET(J66,-1,0)+OFFSET(L66,-1,0)
))</f>
        <v>24</v>
      </c>
      <c r="K66">
        <f ca="1">IF(ISBLANK(OFFSET($I66,-($C66-1),0)),"",
IF($C66=1,MATCH("tp1",[1]ShopProductTable!$1:$1,0),
IF(OFFSET(L66,-1,0)=1,MATCH("tp1",[1]ShopProductTable!$1:$1,0),
OFFSET(K66,-1,0)+4)))</f>
        <v>13</v>
      </c>
      <c r="L66">
        <f ca="1">IF(ISBLANK(OFFSET($I66,-($C66-1),0)),"",
IF($K66-1+4=28,1,
IF(LEN(OFFSET([1]ShopProductTable!$A$1,$J66-1,$K66-1+4))=0,1,0)))</f>
        <v>0</v>
      </c>
      <c r="M66" t="str">
        <f t="shared" ca="1" si="23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EN</v>
      </c>
      <c r="P66">
        <f ca="1">IF(ISBLANK(OFFSET($I66,-($C66-1),0)),"",
OFFSET([1]ShopProductTable!$A$1,$J66-1,$K66+2))</f>
        <v>300</v>
      </c>
      <c r="Q66" t="str">
        <f t="shared" ca="1" si="24"/>
        <v>cu</v>
      </c>
      <c r="R66" t="str">
        <f t="shared" ca="1" si="25"/>
        <v>EN</v>
      </c>
      <c r="S66">
        <f t="shared" ca="1" si="26"/>
        <v>300</v>
      </c>
    </row>
    <row r="67" spans="1:19">
      <c r="A67" t="s">
        <v>112</v>
      </c>
      <c r="B67" t="str">
        <f>IFERROR(VLOOKUP(A67,EventTypeTable!A:B,MATCH(EventTypeTable!$B$1,EventTypeTable!$A$1:$B$1,0),0),"")</f>
        <v/>
      </c>
      <c r="C67">
        <v>8</v>
      </c>
      <c r="D67">
        <f ca="1">IF(C67&lt;&gt;1,OFFSET(D67,-1,0),
SUMIF([1]ShopProductTable!$D:$D,$A67,[1]ShopProductTable!$E:$E))</f>
        <v>12</v>
      </c>
      <c r="E67" t="str">
        <f t="shared" ca="1" si="27"/>
        <v/>
      </c>
      <c r="J67">
        <f ca="1">IF(ISBLANK(OFFSET($I67,-($C67-1),0)),"",
IF($C67=1,MATCH(OFFSET($I67,-($C67-1),0),[1]ShopProductTable!$A:$A,0),
OFFSET(J67,-1,0)+OFFSET(L67,-1,0)
))</f>
        <v>24</v>
      </c>
      <c r="K67">
        <f ca="1">IF(ISBLANK(OFFSET($I67,-($C67-1),0)),"",
IF($C67=1,MATCH("tp1",[1]ShopProductTable!$1:$1,0),
IF(OFFSET(L67,-1,0)=1,MATCH("tp1",[1]ShopProductTable!$1:$1,0),
OFFSET(K67,-1,0)+4)))</f>
        <v>17</v>
      </c>
      <c r="L67">
        <f ca="1">IF(ISBLANK(OFFSET($I67,-($C67-1),0)),"",
IF($K67-1+4=28,1,
IF(LEN(OFFSET([1]ShopProductTable!$A$1,$J67-1,$K67-1+4))=0,1,0)))</f>
        <v>0</v>
      </c>
      <c r="M67" t="str">
        <f t="shared" ca="1" si="23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EN</v>
      </c>
      <c r="P67">
        <f ca="1">IF(ISBLANK(OFFSET($I67,-($C67-1),0)),"",
OFFSET([1]ShopProductTable!$A$1,$J67-1,$K67+2))</f>
        <v>100</v>
      </c>
      <c r="Q67" t="str">
        <f t="shared" ca="1" si="24"/>
        <v>cu</v>
      </c>
      <c r="R67" t="str">
        <f t="shared" ca="1" si="25"/>
        <v>EN</v>
      </c>
      <c r="S67">
        <f t="shared" ca="1" si="26"/>
        <v>100</v>
      </c>
    </row>
    <row r="68" spans="1:19">
      <c r="A68" t="s">
        <v>112</v>
      </c>
      <c r="B68" t="str">
        <f>IFERROR(VLOOKUP(A68,EventTypeTable!A:B,MATCH(EventTypeTable!$B$1,EventTypeTable!$A$1:$B$1,0),0),"")</f>
        <v/>
      </c>
      <c r="C68">
        <v>9</v>
      </c>
      <c r="D68">
        <f ca="1">IF(C68&lt;&gt;1,OFFSET(D68,-1,0),
SUMIF([1]ShopProductTable!$D:$D,$A68,[1]ShopProductTable!$E:$E))</f>
        <v>12</v>
      </c>
      <c r="E68" t="str">
        <f t="shared" ca="1" si="27"/>
        <v/>
      </c>
      <c r="J68">
        <f ca="1">IF(ISBLANK(OFFSET($I68,-($C68-1),0)),"",
IF($C68=1,MATCH(OFFSET($I68,-($C68-1),0),[1]ShopProductTable!$A:$A,0),
OFFSET(J68,-1,0)+OFFSET(L68,-1,0)
))</f>
        <v>24</v>
      </c>
      <c r="K68">
        <f ca="1">IF(ISBLANK(OFFSET($I68,-($C68-1),0)),"",
IF($C68=1,MATCH("tp1",[1]ShopProductTable!$1:$1,0),
IF(OFFSET(L68,-1,0)=1,MATCH("tp1",[1]ShopProductTable!$1:$1,0),
OFFSET(K68,-1,0)+4)))</f>
        <v>21</v>
      </c>
      <c r="L68">
        <f ca="1">IF(ISBLANK(OFFSET($I68,-($C68-1),0)),"",
IF($K68-1+4=28,1,
IF(LEN(OFFSET([1]ShopProductTable!$A$1,$J68-1,$K68-1+4))=0,1,0)))</f>
        <v>1</v>
      </c>
      <c r="M68" t="str">
        <f t="shared" ca="1" si="23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GO</v>
      </c>
      <c r="P68">
        <f ca="1">IF(ISBLANK(OFFSET($I68,-($C68-1),0)),"",
OFFSET([1]ShopProductTable!$A$1,$J68-1,$K68+2))</f>
        <v>40000</v>
      </c>
      <c r="Q68" t="str">
        <f t="shared" ca="1" si="24"/>
        <v>cu</v>
      </c>
      <c r="R68" t="str">
        <f t="shared" ca="1" si="25"/>
        <v>GO</v>
      </c>
      <c r="S68">
        <f t="shared" ca="1" si="26"/>
        <v>40000</v>
      </c>
    </row>
    <row r="69" spans="1:19">
      <c r="A69" t="s">
        <v>112</v>
      </c>
      <c r="B69" t="str">
        <f>IFERROR(VLOOKUP(A69,EventTypeTable!A:B,MATCH(EventTypeTable!$B$1,EventTypeTable!$A$1:$B$1,0),0),"")</f>
        <v/>
      </c>
      <c r="C69">
        <v>10</v>
      </c>
      <c r="D69">
        <f ca="1">IF(C69&lt;&gt;1,OFFSET(D69,-1,0),
SUMIF([1]ShopProductTable!$D:$D,$A69,[1]ShopProductTable!$E:$E))</f>
        <v>12</v>
      </c>
      <c r="E69" t="str">
        <f t="shared" ca="1" si="27"/>
        <v/>
      </c>
      <c r="J69">
        <f ca="1">IF(ISBLANK(OFFSET($I69,-($C69-1),0)),"",
IF($C69=1,MATCH(OFFSET($I69,-($C69-1),0),[1]ShopProductTable!$A:$A,0),
OFFSET(J69,-1,0)+OFFSET(L69,-1,0)
))</f>
        <v>25</v>
      </c>
      <c r="K69">
        <f ca="1">IF(ISBLANK(OFFSET($I69,-($C69-1),0)),"",
IF($C69=1,MATCH("tp1",[1]ShopProductTable!$1:$1,0),
IF(OFFSET(L69,-1,0)=1,MATCH("tp1",[1]ShopProductTable!$1:$1,0),
OFFSET(K69,-1,0)+4)))</f>
        <v>13</v>
      </c>
      <c r="L69">
        <f ca="1">IF(ISBLANK(OFFSET($I69,-($C69-1),0)),"",
IF($K69-1+4=28,1,
IF(LEN(OFFSET([1]ShopProductTable!$A$1,$J69-1,$K69-1+4))=0,1,0)))</f>
        <v>0</v>
      </c>
      <c r="M69" t="str">
        <f t="shared" ca="1" si="23"/>
        <v>it</v>
      </c>
      <c r="N69" t="str">
        <f ca="1">IF(ISBLANK(OFFSET($I69,-($C69-1),0)),"",
OFFSET([1]ShopProductTable!$A$1,$J69-1,$K69))</f>
        <v>아이템</v>
      </c>
      <c r="O69" t="str">
        <f ca="1">IF(ISBLANK(OFFSET($I69,-($C69-1),0)),"",
OFFSET([1]ShopProductTable!$A$1,$J69-1,$K69+1))</f>
        <v>Cash_sSevenTotal</v>
      </c>
      <c r="P69">
        <f ca="1">IF(ISBLANK(OFFSET($I69,-($C69-1),0)),"",
OFFSET([1]ShopProductTable!$A$1,$J69-1,$K69+2))</f>
        <v>1000</v>
      </c>
      <c r="Q69" t="str">
        <f t="shared" ca="1" si="24"/>
        <v>it</v>
      </c>
      <c r="R69" t="str">
        <f t="shared" ca="1" si="25"/>
        <v>Cash_sSevenTotal</v>
      </c>
      <c r="S69">
        <f t="shared" ca="1" si="26"/>
        <v>1000</v>
      </c>
    </row>
    <row r="70" spans="1:19">
      <c r="A70" t="s">
        <v>112</v>
      </c>
      <c r="B70" t="str">
        <f>IFERROR(VLOOKUP(A70,EventTypeTable!A:B,MATCH(EventTypeTable!$B$1,EventTypeTable!$A$1:$B$1,0),0),"")</f>
        <v/>
      </c>
      <c r="C70">
        <v>11</v>
      </c>
      <c r="D70">
        <f ca="1">IF(C70&lt;&gt;1,OFFSET(D70,-1,0),
SUMIF([1]ShopProductTable!$D:$D,$A70,[1]ShopProductTable!$E:$E))</f>
        <v>12</v>
      </c>
      <c r="E70" t="str">
        <f t="shared" ca="1" si="27"/>
        <v/>
      </c>
      <c r="J70">
        <f ca="1">IF(ISBLANK(OFFSET($I70,-($C70-1),0)),"",
IF($C70=1,MATCH(OFFSET($I70,-($C70-1),0),[1]ShopProductTable!$A:$A,0),
OFFSET(J70,-1,0)+OFFSET(L70,-1,0)
))</f>
        <v>25</v>
      </c>
      <c r="K70">
        <f ca="1">IF(ISBLANK(OFFSET($I70,-($C70-1),0)),"",
IF($C70=1,MATCH("tp1",[1]ShopProductTable!$1:$1,0),
IF(OFFSET(L70,-1,0)=1,MATCH("tp1",[1]ShopProductTable!$1:$1,0),
OFFSET(K70,-1,0)+4)))</f>
        <v>17</v>
      </c>
      <c r="L70">
        <f ca="1">IF(ISBLANK(OFFSET($I70,-($C70-1),0)),"",
IF($K70-1+4=28,1,
IF(LEN(OFFSET([1]ShopProductTable!$A$1,$J70-1,$K70-1+4))=0,1,0)))</f>
        <v>0</v>
      </c>
      <c r="M70" t="str">
        <f t="shared" ca="1" si="23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EN</v>
      </c>
      <c r="P70">
        <f ca="1">IF(ISBLANK(OFFSET($I70,-($C70-1),0)),"",
OFFSET([1]ShopProductTable!$A$1,$J70-1,$K70+2))</f>
        <v>500</v>
      </c>
      <c r="Q70" t="str">
        <f t="shared" ca="1" si="24"/>
        <v>cu</v>
      </c>
      <c r="R70" t="str">
        <f t="shared" ca="1" si="25"/>
        <v>EN</v>
      </c>
      <c r="S70">
        <f t="shared" ca="1" si="26"/>
        <v>500</v>
      </c>
    </row>
    <row r="71" spans="1:19">
      <c r="A71" t="s">
        <v>112</v>
      </c>
      <c r="B71" t="str">
        <f>IFERROR(VLOOKUP(A71,EventTypeTable!A:B,MATCH(EventTypeTable!$B$1,EventTypeTable!$A$1:$B$1,0),0),"")</f>
        <v/>
      </c>
      <c r="C71">
        <v>12</v>
      </c>
      <c r="D71">
        <f ca="1">IF(C71&lt;&gt;1,OFFSET(D71,-1,0),
SUMIF([1]ShopProductTable!$D:$D,$A71,[1]ShopProductTable!$E:$E))</f>
        <v>12</v>
      </c>
      <c r="E71" t="str">
        <f t="shared" ca="1" si="27"/>
        <v/>
      </c>
      <c r="J71">
        <f ca="1">IF(ISBLANK(OFFSET($I71,-($C71-1),0)),"",
IF($C71=1,MATCH(OFFSET($I71,-($C71-1),0),[1]ShopProductTable!$A:$A,0),
OFFSET(J71,-1,0)+OFFSET(L71,-1,0)
))</f>
        <v>25</v>
      </c>
      <c r="K71">
        <f ca="1">IF(ISBLANK(OFFSET($I71,-($C71-1),0)),"",
IF($C71=1,MATCH("tp1",[1]ShopProductTable!$1:$1,0),
IF(OFFSET(L71,-1,0)=1,MATCH("tp1",[1]ShopProductTable!$1:$1,0),
OFFSET(K71,-1,0)+4)))</f>
        <v>21</v>
      </c>
      <c r="L71">
        <f ca="1">IF(ISBLANK(OFFSET($I71,-($C71-1),0)),"",
IF($K71-1+4=28,1,
IF(LEN(OFFSET([1]ShopProductTable!$A$1,$J71-1,$K71-1+4))=0,1,0)))</f>
        <v>1</v>
      </c>
      <c r="M71" t="str">
        <f t="shared" ca="1" si="23"/>
        <v>cu</v>
      </c>
      <c r="N71" t="str">
        <f ca="1">IF(ISBLANK(OFFSET($I71,-($C71-1),0)),"",
OFFSET([1]ShopProductTable!$A$1,$J71-1,$K71))</f>
        <v>재화</v>
      </c>
      <c r="O71" t="str">
        <f ca="1">IF(ISBLANK(OFFSET($I71,-($C71-1),0)),"",
OFFSET([1]ShopProductTable!$A$1,$J71-1,$K71+1))</f>
        <v>GO</v>
      </c>
      <c r="P71">
        <f ca="1">IF(ISBLANK(OFFSET($I71,-($C71-1),0)),"",
OFFSET([1]ShopProductTable!$A$1,$J71-1,$K71+2))</f>
        <v>60000</v>
      </c>
      <c r="Q71" t="str">
        <f t="shared" ca="1" si="24"/>
        <v>cu</v>
      </c>
      <c r="R71" t="str">
        <f t="shared" ca="1" si="25"/>
        <v>GO</v>
      </c>
      <c r="S71">
        <f t="shared" ca="1" si="26"/>
        <v>60000</v>
      </c>
    </row>
  </sheetData>
  <phoneticPr fontId="1" type="noConversion"/>
  <dataValidations count="1">
    <dataValidation type="list" allowBlank="1" showInputMessage="1" showErrorMessage="1" sqref="F2:F71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96</v>
      </c>
      <c r="B1" t="s">
        <v>97</v>
      </c>
      <c r="C1" t="s">
        <v>94</v>
      </c>
      <c r="D1" t="s">
        <v>82</v>
      </c>
      <c r="F1" t="s">
        <v>98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2022-06-29T10:55:17Z</dcterms:created>
  <dcterms:modified xsi:type="dcterms:W3CDTF">2022-11-02T08:04:02Z</dcterms:modified>
</cp:coreProperties>
</file>